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drawings/drawing2.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mc:AlternateContent xmlns:mc="http://schemas.openxmlformats.org/markup-compatibility/2006">
    <mc:Choice Requires="x15">
      <x15ac:absPath xmlns:x15ac="http://schemas.microsoft.com/office/spreadsheetml/2010/11/ac" url="C:\Users\olivia\Documents\EPS_Models by Region\RMI\Louisiana\LA-eps\"/>
    </mc:Choice>
  </mc:AlternateContent>
  <xr:revisionPtr revIDLastSave="0" documentId="13_ncr:1_{FA4B4427-C2FA-47DF-9A9B-9E9E8AC24CDB}" xr6:coauthVersionLast="47" xr6:coauthVersionMax="47" xr10:uidLastSave="{00000000-0000-0000-0000-000000000000}"/>
  <bookViews>
    <workbookView xWindow="75" yWindow="60" windowWidth="20085" windowHeight="15780" firstSheet="1" activeTab="3"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Target Calcs" sheetId="31" r:id="rId12"/>
    <sheet name="Supporting Data from Scripts" sheetId="4" r:id="rId13"/>
    <sheet name="Repeating Values" sheetId="2" r:id="rId14"/>
    <sheet name="State 2005 Data" sheetId="9" r:id="rId15"/>
    <sheet name="ReferenceScenarios" sheetId="11" r:id="rId16"/>
    <sheet name="UnitControlCenter" sheetId="6" r:id="rId17"/>
    <sheet name="Output Graph Color Key" sheetId="21" r:id="rId18"/>
    <sheet name="MaxBoundCalculations" sheetId="12" r:id="rId19"/>
  </sheets>
  <definedNames>
    <definedName name="_xlnm._FilterDatabase" localSheetId="5" hidden="1">PolicyLevers!$A$1:$R$1163</definedName>
    <definedName name="_xlnm._FilterDatabase" localSheetId="7" hidden="1">'PolicyLevers Old'!$W$1:$W$753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3" i="20" l="1"/>
  <c r="M3" i="20"/>
  <c r="L3" i="20"/>
  <c r="M2" i="20"/>
  <c r="L2" i="20"/>
  <c r="N2" i="20"/>
  <c r="D10" i="10" l="1"/>
  <c r="D11" i="10"/>
  <c r="E11" i="10"/>
  <c r="E4" i="10"/>
  <c r="E5" i="10"/>
  <c r="E6" i="10"/>
  <c r="E7" i="10"/>
  <c r="E8" i="10"/>
  <c r="E9" i="10"/>
  <c r="E10" i="10"/>
  <c r="E3" i="10"/>
  <c r="C11" i="10"/>
  <c r="D4" i="10"/>
  <c r="D5" i="10"/>
  <c r="D6" i="10"/>
  <c r="D7" i="10"/>
  <c r="D8" i="10"/>
  <c r="D9" i="10"/>
  <c r="D3" i="10"/>
  <c r="C5" i="10"/>
  <c r="C7" i="10"/>
  <c r="C8" i="10"/>
  <c r="C9" i="10"/>
  <c r="H19" i="10"/>
  <c r="J19" i="10"/>
  <c r="G19" i="10"/>
  <c r="C4" i="10" s="1"/>
  <c r="F19" i="10"/>
  <c r="C6" i="10" s="1"/>
  <c r="E19" i="10"/>
  <c r="C3" i="10" s="1"/>
  <c r="L956" i="23"/>
  <c r="U946" i="23" l="1"/>
  <c r="U677" i="23"/>
  <c r="AN6" i="3"/>
  <c r="U3" i="23"/>
  <c r="C1" i="2"/>
  <c r="A6" i="3" s="1"/>
  <c r="B6" i="3" s="1"/>
  <c r="T350" i="23"/>
  <c r="F155" i="20" l="1"/>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R939" i="23"/>
  <c r="S939" i="23" s="1"/>
  <c r="T939" i="23" s="1"/>
  <c r="R938" i="23"/>
  <c r="S938" i="23" s="1"/>
  <c r="T938" i="23" s="1"/>
  <c r="R937" i="23"/>
  <c r="S937" i="23" s="1"/>
  <c r="T937" i="23" s="1"/>
  <c r="T936" i="23"/>
  <c r="S936" i="23"/>
  <c r="E936" i="23"/>
  <c r="O936" i="23"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U961" i="23" l="1"/>
  <c r="J61" i="30" s="1"/>
  <c r="P934" i="19" s="1"/>
  <c r="J82" i="30"/>
  <c r="P1071" i="19" s="1"/>
  <c r="U1105" i="23"/>
  <c r="J54" i="30"/>
  <c r="P918" i="19" s="1"/>
  <c r="U941" i="23"/>
  <c r="J53" i="30"/>
  <c r="U936" i="23"/>
  <c r="U1050" i="23"/>
  <c r="J76" i="30" s="1"/>
  <c r="U176" i="23"/>
  <c r="J21" i="30" s="1"/>
  <c r="J45" i="30"/>
  <c r="P405" i="19" s="1"/>
  <c r="J41" i="30"/>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263" i="19"/>
  <c r="P267" i="19"/>
  <c r="P271" i="19"/>
  <c r="P259" i="19"/>
  <c r="P260" i="19"/>
  <c r="P264" i="19"/>
  <c r="P268" i="19"/>
  <c r="P272" i="19"/>
  <c r="P261" i="19"/>
  <c r="P265" i="19"/>
  <c r="P269" i="19"/>
  <c r="P273" i="19"/>
  <c r="P262" i="19"/>
  <c r="P258" i="19"/>
  <c r="P270" i="19"/>
  <c r="P266" i="19"/>
  <c r="P917"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J4" i="30"/>
  <c r="U93" i="23"/>
  <c r="J10" i="30" s="1"/>
  <c r="U120" i="23"/>
  <c r="J13" i="30" s="1"/>
  <c r="U1184" i="23"/>
  <c r="J92" i="30" s="1"/>
  <c r="U1196" i="23"/>
  <c r="J94" i="30" s="1"/>
  <c r="P603" i="19" l="1"/>
  <c r="P919" i="19"/>
  <c r="P1068" i="19"/>
  <c r="P916" i="19"/>
  <c r="P418" i="19"/>
  <c r="P467" i="19"/>
  <c r="P630" i="19"/>
  <c r="P554" i="19"/>
  <c r="P1070" i="19"/>
  <c r="P596" i="19"/>
  <c r="P1021" i="19"/>
  <c r="P1022" i="19"/>
  <c r="P1017" i="19"/>
  <c r="P1018" i="19"/>
  <c r="P1019" i="19"/>
  <c r="P1020" i="19"/>
  <c r="P1069" i="19"/>
  <c r="P1073" i="19"/>
  <c r="P1072" i="19"/>
  <c r="P500" i="19"/>
  <c r="P538" i="19"/>
  <c r="P517" i="19"/>
  <c r="P446" i="19"/>
  <c r="P534" i="19"/>
  <c r="P595" i="19"/>
  <c r="P568" i="19"/>
  <c r="P578" i="19"/>
  <c r="P648" i="19"/>
  <c r="P634" i="19"/>
  <c r="P477" i="19"/>
  <c r="P942" i="19"/>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19" i="10"/>
  <c r="I19" i="10"/>
  <c r="A19"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C10" i="10"/>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J8" i="9"/>
  <c r="J7" i="9"/>
  <c r="F203" i="9"/>
  <c r="F267" i="9"/>
  <c r="F331" i="9"/>
  <c r="F395" i="9"/>
  <c r="F459" i="9"/>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F171" i="9"/>
  <c r="F235" i="9"/>
  <c r="F299" i="9"/>
  <c r="F363" i="9"/>
  <c r="F427" i="9"/>
  <c r="B160" i="12"/>
  <c r="M146" i="5" s="1"/>
  <c r="M152" i="5" s="1"/>
  <c r="M158" i="5" s="1"/>
  <c r="M449" i="5"/>
  <c r="B696" i="5"/>
  <c r="F163" i="9"/>
  <c r="F227" i="9"/>
  <c r="F291" i="9"/>
  <c r="F355" i="9"/>
  <c r="F419" i="9"/>
  <c r="A131" i="12"/>
  <c r="O566" i="5"/>
  <c r="O568" i="5"/>
  <c r="J22" i="30" l="1"/>
  <c r="P180" i="19" s="1"/>
  <c r="L353" i="23"/>
  <c r="T353" i="23" s="1"/>
  <c r="L349" i="23"/>
  <c r="T349" i="23" s="1"/>
  <c r="L348" i="23"/>
  <c r="T348"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AZ6" i="3"/>
  <c r="L80" i="23" s="1"/>
  <c r="AO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J12" i="9"/>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T6" i="3"/>
  <c r="L6" i="3"/>
  <c r="D6" i="3"/>
  <c r="AX6" i="3"/>
  <c r="S6" i="3"/>
  <c r="K6" i="3"/>
  <c r="C6" i="3"/>
  <c r="P329" i="5"/>
  <c r="AR6" i="3"/>
  <c r="U6" i="3"/>
  <c r="M6" i="3"/>
  <c r="E6" i="3"/>
  <c r="P71" i="5"/>
  <c r="AW6" i="3"/>
  <c r="R6" i="3"/>
  <c r="J6" i="3"/>
  <c r="AV6" i="3"/>
  <c r="Q6" i="3"/>
  <c r="I6" i="3"/>
  <c r="AU6" i="3"/>
  <c r="P6" i="3"/>
  <c r="H6" i="3"/>
  <c r="A122" i="12"/>
  <c r="A111" i="12" s="1"/>
  <c r="T63" i="3"/>
  <c r="L63" i="3"/>
  <c r="D63" i="3"/>
  <c r="S63" i="3"/>
  <c r="K63" i="3"/>
  <c r="C63" i="3"/>
  <c r="Y63" i="3"/>
  <c r="Q63" i="3"/>
  <c r="I63" i="3"/>
  <c r="X63" i="3"/>
  <c r="P63" i="3"/>
  <c r="H63" i="3"/>
  <c r="R63" i="3"/>
  <c r="J63" i="3"/>
  <c r="W63" i="3"/>
  <c r="O63" i="3"/>
  <c r="G63" i="3"/>
  <c r="V63" i="3"/>
  <c r="N63" i="3"/>
  <c r="F63" i="3"/>
  <c r="U63" i="3"/>
  <c r="M63" i="3"/>
  <c r="E63" i="3"/>
  <c r="J13" i="9"/>
  <c r="U343" i="23" l="1"/>
  <c r="L237" i="23"/>
  <c r="T237" i="23" s="1"/>
  <c r="U237" i="23" s="1"/>
  <c r="J28" i="30" s="1"/>
  <c r="P223" i="19" s="1"/>
  <c r="L217" i="23"/>
  <c r="P182" i="19"/>
  <c r="P174" i="19"/>
  <c r="P177" i="19"/>
  <c r="P176" i="19"/>
  <c r="P187" i="19"/>
  <c r="P179" i="19"/>
  <c r="P186" i="19"/>
  <c r="P173" i="19"/>
  <c r="P178" i="19"/>
  <c r="P172" i="19"/>
  <c r="P183" i="19"/>
  <c r="P175" i="19"/>
  <c r="L220" i="23"/>
  <c r="T220" i="23" s="1"/>
  <c r="L142" i="23"/>
  <c r="T142" i="23" s="1"/>
  <c r="P185" i="19"/>
  <c r="P181" i="19"/>
  <c r="L951" i="23"/>
  <c r="T951" i="23" s="1"/>
  <c r="L947" i="23"/>
  <c r="T947" i="23" s="1"/>
  <c r="L137" i="23"/>
  <c r="T137" i="23" s="1"/>
  <c r="P184" i="19"/>
  <c r="L954" i="23"/>
  <c r="T954" i="23" s="1"/>
  <c r="T956" i="23"/>
  <c r="U956" i="23" s="1"/>
  <c r="T80" i="23"/>
  <c r="U79" i="23" s="1"/>
  <c r="L955" i="23"/>
  <c r="T955" i="23" s="1"/>
  <c r="L950" i="23"/>
  <c r="T950" i="23" s="1"/>
  <c r="J39" i="30"/>
  <c r="P332" i="19" s="1"/>
  <c r="L949" i="23"/>
  <c r="T949" i="23" s="1"/>
  <c r="L67" i="23"/>
  <c r="T67" i="23" s="1"/>
  <c r="U66" i="23" s="1"/>
  <c r="L218" i="23"/>
  <c r="T218" i="23" s="1"/>
  <c r="U218" i="23" s="1"/>
  <c r="L64" i="23"/>
  <c r="T64" i="23" s="1"/>
  <c r="U64" i="23" s="1"/>
  <c r="L144" i="23"/>
  <c r="T144" i="23" s="1"/>
  <c r="T255" i="23"/>
  <c r="U255" i="23" s="1"/>
  <c r="L147" i="23"/>
  <c r="T147" i="23" s="1"/>
  <c r="L134" i="23"/>
  <c r="T134" i="23" s="1"/>
  <c r="L148" i="23"/>
  <c r="T148" i="23" s="1"/>
  <c r="T217" i="23"/>
  <c r="U217" i="23" s="1"/>
  <c r="L139" i="23"/>
  <c r="T139" i="23" s="1"/>
  <c r="U149" i="23"/>
  <c r="P553" i="5"/>
  <c r="P547" i="5"/>
  <c r="P76" i="5"/>
  <c r="P64" i="5"/>
  <c r="P546" i="5"/>
  <c r="P223" i="5"/>
  <c r="P206" i="5"/>
  <c r="P213" i="5" s="1"/>
  <c r="P134" i="5"/>
  <c r="P129" i="5"/>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P140" i="5"/>
  <c r="P126" i="5"/>
  <c r="B673" i="5"/>
  <c r="B669" i="5"/>
  <c r="B670" i="5"/>
  <c r="B672" i="5"/>
  <c r="B671" i="5"/>
  <c r="B668" i="5"/>
  <c r="P240" i="5"/>
  <c r="P204" i="5"/>
  <c r="P62" i="5"/>
  <c r="L223" i="23" l="1"/>
  <c r="T223" i="23" s="1"/>
  <c r="L225" i="23"/>
  <c r="T225" i="23" s="1"/>
  <c r="L229" i="23"/>
  <c r="T229" i="23" s="1"/>
  <c r="L221" i="23"/>
  <c r="T221" i="23" s="1"/>
  <c r="L227" i="23"/>
  <c r="T227" i="23" s="1"/>
  <c r="L224" i="23"/>
  <c r="T224" i="23" s="1"/>
  <c r="U219" i="23" s="1"/>
  <c r="L222" i="23"/>
  <c r="T222" i="23" s="1"/>
  <c r="P211" i="5"/>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O88" i="3"/>
  <c r="L88" i="3"/>
  <c r="Q88" i="3"/>
  <c r="R88" i="3"/>
  <c r="K88" i="3"/>
  <c r="P88" i="3"/>
  <c r="M88" i="3"/>
  <c r="P147" i="19" l="1"/>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X6" i="3"/>
  <c r="Y6" i="3"/>
  <c r="Z6" i="3"/>
  <c r="AA6" i="3"/>
  <c r="AB6" i="3"/>
  <c r="AC6" i="3"/>
  <c r="AD6" i="3"/>
  <c r="AE6" i="3"/>
  <c r="AF6" i="3"/>
  <c r="AG6" i="3"/>
  <c r="AH6" i="3"/>
  <c r="AI6" i="3"/>
  <c r="AJ6" i="3"/>
  <c r="AK6" i="3"/>
  <c r="AL6" i="3"/>
  <c r="AM6" i="3"/>
  <c r="P136" i="19" l="1"/>
  <c r="J55" i="30"/>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tc={C705B7A4-93FC-446C-BFB8-F7C4B886F5D1}</author>
  </authors>
  <commentList>
    <comment ref="L255" authorId="0" shapeId="0" xr:uid="{C705B7A4-93FC-446C-BFB8-F7C4B886F5D1}">
      <text>
        <t>[Threaded comment]
Your version of Excel allows you to read this threaded comment; however, any edits to it will get removed if the file is opened in a newer version of Excel. Learn more: https://go.microsoft.com/fwlink/?linkid=870924
Comment:
    update by state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<sst xmlns="http://schemas.openxmlformats.org/spreadsheetml/2006/main" count="32054" uniqueCount="2364">
  <si>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</si>
  <si>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</si>
  <si>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</si>
  <si>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</si>
  <si>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</si>
  <si>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</si>
  <si>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</si>
  <si>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</si>
  <si>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</si>
  <si>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</si>
  <si>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</si>
  <si>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</si>
  <si>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</si>
  <si>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</si>
  <si>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</si>
  <si>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</si>
  <si>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</si>
  <si>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</si>
  <si>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</si>
  <si>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</si>
  <si>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</si>
  <si>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</si>
  <si>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</si>
  <si>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</si>
  <si>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</si>
  <si>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</si>
  <si>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</si>
  <si>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</si>
  <si>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</si>
  <si>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</si>
  <si>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</si>
  <si>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</si>
  <si>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</si>
  <si>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</si>
  <si>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</si>
  <si>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</si>
  <si>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</si>
  <si>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</si>
  <si>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</si>
  <si>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</si>
  <si>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</si>
  <si>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</si>
  <si>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</si>
  <si>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</si>
  <si>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</si>
  <si>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</si>
  <si>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</si>
  <si>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</si>
  <si>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</si>
  <si>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</si>
  <si>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</si>
  <si>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</si>
  <si>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</si>
  <si>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</si>
  <si>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</si>
  <si>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</si>
  <si>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</si>
  <si>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</si>
  <si>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</si>
  <si>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</si>
  <si>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</si>
  <si>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</si>
  <si>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</si>
  <si>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</si>
  <si>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</si>
  <si>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</si>
  <si>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</si>
  <si>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</si>
  <si>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</si>
  <si>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</si>
  <si>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</si>
  <si>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</si>
  <si>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</si>
  <si>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</si>
  <si>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</si>
  <si>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</si>
  <si>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</si>
  <si>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</si>
  <si>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</si>
  <si>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</si>
  <si>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</si>
  <si>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</si>
  <si>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</si>
  <si>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</si>
  <si>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</si>
  <si>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</si>
  <si>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</si>
  <si>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</si>
  <si>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</si>
  <si>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</si>
  <si>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</si>
  <si>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</si>
  <si>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</si>
  <si>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</si>
  <si>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</si>
  <si>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</si>
  <si>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</si>
  <si>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</si>
  <si>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</si>
  <si>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</si>
  <si>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</si>
  <si>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</si>
  <si>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</si>
  <si>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</si>
  <si>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</si>
  <si>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</si>
  <si>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</si>
  <si>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</si>
  <si>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</si>
  <si>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</si>
  <si>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</si>
  <si>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</si>
  <si>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</si>
  <si>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</si>
  <si>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</si>
  <si>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</si>
  <si>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</si>
  <si>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</si>
  <si>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</si>
  <si>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</si>
  <si>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</si>
  <si>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</si>
  <si>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</si>
  <si>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</si>
  <si>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</si>
  <si>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</si>
  <si>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</si>
  <si>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</si>
  <si>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</si>
  <si>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</si>
  <si>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</si>
  <si>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</si>
  <si>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</si>
  <si>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</si>
  <si>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</si>
  <si>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</si>
  <si>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</si>
  <si>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</si>
  <si>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</si>
  <si>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</si>
  <si>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</si>
  <si>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</si>
  <si>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</si>
  <si>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</si>
  <si>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</si>
  <si>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</si>
  <si>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</si>
  <si>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</si>
  <si>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</si>
  <si>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</si>
  <si>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</si>
  <si>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</si>
  <si>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</si>
  <si>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</si>
  <si>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</si>
  <si>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</si>
  <si>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</si>
  <si>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</si>
  <si>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</si>
  <si>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</si>
  <si>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</si>
  <si>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</si>
  <si>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</si>
  <si>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</si>
  <si>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</si>
  <si>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</si>
  <si>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</si>
  <si>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</si>
  <si>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</si>
  <si>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</si>
  <si>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</si>
  <si>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</si>
  <si>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</si>
  <si>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</si>
  <si>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</si>
  <si>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</si>
  <si>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</si>
  <si>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</si>
  <si>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</si>
  <si>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</si>
  <si>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</si>
  <si>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</si>
  <si>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</si>
  <si>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</si>
  <si>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</si>
  <si>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</si>
  <si>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</si>
  <si>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</si>
  <si>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</si>
  <si>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</si>
  <si>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</si>
  <si>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</si>
  <si>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</si>
  <si>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</si>
  <si>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</si>
  <si>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</si>
  <si>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</si>
  <si>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</si>
  <si>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</si>
  <si>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</si>
  <si>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</si>
  <si>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</si>
  <si>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</si>
  <si>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</si>
  <si>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</si>
  <si>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</si>
  <si>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</si>
  <si>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</si>
  <si>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</si>
  <si>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</si>
  <si>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</si>
  <si>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</si>
  <si>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</si>
  <si>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</si>
  <si>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</si>
  <si>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</si>
  <si>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</si>
  <si>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</si>
  <si>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</si>
  <si>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</si>
  <si>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</si>
  <si>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</si>
  <si>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</si>
  <si>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</si>
  <si>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</si>
  <si>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</si>
  <si>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</si>
  <si>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</si>
  <si>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</si>
  <si>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</si>
  <si>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</si>
  <si>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</si>
  <si>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</si>
  <si>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</si>
  <si>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</si>
  <si>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</si>
  <si>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</si>
  <si>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</si>
  <si>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</si>
  <si>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</si>
  <si>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</si>
  <si>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</si>
  <si>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</si>
  <si>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</si>
  <si>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</si>
  <si>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</si>
  <si>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</si>
  <si>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</si>
  <si>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</si>
  <si>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</si>
  <si>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</si>
  <si>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</si>
  <si>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</si>
  <si>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</si>
  <si>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</si>
  <si>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</si>
  <si>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</si>
  <si>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</si>
  <si>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</si>
  <si>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</si>
  <si>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</si>
  <si>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</si>
  <si>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</si>
  <si>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</si>
  <si>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</si>
  <si>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</si>
  <si>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</si>
  <si>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</si>
  <si>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</si>
  <si>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</si>
  <si>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</si>
  <si>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</si>
  <si>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</si>
  <si>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</si>
  <si>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</si>
  <si>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</si>
  <si>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</si>
  <si>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</si>
  <si>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</si>
  <si>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</si>
  <si>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</si>
  <si>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</si>
  <si>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</si>
  <si>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</si>
  <si>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</si>
  <si>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</si>
  <si>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</si>
  <si>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</si>
  <si>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</si>
  <si>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</si>
  <si>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</si>
  <si>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</si>
  <si>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</si>
  <si>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</si>
  <si>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</si>
  <si>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</si>
  <si>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</si>
  <si>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</si>
  <si>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</si>
  <si>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</si>
  <si>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</si>
  <si>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</si>
  <si>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</si>
  <si>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</si>
  <si>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</si>
  <si>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</si>
  <si>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</si>
  <si>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</si>
  <si>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</si>
  <si>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</si>
  <si>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</si>
  <si>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</si>
  <si>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</si>
  <si>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</si>
  <si>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</si>
  <si>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</si>
  <si>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</si>
  <si>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</si>
  <si>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</si>
  <si>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</si>
  <si>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</si>
  <si>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</si>
  <si>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</si>
  <si>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</si>
  <si>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</si>
  <si>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</si>
  <si>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</si>
  <si>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</si>
  <si>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</si>
  <si>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</si>
  <si>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</si>
  <si>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</si>
  <si>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</si>
  <si>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</si>
  <si>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</si>
  <si>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</si>
  <si>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</si>
  <si>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</si>
  <si>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</si>
  <si>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</si>
  <si>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</si>
  <si>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</si>
  <si>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</si>
  <si>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</si>
  <si>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</si>
  <si>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</si>
  <si>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</si>
  <si>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</si>
  <si>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</si>
  <si>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</si>
  <si>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</si>
  <si>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</si>
  <si>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</si>
  <si>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</si>
  <si>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</si>
  <si>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</si>
  <si>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</si>
  <si>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</si>
  <si>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</si>
  <si>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</si>
  <si>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</si>
  <si>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</si>
  <si>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</si>
  <si>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</si>
  <si>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</si>
  <si>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</si>
  <si>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</si>
  <si>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</si>
  <si>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</si>
  <si>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</si>
  <si>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</si>
  <si>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</si>
  <si>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</si>
  <si>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</si>
  <si>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</si>
  <si>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</si>
  <si>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</si>
  <si>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</si>
  <si>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</si>
  <si>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</si>
  <si>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</si>
  <si>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</si>
  <si>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</si>
  <si>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</si>
  <si>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</si>
  <si>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</si>
  <si>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</si>
  <si>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</si>
  <si>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</si>
  <si>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</si>
  <si>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</si>
  <si>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</si>
  <si>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</si>
  <si>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</si>
  <si>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</si>
  <si>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</si>
  <si>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</si>
  <si>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</si>
  <si>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</si>
  <si>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</si>
  <si>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</si>
  <si>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</si>
  <si>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</si>
  <si>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</si>
  <si>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</si>
  <si>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</si>
  <si>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</si>
  <si>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</si>
  <si>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</si>
  <si>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</si>
  <si>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</si>
  <si>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</si>
  <si>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</si>
  <si>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</si>
  <si>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</si>
  <si>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</si>
  <si>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</si>
  <si>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</si>
  <si>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</si>
  <si>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</si>
  <si>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</si>
  <si>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</si>
  <si>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</si>
  <si>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</si>
  <si>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</si>
  <si>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</si>
  <si>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</si>
  <si>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</si>
  <si>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</si>
  <si>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</si>
  <si>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</si>
  <si>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</si>
  <si>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</si>
  <si>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</si>
  <si>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</si>
  <si>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</si>
  <si>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</si>
  <si>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</si>
  <si>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</si>
  <si>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</si>
  <si>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</si>
  <si>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</si>
  <si>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</si>
  <si>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</si>
  <si>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</si>
  <si>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</si>
  <si>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</si>
  <si>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</si>
  <si>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</si>
  <si>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</si>
  <si>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</si>
  <si>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</si>
  <si>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</si>
  <si>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</si>
  <si>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</si>
  <si>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</si>
  <si>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</si>
  <si>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</si>
  <si>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</si>
  <si>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</si>
  <si>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</si>
  <si>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</si>
  <si>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</si>
  <si>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</si>
  <si>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</si>
  <si>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</si>
  <si>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</si>
  <si>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</si>
  <si>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</si>
  <si>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</si>
  <si>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</si>
  <si>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</si>
  <si>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</si>
  <si>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</si>
  <si>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</si>
  <si>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</si>
  <si>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</si>
  <si>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</si>
  <si>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</si>
  <si>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</si>
  <si>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</si>
  <si>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</si>
  <si>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</si>
  <si>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</si>
  <si>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</si>
  <si>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</si>
  <si>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</si>
  <si>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</si>
  <si>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</si>
  <si>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</si>
  <si>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</si>
  <si>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</si>
  <si>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</si>
  <si>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</si>
  <si>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</si>
  <si>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</si>
  <si>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</si>
  <si>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</si>
  <si>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</si>
  <si>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</si>
  <si>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</si>
  <si>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</si>
  <si>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</si>
  <si>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</si>
  <si>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</si>
  <si>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</si>
  <si>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</si>
  <si>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</si>
  <si>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</si>
  <si>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</si>
  <si>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</si>
  <si>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</si>
  <si>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</si>
  <si>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</si>
  <si>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</si>
  <si>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</si>
  <si>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</si>
  <si>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</si>
  <si>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</si>
  <si>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</si>
  <si>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</si>
  <si>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</si>
  <si>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</si>
  <si>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</si>
  <si>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</si>
  <si>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</si>
  <si>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</si>
  <si>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</si>
  <si>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</si>
  <si>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</si>
  <si>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</si>
  <si>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</si>
  <si>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</si>
  <si>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</si>
  <si>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</si>
  <si>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</si>
  <si>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</si>
  <si>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</si>
  <si>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</si>
  <si>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</si>
  <si>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</si>
  <si>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</si>
  <si>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</si>
  <si>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</si>
  <si>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</si>
  <si>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</si>
  <si>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</si>
  <si>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</si>
  <si>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</si>
  <si>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</si>
  <si>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</si>
  <si>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</si>
  <si>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</si>
  <si>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</si>
  <si>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</si>
  <si>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</si>
  <si>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</si>
  <si>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</si>
  <si>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</si>
  <si>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</si>
  <si>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</si>
  <si>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</si>
  <si>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</si>
  <si>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</si>
  <si>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</si>
  <si>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</si>
  <si>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</si>
  <si>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</si>
  <si>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</si>
  <si>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</si>
  <si>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</si>
  <si>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</si>
  <si>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</si>
  <si>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</si>
  <si>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</si>
  <si>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</si>
  <si>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</si>
  <si>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</si>
  <si>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</si>
  <si>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</si>
  <si>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</si>
  <si>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</si>
  <si>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</si>
  <si>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</si>
  <si>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</si>
  <si>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</si>
  <si>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</si>
  <si>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</si>
  <si>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</si>
  <si>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</si>
  <si>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</si>
  <si>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</si>
  <si>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</si>
  <si>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</si>
  <si>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</si>
  <si>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</si>
  <si>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</si>
  <si>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</si>
  <si>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</si>
  <si>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</si>
  <si>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</si>
  <si>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</si>
  <si>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</si>
  <si>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</si>
  <si>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</si>
  <si>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</si>
  <si>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</si>
  <si>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</si>
  <si>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</si>
  <si>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</si>
  <si>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</si>
  <si>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</si>
  <si>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</si>
  <si>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</si>
  <si>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</si>
  <si>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</si>
  <si>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</si>
  <si>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</si>
  <si>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</si>
  <si>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</si>
  <si>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</si>
  <si>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</si>
  <si>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</si>
  <si>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</si>
  <si>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</si>
  <si>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</si>
  <si>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</si>
  <si>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</si>
  <si>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</si>
  <si>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</si>
  <si>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</si>
  <si>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</si>
  <si>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</si>
  <si>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</si>
  <si>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</si>
  <si>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</si>
  <si>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</si>
  <si>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</si>
  <si>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</si>
  <si>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</si>
  <si>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</si>
  <si>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</si>
  <si>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</si>
  <si>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</si>
  <si>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</si>
  <si>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</si>
  <si>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</si>
  <si>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</si>
  <si>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</si>
  <si>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</si>
  <si>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</si>
  <si>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</si>
  <si>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</si>
  <si>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</si>
  <si>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</si>
  <si>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</si>
  <si>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</si>
  <si>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</si>
  <si>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</si>
  <si>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</si>
  <si>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</si>
  <si>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</si>
  <si>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</si>
  <si>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</si>
  <si>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</si>
  <si>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</si>
  <si>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</si>
  <si>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</si>
  <si>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</si>
  <si>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</si>
  <si>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</si>
  <si>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</si>
  <si>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</si>
  <si>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</si>
  <si>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</si>
  <si>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</si>
  <si>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</si>
  <si>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</si>
  <si>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</si>
  <si>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</si>
  <si>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</si>
  <si>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</si>
  <si>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</si>
  <si>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</si>
  <si>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</si>
  <si>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</si>
  <si>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</si>
  <si>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</si>
  <si>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</si>
  <si>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</si>
  <si>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</si>
  <si>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</si>
  <si>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</si>
  <si>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</si>
  <si>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</si>
  <si>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</si>
  <si>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</si>
  <si>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</si>
  <si>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</si>
  <si>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</si>
  <si>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</si>
  <si>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</si>
  <si>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</si>
  <si>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</si>
  <si>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</si>
  <si>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</si>
  <si>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</si>
  <si>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</si>
  <si>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</si>
  <si>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</si>
  <si>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</si>
  <si>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</si>
  <si>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</si>
  <si>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</si>
  <si>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</si>
  <si>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</si>
  <si>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</si>
  <si>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</si>
  <si>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</si>
  <si>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</si>
  <si>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</si>
  <si>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</si>
  <si>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</si>
  <si>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</si>
  <si>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</si>
  <si>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</si>
  <si>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</si>
  <si>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</si>
  <si>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</si>
  <si>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</si>
  <si>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</si>
  <si>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</si>
  <si>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</si>
  <si>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</si>
  <si>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</si>
  <si>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</si>
  <si>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</si>
  <si>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</si>
  <si>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</si>
  <si>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</si>
  <si>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</si>
  <si>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</si>
  <si>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</si>
  <si>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</si>
  <si>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</si>
  <si>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</si>
  <si>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</si>
  <si>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</si>
  <si>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</si>
  <si>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</si>
  <si>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</si>
  <si>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</si>
  <si>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</si>
  <si>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</si>
  <si>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</si>
  <si>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</si>
  <si>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</si>
  <si>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</si>
  <si>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</si>
  <si>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</si>
  <si>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</si>
  <si>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</si>
  <si>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</si>
  <si>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</si>
  <si>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</si>
  <si>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</si>
  <si>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</si>
  <si>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</si>
  <si>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</si>
  <si>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</si>
  <si>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</si>
  <si>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</si>
  <si>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</si>
  <si>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</si>
  <si>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</si>
  <si>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</si>
  <si>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</si>
  <si>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</si>
  <si>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</si>
  <si>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</si>
  <si>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</si>
  <si>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</si>
  <si>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</si>
  <si>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</si>
  <si>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</si>
  <si>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</si>
  <si>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</si>
  <si>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</si>
  <si>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</si>
  <si>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</si>
  <si>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</si>
  <si>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</si>
  <si>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</si>
  <si>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</si>
  <si>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</si>
  <si>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</si>
  <si>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</si>
  <si>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</si>
  <si>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</si>
  <si>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</si>
  <si>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</si>
  <si>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</si>
  <si>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</si>
  <si>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</si>
  <si>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</si>
  <si>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</si>
  <si>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</si>
  <si>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</si>
  <si>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</si>
  <si>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</si>
  <si>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</si>
  <si>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</si>
  <si>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</si>
  <si>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</si>
  <si>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</si>
  <si>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</si>
  <si>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</si>
  <si>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</si>
  <si>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</si>
  <si>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</si>
  <si>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</si>
  <si>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</si>
  <si>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</si>
  <si>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</si>
  <si>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</si>
  <si>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</si>
  <si>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</si>
  <si>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</si>
  <si>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</si>
  <si>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</si>
  <si>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</si>
  <si>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</si>
  <si>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</si>
  <si>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</si>
  <si>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</si>
  <si>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</si>
  <si>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</si>
  <si>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</si>
  <si>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</si>
  <si>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</si>
  <si>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</si>
  <si>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</si>
  <si>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</si>
  <si>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</si>
  <si>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</si>
  <si>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</si>
  <si>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</si>
  <si>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</si>
  <si>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</si>
  <si>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</si>
  <si>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</si>
  <si>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</si>
  <si>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</si>
  <si>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</si>
  <si>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</si>
  <si>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</si>
  <si>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</si>
  <si>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</si>
  <si>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</si>
  <si>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</si>
  <si>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</si>
  <si>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</si>
  <si>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</si>
  <si>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</si>
  <si>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</si>
  <si>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</si>
  <si>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</si>
  <si>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</si>
  <si>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</si>
  <si>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</si>
  <si>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</si>
  <si>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</si>
  <si>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</si>
  <si>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</si>
  <si>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</si>
  <si>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</si>
  <si>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</si>
  <si>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</si>
  <si>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</si>
  <si>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</si>
  <si>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</si>
  <si>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</si>
  <si>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</si>
  <si>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</si>
  <si>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</si>
  <si>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</si>
  <si>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</si>
  <si>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</si>
  <si>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</si>
  <si>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</si>
  <si>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</si>
  <si>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</si>
  <si>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</si>
  <si>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</si>
  <si>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</si>
  <si>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</si>
  <si>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</si>
  <si>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</si>
  <si>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</si>
  <si>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</si>
  <si>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</si>
  <si>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</si>
  <si>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</si>
  <si>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</si>
  <si>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</si>
  <si>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</si>
  <si>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</si>
  <si>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</si>
  <si>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</si>
  <si>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</si>
  <si>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</si>
  <si>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</si>
  <si>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</si>
  <si>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</si>
  <si>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</si>
  <si>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</si>
  <si>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</si>
  <si>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</si>
  <si>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</si>
  <si>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</si>
  <si>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</si>
  <si>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</si>
  <si>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</si>
  <si>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</si>
  <si>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</si>
  <si>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</si>
  <si>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</si>
  <si>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</si>
  <si>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</si>
  <si>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</si>
  <si>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</si>
  <si>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</si>
  <si>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</si>
  <si>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</si>
  <si>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</si>
  <si>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</si>
  <si>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</si>
  <si>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</si>
  <si>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</si>
  <si>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</si>
  <si>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</si>
  <si>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</si>
  <si>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</si>
  <si>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</si>
  <si>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</si>
  <si>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</si>
  <si>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</si>
  <si>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</si>
  <si>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</si>
  <si>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</si>
  <si>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</si>
  <si>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</si>
  <si>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</si>
  <si>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</si>
  <si>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</si>
  <si>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</si>
  <si>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</si>
  <si>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</si>
  <si>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</si>
  <si>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</si>
  <si>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</si>
  <si>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</si>
  <si>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</si>
  <si>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</si>
  <si>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</si>
  <si>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</si>
  <si>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</si>
  <si>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</si>
  <si>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</si>
  <si>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</si>
  <si>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</si>
  <si>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</si>
  <si>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</si>
  <si>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</si>
  <si>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</si>
  <si>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</si>
  <si>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</si>
  <si>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</si>
  <si>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</si>
  <si>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</si>
  <si>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</si>
  <si>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</si>
  <si>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</si>
  <si>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</si>
  <si>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</si>
  <si>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</si>
  <si>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</si>
  <si>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</si>
  <si>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</si>
  <si>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</si>
  <si>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</si>
  <si>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</si>
  <si>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</si>
  <si>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</si>
  <si>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</si>
  <si>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</si>
  <si>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</si>
  <si>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</si>
  <si>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</si>
  <si>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</si>
  <si>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</si>
  <si>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</si>
  <si>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</si>
  <si>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</si>
  <si>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</si>
  <si>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</si>
  <si>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</si>
  <si>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</si>
  <si>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</si>
  <si>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</si>
  <si>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</si>
  <si>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</si>
  <si>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</si>
  <si>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</si>
  <si>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</si>
  <si>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</si>
  <si>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</si>
  <si>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</si>
  <si>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</si>
  <si>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</si>
  <si>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</si>
  <si>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</si>
  <si>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</si>
  <si>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</si>
  <si>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</si>
  <si>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</si>
  <si>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</si>
  <si>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</si>
  <si>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</si>
  <si>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</si>
  <si>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</si>
  <si>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</si>
  <si>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</si>
  <si>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</si>
  <si>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</si>
  <si>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</si>
  <si>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</si>
  <si>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</si>
  <si>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</si>
  <si>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</si>
  <si>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</si>
  <si>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</si>
  <si>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</si>
  <si>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</si>
  <si>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</si>
  <si>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</si>
  <si>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</si>
  <si>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</si>
  <si>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</si>
  <si>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</si>
  <si>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</si>
  <si>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</si>
  <si>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</si>
  <si>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</si>
  <si>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</si>
  <si>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</si>
  <si>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</si>
  <si>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</si>
  <si>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</si>
  <si>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</si>
  <si>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</si>
  <si>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</si>
  <si>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</si>
  <si>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</si>
  <si>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</si>
  <si>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</si>
  <si>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</si>
  <si>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</si>
  <si>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</si>
  <si>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</si>
  <si>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</si>
  <si>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</si>
  <si>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</si>
  <si>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</si>
  <si>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</si>
  <si>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</si>
  <si>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</si>
  <si>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</si>
  <si>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</si>
  <si>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</si>
  <si>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</si>
  <si>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</si>
  <si>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</si>
  <si>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</si>
  <si>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</si>
  <si>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</si>
  <si>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</si>
  <si>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</si>
  <si>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</si>
  <si>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</si>
  <si>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</si>
  <si>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</si>
  <si>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</si>
  <si>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</si>
  <si>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</si>
  <si>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</si>
  <si>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</si>
  <si>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</si>
  <si>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</si>
  <si>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</si>
  <si>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</si>
  <si>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</si>
  <si>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</si>
  <si>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</si>
  <si>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</si>
  <si>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</si>
  <si>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</si>
  <si>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</si>
  <si>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</si>
  <si>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</si>
  <si>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</si>
  <si>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</si>
  <si>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</si>
  <si>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</si>
  <si>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</si>
  <si>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</si>
  <si>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</si>
  <si>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</si>
  <si>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</si>
  <si>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</si>
  <si>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</si>
  <si>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</si>
  <si>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</si>
  <si>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</si>
  <si>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</si>
  <si>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</si>
  <si>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</si>
  <si>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</si>
  <si>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</si>
  <si>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</si>
  <si>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</si>
  <si>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</si>
  <si>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</si>
  <si>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</si>
  <si>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</si>
  <si>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</si>
  <si>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</si>
  <si>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</si>
  <si>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</si>
  <si>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</si>
  <si>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</si>
  <si>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</si>
  <si>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</si>
  <si>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</si>
  <si>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</si>
  <si>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</si>
  <si>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</si>
  <si>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</si>
  <si>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</si>
  <si>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</si>
  <si>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</si>
  <si>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</si>
  <si>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</si>
  <si>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</si>
  <si>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</si>
  <si>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</si>
  <si>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</si>
  <si>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</si>
  <si>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</si>
  <si>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</si>
  <si>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</si>
  <si>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</si>
  <si>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</si>
  <si>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</si>
  <si>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</si>
  <si>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</si>
  <si>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</si>
  <si>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</si>
  <si>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</si>
  <si>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</si>
  <si>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</si>
  <si>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</si>
  <si>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</si>
  <si>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</si>
  <si>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</si>
  <si>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</si>
  <si>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</si>
  <si>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</si>
  <si>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</si>
  <si>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</si>
  <si>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</si>
  <si>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</si>
  <si>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</si>
  <si>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</si>
  <si>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</si>
  <si>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</si>
  <si>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</si>
  <si>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</si>
  <si>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</si>
  <si>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</si>
  <si>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</si>
  <si>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</si>
  <si>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</si>
  <si>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</si>
  <si>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</si>
  <si>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</si>
  <si>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</si>
  <si>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</si>
  <si>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</si>
  <si>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</si>
  <si>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</si>
  <si>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</si>
  <si>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</si>
  <si>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</si>
  <si>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</si>
  <si>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</si>
  <si>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</si>
  <si>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</si>
  <si>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</si>
  <si>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</si>
  <si>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</si>
  <si>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</si>
  <si>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</si>
  <si>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</si>
  <si>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</si>
  <si>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</si>
  <si>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</si>
  <si>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</si>
  <si>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</si>
  <si>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</si>
  <si>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</si>
  <si>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</si>
  <si>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</si>
  <si>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</si>
  <si>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</si>
  <si>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</si>
  <si>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</si>
  <si>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</si>
  <si>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</si>
  <si>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</si>
  <si>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</si>
  <si>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</si>
  <si>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</si>
  <si>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</si>
  <si>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</si>
  <si>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</si>
  <si>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</si>
  <si>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</si>
  <si>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</si>
  <si>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</si>
  <si>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</si>
  <si>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</si>
  <si>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</si>
  <si>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</si>
  <si>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</si>
  <si>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</si>
  <si>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</si>
  <si>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</si>
  <si>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</si>
  <si>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</si>
  <si>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</si>
  <si>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</si>
  <si>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</si>
  <si>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</si>
  <si>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</si>
  <si>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</si>
  <si>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</si>
  <si>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</si>
  <si>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</si>
  <si>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</si>
  <si>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</si>
  <si>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</si>
  <si>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</si>
  <si>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</si>
  <si>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</si>
  <si>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</si>
  <si>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</si>
  <si>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</si>
  <si>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</si>
  <si>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</si>
  <si>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</si>
  <si>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</si>
  <si>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</si>
  <si>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</si>
  <si>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</si>
  <si>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</si>
  <si>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</si>
  <si>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</si>
  <si>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</si>
  <si>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</si>
  <si>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</si>
  <si>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</si>
  <si>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</si>
  <si>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</si>
  <si>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</si>
  <si>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</si>
  <si>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</si>
  <si>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</si>
  <si>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</si>
  <si>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</si>
  <si>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</si>
  <si>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</si>
  <si>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</si>
  <si>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</si>
  <si>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</si>
  <si>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</si>
  <si>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</si>
  <si>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</si>
  <si>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</si>
  <si>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</si>
  <si>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</si>
  <si>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</si>
  <si>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</si>
  <si>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</si>
  <si>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</si>
  <si>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</si>
  <si>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</si>
  <si>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</si>
  <si>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</si>
  <si>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</si>
  <si>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</si>
  <si>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</si>
  <si>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</si>
  <si>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</si>
  <si>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</si>
  <si>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</si>
  <si>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</si>
  <si>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</si>
  <si>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</si>
  <si>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</si>
  <si>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</si>
  <si>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</si>
  <si>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</si>
  <si>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</si>
  <si>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</si>
  <si>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</si>
  <si>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</si>
  <si>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</si>
  <si>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</si>
  <si>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</si>
  <si>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</si>
  <si>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</si>
  <si>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</si>
  <si>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</si>
  <si>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</si>
  <si>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</si>
  <si>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</si>
  <si>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</si>
  <si>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</si>
  <si>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</si>
  <si>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</si>
  <si>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</si>
  <si>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</si>
  <si>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</si>
  <si>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</si>
  <si>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</si>
  <si>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</si>
  <si>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</si>
  <si>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</si>
  <si>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</si>
  <si>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</si>
  <si>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</si>
  <si>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</si>
  <si>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</si>
  <si>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</si>
  <si>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</si>
  <si>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</si>
  <si>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</si>
  <si>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</si>
  <si>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</si>
  <si>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</si>
  <si>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</si>
  <si>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</si>
  <si>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</si>
  <si>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</si>
  <si>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</si>
  <si>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</si>
  <si>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</si>
  <si>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</si>
  <si>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</si>
  <si>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</si>
  <si>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</si>
  <si>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</si>
  <si>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</si>
  <si>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</si>
  <si>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</si>
  <si>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</si>
  <si>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</si>
  <si>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</si>
  <si>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</si>
  <si>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</si>
  <si>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</si>
  <si>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</si>
  <si>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</si>
  <si>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</si>
  <si>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</si>
  <si>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</si>
  <si>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</si>
  <si>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</si>
  <si>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</si>
  <si>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</si>
  <si>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</si>
  <si>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</si>
  <si>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</si>
  <si>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</si>
  <si>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</si>
  <si>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</si>
  <si>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</si>
  <si>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</si>
  <si>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</si>
  <si>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</si>
  <si>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</si>
  <si>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</si>
  <si>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</si>
  <si>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</si>
  <si>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</si>
  <si>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</si>
  <si>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</si>
  <si>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</si>
  <si>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</si>
  <si>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</si>
  <si>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</si>
  <si>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</si>
  <si>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</si>
  <si>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</si>
  <si>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</si>
  <si>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</si>
  <si>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</si>
  <si>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</si>
  <si>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</si>
  <si>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</si>
  <si>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</si>
  <si>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</si>
  <si>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</si>
  <si>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</si>
  <si>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</si>
  <si>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</si>
  <si>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</si>
  <si>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</si>
  <si>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</si>
  <si>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</si>
  <si>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</si>
  <si>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</si>
  <si>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</si>
  <si>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</si>
  <si>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</si>
  <si>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</si>
  <si>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</si>
  <si>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</si>
  <si>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</si>
  <si>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</si>
  <si>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</si>
  <si>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</si>
  <si>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</si>
  <si>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</si>
  <si>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</si>
  <si>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</si>
  <si>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</si>
  <si>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</si>
  <si>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</si>
  <si>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</si>
  <si>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</si>
  <si>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</si>
  <si>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</si>
  <si>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</si>
  <si>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</si>
  <si>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</si>
  <si>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</si>
  <si>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</si>
  <si>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</si>
  <si>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</si>
  <si>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</si>
  <si>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</si>
  <si>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</si>
  <si>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</si>
  <si>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</si>
  <si>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</si>
  <si>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</si>
  <si>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</si>
  <si>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</si>
  <si>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</si>
  <si>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</si>
  <si>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</si>
  <si>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</si>
  <si>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</si>
  <si>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</si>
  <si>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</si>
  <si>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</si>
  <si>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</si>
  <si>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</si>
  <si>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</si>
  <si>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</si>
  <si>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</si>
  <si>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</si>
  <si>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</si>
  <si>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</si>
  <si>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</si>
  <si>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</si>
  <si>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</si>
  <si>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</si>
  <si>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</si>
  <si>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</si>
  <si>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</si>
  <si>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</si>
  <si>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</si>
  <si>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</si>
  <si>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</si>
  <si>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</si>
  <si>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</si>
  <si>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</si>
  <si>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</si>
  <si>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</si>
  <si>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</si>
  <si>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</si>
  <si>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</si>
  <si>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</si>
  <si>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</si>
  <si>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</si>
  <si>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</si>
  <si>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</si>
  <si>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</si>
  <si>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</si>
  <si>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</si>
  <si>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</si>
  <si>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</si>
  <si>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</si>
  <si>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</si>
  <si>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</si>
  <si>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</si>
  <si>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</si>
  <si>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</si>
  <si>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</si>
  <si>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</si>
  <si>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</si>
  <si>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</si>
  <si>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</si>
  <si>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</si>
  <si>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</si>
  <si>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</si>
  <si>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</si>
  <si>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</si>
  <si>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</si>
  <si>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</si>
  <si>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</si>
  <si>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</si>
  <si>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</si>
  <si>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</si>
  <si>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</si>
  <si>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</si>
  <si>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</si>
  <si>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</si>
  <si>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</si>
  <si>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</si>
  <si>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</si>
  <si>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</si>
  <si>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</si>
  <si>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</si>
  <si>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</si>
  <si>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</si>
  <si>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</si>
  <si>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</si>
  <si>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</si>
  <si>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</si>
  <si>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</si>
  <si>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</si>
  <si>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</si>
  <si>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</si>
  <si>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</si>
  <si>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</si>
  <si>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</si>
  <si>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</si>
  <si>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</si>
  <si>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</si>
  <si>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</si>
  <si>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</si>
  <si>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</si>
  <si>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</si>
  <si>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</si>
  <si>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</si>
  <si>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</si>
  <si>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</si>
  <si>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</si>
  <si>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</si>
  <si>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</si>
  <si>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</si>
  <si>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</si>
  <si>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</si>
  <si>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</si>
  <si>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</si>
  <si>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</si>
  <si>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</si>
  <si>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</si>
  <si>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</si>
  <si>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</si>
  <si>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</si>
  <si>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</si>
  <si>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</si>
  <si>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</si>
  <si>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</si>
  <si>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</si>
  <si>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</si>
  <si>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</si>
  <si>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</si>
  <si>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</si>
  <si>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</si>
  <si>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</si>
  <si>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</si>
  <si>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</si>
  <si>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</si>
  <si>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</si>
  <si>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</si>
  <si>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</si>
  <si>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</si>
  <si>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</si>
  <si>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</si>
  <si>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</si>
  <si>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</si>
  <si>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</si>
  <si>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</si>
  <si>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</si>
  <si>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</si>
  <si>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</si>
  <si>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</si>
  <si>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</si>
  <si>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</si>
  <si>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</si>
  <si>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</si>
  <si>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</si>
  <si>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</si>
  <si>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</si>
  <si>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</si>
  <si>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</si>
  <si>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</si>
  <si>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</si>
  <si>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</si>
  <si>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</si>
  <si>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</si>
  <si>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</si>
  <si>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</si>
  <si>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</si>
  <si>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</si>
  <si>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</si>
  <si>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</si>
  <si>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</si>
  <si>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</si>
  <si>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</si>
  <si>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</si>
  <si>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</si>
  <si>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</si>
  <si>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</si>
  <si>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</si>
  <si>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</si>
  <si>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</si>
  <si>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</si>
  <si>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</si>
  <si>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</si>
  <si>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</si>
  <si>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</si>
  <si>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</si>
  <si>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</si>
  <si>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</si>
  <si>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</si>
  <si>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</si>
  <si>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</si>
  <si>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</si>
  <si>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</si>
  <si>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</si>
  <si>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</si>
  <si>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</si>
  <si>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</si>
  <si>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</si>
  <si>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</si>
  <si>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</si>
  <si>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</si>
  <si>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</si>
  <si>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</si>
  <si>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</si>
  <si>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</si>
  <si>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</si>
  <si>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</si>
  <si>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</si>
  <si>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</si>
  <si>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</si>
  <si>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</si>
  <si>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</si>
  <si>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</si>
  <si>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</si>
  <si>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</si>
  <si>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</si>
  <si>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</si>
  <si>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</si>
  <si>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</si>
  <si>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</si>
  <si>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</si>
  <si>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</si>
  <si>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</si>
  <si>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</si>
  <si>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</si>
  <si>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</si>
  <si>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</si>
  <si>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</si>
  <si>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</si>
  <si>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</si>
  <si>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</si>
  <si>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</si>
  <si>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</si>
  <si>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</si>
  <si>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</si>
  <si>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</si>
  <si>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</si>
  <si>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</si>
  <si>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</si>
  <si>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</si>
  <si>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</si>
  <si>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</si>
  <si>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</si>
  <si>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</si>
  <si>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</si>
  <si>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</si>
  <si>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</si>
  <si>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</si>
  <si>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</si>
  <si>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</si>
  <si>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</si>
  <si>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</si>
  <si>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</si>
  <si>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</si>
  <si>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</si>
  <si>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</si>
  <si>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</si>
  <si>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</si>
  <si>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</si>
  <si>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</si>
  <si>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</si>
  <si>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</si>
  <si>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</si>
  <si>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</si>
  <si>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</si>
  <si>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</si>
  <si>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</si>
  <si>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</si>
  <si>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</si>
  <si>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</si>
  <si>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</si>
  <si>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</si>
  <si>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</si>
  <si>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</si>
  <si>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</si>
  <si>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</si>
  <si>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</si>
  <si>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</si>
  <si>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</si>
  <si>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</si>
  <si>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</si>
  <si>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</si>
  <si>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</si>
  <si>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</si>
  <si>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</si>
  <si>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</si>
  <si>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</si>
  <si>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</si>
  <si>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</si>
  <si>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</si>
  <si>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</si>
  <si>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</si>
  <si>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</si>
  <si>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</si>
  <si>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</si>
  <si>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</si>
  <si>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</si>
  <si>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</si>
  <si>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</si>
  <si>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</si>
  <si>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</si>
  <si>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</si>
  <si>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</si>
  <si>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</si>
  <si>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</si>
  <si>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</si>
  <si>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</si>
  <si>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</si>
  <si>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</si>
  <si>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</si>
  <si>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</si>
  <si>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</si>
  <si>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</si>
  <si>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</si>
  <si>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</si>
  <si>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</si>
  <si>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</si>
  <si>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</si>
  <si>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</si>
  <si>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</si>
  <si>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</si>
  <si>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</si>
  <si>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</si>
  <si>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</si>
  <si>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</si>
  <si>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</si>
  <si>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</si>
  <si>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</si>
  <si>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</si>
  <si>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</si>
  <si>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</si>
  <si>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</si>
  <si>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</si>
  <si>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</si>
  <si>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</si>
  <si>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</si>
  <si>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</si>
  <si>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</si>
  <si>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</si>
  <si>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</si>
  <si>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</si>
  <si>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</si>
  <si>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</si>
  <si>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</si>
  <si>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</si>
  <si>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</si>
  <si>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</si>
  <si>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</si>
  <si>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</si>
  <si>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</si>
  <si>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</si>
  <si>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</si>
  <si>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</si>
  <si>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</si>
  <si>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</si>
  <si>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</si>
  <si>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</si>
  <si>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</si>
  <si>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</si>
  <si>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</si>
  <si>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</si>
  <si>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</si>
  <si>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</si>
  <si>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</si>
  <si>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</si>
  <si>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</si>
  <si>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</si>
  <si>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</si>
  <si>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</si>
  <si>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</si>
  <si>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</si>
  <si>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</si>
  <si>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</si>
  <si>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</si>
  <si>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</si>
  <si>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</si>
  <si>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</si>
  <si>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</si>
  <si>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</si>
  <si>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</si>
  <si>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</si>
  <si>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</si>
  <si>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</si>
  <si>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</si>
  <si>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</si>
  <si>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</si>
  <si>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</si>
  <si>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</si>
  <si>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</si>
  <si>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</si>
  <si>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</si>
  <si>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</si>
  <si>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</si>
  <si>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</si>
  <si>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</si>
  <si>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</si>
  <si>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</si>
  <si>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</si>
  <si>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</si>
  <si>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</si>
  <si>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</si>
  <si>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</si>
  <si>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</si>
  <si>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</si>
  <si>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</si>
  <si>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</si>
  <si>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</si>
  <si>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</si>
  <si>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</si>
  <si>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</si>
  <si>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</si>
  <si>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land use *</t>
  </si>
  <si>
    <t>*Land use changes do not change aggregate emissions target</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</si>
  <si>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</si>
  <si>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</si>
  <si>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</si>
  <si>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</si>
  <si>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</si>
  <si>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</si>
  <si>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</si>
  <si>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</si>
  <si>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</si>
  <si>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</si>
  <si>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</si>
  <si>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</si>
  <si>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</si>
  <si>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</si>
  <si>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</si>
  <si>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</si>
  <si>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</si>
  <si>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</si>
  <si>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</si>
  <si>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</si>
  <si>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</si>
  <si>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</si>
  <si>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</si>
  <si>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</si>
  <si>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</si>
  <si>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</si>
  <si>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</si>
  <si>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</si>
  <si>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</si>
  <si>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</si>
  <si>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</si>
  <si>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</si>
  <si>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</si>
  <si>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</si>
  <si>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</si>
  <si>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</si>
  <si>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</si>
  <si>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</si>
  <si>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</si>
  <si>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</si>
  <si>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</si>
  <si>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</si>
  <si>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</si>
  <si>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</si>
  <si>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</si>
  <si>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</si>
  <si>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</si>
  <si>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</si>
  <si>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</si>
  <si>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</si>
  <si>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</si>
  <si>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</si>
  <si>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</si>
  <si>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</si>
  <si>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</si>
  <si>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</si>
  <si>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</si>
  <si>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</si>
  <si>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</si>
  <si>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</si>
  <si>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</si>
  <si>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</si>
  <si>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</si>
  <si>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</si>
  <si>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</si>
  <si>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</si>
  <si>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</si>
  <si>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</si>
  <si>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</si>
  <si>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</si>
  <si>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</si>
  <si>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</si>
  <si>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</si>
  <si>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</si>
  <si>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</si>
  <si>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</si>
  <si>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</si>
  <si>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</si>
  <si>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</si>
  <si>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</si>
  <si>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</si>
  <si>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</si>
  <si>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</si>
  <si>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</si>
  <si>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</si>
  <si>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</si>
  <si>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</si>
  <si>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</si>
  <si>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</si>
  <si>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</si>
  <si>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</si>
  <si>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</si>
  <si>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</si>
  <si>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</si>
  <si>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</si>
  <si>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</si>
  <si>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</si>
  <si>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</si>
  <si>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</si>
  <si>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</si>
  <si>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</si>
  <si>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</si>
  <si>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</si>
  <si>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</si>
  <si>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</si>
  <si>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</si>
  <si>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</si>
  <si>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</si>
  <si>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</si>
  <si>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</si>
  <si>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</si>
  <si>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</si>
  <si>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</si>
  <si>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</si>
  <si>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</si>
  <si>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</si>
  <si>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</si>
  <si>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</si>
  <si>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</si>
  <si>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</si>
  <si>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</si>
  <si>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</si>
  <si>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</si>
  <si>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</si>
  <si>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</si>
  <si>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</si>
  <si>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</si>
  <si>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</si>
  <si>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</si>
  <si>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</si>
  <si>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</si>
  <si>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</si>
  <si>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</si>
  <si>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</si>
  <si>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</si>
  <si>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</si>
  <si>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</si>
  <si>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</si>
  <si>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</si>
  <si>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</si>
  <si>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</si>
  <si>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</si>
  <si>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</si>
  <si>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</si>
  <si>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</si>
  <si>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</si>
  <si>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</si>
  <si>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</si>
  <si>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</si>
  <si>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</si>
  <si>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</si>
  <si>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</si>
  <si>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</si>
  <si>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</si>
  <si>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</si>
  <si>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</si>
  <si>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</si>
  <si>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</si>
  <si>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</si>
  <si>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</si>
  <si>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</si>
  <si>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</si>
  <si>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</si>
  <si>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</si>
  <si>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</si>
  <si>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</si>
  <si>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</si>
  <si>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</si>
  <si>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</si>
  <si>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</si>
  <si>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</si>
  <si>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</si>
  <si>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</si>
  <si>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</si>
  <si>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</si>
  <si>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</si>
  <si>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</si>
  <si>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</si>
  <si>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</si>
  <si>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</si>
  <si>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</si>
  <si>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</si>
  <si>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</si>
  <si>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</si>
  <si>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</si>
  <si>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</si>
  <si>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</si>
  <si>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</si>
  <si>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</si>
  <si>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</si>
  <si>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</si>
  <si>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</si>
  <si>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</si>
  <si>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</si>
  <si>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</si>
  <si>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</si>
  <si>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</si>
  <si>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</si>
  <si>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</si>
  <si>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</si>
  <si>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</si>
  <si>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</si>
  <si>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</si>
  <si>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</si>
  <si>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</si>
  <si>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</si>
  <si>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</si>
  <si>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</si>
  <si>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</si>
  <si>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</si>
  <si>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</si>
  <si>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</si>
  <si>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</si>
  <si>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</si>
  <si>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</si>
  <si>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</si>
  <si>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</si>
  <si>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</si>
  <si>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</si>
  <si>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</si>
  <si>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</si>
  <si>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</si>
  <si>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</si>
  <si>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</si>
  <si>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</si>
  <si>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</si>
  <si>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</si>
  <si>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</si>
  <si>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</si>
  <si>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</si>
  <si>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</si>
  <si>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</si>
  <si>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</si>
  <si>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</si>
  <si>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</si>
  <si>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</si>
  <si>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</si>
  <si>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</si>
  <si>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</si>
  <si>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</si>
  <si>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</si>
  <si>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</si>
  <si>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</si>
  <si>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</si>
  <si>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</si>
  <si>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</si>
  <si>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</si>
  <si>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</si>
  <si>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</si>
  <si>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</si>
  <si>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</si>
  <si>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</si>
  <si>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</si>
  <si>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</si>
  <si>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</si>
  <si>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</si>
  <si>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</si>
  <si>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</si>
  <si>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</si>
  <si>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</si>
  <si>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</si>
  <si>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</si>
  <si>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</si>
  <si>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</si>
  <si>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</si>
  <si>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</si>
  <si>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</si>
  <si>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</si>
  <si>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</si>
  <si>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</si>
  <si>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</si>
  <si>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</si>
  <si>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</si>
  <si>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</si>
  <si>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</si>
  <si>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Scenario_1point5.cin</t>
  </si>
  <si>
    <t>US NDC Scenario</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</si>
  <si>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</si>
  <si>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</si>
  <si>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</si>
  <si>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</si>
  <si>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</si>
  <si>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</si>
  <si>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</si>
  <si>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</si>
  <si>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</si>
  <si>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</si>
  <si>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</si>
  <si>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</si>
  <si>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</si>
  <si>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</si>
  <si>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</si>
  <si>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</si>
  <si>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</si>
  <si>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</si>
  <si>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</si>
  <si>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</si>
  <si>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</si>
  <si>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</si>
  <si>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</si>
  <si>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</si>
  <si>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</si>
  <si>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</si>
  <si>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</si>
  <si>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</si>
  <si>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</si>
  <si>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</si>
  <si>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</si>
  <si>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</si>
  <si>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</si>
  <si>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</si>
  <si>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</si>
  <si>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</si>
  <si>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</si>
  <si>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</si>
  <si>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</si>
  <si>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</si>
  <si>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</si>
  <si>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</si>
  <si>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</si>
  <si>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</si>
  <si>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</si>
  <si>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</si>
  <si>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</si>
  <si>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</si>
  <si>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</si>
  <si>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</si>
  <si>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</si>
  <si>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</si>
  <si>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</si>
  <si>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</si>
  <si>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</si>
  <si>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</si>
  <si>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</si>
  <si>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</si>
  <si>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</si>
  <si>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</si>
  <si>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</si>
  <si>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</si>
  <si>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</si>
  <si>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</si>
  <si>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</si>
  <si>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</si>
  <si>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</si>
  <si>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</si>
  <si>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</si>
  <si>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</si>
  <si>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</si>
  <si>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</si>
  <si>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</si>
  <si>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</si>
  <si>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</si>
  <si>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</si>
  <si>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</si>
  <si>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</si>
  <si>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</si>
  <si>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</si>
  <si>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</si>
  <si>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</si>
  <si>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</si>
  <si>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</si>
  <si>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</si>
  <si>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</si>
  <si>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</si>
  <si>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</si>
  <si>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</si>
  <si>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</si>
  <si>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</si>
  <si>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</si>
  <si>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</si>
  <si>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</si>
  <si>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</si>
  <si>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</si>
  <si>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</si>
  <si>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</si>
  <si>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</si>
  <si>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</si>
  <si>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</si>
  <si>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</si>
  <si>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</si>
  <si>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</si>
  <si>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</si>
  <si>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</si>
  <si>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</si>
  <si>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</si>
  <si>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</si>
  <si>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</si>
  <si>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</si>
  <si>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</si>
  <si>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</si>
  <si>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</si>
  <si>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</si>
  <si>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</si>
  <si>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</si>
  <si>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</si>
  <si>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</si>
  <si>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</si>
  <si>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</si>
  <si>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</si>
  <si>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</si>
  <si>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</si>
  <si>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</si>
  <si>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</si>
  <si>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</si>
  <si>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</si>
  <si>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</si>
  <si>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</si>
  <si>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</si>
  <si>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</si>
  <si>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</si>
  <si>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</si>
  <si>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</si>
  <si>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</si>
  <si>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</si>
  <si>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</si>
  <si>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</si>
  <si>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</si>
  <si>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</si>
  <si>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</si>
  <si>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</si>
  <si>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</si>
  <si>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</si>
  <si>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</si>
  <si>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</si>
  <si>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</si>
  <si>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</si>
  <si>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</si>
  <si>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</si>
  <si>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</si>
  <si>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</si>
  <si>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</si>
  <si>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</si>
  <si>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</si>
  <si>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</si>
  <si>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</si>
  <si>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</si>
  <si>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</si>
  <si>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</si>
  <si>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</si>
  <si>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</si>
  <si>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</si>
  <si>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</si>
  <si>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</si>
  <si>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</si>
  <si>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</si>
  <si>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</si>
  <si>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</si>
  <si>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</si>
  <si>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</si>
  <si>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</si>
  <si>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</si>
  <si>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</si>
  <si>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</si>
  <si>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</si>
  <si>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</si>
  <si>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</si>
  <si>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</si>
  <si>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</si>
  <si>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</si>
  <si>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</si>
  <si>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</si>
  <si>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</si>
  <si>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</si>
  <si>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</si>
  <si>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</si>
  <si>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</si>
  <si>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</si>
  <si>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</si>
  <si>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</si>
  <si>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t>
  </si>
  <si>
    <t>land per year</t>
  </si>
  <si>
    <t xml:space="preserve"> If this policy is fully implemented, half of the acres of forest not currently under best management practices will instead be managed with best practices by 2050.</t>
  </si>
  <si>
    <t>&amp;Transportation</t>
  </si>
  <si>
    <t>Electric</t>
  </si>
  <si>
    <t>Industrial</t>
  </si>
  <si>
    <t>natural gas oil systems</t>
  </si>
  <si>
    <t>other</t>
  </si>
  <si>
    <t>total</t>
  </si>
  <si>
    <t>Louisiana GHG inventory</t>
  </si>
  <si>
    <t>In a scenario limiting global warming to 1.5 °C, Louisiana would need to cut its agriculture emissions by 100 to 100 percent of 2005 levels.</t>
  </si>
  <si>
    <t>40% reduction</t>
  </si>
  <si>
    <t>50% reduction</t>
  </si>
  <si>
    <t>Louisiana's governor signed an executive order that set a goal of reducing emissions 40-50% below the 2005 baseline by 2030: 108-129 MMT CO2e including land use.</t>
  </si>
  <si>
    <t>Louisiana's governor signed an executive order that set a goal of reducing emissions 40-50% below the 2005 baseline by 2030: 117-141 MMT CO2e including land use.</t>
  </si>
  <si>
    <t>40-50% below 2005 baseline by 2030</t>
  </si>
  <si>
    <t>Net zero by 2050</t>
  </si>
  <si>
    <t>Louisiana's governor signed an executive order that set a goal of reducing emissions to net zero by 2050</t>
  </si>
  <si>
    <t>In 2019, Louisiana had about 1 MW of grid battery storage.  The BAU scenario is based on AEO data and sees grid battery capacity reach 954 MWs by 2050.  The additional potential is based on NREL's Renewable Electricity Futures Study (80% RE-ITI (2014) scenario) and suggests Louisiana could reach 11,452 MWs of grid battery storage by 2050.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</si>
</sst>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9"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
      <sz val="9"/>
      <color indexed="81"/>
      <name val="Tahoma"/>
      <charset val="1"/>
    </font>
  </fonts>
  <fills count="6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
      <patternFill patternType="solid">
        <fgColor theme="9" tint="-0.249977111117893"/>
        <bgColor indexed="64"/>
      </patternFill>
    </fill>
    <fill>
      <patternFill patternType="solid">
        <fgColor theme="9" tint="0.39997558519241921"/>
        <bgColor rgb="FFFDE9D9"/>
      </patternFill>
    </fill>
  </fills>
  <borders count="34">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
      <left style="medium">
        <color indexed="64"/>
      </left>
      <right style="medium">
        <color indexed="64"/>
      </right>
      <top/>
      <bottom/>
      <diagonal/>
    </border>
  </borders>
  <cellStyleXfs count="23">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xf numFmtId="43" fontId="5" fillId="0" borderId="0" applyFont="0" applyFill="0" applyBorder="0" applyAlignment="0" applyProtection="0"/>
  </cellStyleXfs>
  <cellXfs count="409">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0" borderId="0" xfId="19" applyNumberFormat="1" applyFont="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0" fillId="47" borderId="0" xfId="0" applyFill="1" applyAlignment="1">
      <alignment wrapText="1"/>
    </xf>
    <xf numFmtId="0" fontId="25" fillId="0" borderId="33" xfId="0" applyFont="1" applyBorder="1" applyAlignment="1">
      <alignment wrapText="1"/>
    </xf>
    <xf numFmtId="0" fontId="30" fillId="10" borderId="33" xfId="0" applyFont="1" applyFill="1" applyBorder="1" applyAlignment="1">
      <alignment wrapText="1"/>
    </xf>
    <xf numFmtId="0" fontId="25" fillId="38" borderId="33" xfId="0" applyFont="1" applyFill="1" applyBorder="1" applyAlignment="1">
      <alignment wrapText="1"/>
    </xf>
    <xf numFmtId="0" fontId="25" fillId="0" borderId="33" xfId="0" applyFont="1" applyBorder="1"/>
    <xf numFmtId="0" fontId="25" fillId="10" borderId="33" xfId="0" applyFont="1" applyFill="1" applyBorder="1" applyAlignment="1">
      <alignment wrapText="1"/>
    </xf>
    <xf numFmtId="10" fontId="25" fillId="0" borderId="33" xfId="0" applyNumberFormat="1" applyFont="1" applyBorder="1"/>
    <xf numFmtId="0" fontId="0" fillId="0" borderId="0" xfId="0"/>
    <xf numFmtId="0" fontId="0" fillId="0" borderId="0" xfId="0" applyAlignment="1">
      <alignment wrapText="1"/>
    </xf>
    <xf numFmtId="0" fontId="3" fillId="58" borderId="0" xfId="0" applyFont="1" applyFill="1" applyAlignment="1">
      <alignment vertical="top"/>
    </xf>
    <xf numFmtId="0" fontId="3" fillId="0" borderId="0" xfId="0" applyFont="1" applyFill="1" applyAlignment="1">
      <alignment wrapText="1"/>
    </xf>
    <xf numFmtId="0" fontId="2" fillId="51" borderId="0" xfId="0" applyFont="1" applyFill="1" applyAlignment="1">
      <alignment wrapText="1"/>
    </xf>
    <xf numFmtId="2" fontId="25" fillId="0" borderId="0" xfId="19" applyNumberFormat="1" applyFont="1"/>
    <xf numFmtId="43" fontId="25" fillId="33" borderId="9" xfId="22" applyFont="1" applyFill="1" applyBorder="1"/>
    <xf numFmtId="43" fontId="30" fillId="59" borderId="9" xfId="22" applyFont="1" applyFill="1" applyBorder="1"/>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xf numFmtId="0" fontId="2" fillId="4" borderId="0" xfId="0" applyFont="1" applyFill="1" applyAlignment="1">
      <alignment horizontal="left"/>
    </xf>
    <xf numFmtId="0" fontId="0" fillId="5" borderId="0" xfId="0" applyFill="1" applyAlignment="1">
      <alignment horizontal="left"/>
    </xf>
    <xf numFmtId="0" fontId="2" fillId="10" borderId="0" xfId="0" applyFont="1" applyFill="1" applyAlignment="1">
      <alignment wrapText="1"/>
    </xf>
  </cellXfs>
  <cellStyles count="23">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xfId="22" builtinId="3"/>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24</xdr:row>
      <xdr:rowOff>0</xdr:rowOff>
    </xdr:from>
    <xdr:to>
      <xdr:col>8</xdr:col>
      <xdr:colOff>1100478</xdr:colOff>
      <xdr:row>51</xdr:row>
      <xdr:rowOff>167569</xdr:rowOff>
    </xdr:to>
    <xdr:pic>
      <xdr:nvPicPr>
        <xdr:cNvPr id="2" name="Picture 1">
          <a:extLst>
            <a:ext uri="{FF2B5EF4-FFF2-40B4-BE49-F238E27FC236}">
              <a16:creationId xmlns:a16="http://schemas.microsoft.com/office/drawing/2014/main" id="{29BF1203-2365-4D33-B4E9-95773D642FB9}"/>
            </a:ext>
          </a:extLst>
        </xdr:cNvPr>
        <xdr:cNvPicPr>
          <a:picLocks noChangeAspect="1"/>
        </xdr:cNvPicPr>
      </xdr:nvPicPr>
      <xdr:blipFill>
        <a:blip xmlns:r="http://schemas.openxmlformats.org/officeDocument/2006/relationships" r:embed="rId1"/>
        <a:stretch>
          <a:fillRect/>
        </a:stretch>
      </xdr:blipFill>
      <xdr:spPr>
        <a:xfrm>
          <a:off x="0" y="6851650"/>
          <a:ext cx="9971428" cy="564761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 displayName="Olivia Ashmoore" id="{EAE96436-EE54-4D69-8FAC-289CD36858A1}" userId="S::olivia@energyinnovation.onmicrosoft.com::75aa6550-3462-4480-900f-0bd2e542e876"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L255" dT="2021-10-13T21:38:44.67" personId="{EAE96436-EE54-4D69-8FAC-289CD36858A1}" id="{C705B7A4-93FC-446C-BFB8-F7C4B886F5D1}">
    <text>update by state</text>
  </threadedComment>
</ThreadedComments>
</file>

<file path=xl/threadedComments/threadedComment2.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3.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workbookViewId="0">
      <selection activeCell="B1" sqref="B1"/>
    </sheetView>
  </sheetViews>
  <sheetFormatPr defaultColWidth="8.85546875" defaultRowHeight="15" x14ac:dyDescent="0.25"/>
  <cols>
    <col min="1" max="1" width="28.7109375" style="112" customWidth="1"/>
    <col min="2" max="2" width="24.28515625" style="112" customWidth="1"/>
    <col min="3" max="3" width="13.42578125" style="112" customWidth="1"/>
    <col min="4" max="6" width="8.85546875" style="112" customWidth="1"/>
    <col min="7" max="7" width="13.28515625" style="112" customWidth="1"/>
    <col min="8" max="16384" width="8.85546875" style="112"/>
  </cols>
  <sheetData>
    <row r="1" spans="1:8" x14ac:dyDescent="0.25">
      <c r="A1" s="29" t="s">
        <v>0</v>
      </c>
      <c r="B1" s="96" t="s">
        <v>49</v>
      </c>
      <c r="C1" s="166">
        <v>44307</v>
      </c>
      <c r="G1" s="96" t="s">
        <v>2</v>
      </c>
      <c r="H1" s="96" t="s">
        <v>3</v>
      </c>
    </row>
    <row r="2" spans="1:8" x14ac:dyDescent="0.25">
      <c r="G2" s="96" t="s">
        <v>4</v>
      </c>
      <c r="H2" s="96" t="s">
        <v>5</v>
      </c>
    </row>
    <row r="3" spans="1:8" x14ac:dyDescent="0.25">
      <c r="A3" t="s">
        <v>6</v>
      </c>
      <c r="G3" s="96" t="s">
        <v>7</v>
      </c>
      <c r="H3" s="96" t="s">
        <v>8</v>
      </c>
    </row>
    <row r="4" spans="1:8" x14ac:dyDescent="0.25">
      <c r="A4" t="s">
        <v>9</v>
      </c>
      <c r="G4" s="96" t="s">
        <v>10</v>
      </c>
      <c r="H4" s="96" t="s">
        <v>11</v>
      </c>
    </row>
    <row r="5" spans="1:8" x14ac:dyDescent="0.25">
      <c r="A5" t="s">
        <v>12</v>
      </c>
      <c r="G5" s="96" t="s">
        <v>13</v>
      </c>
      <c r="H5" s="96" t="s">
        <v>14</v>
      </c>
    </row>
    <row r="6" spans="1:8" x14ac:dyDescent="0.25">
      <c r="A6" t="s">
        <v>15</v>
      </c>
      <c r="G6" s="96" t="s">
        <v>16</v>
      </c>
      <c r="H6" s="96" t="s">
        <v>17</v>
      </c>
    </row>
    <row r="7" spans="1:8" x14ac:dyDescent="0.25">
      <c r="G7" s="96" t="s">
        <v>18</v>
      </c>
      <c r="H7" s="96" t="s">
        <v>19</v>
      </c>
    </row>
    <row r="8" spans="1:8" x14ac:dyDescent="0.25">
      <c r="A8" t="s">
        <v>20</v>
      </c>
      <c r="G8" s="96" t="s">
        <v>21</v>
      </c>
      <c r="H8" s="96" t="s">
        <v>22</v>
      </c>
    </row>
    <row r="9" spans="1:8" x14ac:dyDescent="0.25">
      <c r="A9" t="s">
        <v>23</v>
      </c>
      <c r="G9" s="96" t="s">
        <v>24</v>
      </c>
      <c r="H9" s="96" t="s">
        <v>25</v>
      </c>
    </row>
    <row r="10" spans="1:8" x14ac:dyDescent="0.25">
      <c r="A10" s="21" t="s">
        <v>26</v>
      </c>
      <c r="G10" s="96" t="s">
        <v>27</v>
      </c>
      <c r="H10" s="96" t="s">
        <v>28</v>
      </c>
    </row>
    <row r="11" spans="1:8" x14ac:dyDescent="0.25">
      <c r="A11" s="21"/>
      <c r="G11" s="96" t="s">
        <v>29</v>
      </c>
      <c r="H11" s="96" t="s">
        <v>30</v>
      </c>
    </row>
    <row r="12" spans="1:8" x14ac:dyDescent="0.25">
      <c r="A12" t="s">
        <v>31</v>
      </c>
      <c r="G12" s="96" t="s">
        <v>32</v>
      </c>
      <c r="H12" s="96" t="s">
        <v>33</v>
      </c>
    </row>
    <row r="13" spans="1:8" x14ac:dyDescent="0.25">
      <c r="A13" t="s">
        <v>34</v>
      </c>
      <c r="G13" s="96" t="s">
        <v>35</v>
      </c>
      <c r="H13" s="96" t="s">
        <v>36</v>
      </c>
    </row>
    <row r="14" spans="1:8" x14ac:dyDescent="0.25">
      <c r="A14" t="s">
        <v>37</v>
      </c>
      <c r="G14" s="96" t="s">
        <v>38</v>
      </c>
      <c r="H14" s="96" t="s">
        <v>39</v>
      </c>
    </row>
    <row r="15" spans="1:8" x14ac:dyDescent="0.25">
      <c r="G15" s="96" t="s">
        <v>40</v>
      </c>
      <c r="H15" s="96" t="s">
        <v>41</v>
      </c>
    </row>
    <row r="16" spans="1:8" x14ac:dyDescent="0.25">
      <c r="A16" s="22" t="s">
        <v>42</v>
      </c>
      <c r="B16" s="64"/>
      <c r="G16" s="96" t="s">
        <v>43</v>
      </c>
      <c r="H16" s="96" t="s">
        <v>44</v>
      </c>
    </row>
    <row r="17" spans="1:8" x14ac:dyDescent="0.25">
      <c r="A17" t="s">
        <v>45</v>
      </c>
      <c r="B17" s="43">
        <f>MAX(PolicyLevers!H:H)</f>
        <v>1511</v>
      </c>
      <c r="G17" s="96" t="s">
        <v>46</v>
      </c>
      <c r="H17" s="96" t="s">
        <v>47</v>
      </c>
    </row>
    <row r="18" spans="1:8" x14ac:dyDescent="0.2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6" t="s">
        <v>49</v>
      </c>
      <c r="H18" s="96" t="s">
        <v>50</v>
      </c>
    </row>
    <row r="19" spans="1:8" ht="32.1" customHeight="1" x14ac:dyDescent="0.25">
      <c r="A19" s="111"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6" t="s">
        <v>52</v>
      </c>
      <c r="H19" s="96" t="s">
        <v>53</v>
      </c>
    </row>
    <row r="20" spans="1:8" x14ac:dyDescent="0.25">
      <c r="G20" s="96" t="s">
        <v>54</v>
      </c>
      <c r="H20" s="96" t="s">
        <v>55</v>
      </c>
    </row>
    <row r="21" spans="1:8" x14ac:dyDescent="0.25">
      <c r="A21" s="22" t="s">
        <v>56</v>
      </c>
      <c r="B21" s="64"/>
      <c r="G21" s="96" t="s">
        <v>57</v>
      </c>
      <c r="H21" s="96" t="s">
        <v>58</v>
      </c>
    </row>
    <row r="22" spans="1:8" x14ac:dyDescent="0.25">
      <c r="A22" t="s">
        <v>59</v>
      </c>
      <c r="G22" s="96" t="s">
        <v>60</v>
      </c>
      <c r="H22" s="96" t="s">
        <v>61</v>
      </c>
    </row>
    <row r="23" spans="1:8" x14ac:dyDescent="0.25">
      <c r="A23" t="s">
        <v>62</v>
      </c>
      <c r="G23" s="96" t="s">
        <v>63</v>
      </c>
      <c r="H23" s="96" t="s">
        <v>64</v>
      </c>
    </row>
    <row r="24" spans="1:8" x14ac:dyDescent="0.25">
      <c r="A24" t="s">
        <v>65</v>
      </c>
      <c r="G24" s="96" t="s">
        <v>66</v>
      </c>
      <c r="H24" s="96" t="s">
        <v>67</v>
      </c>
    </row>
    <row r="25" spans="1:8" x14ac:dyDescent="0.25">
      <c r="A25" t="s">
        <v>68</v>
      </c>
      <c r="G25" s="96" t="s">
        <v>69</v>
      </c>
      <c r="H25" s="96" t="s">
        <v>70</v>
      </c>
    </row>
    <row r="26" spans="1:8" x14ac:dyDescent="0.25">
      <c r="A26" t="s">
        <v>71</v>
      </c>
      <c r="G26" s="96" t="s">
        <v>72</v>
      </c>
      <c r="H26" s="96" t="s">
        <v>73</v>
      </c>
    </row>
    <row r="27" spans="1:8" x14ac:dyDescent="0.25">
      <c r="G27" s="96" t="s">
        <v>74</v>
      </c>
      <c r="H27" s="96" t="s">
        <v>75</v>
      </c>
    </row>
    <row r="28" spans="1:8" x14ac:dyDescent="0.25">
      <c r="A28" t="s">
        <v>76</v>
      </c>
      <c r="G28" s="96" t="s">
        <v>77</v>
      </c>
      <c r="H28" s="96" t="s">
        <v>78</v>
      </c>
    </row>
    <row r="29" spans="1:8" x14ac:dyDescent="0.25">
      <c r="A29" t="s">
        <v>79</v>
      </c>
      <c r="G29" s="96" t="s">
        <v>80</v>
      </c>
      <c r="H29" s="96" t="s">
        <v>81</v>
      </c>
    </row>
    <row r="30" spans="1:8" x14ac:dyDescent="0.25">
      <c r="A30" t="s">
        <v>82</v>
      </c>
      <c r="G30" s="96" t="s">
        <v>83</v>
      </c>
      <c r="H30" s="96" t="s">
        <v>84</v>
      </c>
    </row>
    <row r="31" spans="1:8" x14ac:dyDescent="0.25">
      <c r="G31" s="96" t="s">
        <v>85</v>
      </c>
      <c r="H31" s="96" t="s">
        <v>86</v>
      </c>
    </row>
    <row r="32" spans="1:8" x14ac:dyDescent="0.25">
      <c r="A32" t="s">
        <v>87</v>
      </c>
      <c r="G32" s="96" t="s">
        <v>88</v>
      </c>
      <c r="H32" s="96" t="s">
        <v>89</v>
      </c>
    </row>
    <row r="33" spans="1:8" x14ac:dyDescent="0.25">
      <c r="A33" t="s">
        <v>90</v>
      </c>
      <c r="G33" s="96" t="s">
        <v>91</v>
      </c>
      <c r="H33" s="96" t="s">
        <v>92</v>
      </c>
    </row>
    <row r="34" spans="1:8" x14ac:dyDescent="0.25">
      <c r="A34" t="s">
        <v>93</v>
      </c>
      <c r="G34" s="96" t="s">
        <v>94</v>
      </c>
      <c r="H34" s="96" t="s">
        <v>95</v>
      </c>
    </row>
    <row r="35" spans="1:8" x14ac:dyDescent="0.25">
      <c r="G35" s="96" t="s">
        <v>96</v>
      </c>
      <c r="H35" s="96" t="s">
        <v>97</v>
      </c>
    </row>
    <row r="36" spans="1:8" x14ac:dyDescent="0.25">
      <c r="A36" t="s">
        <v>98</v>
      </c>
      <c r="G36" s="96" t="s">
        <v>99</v>
      </c>
      <c r="H36" s="96" t="s">
        <v>100</v>
      </c>
    </row>
    <row r="37" spans="1:8" x14ac:dyDescent="0.25">
      <c r="A37" t="s">
        <v>101</v>
      </c>
      <c r="G37" s="96" t="s">
        <v>102</v>
      </c>
      <c r="H37" s="96" t="s">
        <v>103</v>
      </c>
    </row>
    <row r="38" spans="1:8" x14ac:dyDescent="0.25">
      <c r="A38" t="s">
        <v>104</v>
      </c>
      <c r="G38" s="96" t="s">
        <v>105</v>
      </c>
      <c r="H38" s="96" t="s">
        <v>106</v>
      </c>
    </row>
    <row r="39" spans="1:8" x14ac:dyDescent="0.25">
      <c r="G39" s="96" t="s">
        <v>107</v>
      </c>
      <c r="H39" s="96" t="s">
        <v>108</v>
      </c>
    </row>
    <row r="40" spans="1:8" x14ac:dyDescent="0.25">
      <c r="A40" s="22" t="s">
        <v>109</v>
      </c>
      <c r="B40" s="64"/>
      <c r="G40" s="96" t="s">
        <v>110</v>
      </c>
      <c r="H40" s="96" t="s">
        <v>111</v>
      </c>
    </row>
    <row r="41" spans="1:8" x14ac:dyDescent="0.25">
      <c r="A41" t="s">
        <v>112</v>
      </c>
      <c r="G41" s="96" t="s">
        <v>113</v>
      </c>
      <c r="H41" s="96" t="s">
        <v>114</v>
      </c>
    </row>
    <row r="42" spans="1:8" x14ac:dyDescent="0.25">
      <c r="A42" t="s">
        <v>115</v>
      </c>
      <c r="G42" s="96" t="s">
        <v>116</v>
      </c>
      <c r="H42" s="96" t="s">
        <v>117</v>
      </c>
    </row>
    <row r="43" spans="1:8" x14ac:dyDescent="0.25">
      <c r="G43" s="96" t="s">
        <v>118</v>
      </c>
      <c r="H43" s="96" t="s">
        <v>119</v>
      </c>
    </row>
    <row r="44" spans="1:8" x14ac:dyDescent="0.25">
      <c r="A44" t="s">
        <v>120</v>
      </c>
      <c r="G44" s="96" t="s">
        <v>121</v>
      </c>
      <c r="H44" s="96" t="s">
        <v>122</v>
      </c>
    </row>
    <row r="45" spans="1:8" x14ac:dyDescent="0.25">
      <c r="A45" t="s">
        <v>123</v>
      </c>
      <c r="G45" s="96" t="s">
        <v>124</v>
      </c>
      <c r="H45" s="96" t="s">
        <v>125</v>
      </c>
    </row>
    <row r="46" spans="1:8" x14ac:dyDescent="0.25">
      <c r="A46" t="s">
        <v>126</v>
      </c>
      <c r="G46" s="96" t="s">
        <v>127</v>
      </c>
      <c r="H46" s="96" t="s">
        <v>128</v>
      </c>
    </row>
    <row r="47" spans="1:8" x14ac:dyDescent="0.25">
      <c r="A47" t="s">
        <v>129</v>
      </c>
      <c r="G47" s="96" t="s">
        <v>130</v>
      </c>
      <c r="H47" s="96" t="s">
        <v>131</v>
      </c>
    </row>
    <row r="48" spans="1:8" x14ac:dyDescent="0.25">
      <c r="G48" s="96" t="s">
        <v>132</v>
      </c>
      <c r="H48" s="96" t="s">
        <v>133</v>
      </c>
    </row>
    <row r="49" spans="1:8" x14ac:dyDescent="0.25">
      <c r="G49" s="96" t="s">
        <v>1</v>
      </c>
      <c r="H49" s="96" t="s">
        <v>134</v>
      </c>
    </row>
    <row r="50" spans="1:8" x14ac:dyDescent="0.25">
      <c r="A50" s="29" t="s">
        <v>135</v>
      </c>
      <c r="G50" s="96" t="s">
        <v>136</v>
      </c>
      <c r="H50" s="96" t="s">
        <v>137</v>
      </c>
    </row>
    <row r="51" spans="1:8" x14ac:dyDescent="0.25">
      <c r="A51" t="s">
        <v>138</v>
      </c>
    </row>
    <row r="52" spans="1:8" x14ac:dyDescent="0.25">
      <c r="A52" t="s">
        <v>139</v>
      </c>
    </row>
    <row r="54" spans="1:8" x14ac:dyDescent="0.25">
      <c r="A54" t="s">
        <v>140</v>
      </c>
      <c r="B54" s="29" t="s">
        <v>141</v>
      </c>
    </row>
    <row r="55" spans="1:8" ht="15.95" customHeight="1" x14ac:dyDescent="0.25">
      <c r="A55" s="104" t="s">
        <v>142</v>
      </c>
      <c r="B55" s="112" t="s">
        <v>2015</v>
      </c>
    </row>
    <row r="56" spans="1:8" x14ac:dyDescent="0.25">
      <c r="A56" s="106" t="s">
        <v>143</v>
      </c>
    </row>
    <row r="57" spans="1:8" ht="15.95" customHeight="1" x14ac:dyDescent="0.25">
      <c r="A57" s="105" t="s">
        <v>144</v>
      </c>
    </row>
    <row r="58" spans="1:8" ht="15.95" customHeight="1" x14ac:dyDescent="0.25">
      <c r="A58" s="105" t="s">
        <v>145</v>
      </c>
    </row>
    <row r="59" spans="1:8" ht="15.95" customHeight="1" x14ac:dyDescent="0.25">
      <c r="A59" s="105" t="s">
        <v>146</v>
      </c>
    </row>
    <row r="60" spans="1:8" x14ac:dyDescent="0.25">
      <c r="A60" s="106" t="s">
        <v>147</v>
      </c>
    </row>
    <row r="61" spans="1:8" ht="15.95" customHeight="1" x14ac:dyDescent="0.25">
      <c r="A61" s="111" t="s">
        <v>148</v>
      </c>
    </row>
    <row r="62" spans="1:8" ht="15.95" customHeight="1" x14ac:dyDescent="0.25">
      <c r="A62" s="111" t="s">
        <v>149</v>
      </c>
    </row>
    <row r="64" spans="1:8" ht="32.1" customHeight="1" x14ac:dyDescent="0.25">
      <c r="A64" s="101" t="s">
        <v>150</v>
      </c>
      <c r="B64" t="s">
        <v>2018</v>
      </c>
    </row>
    <row r="65" spans="1:1" x14ac:dyDescent="0.25">
      <c r="A65" t="s">
        <v>143</v>
      </c>
    </row>
    <row r="66" spans="1:1" ht="15.95" customHeight="1" x14ac:dyDescent="0.25">
      <c r="A66" s="111" t="s">
        <v>148</v>
      </c>
    </row>
    <row r="67" spans="1:1" ht="15.95" customHeight="1" x14ac:dyDescent="0.25">
      <c r="A67" s="111"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2578125" defaultRowHeight="15" x14ac:dyDescent="0.25"/>
  <cols>
    <col min="1" max="1" width="20.7109375" customWidth="1"/>
  </cols>
  <sheetData>
    <row r="1" spans="1:10" x14ac:dyDescent="0.25">
      <c r="A1" s="29" t="s">
        <v>2047</v>
      </c>
    </row>
    <row r="2" spans="1:10" x14ac:dyDescent="0.25">
      <c r="A2" s="29" t="s">
        <v>2044</v>
      </c>
    </row>
    <row r="3" spans="1:10" ht="15.75" x14ac:dyDescent="0.25">
      <c r="A3" s="243" t="s">
        <v>1876</v>
      </c>
      <c r="B3" s="243" t="s">
        <v>1877</v>
      </c>
      <c r="C3" s="243" t="s">
        <v>1878</v>
      </c>
      <c r="D3" s="243" t="s">
        <v>1879</v>
      </c>
      <c r="E3" s="243" t="s">
        <v>1880</v>
      </c>
      <c r="F3" s="243" t="s">
        <v>1881</v>
      </c>
      <c r="G3" s="243" t="s">
        <v>1882</v>
      </c>
      <c r="H3" s="243" t="s">
        <v>1883</v>
      </c>
      <c r="I3" s="243" t="s">
        <v>1884</v>
      </c>
      <c r="J3" s="243" t="s">
        <v>1885</v>
      </c>
    </row>
    <row r="4" spans="1:10" ht="15.75" x14ac:dyDescent="0.25">
      <c r="A4" s="243">
        <v>2020</v>
      </c>
      <c r="B4" s="243">
        <v>0</v>
      </c>
      <c r="C4" s="243">
        <v>1.59965</v>
      </c>
      <c r="D4" s="243">
        <v>7.6132600000000004</v>
      </c>
      <c r="E4" s="243">
        <v>3.6472799999999999</v>
      </c>
      <c r="F4" s="243">
        <v>14.0167</v>
      </c>
      <c r="G4" s="243">
        <v>12.6975</v>
      </c>
      <c r="H4" s="243">
        <v>26.9559</v>
      </c>
      <c r="I4" s="243">
        <v>0</v>
      </c>
      <c r="J4" s="243">
        <v>-6.4383600000000003</v>
      </c>
    </row>
    <row r="5" spans="1:10" x14ac:dyDescent="0.25">
      <c r="A5" s="29"/>
    </row>
    <row r="7" spans="1:10" ht="30" x14ac:dyDescent="0.25">
      <c r="A7" s="168" t="s">
        <v>2045</v>
      </c>
      <c r="B7" s="6" t="s">
        <v>2046</v>
      </c>
    </row>
    <row r="8" spans="1:10" x14ac:dyDescent="0.25">
      <c r="A8" s="170">
        <v>0.45</v>
      </c>
    </row>
    <row r="9" spans="1:10" x14ac:dyDescent="0.25">
      <c r="A9" s="73" t="s">
        <v>1876</v>
      </c>
      <c r="B9" s="167"/>
    </row>
    <row r="10" spans="1:10" x14ac:dyDescent="0.25">
      <c r="A10" s="45">
        <v>2030</v>
      </c>
    </row>
    <row r="11" spans="1:10" x14ac:dyDescent="0.25">
      <c r="A11" s="29" t="s">
        <v>1329</v>
      </c>
    </row>
    <row r="12" spans="1:10" x14ac:dyDescent="0.25">
      <c r="A12" s="45" t="str">
        <f>IFERROR(_xlfn.CONCAT(A8*100,"%", " below 2005 Baseline by ", A10),"")</f>
        <v>45% below 2005 Baseline by 2030</v>
      </c>
    </row>
    <row r="13" spans="1:10" x14ac:dyDescent="0.25">
      <c r="A13" s="29" t="s">
        <v>1333</v>
      </c>
    </row>
    <row r="14" spans="1:10" x14ac:dyDescent="0.25">
      <c r="A14" s="45" t="s">
        <v>2148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992"/>
  <sheetViews>
    <sheetView workbookViewId="0">
      <selection activeCell="F12" sqref="F12"/>
    </sheetView>
  </sheetViews>
  <sheetFormatPr defaultColWidth="12.7109375" defaultRowHeight="15" customHeight="1" x14ac:dyDescent="0.2"/>
  <cols>
    <col min="1" max="1" width="18.140625" style="70" customWidth="1"/>
    <col min="2" max="2" width="15.7109375" style="70" customWidth="1"/>
    <col min="3" max="3" width="13.7109375" style="70" customWidth="1"/>
    <col min="4" max="4" width="15.85546875" style="70" customWidth="1"/>
    <col min="5" max="5" width="15.7109375" style="70" customWidth="1"/>
    <col min="6" max="7" width="21" style="70" customWidth="1"/>
    <col min="8" max="8" width="11.7109375" style="70" customWidth="1"/>
    <col min="9" max="9" width="27.7109375" style="70" customWidth="1"/>
    <col min="10" max="10" width="14.140625" style="70" customWidth="1"/>
    <col min="11" max="11" width="10.28515625" style="70" customWidth="1"/>
    <col min="12" max="12" width="7.7109375" style="70" customWidth="1"/>
    <col min="13" max="13" width="16.85546875" style="70" customWidth="1"/>
    <col min="14" max="26" width="7.7109375" style="70" customWidth="1"/>
    <col min="27" max="30" width="12.7109375" style="70" customWidth="1"/>
    <col min="31" max="16384" width="12.7109375" style="70"/>
  </cols>
  <sheetData>
    <row r="1" spans="1:26" x14ac:dyDescent="0.25">
      <c r="A1" s="69" t="s">
        <v>273</v>
      </c>
      <c r="B1" s="69" t="str">
        <f>About!B1</f>
        <v>Louisiana</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25">
      <c r="A2" s="69"/>
      <c r="B2" s="71"/>
      <c r="C2" s="71">
        <v>2005</v>
      </c>
      <c r="D2" s="71" t="s">
        <v>2356</v>
      </c>
      <c r="E2" s="71" t="s">
        <v>2357</v>
      </c>
      <c r="F2" s="71"/>
      <c r="G2" s="71"/>
      <c r="H2" s="72"/>
      <c r="I2" s="71"/>
      <c r="J2" s="71"/>
      <c r="K2" s="69"/>
      <c r="L2" s="69"/>
      <c r="M2" s="69"/>
      <c r="N2" s="69"/>
      <c r="O2" s="69"/>
      <c r="P2" s="69"/>
      <c r="Q2" s="69"/>
      <c r="R2" s="69"/>
      <c r="S2" s="69"/>
      <c r="T2" s="69"/>
      <c r="U2" s="69"/>
      <c r="V2" s="69"/>
      <c r="W2" s="69"/>
      <c r="X2" s="69"/>
      <c r="Y2" s="69"/>
      <c r="Z2" s="69"/>
    </row>
    <row r="3" spans="1:26" x14ac:dyDescent="0.25">
      <c r="A3" s="73" t="s">
        <v>1857</v>
      </c>
      <c r="B3" s="114"/>
      <c r="C3" s="74">
        <f>E19</f>
        <v>5.08</v>
      </c>
      <c r="D3" s="389">
        <f>C3*0.6</f>
        <v>3.048</v>
      </c>
      <c r="E3" s="389">
        <f>C3*0.5</f>
        <v>2.54</v>
      </c>
      <c r="F3" s="115"/>
      <c r="G3" s="115"/>
      <c r="H3" s="69"/>
      <c r="I3" s="75"/>
      <c r="J3" s="75"/>
      <c r="K3" s="69"/>
      <c r="L3" s="69"/>
      <c r="M3" s="69"/>
      <c r="N3" s="69"/>
      <c r="O3" s="69"/>
      <c r="P3" s="69"/>
      <c r="Q3" s="69"/>
      <c r="R3" s="69"/>
      <c r="S3" s="69"/>
      <c r="T3" s="69"/>
      <c r="U3" s="69"/>
      <c r="V3" s="69"/>
      <c r="W3" s="69"/>
      <c r="X3" s="69"/>
      <c r="Y3" s="69"/>
      <c r="Z3" s="69"/>
    </row>
    <row r="4" spans="1:26" x14ac:dyDescent="0.25">
      <c r="A4" s="73" t="s">
        <v>1027</v>
      </c>
      <c r="B4" s="114"/>
      <c r="C4" s="74">
        <f>G19</f>
        <v>42.73</v>
      </c>
      <c r="D4" s="389">
        <f t="shared" ref="D4:D9" si="0">C4*0.6</f>
        <v>25.637999999999998</v>
      </c>
      <c r="E4" s="389">
        <f t="shared" ref="E4:E10" si="1">C4*0.5</f>
        <v>21.364999999999998</v>
      </c>
      <c r="F4" s="115"/>
      <c r="G4" s="115"/>
      <c r="H4" s="69"/>
      <c r="I4" s="75"/>
      <c r="J4" s="75"/>
      <c r="K4" s="69"/>
      <c r="L4" s="69"/>
      <c r="M4" s="69"/>
      <c r="N4" s="69"/>
      <c r="O4" s="69"/>
      <c r="P4" s="69"/>
      <c r="Q4" s="69"/>
      <c r="R4" s="69"/>
      <c r="S4" s="69"/>
      <c r="T4" s="69"/>
      <c r="U4" s="69"/>
      <c r="V4" s="69"/>
      <c r="W4" s="69"/>
      <c r="X4" s="69"/>
      <c r="Y4" s="69"/>
      <c r="Z4" s="69"/>
    </row>
    <row r="5" spans="1:26" x14ac:dyDescent="0.25">
      <c r="A5" s="73" t="s">
        <v>1858</v>
      </c>
      <c r="B5" s="114"/>
      <c r="C5" s="116">
        <f>H19</f>
        <v>134.76</v>
      </c>
      <c r="D5" s="389">
        <f t="shared" si="0"/>
        <v>80.855999999999995</v>
      </c>
      <c r="E5" s="389">
        <f t="shared" si="1"/>
        <v>67.38</v>
      </c>
      <c r="F5" s="115"/>
      <c r="G5" s="115"/>
      <c r="H5" s="69"/>
      <c r="I5" s="75"/>
      <c r="J5" s="75"/>
      <c r="K5" s="69"/>
      <c r="L5" s="69"/>
      <c r="M5" s="69"/>
      <c r="N5" s="69"/>
      <c r="O5" s="69"/>
      <c r="P5" s="69"/>
      <c r="Q5" s="69"/>
      <c r="R5" s="69"/>
      <c r="S5" s="69"/>
      <c r="T5" s="69"/>
      <c r="U5" s="69"/>
      <c r="V5" s="69"/>
      <c r="W5" s="69"/>
      <c r="X5" s="69"/>
      <c r="Y5" s="69"/>
      <c r="Z5" s="69"/>
    </row>
    <row r="6" spans="1:26" x14ac:dyDescent="0.25">
      <c r="A6" s="73" t="s">
        <v>1859</v>
      </c>
      <c r="B6" s="114"/>
      <c r="C6" s="116">
        <f>F19</f>
        <v>51.96</v>
      </c>
      <c r="D6" s="389">
        <f t="shared" si="0"/>
        <v>31.175999999999998</v>
      </c>
      <c r="E6" s="389">
        <f t="shared" si="1"/>
        <v>25.98</v>
      </c>
      <c r="F6" s="115"/>
      <c r="G6" s="115"/>
      <c r="H6" s="69"/>
      <c r="I6" s="75"/>
      <c r="J6" s="75"/>
      <c r="K6" s="69"/>
      <c r="L6" s="69"/>
      <c r="M6" s="69"/>
      <c r="N6" s="69"/>
      <c r="O6" s="69"/>
      <c r="P6" s="69"/>
      <c r="Q6" s="69"/>
      <c r="R6" s="69"/>
      <c r="S6" s="69"/>
      <c r="T6" s="69"/>
      <c r="U6" s="69"/>
      <c r="V6" s="69"/>
      <c r="W6" s="69"/>
      <c r="X6" s="69"/>
      <c r="Y6" s="69"/>
      <c r="Z6" s="69"/>
    </row>
    <row r="7" spans="1:26" x14ac:dyDescent="0.25">
      <c r="A7" s="73" t="s">
        <v>774</v>
      </c>
      <c r="B7" s="114"/>
      <c r="C7" s="116">
        <f>D19</f>
        <v>0</v>
      </c>
      <c r="D7" s="389">
        <f t="shared" si="0"/>
        <v>0</v>
      </c>
      <c r="E7" s="389">
        <f t="shared" si="1"/>
        <v>0</v>
      </c>
      <c r="F7" s="115"/>
      <c r="G7" s="115"/>
      <c r="H7" s="69"/>
      <c r="I7" s="75"/>
      <c r="J7" s="75"/>
      <c r="K7" s="69"/>
      <c r="L7" s="69"/>
      <c r="M7" s="69"/>
      <c r="N7" s="69"/>
      <c r="O7" s="69"/>
      <c r="P7" s="69"/>
      <c r="Q7" s="69"/>
      <c r="R7" s="69"/>
      <c r="S7" s="69"/>
      <c r="T7" s="69"/>
      <c r="U7" s="69"/>
      <c r="V7" s="69"/>
      <c r="W7" s="69"/>
      <c r="X7" s="69"/>
      <c r="Y7" s="69"/>
      <c r="Z7" s="69"/>
    </row>
    <row r="8" spans="1:26" x14ac:dyDescent="0.25">
      <c r="A8" s="73" t="s">
        <v>1874</v>
      </c>
      <c r="B8" s="114"/>
      <c r="C8" s="116">
        <f>J19</f>
        <v>-19.47</v>
      </c>
      <c r="D8" s="389">
        <f t="shared" si="0"/>
        <v>-11.681999999999999</v>
      </c>
      <c r="E8" s="389">
        <f t="shared" si="1"/>
        <v>-9.7349999999999994</v>
      </c>
      <c r="F8" s="115"/>
      <c r="G8" s="115"/>
      <c r="H8" s="69"/>
      <c r="I8" s="75"/>
      <c r="J8" s="75"/>
      <c r="K8" s="69"/>
      <c r="L8" s="69"/>
      <c r="M8" s="69"/>
      <c r="N8" s="69"/>
      <c r="O8" s="69"/>
      <c r="P8" s="69"/>
      <c r="Q8" s="69"/>
      <c r="R8" s="69"/>
      <c r="S8" s="69"/>
      <c r="T8" s="69"/>
      <c r="U8" s="69"/>
      <c r="V8" s="69"/>
      <c r="W8" s="69"/>
      <c r="X8" s="69"/>
      <c r="Y8" s="69"/>
      <c r="Z8" s="69"/>
    </row>
    <row r="9" spans="1:26" x14ac:dyDescent="0.25">
      <c r="A9" s="73" t="s">
        <v>1861</v>
      </c>
      <c r="B9" s="114"/>
      <c r="C9" s="116">
        <f>C19</f>
        <v>0</v>
      </c>
      <c r="D9" s="389">
        <f t="shared" si="0"/>
        <v>0</v>
      </c>
      <c r="E9" s="389">
        <f t="shared" si="1"/>
        <v>0</v>
      </c>
      <c r="F9" s="115"/>
      <c r="G9" s="115"/>
      <c r="H9" s="69"/>
      <c r="I9" s="75"/>
      <c r="J9" s="75"/>
      <c r="K9" s="69"/>
      <c r="L9" s="69"/>
      <c r="M9" s="69"/>
      <c r="N9" s="69"/>
      <c r="O9" s="69"/>
      <c r="P9" s="69"/>
      <c r="Q9" s="69"/>
      <c r="R9" s="69"/>
      <c r="S9" s="69"/>
      <c r="T9" s="69"/>
      <c r="U9" s="69"/>
      <c r="V9" s="69"/>
      <c r="W9" s="69"/>
      <c r="X9" s="69"/>
      <c r="Y9" s="69"/>
      <c r="Z9" s="69"/>
    </row>
    <row r="10" spans="1:26" x14ac:dyDescent="0.25">
      <c r="A10" s="73" t="s">
        <v>1864</v>
      </c>
      <c r="B10" s="117"/>
      <c r="C10" s="388">
        <f>SUM(C3:C9)</f>
        <v>215.06</v>
      </c>
      <c r="D10" s="390">
        <f>C10*0.6</f>
        <v>129.036</v>
      </c>
      <c r="E10" s="390">
        <f t="shared" si="1"/>
        <v>107.53</v>
      </c>
      <c r="F10" s="115" t="s">
        <v>2358</v>
      </c>
      <c r="G10" s="115"/>
      <c r="H10" s="169"/>
      <c r="I10" s="75"/>
      <c r="J10" s="75"/>
      <c r="K10" s="69"/>
      <c r="L10" s="69"/>
      <c r="M10" s="69"/>
      <c r="N10" s="69"/>
      <c r="O10" s="69"/>
      <c r="P10" s="69"/>
      <c r="Q10" s="69"/>
      <c r="R10" s="69"/>
      <c r="S10" s="69"/>
      <c r="T10" s="69"/>
      <c r="U10" s="69"/>
      <c r="V10" s="69"/>
      <c r="W10" s="69"/>
      <c r="X10" s="69"/>
      <c r="Y10" s="69"/>
      <c r="Z10" s="69"/>
    </row>
    <row r="11" spans="1:26" x14ac:dyDescent="0.25">
      <c r="A11" s="73" t="s">
        <v>1866</v>
      </c>
      <c r="B11" s="117"/>
      <c r="C11" s="117">
        <f>SUM(C3:C9)-C8</f>
        <v>234.53</v>
      </c>
      <c r="D11" s="390">
        <f>C11*0.6</f>
        <v>140.71799999999999</v>
      </c>
      <c r="E11" s="390">
        <f>C11*0.5</f>
        <v>117.265</v>
      </c>
      <c r="F11" s="115" t="s">
        <v>2359</v>
      </c>
      <c r="G11" s="115"/>
      <c r="H11" s="169"/>
      <c r="I11" s="75"/>
      <c r="J11" s="75"/>
      <c r="K11" s="69"/>
      <c r="L11" s="69"/>
      <c r="M11" s="69"/>
      <c r="N11" s="69"/>
      <c r="O11" s="69"/>
      <c r="P11" s="69"/>
      <c r="Q11" s="69"/>
      <c r="R11" s="69"/>
      <c r="S11" s="69"/>
      <c r="T11" s="69"/>
      <c r="U11" s="69"/>
      <c r="V11" s="69"/>
      <c r="W11" s="69"/>
      <c r="X11" s="69"/>
      <c r="Y11" s="69"/>
      <c r="Z11" s="69"/>
    </row>
    <row r="12" spans="1:26" x14ac:dyDescent="0.25">
      <c r="A12" s="76" t="s">
        <v>1875</v>
      </c>
      <c r="B12" s="69"/>
      <c r="C12" s="69"/>
      <c r="D12" s="115"/>
      <c r="E12" s="69"/>
      <c r="F12" s="69"/>
      <c r="G12" s="69"/>
      <c r="H12" s="69"/>
      <c r="I12" s="69"/>
      <c r="J12" s="69"/>
      <c r="K12" s="69"/>
      <c r="L12" s="69"/>
      <c r="M12" s="69"/>
      <c r="N12" s="69"/>
      <c r="O12" s="69"/>
      <c r="P12" s="69"/>
      <c r="Q12" s="69"/>
      <c r="R12" s="69"/>
      <c r="S12" s="69"/>
      <c r="T12" s="69"/>
      <c r="U12" s="69"/>
      <c r="V12" s="69"/>
      <c r="W12" s="69"/>
      <c r="X12" s="69"/>
      <c r="Y12" s="69"/>
      <c r="Z12" s="69"/>
    </row>
    <row r="13" spans="1:26" x14ac:dyDescent="0.2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x14ac:dyDescent="0.25">
      <c r="A14" s="73"/>
      <c r="B14" s="69"/>
      <c r="C14" s="69"/>
      <c r="D14" s="69"/>
      <c r="E14" s="69"/>
      <c r="F14" s="69"/>
      <c r="G14" s="69"/>
      <c r="H14" s="69"/>
      <c r="I14" s="69" t="s">
        <v>2355</v>
      </c>
      <c r="J14" s="69"/>
      <c r="K14" s="69"/>
      <c r="L14" s="69"/>
      <c r="M14" s="69"/>
      <c r="N14" s="69"/>
      <c r="O14" s="69"/>
      <c r="P14" s="69"/>
      <c r="Q14" s="69"/>
      <c r="R14" s="69"/>
      <c r="S14" s="69"/>
      <c r="T14" s="69"/>
      <c r="U14" s="69"/>
      <c r="V14" s="69"/>
      <c r="W14" s="69"/>
      <c r="X14" s="69"/>
      <c r="Y14" s="69"/>
      <c r="Z14" s="69"/>
    </row>
    <row r="15" spans="1:26" x14ac:dyDescent="0.2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ht="15.75" customHeight="1" x14ac:dyDescent="0.25">
      <c r="A16" s="107"/>
      <c r="B16" s="107"/>
      <c r="K16" s="69"/>
      <c r="L16" s="69"/>
      <c r="M16" s="69"/>
      <c r="N16" s="69"/>
      <c r="O16" s="69"/>
      <c r="P16" s="69"/>
      <c r="Q16" s="69"/>
      <c r="R16" s="69"/>
      <c r="S16" s="69"/>
      <c r="T16" s="69"/>
      <c r="U16" s="69"/>
      <c r="V16" s="69"/>
      <c r="W16" s="69"/>
      <c r="X16" s="69"/>
      <c r="Y16" s="69"/>
      <c r="Z16" s="69"/>
    </row>
    <row r="17" spans="1:26" ht="15.75" customHeight="1" x14ac:dyDescent="0.25">
      <c r="K17" s="69"/>
      <c r="L17" s="69"/>
      <c r="M17" s="69"/>
      <c r="N17" s="69"/>
      <c r="O17" s="69"/>
      <c r="P17" s="69"/>
      <c r="Q17" s="69"/>
      <c r="R17" s="69"/>
      <c r="S17" s="69"/>
      <c r="T17" s="69"/>
      <c r="U17" s="69"/>
      <c r="V17" s="69"/>
      <c r="W17" s="69"/>
      <c r="X17" s="69"/>
      <c r="Y17" s="69"/>
      <c r="Z17" s="69"/>
    </row>
    <row r="18" spans="1:26" ht="15.75" customHeight="1" x14ac:dyDescent="0.25">
      <c r="A18" s="69" t="s">
        <v>1876</v>
      </c>
      <c r="B18" s="69" t="s">
        <v>1877</v>
      </c>
      <c r="C18" s="69" t="s">
        <v>1878</v>
      </c>
      <c r="D18" s="69" t="s">
        <v>1879</v>
      </c>
      <c r="E18" s="69" t="s">
        <v>1880</v>
      </c>
      <c r="F18" s="69" t="s">
        <v>1881</v>
      </c>
      <c r="G18" s="69" t="s">
        <v>1882</v>
      </c>
      <c r="H18" s="69" t="s">
        <v>1883</v>
      </c>
      <c r="I18" s="69" t="s">
        <v>1884</v>
      </c>
      <c r="J18" s="69" t="s">
        <v>1885</v>
      </c>
      <c r="K18" s="69"/>
      <c r="L18" s="69"/>
      <c r="M18" s="69"/>
      <c r="N18" s="69"/>
      <c r="O18" s="69"/>
      <c r="P18" s="69"/>
      <c r="Q18" s="69"/>
      <c r="R18" s="69"/>
      <c r="S18" s="69"/>
      <c r="T18" s="69"/>
      <c r="U18" s="69"/>
      <c r="V18" s="69"/>
      <c r="W18" s="69"/>
      <c r="X18" s="69"/>
      <c r="Y18" s="69"/>
      <c r="Z18" s="69"/>
    </row>
    <row r="19" spans="1:26" ht="15.75" customHeight="1" x14ac:dyDescent="0.25">
      <c r="A19" s="108">
        <f>'Unique State Inputs'!A4</f>
        <v>2020</v>
      </c>
      <c r="B19" s="108">
        <f>'Unique State Inputs'!B4</f>
        <v>0</v>
      </c>
      <c r="C19" s="108">
        <v>0</v>
      </c>
      <c r="D19" s="108">
        <v>0</v>
      </c>
      <c r="E19" s="108">
        <f>B23</f>
        <v>5.08</v>
      </c>
      <c r="F19" s="108">
        <f>C23</f>
        <v>51.96</v>
      </c>
      <c r="G19" s="108">
        <f>D23</f>
        <v>42.73</v>
      </c>
      <c r="H19" s="108">
        <f>E23+F23</f>
        <v>134.76</v>
      </c>
      <c r="I19" s="108">
        <f>'Unique State Inputs'!I4</f>
        <v>0</v>
      </c>
      <c r="J19" s="108">
        <f>G23</f>
        <v>-19.47</v>
      </c>
      <c r="K19" s="69"/>
      <c r="L19" s="69"/>
      <c r="M19" s="69"/>
      <c r="N19" s="69"/>
      <c r="O19" s="69"/>
      <c r="P19" s="69"/>
      <c r="Q19" s="69"/>
      <c r="R19" s="69"/>
      <c r="S19" s="69"/>
      <c r="T19" s="69"/>
      <c r="U19" s="69"/>
      <c r="V19" s="69"/>
      <c r="W19" s="69"/>
      <c r="X19" s="69"/>
      <c r="Y19" s="69"/>
      <c r="Z19" s="69"/>
    </row>
    <row r="20" spans="1:26" ht="15.75" customHeight="1" x14ac:dyDescent="0.25">
      <c r="A20" s="69"/>
      <c r="B20" s="69"/>
      <c r="C20" s="69"/>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25">
      <c r="A21" s="80" t="s">
        <v>2354</v>
      </c>
      <c r="B21" s="69"/>
      <c r="C21" s="69"/>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25">
      <c r="A22" s="69"/>
      <c r="B22" s="383" t="s">
        <v>2031</v>
      </c>
      <c r="C22" s="383" t="s">
        <v>2348</v>
      </c>
      <c r="D22" s="383" t="s">
        <v>2349</v>
      </c>
      <c r="E22" s="383" t="s">
        <v>2350</v>
      </c>
      <c r="F22" s="383" t="s">
        <v>2351</v>
      </c>
      <c r="G22" s="383" t="s">
        <v>2352</v>
      </c>
      <c r="H22" s="383" t="s">
        <v>2353</v>
      </c>
      <c r="I22" s="69"/>
      <c r="J22" s="69"/>
      <c r="K22" s="69"/>
      <c r="L22" s="69"/>
      <c r="M22" s="69"/>
      <c r="N22" s="69"/>
      <c r="O22" s="69"/>
      <c r="P22" s="69"/>
      <c r="Q22" s="69"/>
      <c r="R22" s="69"/>
      <c r="S22" s="69"/>
      <c r="T22" s="69"/>
      <c r="U22" s="69"/>
      <c r="V22" s="69"/>
      <c r="W22" s="69"/>
      <c r="X22" s="69"/>
      <c r="Y22" s="69"/>
      <c r="Z22" s="69"/>
    </row>
    <row r="23" spans="1:26" ht="15.75" customHeight="1" x14ac:dyDescent="0.25">
      <c r="A23" s="69"/>
      <c r="B23" s="383">
        <v>5.08</v>
      </c>
      <c r="C23" s="383">
        <v>51.96</v>
      </c>
      <c r="D23" s="383">
        <v>42.73</v>
      </c>
      <c r="E23" s="383">
        <v>119.28</v>
      </c>
      <c r="F23" s="383">
        <v>15.48</v>
      </c>
      <c r="G23" s="383">
        <v>-19.47</v>
      </c>
      <c r="H23" s="383">
        <v>215.06</v>
      </c>
      <c r="I23" s="69"/>
      <c r="J23" s="69"/>
      <c r="K23" s="69"/>
      <c r="L23" s="69"/>
      <c r="M23" s="69"/>
      <c r="N23" s="69"/>
      <c r="O23" s="69"/>
      <c r="P23" s="69"/>
      <c r="Q23" s="69"/>
      <c r="R23" s="69"/>
      <c r="S23" s="69"/>
      <c r="T23" s="69"/>
      <c r="U23" s="69"/>
      <c r="V23" s="69"/>
      <c r="W23" s="69"/>
      <c r="X23" s="69"/>
      <c r="Y23" s="69"/>
      <c r="Z23" s="69"/>
    </row>
    <row r="24" spans="1:26" ht="15.75" customHeight="1" x14ac:dyDescent="0.25">
      <c r="A24" s="69"/>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25">
      <c r="A25" s="69"/>
      <c r="B25" s="69"/>
      <c r="C25" s="69"/>
      <c r="D25" s="69"/>
      <c r="E25" s="69"/>
      <c r="F25" s="69"/>
      <c r="G25" s="69"/>
      <c r="H25" s="69"/>
      <c r="I25" s="69"/>
      <c r="J25" s="69"/>
      <c r="K25" s="69"/>
      <c r="L25" s="69"/>
      <c r="M25" s="69"/>
      <c r="N25" s="69"/>
      <c r="O25" s="69"/>
      <c r="P25" s="69"/>
      <c r="Q25" s="69"/>
      <c r="R25" s="69"/>
      <c r="S25" s="69"/>
      <c r="T25" s="69"/>
      <c r="U25" s="69"/>
      <c r="V25" s="69"/>
      <c r="W25" s="69"/>
      <c r="X25" s="69"/>
      <c r="Y25" s="69"/>
      <c r="Z25" s="69"/>
    </row>
    <row r="26" spans="1:26" ht="15.75" customHeight="1" x14ac:dyDescent="0.25">
      <c r="A26" s="69"/>
      <c r="B26" s="69"/>
      <c r="C26" s="69"/>
      <c r="D26" s="69"/>
      <c r="E26" s="69"/>
      <c r="F26" s="69"/>
      <c r="G26" s="69"/>
      <c r="H26" s="69"/>
      <c r="I26" s="69"/>
      <c r="J26" s="69"/>
      <c r="K26" s="69"/>
      <c r="L26" s="69"/>
      <c r="M26" s="69"/>
      <c r="N26" s="69"/>
      <c r="O26" s="69"/>
      <c r="P26" s="69"/>
      <c r="Q26" s="69"/>
      <c r="R26" s="69"/>
      <c r="S26" s="69"/>
      <c r="T26" s="69"/>
      <c r="U26" s="69"/>
      <c r="V26" s="69"/>
      <c r="W26" s="69"/>
      <c r="X26" s="69"/>
      <c r="Y26" s="69"/>
      <c r="Z26" s="69"/>
    </row>
    <row r="27" spans="1:26" ht="15.75" customHeight="1" x14ac:dyDescent="0.25">
      <c r="A27" s="69"/>
      <c r="B27" s="69"/>
      <c r="C27" s="69"/>
      <c r="D27" s="69"/>
      <c r="E27" s="69"/>
      <c r="F27" s="69"/>
      <c r="G27" s="69"/>
      <c r="H27" s="69"/>
      <c r="I27" s="69"/>
      <c r="J27" s="69"/>
      <c r="K27" s="69"/>
      <c r="L27" s="69"/>
      <c r="M27" s="69"/>
      <c r="N27" s="69"/>
      <c r="O27" s="69"/>
      <c r="P27" s="69"/>
      <c r="Q27" s="69"/>
      <c r="R27" s="69"/>
      <c r="S27" s="69"/>
      <c r="T27" s="69"/>
      <c r="U27" s="69"/>
      <c r="V27" s="69"/>
      <c r="W27" s="69"/>
      <c r="X27" s="69"/>
      <c r="Y27" s="69"/>
      <c r="Z27" s="69"/>
    </row>
    <row r="28" spans="1:26" ht="15.75" customHeight="1" x14ac:dyDescent="0.25">
      <c r="A28" s="69"/>
      <c r="B28" s="69"/>
      <c r="C28" s="69"/>
      <c r="D28" s="69"/>
      <c r="E28" s="69"/>
      <c r="F28" s="69"/>
      <c r="G28" s="69"/>
      <c r="H28" s="69"/>
      <c r="I28" s="69"/>
      <c r="J28" s="69"/>
      <c r="K28" s="69"/>
      <c r="L28" s="69"/>
      <c r="M28" s="69"/>
      <c r="N28" s="69"/>
      <c r="O28" s="69"/>
      <c r="P28" s="69"/>
      <c r="Q28" s="69"/>
      <c r="R28" s="69"/>
      <c r="S28" s="69"/>
      <c r="T28" s="69"/>
      <c r="U28" s="69"/>
      <c r="V28" s="69"/>
      <c r="W28" s="69"/>
      <c r="X28" s="69"/>
      <c r="Y28" s="69"/>
      <c r="Z28" s="69"/>
    </row>
    <row r="29" spans="1:26" ht="15.75" customHeight="1" x14ac:dyDescent="0.2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2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2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2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2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2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2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2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2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2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2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2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2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2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2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2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2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2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2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2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2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2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2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2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2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2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2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2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2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2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2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2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2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2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2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2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2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2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2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2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2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2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2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2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2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2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2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2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2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2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2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2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2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2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2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2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2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2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2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2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2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2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2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2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2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2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2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2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2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2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2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2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2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2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2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2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2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2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2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2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2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2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2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2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2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2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2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2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2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2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2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2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2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2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2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2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2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2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2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2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2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2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2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2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2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2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2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2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2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2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2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2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2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2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2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2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2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2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2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2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2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2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2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2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2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2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2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2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2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2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2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2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2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2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2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2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2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2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2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2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2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2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2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2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2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2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2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2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2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2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2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2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2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2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2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2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2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2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2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2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2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2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2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2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2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2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2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2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2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2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2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2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2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2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2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2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2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2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2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2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2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2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2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2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2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2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2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2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2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2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2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2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2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2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2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2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2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2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2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2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2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2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2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2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2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2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2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2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2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2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2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2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2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2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2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2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2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2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2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2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2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2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2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2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2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2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2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2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2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2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2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2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2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2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2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2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2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2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2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2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2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2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2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2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2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2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2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2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2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2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2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2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2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2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2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2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2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2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2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2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2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2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2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2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2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2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2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2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2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2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2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2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2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2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2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2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2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2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2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2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2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2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2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2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2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2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2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2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2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2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2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2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2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2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2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2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2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2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2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2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2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2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2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2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2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2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2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2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2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2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2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2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2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2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2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2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2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2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2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2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2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2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2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2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2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2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2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2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2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2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2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2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2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2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2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2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2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2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2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2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2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2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2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2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2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2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2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2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2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2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2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2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2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2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2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2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2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2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2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2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2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2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2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2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2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2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2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2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2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2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2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2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2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2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2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2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2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2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2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2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2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2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2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2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2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2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2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2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2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2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2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2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2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2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2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2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2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2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2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2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2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2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2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2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2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2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2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2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2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2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2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2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2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2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2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2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2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2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2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2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2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2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2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2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2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2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2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2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2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2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2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2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2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2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2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2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2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2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2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2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2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2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2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2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2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2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2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2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2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2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2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2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2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2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2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2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2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2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2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2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2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2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2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2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2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2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2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2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2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2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2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2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2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2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2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2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2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2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2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2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2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2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2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2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2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2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2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2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2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2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2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2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2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2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2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2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2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2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2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2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2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2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2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2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2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2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2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2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2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2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2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2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2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2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2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2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2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2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2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2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2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2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2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2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2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2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2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2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2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2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2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2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2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2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2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2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2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2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2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2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2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2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2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2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2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2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2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2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2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2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2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2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2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2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2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2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2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2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2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2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2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2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2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2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2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2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2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2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2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2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2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2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2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2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2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2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2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2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2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2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2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2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2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2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2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2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2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2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2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2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2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2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2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2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2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2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2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2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2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2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2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2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2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2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2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2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2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2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2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2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2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2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2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2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2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2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2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2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2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2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2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2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2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2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2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2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2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2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2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2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2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2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2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2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2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2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2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2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2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2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2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2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2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2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2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2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2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2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2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2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2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2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2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2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2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2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2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2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2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2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2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2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2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2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2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2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2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2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2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2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2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2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2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2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2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2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2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2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2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2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2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2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2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2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2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2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2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2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2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2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2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2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2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2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2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2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2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2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2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2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2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2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2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2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2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2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2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2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2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2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2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2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2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2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2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2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2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2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2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2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2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2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2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2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2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2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2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2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2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2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2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2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2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2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2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2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2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2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2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2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2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2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2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2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2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2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2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2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2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2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2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2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2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2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2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2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2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2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2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2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2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2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2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2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2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2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2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2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2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2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2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2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2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2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2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2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2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2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2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2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2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2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2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2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2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2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2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2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2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2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2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2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2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2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2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2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2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2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2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2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2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2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2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2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2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2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2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2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2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2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2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2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2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2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2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2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2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2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2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2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2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2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2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2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2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2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2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2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2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2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2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2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2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2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2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2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2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2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2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2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2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2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2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2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2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2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2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2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2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2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2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2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2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2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2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2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2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2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2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2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2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2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2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2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2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2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2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2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2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2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2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2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2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2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2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2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2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2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2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2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2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2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2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2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2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2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2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2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2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2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2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2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2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2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2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2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2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2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2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2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2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2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2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2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2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2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2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2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2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2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2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2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2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2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2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2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2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2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2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2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2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2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2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2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2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2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2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2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2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2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2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2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2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2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2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2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2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2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2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2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2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2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2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2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2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2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2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2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2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2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2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2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2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2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2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2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2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2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2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2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2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2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2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2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sheetData>
  <pageMargins left="0.7" right="0.7" top="0.75" bottom="0.75" header="0" footer="0"/>
  <pageSetup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tabSelected="1" topLeftCell="D1" zoomScale="70" zoomScaleNormal="70" workbookViewId="0">
      <pane ySplit="2" topLeftCell="A235" activePane="bottomLeft" state="frozen"/>
      <selection activeCell="D1" sqref="D1"/>
      <selection pane="bottomLeft" activeCell="L256" sqref="L256"/>
    </sheetView>
  </sheetViews>
  <sheetFormatPr defaultRowHeight="15" x14ac:dyDescent="0.25"/>
  <cols>
    <col min="1" max="1" width="17.140625" style="275" customWidth="1"/>
    <col min="2" max="2" width="7" style="276" customWidth="1"/>
    <col min="3" max="3" width="32.5703125" style="275" customWidth="1"/>
    <col min="4" max="4" width="38.5703125" style="275" customWidth="1"/>
    <col min="5" max="5" width="26.5703125" style="275" customWidth="1"/>
    <col min="6" max="10" width="9.140625" style="275" customWidth="1"/>
    <col min="11" max="11" width="6.7109375" style="275" customWidth="1"/>
    <col min="12" max="12" width="71.7109375" style="275" customWidth="1"/>
    <col min="13" max="13" width="11.5703125" style="276" customWidth="1"/>
    <col min="14" max="14" width="13.42578125" style="275" customWidth="1"/>
    <col min="15" max="15" width="53.85546875" style="275" customWidth="1"/>
    <col min="16" max="17" width="11" style="275" customWidth="1"/>
    <col min="18" max="18" width="21.28515625" style="275" customWidth="1"/>
    <col min="19" max="19" width="26.42578125" style="275" customWidth="1"/>
    <col min="20" max="20" width="30.7109375" style="275" customWidth="1"/>
    <col min="21" max="21" width="166.28515625" style="304" customWidth="1"/>
    <col min="22" max="16384" width="9.140625" style="275"/>
  </cols>
  <sheetData>
    <row r="1" spans="1:21" x14ac:dyDescent="0.25">
      <c r="C1" s="277" t="s">
        <v>2168</v>
      </c>
      <c r="D1" s="276"/>
      <c r="E1" s="276"/>
      <c r="F1" s="276"/>
      <c r="G1" s="276"/>
      <c r="H1" s="276"/>
      <c r="I1" s="276"/>
      <c r="J1" s="276"/>
      <c r="K1" s="276"/>
      <c r="L1" s="276" t="s">
        <v>2169</v>
      </c>
      <c r="N1" s="278" t="s">
        <v>2170</v>
      </c>
      <c r="O1" s="278" t="s">
        <v>2170</v>
      </c>
      <c r="P1" s="278" t="s">
        <v>2170</v>
      </c>
      <c r="Q1" s="278" t="s">
        <v>2171</v>
      </c>
      <c r="R1" s="278" t="s">
        <v>2172</v>
      </c>
      <c r="S1" s="278"/>
      <c r="T1" s="278" t="s">
        <v>2173</v>
      </c>
      <c r="U1" s="302" t="s">
        <v>2174</v>
      </c>
    </row>
    <row r="2" spans="1:21" s="279" customFormat="1" x14ac:dyDescent="0.25">
      <c r="B2" s="277"/>
      <c r="C2" s="280" t="s">
        <v>283</v>
      </c>
      <c r="D2" s="280" t="s">
        <v>284</v>
      </c>
      <c r="E2" s="280" t="s">
        <v>285</v>
      </c>
      <c r="F2" s="280" t="s">
        <v>286</v>
      </c>
      <c r="G2" s="280" t="s">
        <v>287</v>
      </c>
      <c r="H2" s="280" t="s">
        <v>288</v>
      </c>
      <c r="I2" s="280" t="s">
        <v>289</v>
      </c>
      <c r="J2" s="280" t="s">
        <v>290</v>
      </c>
      <c r="K2" s="280" t="s">
        <v>291</v>
      </c>
      <c r="L2" s="280" t="s">
        <v>2175</v>
      </c>
      <c r="M2" s="281"/>
      <c r="N2" s="280" t="s">
        <v>2176</v>
      </c>
      <c r="O2" s="280" t="s">
        <v>2177</v>
      </c>
      <c r="P2" s="280" t="s">
        <v>2178</v>
      </c>
      <c r="Q2" s="280" t="s">
        <v>2179</v>
      </c>
      <c r="R2" s="280" t="s">
        <v>2180</v>
      </c>
      <c r="S2" s="280"/>
      <c r="T2" s="280" t="s">
        <v>2181</v>
      </c>
      <c r="U2" s="302"/>
    </row>
    <row r="3" spans="1:21" s="284" customFormat="1" ht="45" x14ac:dyDescent="0.25">
      <c r="A3" s="282" t="s">
        <v>2182</v>
      </c>
      <c r="B3" s="283"/>
      <c r="C3" s="282" t="s">
        <v>304</v>
      </c>
      <c r="D3" s="282" t="s">
        <v>305</v>
      </c>
      <c r="E3" s="284" t="str">
        <f>E4</f>
        <v>Percentage Reduction of Separately Regulated Pollutants</v>
      </c>
      <c r="M3" s="285"/>
      <c r="N3" s="284" t="s">
        <v>2183</v>
      </c>
      <c r="O3" s="284"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 s="284" t="s">
        <v>2184</v>
      </c>
      <c r="Q3" s="284" t="s">
        <v>310</v>
      </c>
      <c r="U3" s="286" t="str">
        <f>N3&amp;O3</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row>
    <row r="4" spans="1:21" x14ac:dyDescent="0.25">
      <c r="A4" s="209" t="s">
        <v>2185</v>
      </c>
      <c r="B4" s="287"/>
      <c r="C4" s="182" t="s">
        <v>304</v>
      </c>
      <c r="D4" s="182" t="s">
        <v>305</v>
      </c>
      <c r="E4" s="182" t="s">
        <v>306</v>
      </c>
      <c r="F4" s="182" t="s">
        <v>307</v>
      </c>
      <c r="G4" s="182" t="s">
        <v>308</v>
      </c>
      <c r="H4" s="182" t="s">
        <v>307</v>
      </c>
      <c r="I4" s="182" t="s">
        <v>309</v>
      </c>
      <c r="J4" s="183">
        <v>300</v>
      </c>
      <c r="K4" s="184" t="s">
        <v>310</v>
      </c>
      <c r="L4" s="186" t="s">
        <v>2283</v>
      </c>
      <c r="N4" s="209" t="s">
        <v>2183</v>
      </c>
      <c r="O4" s="209"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 s="288" t="s">
        <v>2184</v>
      </c>
      <c r="Q4" s="288" t="s">
        <v>310</v>
      </c>
      <c r="R4" s="288" t="str">
        <f t="shared" ref="R4:R63" si="0">I4&amp;" emitted by "&amp;H4</f>
        <v>VOCs emitted by LDVs</v>
      </c>
      <c r="S4" s="288" t="str">
        <f>IF(R4="","","//**"&amp;R4&amp;": **")</f>
        <v>//**VOCs emitted by LDVs: **</v>
      </c>
      <c r="T4" s="275"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25">
      <c r="A5" s="209" t="s">
        <v>2185</v>
      </c>
      <c r="B5" s="287"/>
      <c r="C5" s="189" t="s">
        <v>304</v>
      </c>
      <c r="D5" s="189" t="s">
        <v>305</v>
      </c>
      <c r="E5" s="189" t="s">
        <v>306</v>
      </c>
      <c r="F5" s="182" t="s">
        <v>307</v>
      </c>
      <c r="G5" s="182" t="s">
        <v>17</v>
      </c>
      <c r="H5" s="182" t="s">
        <v>307</v>
      </c>
      <c r="I5" s="182" t="s">
        <v>17</v>
      </c>
      <c r="J5" s="183">
        <v>301</v>
      </c>
      <c r="K5" s="184" t="s">
        <v>310</v>
      </c>
      <c r="L5" s="186" t="s">
        <v>2283</v>
      </c>
      <c r="N5" s="209" t="s">
        <v>2183</v>
      </c>
      <c r="O5" s="209"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 s="288" t="s">
        <v>2184</v>
      </c>
      <c r="Q5" s="288" t="s">
        <v>310</v>
      </c>
      <c r="R5" s="288" t="str">
        <f t="shared" si="0"/>
        <v>CO emitted by LDVs</v>
      </c>
      <c r="S5" s="288" t="str">
        <f t="shared" ref="S5:S68" si="2">IF(R5="","","//**"&amp;R5&amp;": **")</f>
        <v>//**CO emitted by LDVs: **</v>
      </c>
      <c r="T5" s="275"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25">
      <c r="A6" s="209" t="s">
        <v>2185</v>
      </c>
      <c r="B6" s="287"/>
      <c r="C6" s="189" t="s">
        <v>304</v>
      </c>
      <c r="D6" s="189" t="s">
        <v>305</v>
      </c>
      <c r="E6" s="189" t="s">
        <v>306</v>
      </c>
      <c r="F6" s="182" t="s">
        <v>307</v>
      </c>
      <c r="G6" s="182" t="s">
        <v>318</v>
      </c>
      <c r="H6" s="182" t="s">
        <v>307</v>
      </c>
      <c r="I6" s="182" t="s">
        <v>318</v>
      </c>
      <c r="J6" s="183">
        <v>302</v>
      </c>
      <c r="K6" s="184" t="s">
        <v>310</v>
      </c>
      <c r="L6" s="186" t="s">
        <v>2283</v>
      </c>
      <c r="N6" s="209" t="s">
        <v>2183</v>
      </c>
      <c r="O6" s="209"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 s="288" t="s">
        <v>2184</v>
      </c>
      <c r="Q6" s="288" t="s">
        <v>310</v>
      </c>
      <c r="R6" s="288" t="str">
        <f t="shared" si="0"/>
        <v>NOx emitted by LDVs</v>
      </c>
      <c r="S6" s="288" t="str">
        <f t="shared" si="2"/>
        <v>//**NOx emitted by LDVs: **</v>
      </c>
      <c r="T6" s="275"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25">
      <c r="A7" s="209" t="s">
        <v>2185</v>
      </c>
      <c r="B7" s="287"/>
      <c r="C7" s="189" t="s">
        <v>304</v>
      </c>
      <c r="D7" s="189" t="s">
        <v>305</v>
      </c>
      <c r="E7" s="189" t="s">
        <v>306</v>
      </c>
      <c r="F7" s="182" t="s">
        <v>307</v>
      </c>
      <c r="G7" s="182" t="s">
        <v>320</v>
      </c>
      <c r="H7" s="182" t="s">
        <v>307</v>
      </c>
      <c r="I7" s="182" t="s">
        <v>320</v>
      </c>
      <c r="J7" s="183">
        <v>303</v>
      </c>
      <c r="K7" s="184" t="s">
        <v>310</v>
      </c>
      <c r="L7" s="186" t="s">
        <v>2283</v>
      </c>
      <c r="N7" s="209" t="s">
        <v>2183</v>
      </c>
      <c r="O7" s="209"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7" s="288" t="s">
        <v>2184</v>
      </c>
      <c r="Q7" s="288" t="s">
        <v>310</v>
      </c>
      <c r="R7" s="288" t="str">
        <f t="shared" si="0"/>
        <v>PM10 emitted by LDVs</v>
      </c>
      <c r="S7" s="288" t="str">
        <f t="shared" si="2"/>
        <v>//**PM10 emitted by LDVs: **</v>
      </c>
      <c r="T7" s="275"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25">
      <c r="A8" s="209" t="s">
        <v>2185</v>
      </c>
      <c r="B8" s="287"/>
      <c r="C8" s="189" t="s">
        <v>304</v>
      </c>
      <c r="D8" s="189" t="s">
        <v>305</v>
      </c>
      <c r="E8" s="189" t="s">
        <v>306</v>
      </c>
      <c r="F8" s="182" t="s">
        <v>307</v>
      </c>
      <c r="G8" s="182" t="s">
        <v>322</v>
      </c>
      <c r="H8" s="182" t="s">
        <v>307</v>
      </c>
      <c r="I8" s="182" t="s">
        <v>323</v>
      </c>
      <c r="J8" s="183">
        <v>304</v>
      </c>
      <c r="K8" s="184" t="s">
        <v>310</v>
      </c>
      <c r="L8" s="186" t="s">
        <v>2283</v>
      </c>
      <c r="N8" s="209" t="s">
        <v>2183</v>
      </c>
      <c r="O8" s="209"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8" s="288" t="s">
        <v>2184</v>
      </c>
      <c r="Q8" s="288" t="s">
        <v>310</v>
      </c>
      <c r="R8" s="288" t="str">
        <f t="shared" si="0"/>
        <v>PM2.5 emitted by LDVs</v>
      </c>
      <c r="S8" s="288" t="str">
        <f t="shared" si="2"/>
        <v>//**PM2.5 emitted by LDVs: **</v>
      </c>
      <c r="T8" s="275"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25">
      <c r="A9" s="209" t="s">
        <v>2185</v>
      </c>
      <c r="B9" s="287"/>
      <c r="C9" s="189" t="s">
        <v>304</v>
      </c>
      <c r="D9" s="189" t="s">
        <v>305</v>
      </c>
      <c r="E9" s="189" t="s">
        <v>306</v>
      </c>
      <c r="F9" s="182" t="s">
        <v>307</v>
      </c>
      <c r="G9" s="182" t="s">
        <v>325</v>
      </c>
      <c r="H9" s="182" t="s">
        <v>307</v>
      </c>
      <c r="I9" s="182" t="s">
        <v>325</v>
      </c>
      <c r="J9" s="183">
        <v>305</v>
      </c>
      <c r="K9" s="184" t="s">
        <v>310</v>
      </c>
      <c r="L9" s="186" t="s">
        <v>2283</v>
      </c>
      <c r="N9" s="209" t="s">
        <v>2183</v>
      </c>
      <c r="O9" s="209"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9" s="288" t="s">
        <v>2184</v>
      </c>
      <c r="Q9" s="288" t="s">
        <v>310</v>
      </c>
      <c r="R9" s="288" t="str">
        <f t="shared" si="0"/>
        <v>SOx emitted by LDVs</v>
      </c>
      <c r="S9" s="288" t="str">
        <f t="shared" si="2"/>
        <v>//**SOx emitted by LDVs: **</v>
      </c>
      <c r="T9" s="275"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25">
      <c r="A10" s="209" t="s">
        <v>2185</v>
      </c>
      <c r="B10" s="287"/>
      <c r="C10" s="189" t="s">
        <v>304</v>
      </c>
      <c r="D10" s="189" t="s">
        <v>305</v>
      </c>
      <c r="E10" s="189" t="s">
        <v>306</v>
      </c>
      <c r="F10" s="182" t="s">
        <v>307</v>
      </c>
      <c r="G10" s="182" t="s">
        <v>327</v>
      </c>
      <c r="H10" s="182" t="s">
        <v>307</v>
      </c>
      <c r="I10" s="182" t="s">
        <v>327</v>
      </c>
      <c r="J10" s="183">
        <v>306</v>
      </c>
      <c r="K10" s="184" t="s">
        <v>310</v>
      </c>
      <c r="L10" s="186" t="s">
        <v>2283</v>
      </c>
      <c r="N10" s="209" t="s">
        <v>2183</v>
      </c>
      <c r="O10" s="209"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0" s="288" t="s">
        <v>2184</v>
      </c>
      <c r="Q10" s="288" t="s">
        <v>310</v>
      </c>
      <c r="R10" s="288" t="str">
        <f t="shared" si="0"/>
        <v>BC emitted by LDVs</v>
      </c>
      <c r="S10" s="288" t="str">
        <f t="shared" si="2"/>
        <v>//**BC emitted by LDVs: **</v>
      </c>
      <c r="T10" s="275"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25">
      <c r="A11" s="209" t="s">
        <v>2185</v>
      </c>
      <c r="B11" s="287"/>
      <c r="C11" s="189" t="s">
        <v>304</v>
      </c>
      <c r="D11" s="189" t="s">
        <v>305</v>
      </c>
      <c r="E11" s="189" t="s">
        <v>306</v>
      </c>
      <c r="F11" s="182" t="s">
        <v>307</v>
      </c>
      <c r="G11" s="182" t="s">
        <v>329</v>
      </c>
      <c r="H11" s="182" t="s">
        <v>307</v>
      </c>
      <c r="I11" s="182" t="s">
        <v>329</v>
      </c>
      <c r="J11" s="183">
        <v>307</v>
      </c>
      <c r="K11" s="184" t="s">
        <v>310</v>
      </c>
      <c r="L11" s="186" t="s">
        <v>2283</v>
      </c>
      <c r="N11" s="209" t="s">
        <v>2183</v>
      </c>
      <c r="O11" s="209"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1" s="288" t="s">
        <v>2184</v>
      </c>
      <c r="Q11" s="288" t="s">
        <v>310</v>
      </c>
      <c r="R11" s="288" t="str">
        <f t="shared" si="0"/>
        <v>OC emitted by LDVs</v>
      </c>
      <c r="S11" s="288" t="str">
        <f t="shared" si="2"/>
        <v>//**OC emitted by LDVs: **</v>
      </c>
      <c r="T11" s="275"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25">
      <c r="A12" s="209" t="s">
        <v>2185</v>
      </c>
      <c r="B12" s="287"/>
      <c r="C12" s="189" t="s">
        <v>304</v>
      </c>
      <c r="D12" s="189" t="s">
        <v>305</v>
      </c>
      <c r="E12" s="189" t="s">
        <v>306</v>
      </c>
      <c r="F12" s="182" t="s">
        <v>307</v>
      </c>
      <c r="G12" s="182" t="s">
        <v>331</v>
      </c>
      <c r="H12" s="182" t="s">
        <v>307</v>
      </c>
      <c r="I12" s="182" t="s">
        <v>331</v>
      </c>
      <c r="J12" s="183">
        <v>308</v>
      </c>
      <c r="K12" s="191" t="s">
        <v>332</v>
      </c>
      <c r="L12" s="186"/>
      <c r="N12" s="209" t="s">
        <v>2183</v>
      </c>
      <c r="O12" s="209"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2" s="288" t="s">
        <v>2184</v>
      </c>
      <c r="Q12" s="288" t="s">
        <v>310</v>
      </c>
      <c r="R12" s="288" t="str">
        <f t="shared" si="0"/>
        <v>CH4 emitted by LDVs</v>
      </c>
      <c r="S12" s="288" t="str">
        <f t="shared" si="2"/>
        <v>//**CH4 emitted by LDVs: **</v>
      </c>
      <c r="T12" s="275" t="str">
        <f t="shared" si="1"/>
        <v/>
      </c>
    </row>
    <row r="13" spans="1:21" x14ac:dyDescent="0.25">
      <c r="A13" s="209" t="s">
        <v>2185</v>
      </c>
      <c r="B13" s="287"/>
      <c r="C13" s="189" t="s">
        <v>304</v>
      </c>
      <c r="D13" s="189" t="s">
        <v>305</v>
      </c>
      <c r="E13" s="189" t="s">
        <v>306</v>
      </c>
      <c r="F13" s="182" t="s">
        <v>307</v>
      </c>
      <c r="G13" s="182" t="s">
        <v>333</v>
      </c>
      <c r="H13" s="182" t="s">
        <v>307</v>
      </c>
      <c r="I13" s="182" t="s">
        <v>333</v>
      </c>
      <c r="J13" s="183">
        <v>309</v>
      </c>
      <c r="K13" s="191" t="s">
        <v>332</v>
      </c>
      <c r="L13" s="186"/>
      <c r="N13" s="209" t="s">
        <v>2183</v>
      </c>
      <c r="O13" s="209"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3" s="288" t="s">
        <v>2184</v>
      </c>
      <c r="Q13" s="288" t="s">
        <v>310</v>
      </c>
      <c r="R13" s="288" t="str">
        <f t="shared" si="0"/>
        <v>N2O emitted by LDVs</v>
      </c>
      <c r="S13" s="288" t="str">
        <f t="shared" si="2"/>
        <v>//**N2O emitted by LDVs: **</v>
      </c>
      <c r="T13" s="275" t="str">
        <f t="shared" si="1"/>
        <v/>
      </c>
    </row>
    <row r="14" spans="1:21" x14ac:dyDescent="0.25">
      <c r="A14" s="209" t="s">
        <v>2185</v>
      </c>
      <c r="B14" s="287"/>
      <c r="C14" s="189" t="s">
        <v>304</v>
      </c>
      <c r="D14" s="189" t="s">
        <v>305</v>
      </c>
      <c r="E14" s="189" t="s">
        <v>306</v>
      </c>
      <c r="F14" s="182" t="s">
        <v>334</v>
      </c>
      <c r="G14" s="182" t="s">
        <v>308</v>
      </c>
      <c r="H14" s="182" t="s">
        <v>334</v>
      </c>
      <c r="I14" s="182" t="s">
        <v>309</v>
      </c>
      <c r="J14" s="183">
        <v>310</v>
      </c>
      <c r="K14" s="184" t="s">
        <v>310</v>
      </c>
      <c r="L14" s="186" t="s">
        <v>2283</v>
      </c>
      <c r="N14" s="209" t="s">
        <v>2183</v>
      </c>
      <c r="O14" s="209"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4" s="288" t="s">
        <v>2184</v>
      </c>
      <c r="Q14" s="288" t="s">
        <v>310</v>
      </c>
      <c r="R14" s="288" t="str">
        <f t="shared" si="0"/>
        <v>VOCs emitted by HDVs</v>
      </c>
      <c r="S14" s="288" t="str">
        <f t="shared" si="2"/>
        <v>//**VOCs emitted by HDVs: **</v>
      </c>
      <c r="T14" s="275"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25">
      <c r="A15" s="209" t="s">
        <v>2185</v>
      </c>
      <c r="B15" s="287"/>
      <c r="C15" s="189" t="s">
        <v>304</v>
      </c>
      <c r="D15" s="189" t="s">
        <v>305</v>
      </c>
      <c r="E15" s="189" t="s">
        <v>306</v>
      </c>
      <c r="F15" s="182" t="s">
        <v>334</v>
      </c>
      <c r="G15" s="182" t="s">
        <v>17</v>
      </c>
      <c r="H15" s="182" t="s">
        <v>334</v>
      </c>
      <c r="I15" s="182" t="s">
        <v>17</v>
      </c>
      <c r="J15" s="183">
        <v>311</v>
      </c>
      <c r="K15" s="184" t="s">
        <v>310</v>
      </c>
      <c r="L15" s="186" t="s">
        <v>2283</v>
      </c>
      <c r="N15" s="209" t="s">
        <v>2183</v>
      </c>
      <c r="O15" s="209"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5" s="288" t="s">
        <v>2184</v>
      </c>
      <c r="Q15" s="288" t="s">
        <v>310</v>
      </c>
      <c r="R15" s="288" t="str">
        <f t="shared" si="0"/>
        <v>CO emitted by HDVs</v>
      </c>
      <c r="S15" s="288" t="str">
        <f t="shared" si="2"/>
        <v>//**CO emitted by HDVs: **</v>
      </c>
      <c r="T15" s="275"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25">
      <c r="A16" s="209" t="s">
        <v>2185</v>
      </c>
      <c r="B16" s="287"/>
      <c r="C16" s="189" t="s">
        <v>304</v>
      </c>
      <c r="D16" s="189" t="s">
        <v>305</v>
      </c>
      <c r="E16" s="189" t="s">
        <v>306</v>
      </c>
      <c r="F16" s="182" t="s">
        <v>334</v>
      </c>
      <c r="G16" s="182" t="s">
        <v>318</v>
      </c>
      <c r="H16" s="182" t="s">
        <v>334</v>
      </c>
      <c r="I16" s="182" t="s">
        <v>318</v>
      </c>
      <c r="J16" s="183">
        <v>312</v>
      </c>
      <c r="K16" s="184" t="s">
        <v>310</v>
      </c>
      <c r="L16" s="186" t="s">
        <v>2283</v>
      </c>
      <c r="N16" s="209" t="s">
        <v>2183</v>
      </c>
      <c r="O16" s="209"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6" s="288" t="s">
        <v>2184</v>
      </c>
      <c r="Q16" s="288" t="s">
        <v>310</v>
      </c>
      <c r="R16" s="288" t="str">
        <f t="shared" si="0"/>
        <v>NOx emitted by HDVs</v>
      </c>
      <c r="S16" s="288" t="str">
        <f t="shared" si="2"/>
        <v>//**NOx emitted by HDVs: **</v>
      </c>
      <c r="T16" s="275" t="str">
        <f t="shared" si="1"/>
        <v>//**NOx emitted by HDVs: ** In the United States, since 1997, the 24-hour national ambient air quality standard (NAAQS) for PM2.5, the most harmful type of particulate for human health, declined from 65 µg/m^3 to 35 µg/m^3, a reduction of 46%.</v>
      </c>
    </row>
    <row r="17" spans="1:21" s="289" customFormat="1" x14ac:dyDescent="0.25">
      <c r="A17" s="209" t="s">
        <v>2185</v>
      </c>
      <c r="B17" s="287"/>
      <c r="C17" s="189" t="s">
        <v>304</v>
      </c>
      <c r="D17" s="189" t="s">
        <v>305</v>
      </c>
      <c r="E17" s="189" t="s">
        <v>306</v>
      </c>
      <c r="F17" s="182" t="s">
        <v>334</v>
      </c>
      <c r="G17" s="182" t="s">
        <v>320</v>
      </c>
      <c r="H17" s="182" t="s">
        <v>334</v>
      </c>
      <c r="I17" s="182" t="s">
        <v>320</v>
      </c>
      <c r="J17" s="183">
        <v>313</v>
      </c>
      <c r="K17" s="184" t="s">
        <v>310</v>
      </c>
      <c r="L17" s="186" t="s">
        <v>2283</v>
      </c>
      <c r="M17" s="276"/>
      <c r="N17" s="209" t="s">
        <v>2183</v>
      </c>
      <c r="O17" s="209"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7" s="288" t="s">
        <v>2184</v>
      </c>
      <c r="Q17" s="288" t="s">
        <v>310</v>
      </c>
      <c r="R17" s="288" t="str">
        <f t="shared" si="0"/>
        <v>PM10 emitted by HDVs</v>
      </c>
      <c r="S17" s="288" t="str">
        <f t="shared" si="2"/>
        <v>//**PM10 emitted by HDVs: **</v>
      </c>
      <c r="T17" s="275" t="str">
        <f t="shared" si="1"/>
        <v>//**PM10 emitted by HDVs: ** In the United States, since 1997, the 24-hour national ambient air quality standard (NAAQS) for PM2.5, the most harmful type of particulate for human health, declined from 65 µg/m^3 to 35 µg/m^3, a reduction of 46%.</v>
      </c>
      <c r="U17" s="304"/>
    </row>
    <row r="18" spans="1:21" s="289" customFormat="1" x14ac:dyDescent="0.25">
      <c r="A18" s="209" t="s">
        <v>2185</v>
      </c>
      <c r="B18" s="287"/>
      <c r="C18" s="189" t="s">
        <v>304</v>
      </c>
      <c r="D18" s="189" t="s">
        <v>305</v>
      </c>
      <c r="E18" s="189" t="s">
        <v>306</v>
      </c>
      <c r="F18" s="182" t="s">
        <v>334</v>
      </c>
      <c r="G18" s="182" t="s">
        <v>322</v>
      </c>
      <c r="H18" s="182" t="s">
        <v>334</v>
      </c>
      <c r="I18" s="182" t="s">
        <v>323</v>
      </c>
      <c r="J18" s="183">
        <v>314</v>
      </c>
      <c r="K18" s="184" t="s">
        <v>310</v>
      </c>
      <c r="L18" s="186" t="s">
        <v>2283</v>
      </c>
      <c r="M18" s="276"/>
      <c r="N18" s="209" t="s">
        <v>2183</v>
      </c>
      <c r="O18" s="209"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8" s="288" t="s">
        <v>2184</v>
      </c>
      <c r="Q18" s="288" t="s">
        <v>310</v>
      </c>
      <c r="R18" s="288" t="str">
        <f t="shared" si="0"/>
        <v>PM2.5 emitted by HDVs</v>
      </c>
      <c r="S18" s="288" t="str">
        <f t="shared" si="2"/>
        <v>//**PM2.5 emitted by HDVs: **</v>
      </c>
      <c r="T18" s="275" t="str">
        <f t="shared" si="1"/>
        <v>//**PM2.5 emitted by HDVs: ** In the United States, since 1997, the 24-hour national ambient air quality standard (NAAQS) for PM2.5, the most harmful type of particulate for human health, declined from 65 µg/m^3 to 35 µg/m^3, a reduction of 46%.</v>
      </c>
      <c r="U18" s="304"/>
    </row>
    <row r="19" spans="1:21" s="289" customFormat="1" x14ac:dyDescent="0.25">
      <c r="A19" s="209" t="s">
        <v>2185</v>
      </c>
      <c r="B19" s="287"/>
      <c r="C19" s="189" t="s">
        <v>304</v>
      </c>
      <c r="D19" s="189" t="s">
        <v>305</v>
      </c>
      <c r="E19" s="189" t="s">
        <v>306</v>
      </c>
      <c r="F19" s="182" t="s">
        <v>334</v>
      </c>
      <c r="G19" s="182" t="s">
        <v>325</v>
      </c>
      <c r="H19" s="182" t="s">
        <v>334</v>
      </c>
      <c r="I19" s="182" t="s">
        <v>325</v>
      </c>
      <c r="J19" s="183">
        <v>315</v>
      </c>
      <c r="K19" s="184" t="s">
        <v>310</v>
      </c>
      <c r="L19" s="186" t="s">
        <v>2283</v>
      </c>
      <c r="M19" s="276"/>
      <c r="N19" s="209" t="s">
        <v>2183</v>
      </c>
      <c r="O19" s="209"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19" s="288" t="s">
        <v>2184</v>
      </c>
      <c r="Q19" s="288" t="s">
        <v>310</v>
      </c>
      <c r="R19" s="288" t="str">
        <f t="shared" si="0"/>
        <v>SOx emitted by HDVs</v>
      </c>
      <c r="S19" s="288" t="str">
        <f t="shared" si="2"/>
        <v>//**SOx emitted by HDVs: **</v>
      </c>
      <c r="T19" s="275" t="str">
        <f t="shared" si="1"/>
        <v>//**SOx emitted by HDVs: ** In the United States, since 1997, the 24-hour national ambient air quality standard (NAAQS) for PM2.5, the most harmful type of particulate for human health, declined from 65 µg/m^3 to 35 µg/m^3, a reduction of 46%.</v>
      </c>
      <c r="U19" s="304"/>
    </row>
    <row r="20" spans="1:21" s="289" customFormat="1" x14ac:dyDescent="0.25">
      <c r="A20" s="209" t="s">
        <v>2185</v>
      </c>
      <c r="B20" s="287"/>
      <c r="C20" s="189" t="s">
        <v>304</v>
      </c>
      <c r="D20" s="189" t="s">
        <v>305</v>
      </c>
      <c r="E20" s="189" t="s">
        <v>306</v>
      </c>
      <c r="F20" s="182" t="s">
        <v>334</v>
      </c>
      <c r="G20" s="182" t="s">
        <v>327</v>
      </c>
      <c r="H20" s="182" t="s">
        <v>334</v>
      </c>
      <c r="I20" s="182" t="s">
        <v>327</v>
      </c>
      <c r="J20" s="183">
        <v>316</v>
      </c>
      <c r="K20" s="184" t="s">
        <v>310</v>
      </c>
      <c r="L20" s="186" t="s">
        <v>2283</v>
      </c>
      <c r="M20" s="276"/>
      <c r="N20" s="209" t="s">
        <v>2183</v>
      </c>
      <c r="O20" s="209"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0" s="288" t="s">
        <v>2184</v>
      </c>
      <c r="Q20" s="288" t="s">
        <v>310</v>
      </c>
      <c r="R20" s="288" t="str">
        <f t="shared" si="0"/>
        <v>BC emitted by HDVs</v>
      </c>
      <c r="S20" s="288" t="str">
        <f t="shared" si="2"/>
        <v>//**BC emitted by HDVs: **</v>
      </c>
      <c r="T20" s="275" t="str">
        <f t="shared" si="1"/>
        <v>//**BC emitted by HDVs: ** In the United States, since 1997, the 24-hour national ambient air quality standard (NAAQS) for PM2.5, the most harmful type of particulate for human health, declined from 65 µg/m^3 to 35 µg/m^3, a reduction of 46%.</v>
      </c>
      <c r="U20" s="304"/>
    </row>
    <row r="21" spans="1:21" s="289" customFormat="1" x14ac:dyDescent="0.25">
      <c r="A21" s="209" t="s">
        <v>2185</v>
      </c>
      <c r="B21" s="287"/>
      <c r="C21" s="189" t="s">
        <v>304</v>
      </c>
      <c r="D21" s="189" t="s">
        <v>305</v>
      </c>
      <c r="E21" s="189" t="s">
        <v>306</v>
      </c>
      <c r="F21" s="182" t="s">
        <v>334</v>
      </c>
      <c r="G21" s="182" t="s">
        <v>329</v>
      </c>
      <c r="H21" s="182" t="s">
        <v>334</v>
      </c>
      <c r="I21" s="182" t="s">
        <v>329</v>
      </c>
      <c r="J21" s="183">
        <v>317</v>
      </c>
      <c r="K21" s="184" t="s">
        <v>310</v>
      </c>
      <c r="L21" s="186" t="s">
        <v>2283</v>
      </c>
      <c r="M21" s="276"/>
      <c r="N21" s="209" t="s">
        <v>2183</v>
      </c>
      <c r="O21" s="209"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1" s="288" t="s">
        <v>2184</v>
      </c>
      <c r="Q21" s="288" t="s">
        <v>310</v>
      </c>
      <c r="R21" s="288" t="str">
        <f t="shared" si="0"/>
        <v>OC emitted by HDVs</v>
      </c>
      <c r="S21" s="288" t="str">
        <f t="shared" si="2"/>
        <v>//**OC emitted by HDVs: **</v>
      </c>
      <c r="T21" s="275" t="str">
        <f t="shared" si="1"/>
        <v>//**OC emitted by HDVs: ** In the United States, since 1997, the 24-hour national ambient air quality standard (NAAQS) for PM2.5, the most harmful type of particulate for human health, declined from 65 µg/m^3 to 35 µg/m^3, a reduction of 46%.</v>
      </c>
      <c r="U21" s="304"/>
    </row>
    <row r="22" spans="1:21" s="289" customFormat="1" x14ac:dyDescent="0.25">
      <c r="A22" s="209" t="s">
        <v>2185</v>
      </c>
      <c r="B22" s="287"/>
      <c r="C22" s="189" t="s">
        <v>304</v>
      </c>
      <c r="D22" s="189" t="s">
        <v>305</v>
      </c>
      <c r="E22" s="189" t="s">
        <v>306</v>
      </c>
      <c r="F22" s="182" t="s">
        <v>334</v>
      </c>
      <c r="G22" s="182" t="s">
        <v>331</v>
      </c>
      <c r="H22" s="182" t="s">
        <v>334</v>
      </c>
      <c r="I22" s="182" t="s">
        <v>331</v>
      </c>
      <c r="J22" s="183">
        <v>318</v>
      </c>
      <c r="K22" s="191" t="s">
        <v>332</v>
      </c>
      <c r="L22" s="186"/>
      <c r="M22" s="276"/>
      <c r="N22" s="209" t="s">
        <v>2183</v>
      </c>
      <c r="O22" s="209"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2" s="288" t="s">
        <v>2184</v>
      </c>
      <c r="Q22" s="288" t="s">
        <v>310</v>
      </c>
      <c r="R22" s="288" t="str">
        <f t="shared" si="0"/>
        <v>CH4 emitted by HDVs</v>
      </c>
      <c r="S22" s="288" t="str">
        <f t="shared" si="2"/>
        <v>//**CH4 emitted by HDVs: **</v>
      </c>
      <c r="T22" s="275" t="str">
        <f t="shared" si="1"/>
        <v/>
      </c>
      <c r="U22" s="304"/>
    </row>
    <row r="23" spans="1:21" s="289" customFormat="1" x14ac:dyDescent="0.25">
      <c r="A23" s="209" t="s">
        <v>2185</v>
      </c>
      <c r="B23" s="287"/>
      <c r="C23" s="189" t="s">
        <v>304</v>
      </c>
      <c r="D23" s="189" t="s">
        <v>305</v>
      </c>
      <c r="E23" s="189" t="s">
        <v>306</v>
      </c>
      <c r="F23" s="182" t="s">
        <v>334</v>
      </c>
      <c r="G23" s="182" t="s">
        <v>333</v>
      </c>
      <c r="H23" s="182" t="s">
        <v>334</v>
      </c>
      <c r="I23" s="182" t="s">
        <v>333</v>
      </c>
      <c r="J23" s="183">
        <v>319</v>
      </c>
      <c r="K23" s="191" t="s">
        <v>332</v>
      </c>
      <c r="L23" s="186"/>
      <c r="M23" s="276"/>
      <c r="N23" s="209" t="s">
        <v>2183</v>
      </c>
      <c r="O23" s="209"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3" s="288" t="s">
        <v>2184</v>
      </c>
      <c r="Q23" s="288" t="s">
        <v>310</v>
      </c>
      <c r="R23" s="288" t="str">
        <f t="shared" si="0"/>
        <v>N2O emitted by HDVs</v>
      </c>
      <c r="S23" s="288" t="str">
        <f t="shared" si="2"/>
        <v>//**N2O emitted by HDVs: **</v>
      </c>
      <c r="T23" s="275" t="str">
        <f t="shared" si="1"/>
        <v/>
      </c>
      <c r="U23" s="304"/>
    </row>
    <row r="24" spans="1:21" s="289" customFormat="1" x14ac:dyDescent="0.25">
      <c r="A24" s="209" t="s">
        <v>2185</v>
      </c>
      <c r="B24" s="287"/>
      <c r="C24" s="189" t="s">
        <v>304</v>
      </c>
      <c r="D24" s="189" t="s">
        <v>305</v>
      </c>
      <c r="E24" s="189" t="s">
        <v>306</v>
      </c>
      <c r="F24" s="182" t="s">
        <v>343</v>
      </c>
      <c r="G24" s="182" t="s">
        <v>308</v>
      </c>
      <c r="H24" s="182" t="s">
        <v>343</v>
      </c>
      <c r="I24" s="182" t="s">
        <v>309</v>
      </c>
      <c r="J24" s="183">
        <v>320</v>
      </c>
      <c r="K24" s="184" t="s">
        <v>310</v>
      </c>
      <c r="L24" s="186" t="s">
        <v>2283</v>
      </c>
      <c r="M24" s="276"/>
      <c r="N24" s="209" t="s">
        <v>2183</v>
      </c>
      <c r="O24" s="209"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4" s="288" t="s">
        <v>2184</v>
      </c>
      <c r="Q24" s="288" t="s">
        <v>310</v>
      </c>
      <c r="R24" s="288" t="str">
        <f t="shared" si="0"/>
        <v>VOCs emitted by aircraft</v>
      </c>
      <c r="S24" s="288" t="str">
        <f t="shared" si="2"/>
        <v>//**VOCs emitted by aircraft: **</v>
      </c>
      <c r="T24" s="275" t="str">
        <f t="shared" si="1"/>
        <v>//**VOCs emitted by aircraft: ** In the United States, since 1997, the 24-hour national ambient air quality standard (NAAQS) for PM2.5, the most harmful type of particulate for human health, declined from 65 µg/m^3 to 35 µg/m^3, a reduction of 46%.</v>
      </c>
      <c r="U24" s="304"/>
    </row>
    <row r="25" spans="1:21" s="289" customFormat="1" x14ac:dyDescent="0.25">
      <c r="A25" s="209" t="s">
        <v>2185</v>
      </c>
      <c r="B25" s="287"/>
      <c r="C25" s="189" t="s">
        <v>304</v>
      </c>
      <c r="D25" s="189" t="s">
        <v>305</v>
      </c>
      <c r="E25" s="189" t="s">
        <v>306</v>
      </c>
      <c r="F25" s="182" t="s">
        <v>343</v>
      </c>
      <c r="G25" s="182" t="s">
        <v>17</v>
      </c>
      <c r="H25" s="182" t="s">
        <v>343</v>
      </c>
      <c r="I25" s="182" t="s">
        <v>17</v>
      </c>
      <c r="J25" s="183">
        <v>321</v>
      </c>
      <c r="K25" s="191" t="s">
        <v>332</v>
      </c>
      <c r="L25" s="186"/>
      <c r="M25" s="276"/>
      <c r="N25" s="209" t="s">
        <v>2183</v>
      </c>
      <c r="O25" s="209"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5" s="288" t="s">
        <v>2184</v>
      </c>
      <c r="Q25" s="288" t="s">
        <v>310</v>
      </c>
      <c r="R25" s="288" t="str">
        <f t="shared" si="0"/>
        <v>CO emitted by aircraft</v>
      </c>
      <c r="S25" s="288" t="str">
        <f t="shared" si="2"/>
        <v>//**CO emitted by aircraft: **</v>
      </c>
      <c r="T25" s="275" t="str">
        <f t="shared" si="1"/>
        <v/>
      </c>
      <c r="U25" s="304"/>
    </row>
    <row r="26" spans="1:21" s="289" customFormat="1" x14ac:dyDescent="0.25">
      <c r="A26" s="209" t="s">
        <v>2185</v>
      </c>
      <c r="B26" s="287"/>
      <c r="C26" s="189" t="s">
        <v>304</v>
      </c>
      <c r="D26" s="189" t="s">
        <v>305</v>
      </c>
      <c r="E26" s="189" t="s">
        <v>306</v>
      </c>
      <c r="F26" s="182" t="s">
        <v>343</v>
      </c>
      <c r="G26" s="182" t="s">
        <v>318</v>
      </c>
      <c r="H26" s="182" t="s">
        <v>343</v>
      </c>
      <c r="I26" s="182" t="s">
        <v>318</v>
      </c>
      <c r="J26" s="183">
        <v>322</v>
      </c>
      <c r="K26" s="184" t="s">
        <v>310</v>
      </c>
      <c r="L26" s="186" t="s">
        <v>2283</v>
      </c>
      <c r="M26" s="276"/>
      <c r="N26" s="209" t="s">
        <v>2183</v>
      </c>
      <c r="O26" s="209"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6" s="288" t="s">
        <v>2184</v>
      </c>
      <c r="Q26" s="288" t="s">
        <v>310</v>
      </c>
      <c r="R26" s="288" t="str">
        <f t="shared" si="0"/>
        <v>NOx emitted by aircraft</v>
      </c>
      <c r="S26" s="288" t="str">
        <f t="shared" si="2"/>
        <v>//**NOx emitted by aircraft: **</v>
      </c>
      <c r="T26" s="275" t="str">
        <f t="shared" si="1"/>
        <v>//**NOx emitted by aircraft: ** In the United States, since 1997, the 24-hour national ambient air quality standard (NAAQS) for PM2.5, the most harmful type of particulate for human health, declined from 65 µg/m^3 to 35 µg/m^3, a reduction of 46%.</v>
      </c>
      <c r="U26" s="304"/>
    </row>
    <row r="27" spans="1:21" s="289" customFormat="1" x14ac:dyDescent="0.25">
      <c r="A27" s="209" t="s">
        <v>2185</v>
      </c>
      <c r="B27" s="287"/>
      <c r="C27" s="189" t="s">
        <v>304</v>
      </c>
      <c r="D27" s="189" t="s">
        <v>305</v>
      </c>
      <c r="E27" s="189" t="s">
        <v>306</v>
      </c>
      <c r="F27" s="182" t="s">
        <v>343</v>
      </c>
      <c r="G27" s="182" t="s">
        <v>320</v>
      </c>
      <c r="H27" s="182" t="s">
        <v>343</v>
      </c>
      <c r="I27" s="182" t="s">
        <v>320</v>
      </c>
      <c r="J27" s="183">
        <v>323</v>
      </c>
      <c r="K27" s="191" t="s">
        <v>332</v>
      </c>
      <c r="L27" s="186"/>
      <c r="M27" s="276"/>
      <c r="N27" s="209" t="s">
        <v>2183</v>
      </c>
      <c r="O27" s="209"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7" s="288" t="s">
        <v>2184</v>
      </c>
      <c r="Q27" s="288" t="s">
        <v>310</v>
      </c>
      <c r="R27" s="288" t="str">
        <f t="shared" si="0"/>
        <v>PM10 emitted by aircraft</v>
      </c>
      <c r="S27" s="288" t="str">
        <f t="shared" si="2"/>
        <v>//**PM10 emitted by aircraft: **</v>
      </c>
      <c r="T27" s="275" t="str">
        <f t="shared" si="1"/>
        <v/>
      </c>
      <c r="U27" s="304"/>
    </row>
    <row r="28" spans="1:21" s="289" customFormat="1" x14ac:dyDescent="0.25">
      <c r="A28" s="209" t="s">
        <v>2185</v>
      </c>
      <c r="B28" s="287"/>
      <c r="C28" s="189" t="s">
        <v>304</v>
      </c>
      <c r="D28" s="189" t="s">
        <v>305</v>
      </c>
      <c r="E28" s="189" t="s">
        <v>306</v>
      </c>
      <c r="F28" s="182" t="s">
        <v>343</v>
      </c>
      <c r="G28" s="182" t="s">
        <v>322</v>
      </c>
      <c r="H28" s="182" t="s">
        <v>343</v>
      </c>
      <c r="I28" s="182" t="s">
        <v>323</v>
      </c>
      <c r="J28" s="183">
        <v>324</v>
      </c>
      <c r="K28" s="191" t="s">
        <v>332</v>
      </c>
      <c r="L28" s="186"/>
      <c r="M28" s="276"/>
      <c r="N28" s="209" t="s">
        <v>2183</v>
      </c>
      <c r="O28" s="209"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8" s="288" t="s">
        <v>2184</v>
      </c>
      <c r="Q28" s="288" t="s">
        <v>310</v>
      </c>
      <c r="R28" s="288" t="str">
        <f t="shared" si="0"/>
        <v>PM2.5 emitted by aircraft</v>
      </c>
      <c r="S28" s="288" t="str">
        <f t="shared" si="2"/>
        <v>//**PM2.5 emitted by aircraft: **</v>
      </c>
      <c r="T28" s="275" t="str">
        <f t="shared" si="1"/>
        <v/>
      </c>
      <c r="U28" s="304"/>
    </row>
    <row r="29" spans="1:21" s="289" customFormat="1" x14ac:dyDescent="0.25">
      <c r="A29" s="209" t="s">
        <v>2185</v>
      </c>
      <c r="B29" s="287"/>
      <c r="C29" s="189" t="s">
        <v>304</v>
      </c>
      <c r="D29" s="189" t="s">
        <v>305</v>
      </c>
      <c r="E29" s="189" t="s">
        <v>306</v>
      </c>
      <c r="F29" s="182" t="s">
        <v>343</v>
      </c>
      <c r="G29" s="182" t="s">
        <v>325</v>
      </c>
      <c r="H29" s="182" t="s">
        <v>343</v>
      </c>
      <c r="I29" s="182" t="s">
        <v>325</v>
      </c>
      <c r="J29" s="183">
        <v>325</v>
      </c>
      <c r="K29" s="191" t="s">
        <v>332</v>
      </c>
      <c r="L29" s="186"/>
      <c r="M29" s="276"/>
      <c r="N29" s="209" t="s">
        <v>2183</v>
      </c>
      <c r="O29" s="209"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29" s="288" t="s">
        <v>2184</v>
      </c>
      <c r="Q29" s="288" t="s">
        <v>310</v>
      </c>
      <c r="R29" s="288" t="str">
        <f t="shared" si="0"/>
        <v>SOx emitted by aircraft</v>
      </c>
      <c r="S29" s="288" t="str">
        <f t="shared" si="2"/>
        <v>//**SOx emitted by aircraft: **</v>
      </c>
      <c r="T29" s="275" t="str">
        <f t="shared" si="1"/>
        <v/>
      </c>
      <c r="U29" s="304"/>
    </row>
    <row r="30" spans="1:21" s="289" customFormat="1" x14ac:dyDescent="0.25">
      <c r="A30" s="209" t="s">
        <v>2185</v>
      </c>
      <c r="B30" s="287"/>
      <c r="C30" s="189" t="s">
        <v>304</v>
      </c>
      <c r="D30" s="189" t="s">
        <v>305</v>
      </c>
      <c r="E30" s="189" t="s">
        <v>306</v>
      </c>
      <c r="F30" s="182" t="s">
        <v>343</v>
      </c>
      <c r="G30" s="182" t="s">
        <v>327</v>
      </c>
      <c r="H30" s="182" t="s">
        <v>343</v>
      </c>
      <c r="I30" s="182" t="s">
        <v>327</v>
      </c>
      <c r="J30" s="183">
        <v>326</v>
      </c>
      <c r="K30" s="191" t="s">
        <v>332</v>
      </c>
      <c r="L30" s="186"/>
      <c r="M30" s="276"/>
      <c r="N30" s="209" t="s">
        <v>2183</v>
      </c>
      <c r="O30" s="209"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0" s="288" t="s">
        <v>2184</v>
      </c>
      <c r="Q30" s="288" t="s">
        <v>310</v>
      </c>
      <c r="R30" s="288" t="str">
        <f t="shared" si="0"/>
        <v>BC emitted by aircraft</v>
      </c>
      <c r="S30" s="288" t="str">
        <f t="shared" si="2"/>
        <v>//**BC emitted by aircraft: **</v>
      </c>
      <c r="T30" s="275" t="str">
        <f t="shared" si="1"/>
        <v/>
      </c>
      <c r="U30" s="304"/>
    </row>
    <row r="31" spans="1:21" s="289" customFormat="1" x14ac:dyDescent="0.25">
      <c r="A31" s="209" t="s">
        <v>2185</v>
      </c>
      <c r="B31" s="287"/>
      <c r="C31" s="189" t="s">
        <v>304</v>
      </c>
      <c r="D31" s="189" t="s">
        <v>305</v>
      </c>
      <c r="E31" s="189" t="s">
        <v>306</v>
      </c>
      <c r="F31" s="182" t="s">
        <v>343</v>
      </c>
      <c r="G31" s="182" t="s">
        <v>329</v>
      </c>
      <c r="H31" s="182" t="s">
        <v>343</v>
      </c>
      <c r="I31" s="182" t="s">
        <v>329</v>
      </c>
      <c r="J31" s="183">
        <v>327</v>
      </c>
      <c r="K31" s="191" t="s">
        <v>332</v>
      </c>
      <c r="L31" s="186"/>
      <c r="M31" s="276"/>
      <c r="N31" s="209" t="s">
        <v>2183</v>
      </c>
      <c r="O31" s="209"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1" s="288" t="s">
        <v>2184</v>
      </c>
      <c r="Q31" s="288" t="s">
        <v>310</v>
      </c>
      <c r="R31" s="288" t="str">
        <f t="shared" si="0"/>
        <v>OC emitted by aircraft</v>
      </c>
      <c r="S31" s="288" t="str">
        <f t="shared" si="2"/>
        <v>//**OC emitted by aircraft: **</v>
      </c>
      <c r="T31" s="275" t="str">
        <f t="shared" si="1"/>
        <v/>
      </c>
      <c r="U31" s="304"/>
    </row>
    <row r="32" spans="1:21" s="289" customFormat="1" x14ac:dyDescent="0.25">
      <c r="A32" s="209" t="s">
        <v>2185</v>
      </c>
      <c r="B32" s="287"/>
      <c r="C32" s="189" t="s">
        <v>304</v>
      </c>
      <c r="D32" s="189" t="s">
        <v>305</v>
      </c>
      <c r="E32" s="189" t="s">
        <v>306</v>
      </c>
      <c r="F32" s="182" t="s">
        <v>343</v>
      </c>
      <c r="G32" s="182" t="s">
        <v>331</v>
      </c>
      <c r="H32" s="182" t="s">
        <v>343</v>
      </c>
      <c r="I32" s="182" t="s">
        <v>331</v>
      </c>
      <c r="J32" s="183">
        <v>328</v>
      </c>
      <c r="K32" s="191" t="s">
        <v>332</v>
      </c>
      <c r="L32" s="186"/>
      <c r="M32" s="276"/>
      <c r="N32" s="209" t="s">
        <v>2183</v>
      </c>
      <c r="O32" s="209"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2" s="288" t="s">
        <v>2184</v>
      </c>
      <c r="Q32" s="288" t="s">
        <v>310</v>
      </c>
      <c r="R32" s="288" t="str">
        <f t="shared" si="0"/>
        <v>CH4 emitted by aircraft</v>
      </c>
      <c r="S32" s="288" t="str">
        <f t="shared" si="2"/>
        <v>//**CH4 emitted by aircraft: **</v>
      </c>
      <c r="T32" s="275" t="str">
        <f t="shared" si="1"/>
        <v/>
      </c>
      <c r="U32" s="304"/>
    </row>
    <row r="33" spans="1:21" s="289" customFormat="1" x14ac:dyDescent="0.25">
      <c r="A33" s="209" t="s">
        <v>2185</v>
      </c>
      <c r="B33" s="287"/>
      <c r="C33" s="189" t="s">
        <v>304</v>
      </c>
      <c r="D33" s="189" t="s">
        <v>305</v>
      </c>
      <c r="E33" s="189" t="s">
        <v>306</v>
      </c>
      <c r="F33" s="182" t="s">
        <v>343</v>
      </c>
      <c r="G33" s="182" t="s">
        <v>333</v>
      </c>
      <c r="H33" s="182" t="s">
        <v>343</v>
      </c>
      <c r="I33" s="182" t="s">
        <v>333</v>
      </c>
      <c r="J33" s="183">
        <v>329</v>
      </c>
      <c r="K33" s="191" t="s">
        <v>332</v>
      </c>
      <c r="L33" s="186"/>
      <c r="M33" s="276"/>
      <c r="N33" s="209" t="s">
        <v>2183</v>
      </c>
      <c r="O33" s="209"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3" s="288" t="s">
        <v>2184</v>
      </c>
      <c r="Q33" s="288" t="s">
        <v>310</v>
      </c>
      <c r="R33" s="288" t="str">
        <f t="shared" si="0"/>
        <v>N2O emitted by aircraft</v>
      </c>
      <c r="S33" s="288" t="str">
        <f t="shared" si="2"/>
        <v>//**N2O emitted by aircraft: **</v>
      </c>
      <c r="T33" s="275" t="str">
        <f t="shared" si="1"/>
        <v/>
      </c>
      <c r="U33" s="304"/>
    </row>
    <row r="34" spans="1:21" s="289" customFormat="1" x14ac:dyDescent="0.25">
      <c r="A34" s="209" t="s">
        <v>2185</v>
      </c>
      <c r="B34" s="287"/>
      <c r="C34" s="189" t="s">
        <v>304</v>
      </c>
      <c r="D34" s="189" t="s">
        <v>305</v>
      </c>
      <c r="E34" s="189" t="s">
        <v>306</v>
      </c>
      <c r="F34" s="182" t="s">
        <v>346</v>
      </c>
      <c r="G34" s="182" t="s">
        <v>308</v>
      </c>
      <c r="H34" s="182" t="s">
        <v>346</v>
      </c>
      <c r="I34" s="182" t="s">
        <v>309</v>
      </c>
      <c r="J34" s="183">
        <v>330</v>
      </c>
      <c r="K34" s="184" t="s">
        <v>310</v>
      </c>
      <c r="L34" s="186" t="s">
        <v>2283</v>
      </c>
      <c r="M34" s="276"/>
      <c r="N34" s="209" t="s">
        <v>2183</v>
      </c>
      <c r="O34" s="209"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4" s="288" t="s">
        <v>2184</v>
      </c>
      <c r="Q34" s="288" t="s">
        <v>310</v>
      </c>
      <c r="R34" s="288" t="str">
        <f t="shared" si="0"/>
        <v>VOCs emitted by rail</v>
      </c>
      <c r="S34" s="288" t="str">
        <f t="shared" si="2"/>
        <v>//**VOCs emitted by rail: **</v>
      </c>
      <c r="T34" s="275" t="str">
        <f t="shared" si="1"/>
        <v>//**VOCs emitted by rail: ** In the United States, since 1997, the 24-hour national ambient air quality standard (NAAQS) for PM2.5, the most harmful type of particulate for human health, declined from 65 µg/m^3 to 35 µg/m^3, a reduction of 46%.</v>
      </c>
      <c r="U34" s="304"/>
    </row>
    <row r="35" spans="1:21" s="289" customFormat="1" x14ac:dyDescent="0.25">
      <c r="A35" s="209" t="s">
        <v>2185</v>
      </c>
      <c r="B35" s="287"/>
      <c r="C35" s="189" t="s">
        <v>304</v>
      </c>
      <c r="D35" s="189" t="s">
        <v>305</v>
      </c>
      <c r="E35" s="189" t="s">
        <v>306</v>
      </c>
      <c r="F35" s="182" t="s">
        <v>346</v>
      </c>
      <c r="G35" s="182" t="s">
        <v>17</v>
      </c>
      <c r="H35" s="182" t="s">
        <v>346</v>
      </c>
      <c r="I35" s="182" t="s">
        <v>17</v>
      </c>
      <c r="J35" s="183">
        <v>331</v>
      </c>
      <c r="K35" s="184" t="s">
        <v>310</v>
      </c>
      <c r="L35" s="186" t="s">
        <v>2283</v>
      </c>
      <c r="M35" s="276"/>
      <c r="N35" s="209" t="s">
        <v>2183</v>
      </c>
      <c r="O35" s="209"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5" s="288" t="s">
        <v>2184</v>
      </c>
      <c r="Q35" s="288" t="s">
        <v>310</v>
      </c>
      <c r="R35" s="288" t="str">
        <f t="shared" si="0"/>
        <v>CO emitted by rail</v>
      </c>
      <c r="S35" s="288" t="str">
        <f t="shared" si="2"/>
        <v>//**CO emitted by rail: **</v>
      </c>
      <c r="T35" s="275" t="str">
        <f t="shared" si="1"/>
        <v>//**CO emitted by rail: ** In the United States, since 1997, the 24-hour national ambient air quality standard (NAAQS) for PM2.5, the most harmful type of particulate for human health, declined from 65 µg/m^3 to 35 µg/m^3, a reduction of 46%.</v>
      </c>
      <c r="U35" s="304"/>
    </row>
    <row r="36" spans="1:21" s="289" customFormat="1" x14ac:dyDescent="0.25">
      <c r="A36" s="209" t="s">
        <v>2185</v>
      </c>
      <c r="B36" s="287"/>
      <c r="C36" s="189" t="s">
        <v>304</v>
      </c>
      <c r="D36" s="189" t="s">
        <v>305</v>
      </c>
      <c r="E36" s="189" t="s">
        <v>306</v>
      </c>
      <c r="F36" s="182" t="s">
        <v>346</v>
      </c>
      <c r="G36" s="182" t="s">
        <v>318</v>
      </c>
      <c r="H36" s="182" t="s">
        <v>346</v>
      </c>
      <c r="I36" s="182" t="s">
        <v>318</v>
      </c>
      <c r="J36" s="183">
        <v>332</v>
      </c>
      <c r="K36" s="184" t="s">
        <v>310</v>
      </c>
      <c r="L36" s="186" t="s">
        <v>2283</v>
      </c>
      <c r="M36" s="276"/>
      <c r="N36" s="209" t="s">
        <v>2183</v>
      </c>
      <c r="O36" s="209"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6" s="288" t="s">
        <v>2184</v>
      </c>
      <c r="Q36" s="288" t="s">
        <v>310</v>
      </c>
      <c r="R36" s="288" t="str">
        <f t="shared" si="0"/>
        <v>NOx emitted by rail</v>
      </c>
      <c r="S36" s="288" t="str">
        <f t="shared" si="2"/>
        <v>//**NOx emitted by rail: **</v>
      </c>
      <c r="T36" s="275" t="str">
        <f t="shared" si="1"/>
        <v>//**NOx emitted by rail: ** In the United States, since 1997, the 24-hour national ambient air quality standard (NAAQS) for PM2.5, the most harmful type of particulate for human health, declined from 65 µg/m^3 to 35 µg/m^3, a reduction of 46%.</v>
      </c>
      <c r="U36" s="304"/>
    </row>
    <row r="37" spans="1:21" s="289" customFormat="1" x14ac:dyDescent="0.25">
      <c r="A37" s="209" t="s">
        <v>2185</v>
      </c>
      <c r="B37" s="287"/>
      <c r="C37" s="189" t="s">
        <v>304</v>
      </c>
      <c r="D37" s="189" t="s">
        <v>305</v>
      </c>
      <c r="E37" s="189" t="s">
        <v>306</v>
      </c>
      <c r="F37" s="182" t="s">
        <v>346</v>
      </c>
      <c r="G37" s="182" t="s">
        <v>320</v>
      </c>
      <c r="H37" s="182" t="s">
        <v>346</v>
      </c>
      <c r="I37" s="182" t="s">
        <v>320</v>
      </c>
      <c r="J37" s="183">
        <v>333</v>
      </c>
      <c r="K37" s="184" t="s">
        <v>310</v>
      </c>
      <c r="L37" s="186" t="s">
        <v>2283</v>
      </c>
      <c r="M37" s="276"/>
      <c r="N37" s="209" t="s">
        <v>2183</v>
      </c>
      <c r="O37" s="209"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7" s="288" t="s">
        <v>2184</v>
      </c>
      <c r="Q37" s="288" t="s">
        <v>310</v>
      </c>
      <c r="R37" s="288" t="str">
        <f t="shared" si="0"/>
        <v>PM10 emitted by rail</v>
      </c>
      <c r="S37" s="288" t="str">
        <f t="shared" si="2"/>
        <v>//**PM10 emitted by rail: **</v>
      </c>
      <c r="T37" s="275" t="str">
        <f t="shared" si="1"/>
        <v>//**PM10 emitted by rail: ** In the United States, since 1997, the 24-hour national ambient air quality standard (NAAQS) for PM2.5, the most harmful type of particulate for human health, declined from 65 µg/m^3 to 35 µg/m^3, a reduction of 46%.</v>
      </c>
      <c r="U37" s="304"/>
    </row>
    <row r="38" spans="1:21" s="289" customFormat="1" x14ac:dyDescent="0.25">
      <c r="A38" s="209" t="s">
        <v>2185</v>
      </c>
      <c r="B38" s="287"/>
      <c r="C38" s="189" t="s">
        <v>304</v>
      </c>
      <c r="D38" s="189" t="s">
        <v>305</v>
      </c>
      <c r="E38" s="189" t="s">
        <v>306</v>
      </c>
      <c r="F38" s="182" t="s">
        <v>346</v>
      </c>
      <c r="G38" s="182" t="s">
        <v>322</v>
      </c>
      <c r="H38" s="182" t="s">
        <v>346</v>
      </c>
      <c r="I38" s="182" t="s">
        <v>323</v>
      </c>
      <c r="J38" s="183">
        <v>334</v>
      </c>
      <c r="K38" s="184" t="s">
        <v>310</v>
      </c>
      <c r="L38" s="186" t="s">
        <v>2283</v>
      </c>
      <c r="M38" s="276"/>
      <c r="N38" s="209" t="s">
        <v>2183</v>
      </c>
      <c r="O38" s="209"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8" s="288" t="s">
        <v>2184</v>
      </c>
      <c r="Q38" s="288" t="s">
        <v>310</v>
      </c>
      <c r="R38" s="288" t="str">
        <f t="shared" si="0"/>
        <v>PM2.5 emitted by rail</v>
      </c>
      <c r="S38" s="288" t="str">
        <f t="shared" si="2"/>
        <v>//**PM2.5 emitted by rail: **</v>
      </c>
      <c r="T38" s="275" t="str">
        <f t="shared" si="1"/>
        <v>//**PM2.5 emitted by rail: ** In the United States, since 1997, the 24-hour national ambient air quality standard (NAAQS) for PM2.5, the most harmful type of particulate for human health, declined from 65 µg/m^3 to 35 µg/m^3, a reduction of 46%.</v>
      </c>
      <c r="U38" s="304"/>
    </row>
    <row r="39" spans="1:21" s="289" customFormat="1" x14ac:dyDescent="0.25">
      <c r="A39" s="209" t="s">
        <v>2185</v>
      </c>
      <c r="B39" s="287"/>
      <c r="C39" s="189" t="s">
        <v>304</v>
      </c>
      <c r="D39" s="189" t="s">
        <v>305</v>
      </c>
      <c r="E39" s="189" t="s">
        <v>306</v>
      </c>
      <c r="F39" s="182" t="s">
        <v>346</v>
      </c>
      <c r="G39" s="182" t="s">
        <v>325</v>
      </c>
      <c r="H39" s="182" t="s">
        <v>346</v>
      </c>
      <c r="I39" s="182" t="s">
        <v>325</v>
      </c>
      <c r="J39" s="183">
        <v>335</v>
      </c>
      <c r="K39" s="191" t="s">
        <v>332</v>
      </c>
      <c r="L39" s="186"/>
      <c r="M39" s="276"/>
      <c r="N39" s="209" t="s">
        <v>2183</v>
      </c>
      <c r="O39" s="209"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39" s="288" t="s">
        <v>2184</v>
      </c>
      <c r="Q39" s="288" t="s">
        <v>310</v>
      </c>
      <c r="R39" s="288" t="str">
        <f t="shared" si="0"/>
        <v>SOx emitted by rail</v>
      </c>
      <c r="S39" s="288" t="str">
        <f t="shared" si="2"/>
        <v>//**SOx emitted by rail: **</v>
      </c>
      <c r="T39" s="275" t="str">
        <f t="shared" si="1"/>
        <v/>
      </c>
      <c r="U39" s="304"/>
    </row>
    <row r="40" spans="1:21" s="289" customFormat="1" x14ac:dyDescent="0.25">
      <c r="A40" s="209" t="s">
        <v>2185</v>
      </c>
      <c r="B40" s="287"/>
      <c r="C40" s="189" t="s">
        <v>304</v>
      </c>
      <c r="D40" s="189" t="s">
        <v>305</v>
      </c>
      <c r="E40" s="189" t="s">
        <v>306</v>
      </c>
      <c r="F40" s="182" t="s">
        <v>346</v>
      </c>
      <c r="G40" s="182" t="s">
        <v>327</v>
      </c>
      <c r="H40" s="182" t="s">
        <v>346</v>
      </c>
      <c r="I40" s="182" t="s">
        <v>327</v>
      </c>
      <c r="J40" s="183">
        <v>336</v>
      </c>
      <c r="K40" s="184" t="s">
        <v>310</v>
      </c>
      <c r="L40" s="186" t="s">
        <v>2283</v>
      </c>
      <c r="M40" s="276"/>
      <c r="N40" s="209" t="s">
        <v>2183</v>
      </c>
      <c r="O40" s="209"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0" s="288" t="s">
        <v>2184</v>
      </c>
      <c r="Q40" s="288" t="s">
        <v>310</v>
      </c>
      <c r="R40" s="288" t="str">
        <f t="shared" si="0"/>
        <v>BC emitted by rail</v>
      </c>
      <c r="S40" s="288" t="str">
        <f t="shared" si="2"/>
        <v>//**BC emitted by rail: **</v>
      </c>
      <c r="T40" s="275" t="str">
        <f t="shared" si="1"/>
        <v>//**BC emitted by rail: ** In the United States, since 1997, the 24-hour national ambient air quality standard (NAAQS) for PM2.5, the most harmful type of particulate for human health, declined from 65 µg/m^3 to 35 µg/m^3, a reduction of 46%.</v>
      </c>
      <c r="U40" s="304"/>
    </row>
    <row r="41" spans="1:21" s="289" customFormat="1" x14ac:dyDescent="0.25">
      <c r="A41" s="209" t="s">
        <v>2185</v>
      </c>
      <c r="B41" s="287"/>
      <c r="C41" s="189" t="s">
        <v>304</v>
      </c>
      <c r="D41" s="189" t="s">
        <v>305</v>
      </c>
      <c r="E41" s="189" t="s">
        <v>306</v>
      </c>
      <c r="F41" s="182" t="s">
        <v>346</v>
      </c>
      <c r="G41" s="182" t="s">
        <v>329</v>
      </c>
      <c r="H41" s="182" t="s">
        <v>346</v>
      </c>
      <c r="I41" s="182" t="s">
        <v>329</v>
      </c>
      <c r="J41" s="183">
        <v>337</v>
      </c>
      <c r="K41" s="184" t="s">
        <v>310</v>
      </c>
      <c r="L41" s="186" t="s">
        <v>2283</v>
      </c>
      <c r="M41" s="276"/>
      <c r="N41" s="209" t="s">
        <v>2183</v>
      </c>
      <c r="O41" s="209"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1" s="288" t="s">
        <v>2184</v>
      </c>
      <c r="Q41" s="288" t="s">
        <v>310</v>
      </c>
      <c r="R41" s="288" t="str">
        <f t="shared" si="0"/>
        <v>OC emitted by rail</v>
      </c>
      <c r="S41" s="288" t="str">
        <f t="shared" si="2"/>
        <v>//**OC emitted by rail: **</v>
      </c>
      <c r="T41" s="275" t="str">
        <f t="shared" si="1"/>
        <v>//**OC emitted by rail: ** In the United States, since 1997, the 24-hour national ambient air quality standard (NAAQS) for PM2.5, the most harmful type of particulate for human health, declined from 65 µg/m^3 to 35 µg/m^3, a reduction of 46%.</v>
      </c>
      <c r="U41" s="304"/>
    </row>
    <row r="42" spans="1:21" s="289" customFormat="1" x14ac:dyDescent="0.25">
      <c r="A42" s="209" t="s">
        <v>2185</v>
      </c>
      <c r="B42" s="287"/>
      <c r="C42" s="189" t="s">
        <v>304</v>
      </c>
      <c r="D42" s="189" t="s">
        <v>305</v>
      </c>
      <c r="E42" s="189" t="s">
        <v>306</v>
      </c>
      <c r="F42" s="182" t="s">
        <v>346</v>
      </c>
      <c r="G42" s="182" t="s">
        <v>331</v>
      </c>
      <c r="H42" s="182" t="s">
        <v>346</v>
      </c>
      <c r="I42" s="182" t="s">
        <v>331</v>
      </c>
      <c r="J42" s="183">
        <v>338</v>
      </c>
      <c r="K42" s="191" t="s">
        <v>332</v>
      </c>
      <c r="L42" s="186"/>
      <c r="M42" s="276"/>
      <c r="N42" s="209" t="s">
        <v>2183</v>
      </c>
      <c r="O42" s="209"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2" s="288" t="s">
        <v>2184</v>
      </c>
      <c r="Q42" s="288" t="s">
        <v>310</v>
      </c>
      <c r="R42" s="288" t="str">
        <f t="shared" si="0"/>
        <v>CH4 emitted by rail</v>
      </c>
      <c r="S42" s="288" t="str">
        <f t="shared" si="2"/>
        <v>//**CH4 emitted by rail: **</v>
      </c>
      <c r="T42" s="275" t="str">
        <f t="shared" si="1"/>
        <v/>
      </c>
      <c r="U42" s="304"/>
    </row>
    <row r="43" spans="1:21" s="289" customFormat="1" x14ac:dyDescent="0.25">
      <c r="A43" s="209" t="s">
        <v>2185</v>
      </c>
      <c r="B43" s="287"/>
      <c r="C43" s="189" t="s">
        <v>304</v>
      </c>
      <c r="D43" s="189" t="s">
        <v>305</v>
      </c>
      <c r="E43" s="189" t="s">
        <v>306</v>
      </c>
      <c r="F43" s="182" t="s">
        <v>346</v>
      </c>
      <c r="G43" s="182" t="s">
        <v>333</v>
      </c>
      <c r="H43" s="182" t="s">
        <v>346</v>
      </c>
      <c r="I43" s="182" t="s">
        <v>333</v>
      </c>
      <c r="J43" s="183">
        <v>339</v>
      </c>
      <c r="K43" s="191" t="s">
        <v>332</v>
      </c>
      <c r="L43" s="186"/>
      <c r="M43" s="276"/>
      <c r="N43" s="209" t="s">
        <v>2183</v>
      </c>
      <c r="O43" s="209"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3" s="288" t="s">
        <v>2184</v>
      </c>
      <c r="Q43" s="288" t="s">
        <v>310</v>
      </c>
      <c r="R43" s="288" t="str">
        <f t="shared" si="0"/>
        <v>N2O emitted by rail</v>
      </c>
      <c r="S43" s="288" t="str">
        <f t="shared" si="2"/>
        <v>//**N2O emitted by rail: **</v>
      </c>
      <c r="T43" s="275" t="str">
        <f t="shared" si="1"/>
        <v/>
      </c>
      <c r="U43" s="304"/>
    </row>
    <row r="44" spans="1:21" s="289" customFormat="1" x14ac:dyDescent="0.25">
      <c r="A44" s="209" t="s">
        <v>2185</v>
      </c>
      <c r="B44" s="287"/>
      <c r="C44" s="189" t="s">
        <v>304</v>
      </c>
      <c r="D44" s="189" t="s">
        <v>305</v>
      </c>
      <c r="E44" s="189" t="s">
        <v>306</v>
      </c>
      <c r="F44" s="182" t="s">
        <v>354</v>
      </c>
      <c r="G44" s="182" t="s">
        <v>308</v>
      </c>
      <c r="H44" s="182" t="s">
        <v>354</v>
      </c>
      <c r="I44" s="182" t="s">
        <v>309</v>
      </c>
      <c r="J44" s="183">
        <v>340</v>
      </c>
      <c r="K44" s="184" t="s">
        <v>310</v>
      </c>
      <c r="L44" s="186" t="s">
        <v>2283</v>
      </c>
      <c r="M44" s="276"/>
      <c r="N44" s="209" t="s">
        <v>2183</v>
      </c>
      <c r="O44" s="209"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4" s="288" t="s">
        <v>2184</v>
      </c>
      <c r="Q44" s="288" t="s">
        <v>310</v>
      </c>
      <c r="R44" s="288" t="str">
        <f t="shared" si="0"/>
        <v>VOCs emitted by ships</v>
      </c>
      <c r="S44" s="288" t="str">
        <f t="shared" si="2"/>
        <v>//**VOCs emitted by ships: **</v>
      </c>
      <c r="T44" s="275" t="str">
        <f t="shared" si="1"/>
        <v>//**VOCs emitted by ships: ** In the United States, since 1997, the 24-hour national ambient air quality standard (NAAQS) for PM2.5, the most harmful type of particulate for human health, declined from 65 µg/m^3 to 35 µg/m^3, a reduction of 46%.</v>
      </c>
      <c r="U44" s="304"/>
    </row>
    <row r="45" spans="1:21" s="289" customFormat="1" x14ac:dyDescent="0.25">
      <c r="A45" s="209" t="s">
        <v>2185</v>
      </c>
      <c r="B45" s="287"/>
      <c r="C45" s="189" t="s">
        <v>304</v>
      </c>
      <c r="D45" s="189" t="s">
        <v>305</v>
      </c>
      <c r="E45" s="189" t="s">
        <v>306</v>
      </c>
      <c r="F45" s="182" t="s">
        <v>354</v>
      </c>
      <c r="G45" s="182" t="s">
        <v>17</v>
      </c>
      <c r="H45" s="182" t="s">
        <v>354</v>
      </c>
      <c r="I45" s="182" t="s">
        <v>17</v>
      </c>
      <c r="J45" s="183">
        <v>341</v>
      </c>
      <c r="K45" s="184" t="s">
        <v>310</v>
      </c>
      <c r="L45" s="186" t="s">
        <v>2283</v>
      </c>
      <c r="M45" s="276"/>
      <c r="N45" s="209" t="s">
        <v>2183</v>
      </c>
      <c r="O45" s="209"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5" s="288" t="s">
        <v>2184</v>
      </c>
      <c r="Q45" s="288" t="s">
        <v>310</v>
      </c>
      <c r="R45" s="288" t="str">
        <f t="shared" si="0"/>
        <v>CO emitted by ships</v>
      </c>
      <c r="S45" s="288" t="str">
        <f t="shared" si="2"/>
        <v>//**CO emitted by ships: **</v>
      </c>
      <c r="T45" s="275" t="str">
        <f t="shared" si="1"/>
        <v>//**CO emitted by ships: ** In the United States, since 1997, the 24-hour national ambient air quality standard (NAAQS) for PM2.5, the most harmful type of particulate for human health, declined from 65 µg/m^3 to 35 µg/m^3, a reduction of 46%.</v>
      </c>
      <c r="U45" s="304"/>
    </row>
    <row r="46" spans="1:21" s="289" customFormat="1" x14ac:dyDescent="0.25">
      <c r="A46" s="209" t="s">
        <v>2185</v>
      </c>
      <c r="B46" s="287"/>
      <c r="C46" s="189" t="s">
        <v>304</v>
      </c>
      <c r="D46" s="189" t="s">
        <v>305</v>
      </c>
      <c r="E46" s="189" t="s">
        <v>306</v>
      </c>
      <c r="F46" s="182" t="s">
        <v>354</v>
      </c>
      <c r="G46" s="182" t="s">
        <v>318</v>
      </c>
      <c r="H46" s="182" t="s">
        <v>354</v>
      </c>
      <c r="I46" s="182" t="s">
        <v>318</v>
      </c>
      <c r="J46" s="183">
        <v>342</v>
      </c>
      <c r="K46" s="184" t="s">
        <v>310</v>
      </c>
      <c r="L46" s="186" t="s">
        <v>2283</v>
      </c>
      <c r="M46" s="276"/>
      <c r="N46" s="209" t="s">
        <v>2183</v>
      </c>
      <c r="O46" s="209"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6" s="288" t="s">
        <v>2184</v>
      </c>
      <c r="Q46" s="288" t="s">
        <v>310</v>
      </c>
      <c r="R46" s="288" t="str">
        <f t="shared" si="0"/>
        <v>NOx emitted by ships</v>
      </c>
      <c r="S46" s="288" t="str">
        <f t="shared" si="2"/>
        <v>//**NOx emitted by ships: **</v>
      </c>
      <c r="T46" s="275" t="str">
        <f t="shared" si="1"/>
        <v>//**NOx emitted by ships: ** In the United States, since 1997, the 24-hour national ambient air quality standard (NAAQS) for PM2.5, the most harmful type of particulate for human health, declined from 65 µg/m^3 to 35 µg/m^3, a reduction of 46%.</v>
      </c>
      <c r="U46" s="304"/>
    </row>
    <row r="47" spans="1:21" s="289" customFormat="1" x14ac:dyDescent="0.25">
      <c r="A47" s="209" t="s">
        <v>2185</v>
      </c>
      <c r="B47" s="287"/>
      <c r="C47" s="189" t="s">
        <v>304</v>
      </c>
      <c r="D47" s="189" t="s">
        <v>305</v>
      </c>
      <c r="E47" s="189" t="s">
        <v>306</v>
      </c>
      <c r="F47" s="182" t="s">
        <v>354</v>
      </c>
      <c r="G47" s="182" t="s">
        <v>320</v>
      </c>
      <c r="H47" s="182" t="s">
        <v>354</v>
      </c>
      <c r="I47" s="182" t="s">
        <v>320</v>
      </c>
      <c r="J47" s="183">
        <v>343</v>
      </c>
      <c r="K47" s="184" t="s">
        <v>310</v>
      </c>
      <c r="L47" s="186" t="s">
        <v>2283</v>
      </c>
      <c r="M47" s="276"/>
      <c r="N47" s="209" t="s">
        <v>2183</v>
      </c>
      <c r="O47" s="209"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7" s="288" t="s">
        <v>2184</v>
      </c>
      <c r="Q47" s="288" t="s">
        <v>310</v>
      </c>
      <c r="R47" s="288" t="str">
        <f t="shared" si="0"/>
        <v>PM10 emitted by ships</v>
      </c>
      <c r="S47" s="288" t="str">
        <f t="shared" si="2"/>
        <v>//**PM10 emitted by ships: **</v>
      </c>
      <c r="T47" s="275" t="str">
        <f t="shared" si="1"/>
        <v>//**PM10 emitted by ships: ** In the United States, since 1997, the 24-hour national ambient air quality standard (NAAQS) for PM2.5, the most harmful type of particulate for human health, declined from 65 µg/m^3 to 35 µg/m^3, a reduction of 46%.</v>
      </c>
      <c r="U47" s="304"/>
    </row>
    <row r="48" spans="1:21" s="289" customFormat="1" x14ac:dyDescent="0.25">
      <c r="A48" s="209" t="s">
        <v>2185</v>
      </c>
      <c r="B48" s="287"/>
      <c r="C48" s="189" t="s">
        <v>304</v>
      </c>
      <c r="D48" s="189" t="s">
        <v>305</v>
      </c>
      <c r="E48" s="189" t="s">
        <v>306</v>
      </c>
      <c r="F48" s="182" t="s">
        <v>354</v>
      </c>
      <c r="G48" s="182" t="s">
        <v>322</v>
      </c>
      <c r="H48" s="182" t="s">
        <v>354</v>
      </c>
      <c r="I48" s="182" t="s">
        <v>323</v>
      </c>
      <c r="J48" s="183">
        <v>344</v>
      </c>
      <c r="K48" s="184" t="s">
        <v>310</v>
      </c>
      <c r="L48" s="186" t="s">
        <v>2283</v>
      </c>
      <c r="M48" s="276"/>
      <c r="N48" s="209" t="s">
        <v>2183</v>
      </c>
      <c r="O48" s="209"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8" s="288" t="s">
        <v>2184</v>
      </c>
      <c r="Q48" s="288" t="s">
        <v>310</v>
      </c>
      <c r="R48" s="288" t="str">
        <f t="shared" si="0"/>
        <v>PM2.5 emitted by ships</v>
      </c>
      <c r="S48" s="288" t="str">
        <f t="shared" si="2"/>
        <v>//**PM2.5 emitted by ships: **</v>
      </c>
      <c r="T48" s="275" t="str">
        <f t="shared" si="1"/>
        <v>//**PM2.5 emitted by ships: ** In the United States, since 1997, the 24-hour national ambient air quality standard (NAAQS) for PM2.5, the most harmful type of particulate for human health, declined from 65 µg/m^3 to 35 µg/m^3, a reduction of 46%.</v>
      </c>
      <c r="U48" s="304"/>
    </row>
    <row r="49" spans="1:21" x14ac:dyDescent="0.25">
      <c r="A49" s="209" t="s">
        <v>2185</v>
      </c>
      <c r="B49" s="287"/>
      <c r="C49" s="189" t="s">
        <v>304</v>
      </c>
      <c r="D49" s="189" t="s">
        <v>305</v>
      </c>
      <c r="E49" s="189" t="s">
        <v>306</v>
      </c>
      <c r="F49" s="182" t="s">
        <v>354</v>
      </c>
      <c r="G49" s="182" t="s">
        <v>325</v>
      </c>
      <c r="H49" s="182" t="s">
        <v>354</v>
      </c>
      <c r="I49" s="182" t="s">
        <v>325</v>
      </c>
      <c r="J49" s="183">
        <v>345</v>
      </c>
      <c r="K49" s="191" t="s">
        <v>332</v>
      </c>
      <c r="L49" s="186"/>
      <c r="N49" s="209" t="s">
        <v>2183</v>
      </c>
      <c r="O49" s="209"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49" s="288" t="s">
        <v>2184</v>
      </c>
      <c r="Q49" s="288" t="s">
        <v>310</v>
      </c>
      <c r="R49" s="288" t="str">
        <f t="shared" si="0"/>
        <v>SOx emitted by ships</v>
      </c>
      <c r="S49" s="288" t="str">
        <f t="shared" si="2"/>
        <v>//**SOx emitted by ships: **</v>
      </c>
      <c r="T49" s="275" t="str">
        <f t="shared" si="1"/>
        <v/>
      </c>
    </row>
    <row r="50" spans="1:21" x14ac:dyDescent="0.25">
      <c r="A50" s="209" t="s">
        <v>2185</v>
      </c>
      <c r="B50" s="287"/>
      <c r="C50" s="189" t="s">
        <v>304</v>
      </c>
      <c r="D50" s="189" t="s">
        <v>305</v>
      </c>
      <c r="E50" s="189" t="s">
        <v>306</v>
      </c>
      <c r="F50" s="182" t="s">
        <v>354</v>
      </c>
      <c r="G50" s="182" t="s">
        <v>327</v>
      </c>
      <c r="H50" s="182" t="s">
        <v>354</v>
      </c>
      <c r="I50" s="182" t="s">
        <v>327</v>
      </c>
      <c r="J50" s="183">
        <v>346</v>
      </c>
      <c r="K50" s="184" t="s">
        <v>310</v>
      </c>
      <c r="L50" s="186" t="s">
        <v>2283</v>
      </c>
      <c r="N50" s="209" t="s">
        <v>2183</v>
      </c>
      <c r="O50" s="209"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0" s="288" t="s">
        <v>2184</v>
      </c>
      <c r="Q50" s="288" t="s">
        <v>310</v>
      </c>
      <c r="R50" s="288" t="str">
        <f t="shared" si="0"/>
        <v>BC emitted by ships</v>
      </c>
      <c r="S50" s="288" t="str">
        <f t="shared" si="2"/>
        <v>//**BC emitted by ships: **</v>
      </c>
      <c r="T50" s="275"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25">
      <c r="A51" s="209" t="s">
        <v>2185</v>
      </c>
      <c r="B51" s="287"/>
      <c r="C51" s="189" t="s">
        <v>304</v>
      </c>
      <c r="D51" s="189" t="s">
        <v>305</v>
      </c>
      <c r="E51" s="189" t="s">
        <v>306</v>
      </c>
      <c r="F51" s="182" t="s">
        <v>354</v>
      </c>
      <c r="G51" s="182" t="s">
        <v>329</v>
      </c>
      <c r="H51" s="182" t="s">
        <v>354</v>
      </c>
      <c r="I51" s="182" t="s">
        <v>329</v>
      </c>
      <c r="J51" s="183">
        <v>347</v>
      </c>
      <c r="K51" s="184" t="s">
        <v>310</v>
      </c>
      <c r="L51" s="186" t="s">
        <v>2283</v>
      </c>
      <c r="N51" s="209" t="s">
        <v>2183</v>
      </c>
      <c r="O51" s="209"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1" s="288" t="s">
        <v>2184</v>
      </c>
      <c r="Q51" s="288" t="s">
        <v>310</v>
      </c>
      <c r="R51" s="288" t="str">
        <f t="shared" si="0"/>
        <v>OC emitted by ships</v>
      </c>
      <c r="S51" s="288" t="str">
        <f t="shared" si="2"/>
        <v>//**OC emitted by ships: **</v>
      </c>
      <c r="T51" s="275"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25">
      <c r="A52" s="209" t="s">
        <v>2185</v>
      </c>
      <c r="B52" s="287"/>
      <c r="C52" s="189" t="s">
        <v>304</v>
      </c>
      <c r="D52" s="189" t="s">
        <v>305</v>
      </c>
      <c r="E52" s="189" t="s">
        <v>306</v>
      </c>
      <c r="F52" s="182" t="s">
        <v>354</v>
      </c>
      <c r="G52" s="182" t="s">
        <v>331</v>
      </c>
      <c r="H52" s="182" t="s">
        <v>354</v>
      </c>
      <c r="I52" s="182" t="s">
        <v>331</v>
      </c>
      <c r="J52" s="183">
        <v>348</v>
      </c>
      <c r="K52" s="191" t="s">
        <v>332</v>
      </c>
      <c r="L52" s="186"/>
      <c r="N52" s="209" t="s">
        <v>2183</v>
      </c>
      <c r="O52" s="209"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2" s="288" t="s">
        <v>2184</v>
      </c>
      <c r="Q52" s="288" t="s">
        <v>310</v>
      </c>
      <c r="R52" s="288" t="str">
        <f t="shared" si="0"/>
        <v>CH4 emitted by ships</v>
      </c>
      <c r="S52" s="288" t="str">
        <f t="shared" si="2"/>
        <v>//**CH4 emitted by ships: **</v>
      </c>
      <c r="T52" s="275" t="str">
        <f t="shared" si="1"/>
        <v/>
      </c>
    </row>
    <row r="53" spans="1:21" x14ac:dyDescent="0.25">
      <c r="A53" s="209" t="s">
        <v>2185</v>
      </c>
      <c r="B53" s="287"/>
      <c r="C53" s="189" t="s">
        <v>304</v>
      </c>
      <c r="D53" s="189" t="s">
        <v>305</v>
      </c>
      <c r="E53" s="189" t="s">
        <v>306</v>
      </c>
      <c r="F53" s="182" t="s">
        <v>354</v>
      </c>
      <c r="G53" s="182" t="s">
        <v>333</v>
      </c>
      <c r="H53" s="182" t="s">
        <v>354</v>
      </c>
      <c r="I53" s="182" t="s">
        <v>333</v>
      </c>
      <c r="J53" s="183">
        <v>349</v>
      </c>
      <c r="K53" s="191" t="s">
        <v>332</v>
      </c>
      <c r="L53" s="186"/>
      <c r="N53" s="209" t="s">
        <v>2183</v>
      </c>
      <c r="O53" s="209"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3" s="288" t="s">
        <v>2184</v>
      </c>
      <c r="Q53" s="288" t="s">
        <v>310</v>
      </c>
      <c r="R53" s="288" t="str">
        <f t="shared" si="0"/>
        <v>N2O emitted by ships</v>
      </c>
      <c r="S53" s="288" t="str">
        <f t="shared" si="2"/>
        <v>//**N2O emitted by ships: **</v>
      </c>
      <c r="T53" s="275" t="str">
        <f t="shared" si="1"/>
        <v/>
      </c>
    </row>
    <row r="54" spans="1:21" x14ac:dyDescent="0.25">
      <c r="A54" s="209" t="s">
        <v>2185</v>
      </c>
      <c r="B54" s="287"/>
      <c r="C54" s="189" t="s">
        <v>304</v>
      </c>
      <c r="D54" s="189" t="s">
        <v>305</v>
      </c>
      <c r="E54" s="189" t="s">
        <v>306</v>
      </c>
      <c r="F54" s="182" t="s">
        <v>362</v>
      </c>
      <c r="G54" s="182" t="s">
        <v>308</v>
      </c>
      <c r="H54" s="182" t="s">
        <v>362</v>
      </c>
      <c r="I54" s="182" t="s">
        <v>309</v>
      </c>
      <c r="J54" s="183">
        <v>350</v>
      </c>
      <c r="K54" s="184" t="s">
        <v>310</v>
      </c>
      <c r="L54" s="186" t="s">
        <v>2283</v>
      </c>
      <c r="N54" s="209" t="s">
        <v>2183</v>
      </c>
      <c r="O54" s="209"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4" s="288" t="s">
        <v>2184</v>
      </c>
      <c r="Q54" s="288" t="s">
        <v>310</v>
      </c>
      <c r="R54" s="288" t="str">
        <f t="shared" si="0"/>
        <v>VOCs emitted by motorbikes</v>
      </c>
      <c r="S54" s="288" t="str">
        <f t="shared" si="2"/>
        <v>//**VOCs emitted by motorbikes: **</v>
      </c>
      <c r="T54" s="275"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25">
      <c r="A55" s="209" t="s">
        <v>2185</v>
      </c>
      <c r="B55" s="287"/>
      <c r="C55" s="189" t="s">
        <v>304</v>
      </c>
      <c r="D55" s="189" t="s">
        <v>305</v>
      </c>
      <c r="E55" s="189" t="s">
        <v>306</v>
      </c>
      <c r="F55" s="182" t="s">
        <v>362</v>
      </c>
      <c r="G55" s="182" t="s">
        <v>17</v>
      </c>
      <c r="H55" s="182" t="s">
        <v>362</v>
      </c>
      <c r="I55" s="182" t="s">
        <v>17</v>
      </c>
      <c r="J55" s="183">
        <v>351</v>
      </c>
      <c r="K55" s="184" t="s">
        <v>310</v>
      </c>
      <c r="L55" s="186" t="s">
        <v>2283</v>
      </c>
      <c r="N55" s="209" t="s">
        <v>2183</v>
      </c>
      <c r="O55" s="209"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5" s="288" t="s">
        <v>2184</v>
      </c>
      <c r="Q55" s="288" t="s">
        <v>310</v>
      </c>
      <c r="R55" s="288" t="str">
        <f t="shared" si="0"/>
        <v>CO emitted by motorbikes</v>
      </c>
      <c r="S55" s="288" t="str">
        <f t="shared" si="2"/>
        <v>//**CO emitted by motorbikes: **</v>
      </c>
      <c r="T55" s="275"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25">
      <c r="A56" s="209" t="s">
        <v>2185</v>
      </c>
      <c r="B56" s="287"/>
      <c r="C56" s="189" t="s">
        <v>304</v>
      </c>
      <c r="D56" s="189" t="s">
        <v>305</v>
      </c>
      <c r="E56" s="189" t="s">
        <v>306</v>
      </c>
      <c r="F56" s="182" t="s">
        <v>362</v>
      </c>
      <c r="G56" s="182" t="s">
        <v>318</v>
      </c>
      <c r="H56" s="182" t="s">
        <v>362</v>
      </c>
      <c r="I56" s="182" t="s">
        <v>318</v>
      </c>
      <c r="J56" s="183">
        <v>352</v>
      </c>
      <c r="K56" s="184" t="s">
        <v>310</v>
      </c>
      <c r="L56" s="186" t="s">
        <v>2283</v>
      </c>
      <c r="N56" s="209" t="s">
        <v>2183</v>
      </c>
      <c r="O56" s="209"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6" s="288" t="s">
        <v>2184</v>
      </c>
      <c r="Q56" s="288" t="s">
        <v>310</v>
      </c>
      <c r="R56" s="288" t="str">
        <f t="shared" si="0"/>
        <v>NOx emitted by motorbikes</v>
      </c>
      <c r="S56" s="288" t="str">
        <f t="shared" si="2"/>
        <v>//**NOx emitted by motorbikes: **</v>
      </c>
      <c r="T56" s="275"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25">
      <c r="A57" s="209" t="s">
        <v>2185</v>
      </c>
      <c r="B57" s="287"/>
      <c r="C57" s="189" t="s">
        <v>304</v>
      </c>
      <c r="D57" s="189" t="s">
        <v>305</v>
      </c>
      <c r="E57" s="189" t="s">
        <v>306</v>
      </c>
      <c r="F57" s="182" t="s">
        <v>362</v>
      </c>
      <c r="G57" s="182" t="s">
        <v>320</v>
      </c>
      <c r="H57" s="182" t="s">
        <v>362</v>
      </c>
      <c r="I57" s="182" t="s">
        <v>320</v>
      </c>
      <c r="J57" s="183">
        <v>353</v>
      </c>
      <c r="K57" s="184" t="s">
        <v>310</v>
      </c>
      <c r="L57" s="186" t="s">
        <v>2283</v>
      </c>
      <c r="N57" s="209" t="s">
        <v>2183</v>
      </c>
      <c r="O57" s="209"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7" s="288" t="s">
        <v>2184</v>
      </c>
      <c r="Q57" s="288" t="s">
        <v>310</v>
      </c>
      <c r="R57" s="288" t="str">
        <f t="shared" si="0"/>
        <v>PM10 emitted by motorbikes</v>
      </c>
      <c r="S57" s="288" t="str">
        <f t="shared" si="2"/>
        <v>//**PM10 emitted by motorbikes: **</v>
      </c>
      <c r="T57" s="275"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25">
      <c r="A58" s="209" t="s">
        <v>2185</v>
      </c>
      <c r="B58" s="287"/>
      <c r="C58" s="189" t="s">
        <v>304</v>
      </c>
      <c r="D58" s="189" t="s">
        <v>305</v>
      </c>
      <c r="E58" s="189" t="s">
        <v>306</v>
      </c>
      <c r="F58" s="182" t="s">
        <v>362</v>
      </c>
      <c r="G58" s="182" t="s">
        <v>322</v>
      </c>
      <c r="H58" s="182" t="s">
        <v>362</v>
      </c>
      <c r="I58" s="182" t="s">
        <v>323</v>
      </c>
      <c r="J58" s="183">
        <v>354</v>
      </c>
      <c r="K58" s="184" t="s">
        <v>310</v>
      </c>
      <c r="L58" s="186" t="s">
        <v>2283</v>
      </c>
      <c r="N58" s="209" t="s">
        <v>2183</v>
      </c>
      <c r="O58" s="209"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8" s="288" t="s">
        <v>2184</v>
      </c>
      <c r="Q58" s="288" t="s">
        <v>310</v>
      </c>
      <c r="R58" s="288" t="str">
        <f t="shared" si="0"/>
        <v>PM2.5 emitted by motorbikes</v>
      </c>
      <c r="S58" s="288" t="str">
        <f t="shared" si="2"/>
        <v>//**PM2.5 emitted by motorbikes: **</v>
      </c>
      <c r="T58" s="275"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25">
      <c r="A59" s="209" t="s">
        <v>2185</v>
      </c>
      <c r="B59" s="287"/>
      <c r="C59" s="189" t="s">
        <v>304</v>
      </c>
      <c r="D59" s="189" t="s">
        <v>305</v>
      </c>
      <c r="E59" s="189" t="s">
        <v>306</v>
      </c>
      <c r="F59" s="182" t="s">
        <v>362</v>
      </c>
      <c r="G59" s="182" t="s">
        <v>325</v>
      </c>
      <c r="H59" s="182" t="s">
        <v>362</v>
      </c>
      <c r="I59" s="182" t="s">
        <v>325</v>
      </c>
      <c r="J59" s="183">
        <v>355</v>
      </c>
      <c r="K59" s="184" t="s">
        <v>310</v>
      </c>
      <c r="L59" s="186" t="s">
        <v>2283</v>
      </c>
      <c r="N59" s="209" t="s">
        <v>2183</v>
      </c>
      <c r="O59" s="209"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59" s="288" t="s">
        <v>2184</v>
      </c>
      <c r="Q59" s="288" t="s">
        <v>310</v>
      </c>
      <c r="R59" s="288" t="str">
        <f t="shared" si="0"/>
        <v>SOx emitted by motorbikes</v>
      </c>
      <c r="S59" s="288" t="str">
        <f t="shared" si="2"/>
        <v>//**SOx emitted by motorbikes: **</v>
      </c>
      <c r="T59" s="275"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25">
      <c r="A60" s="209" t="s">
        <v>2185</v>
      </c>
      <c r="B60" s="287"/>
      <c r="C60" s="189" t="s">
        <v>304</v>
      </c>
      <c r="D60" s="189" t="s">
        <v>305</v>
      </c>
      <c r="E60" s="189" t="s">
        <v>306</v>
      </c>
      <c r="F60" s="182" t="s">
        <v>362</v>
      </c>
      <c r="G60" s="182" t="s">
        <v>327</v>
      </c>
      <c r="H60" s="182" t="s">
        <v>362</v>
      </c>
      <c r="I60" s="182" t="s">
        <v>327</v>
      </c>
      <c r="J60" s="183">
        <v>356</v>
      </c>
      <c r="K60" s="184" t="s">
        <v>310</v>
      </c>
      <c r="L60" s="186" t="s">
        <v>2283</v>
      </c>
      <c r="N60" s="209" t="s">
        <v>2183</v>
      </c>
      <c r="O60" s="209"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0" s="288" t="s">
        <v>2184</v>
      </c>
      <c r="Q60" s="288" t="s">
        <v>310</v>
      </c>
      <c r="R60" s="288" t="str">
        <f t="shared" si="0"/>
        <v>BC emitted by motorbikes</v>
      </c>
      <c r="S60" s="288" t="str">
        <f t="shared" si="2"/>
        <v>//**BC emitted by motorbikes: **</v>
      </c>
      <c r="T60" s="275"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25">
      <c r="A61" s="209" t="s">
        <v>2185</v>
      </c>
      <c r="B61" s="287"/>
      <c r="C61" s="189" t="s">
        <v>304</v>
      </c>
      <c r="D61" s="189" t="s">
        <v>305</v>
      </c>
      <c r="E61" s="189" t="s">
        <v>306</v>
      </c>
      <c r="F61" s="182" t="s">
        <v>362</v>
      </c>
      <c r="G61" s="182" t="s">
        <v>329</v>
      </c>
      <c r="H61" s="182" t="s">
        <v>362</v>
      </c>
      <c r="I61" s="182" t="s">
        <v>329</v>
      </c>
      <c r="J61" s="183">
        <v>357</v>
      </c>
      <c r="K61" s="184" t="s">
        <v>310</v>
      </c>
      <c r="L61" s="186" t="s">
        <v>2283</v>
      </c>
      <c r="N61" s="209" t="s">
        <v>2183</v>
      </c>
      <c r="O61" s="209"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1" s="288" t="s">
        <v>2184</v>
      </c>
      <c r="Q61" s="288" t="s">
        <v>310</v>
      </c>
      <c r="R61" s="288" t="str">
        <f t="shared" si="0"/>
        <v>OC emitted by motorbikes</v>
      </c>
      <c r="S61" s="288" t="str">
        <f t="shared" si="2"/>
        <v>//**OC emitted by motorbikes: **</v>
      </c>
      <c r="T61" s="275"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25">
      <c r="A62" s="209" t="s">
        <v>2185</v>
      </c>
      <c r="B62" s="287"/>
      <c r="C62" s="189" t="s">
        <v>304</v>
      </c>
      <c r="D62" s="189" t="s">
        <v>305</v>
      </c>
      <c r="E62" s="189" t="s">
        <v>306</v>
      </c>
      <c r="F62" s="182" t="s">
        <v>362</v>
      </c>
      <c r="G62" s="182" t="s">
        <v>331</v>
      </c>
      <c r="H62" s="182" t="s">
        <v>362</v>
      </c>
      <c r="I62" s="182" t="s">
        <v>331</v>
      </c>
      <c r="J62" s="183">
        <v>358</v>
      </c>
      <c r="K62" s="191" t="s">
        <v>332</v>
      </c>
      <c r="L62" s="186"/>
      <c r="N62" s="209" t="s">
        <v>2183</v>
      </c>
      <c r="O62" s="209"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2" s="288" t="s">
        <v>2184</v>
      </c>
      <c r="Q62" s="288" t="s">
        <v>310</v>
      </c>
      <c r="R62" s="288" t="str">
        <f t="shared" si="0"/>
        <v>CH4 emitted by motorbikes</v>
      </c>
      <c r="S62" s="288" t="str">
        <f t="shared" si="2"/>
        <v>//**CH4 emitted by motorbikes: **</v>
      </c>
      <c r="T62" s="275" t="str">
        <f t="shared" si="1"/>
        <v/>
      </c>
    </row>
    <row r="63" spans="1:21" x14ac:dyDescent="0.25">
      <c r="A63" s="209" t="s">
        <v>2185</v>
      </c>
      <c r="B63" s="287"/>
      <c r="C63" s="189" t="s">
        <v>304</v>
      </c>
      <c r="D63" s="189" t="s">
        <v>305</v>
      </c>
      <c r="E63" s="189" t="s">
        <v>306</v>
      </c>
      <c r="F63" s="182" t="s">
        <v>362</v>
      </c>
      <c r="G63" s="182" t="s">
        <v>333</v>
      </c>
      <c r="H63" s="182" t="s">
        <v>362</v>
      </c>
      <c r="I63" s="182" t="s">
        <v>333</v>
      </c>
      <c r="J63" s="183">
        <v>359</v>
      </c>
      <c r="K63" s="191" t="s">
        <v>332</v>
      </c>
      <c r="L63" s="313"/>
      <c r="N63" s="209" t="s">
        <v>2183</v>
      </c>
      <c r="O63" s="209"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P63" s="288" t="s">
        <v>2184</v>
      </c>
      <c r="Q63" s="288" t="s">
        <v>310</v>
      </c>
      <c r="R63" s="288" t="str">
        <f t="shared" si="0"/>
        <v>N2O emitted by motorbikes</v>
      </c>
      <c r="S63" s="288" t="str">
        <f>IF(R63="","","//**"&amp;R63&amp;": **")</f>
        <v>//**N2O emitted by motorbikes: **</v>
      </c>
      <c r="T63" s="275" t="str">
        <f t="shared" si="1"/>
        <v/>
      </c>
    </row>
    <row r="64" spans="1:21" s="290" customFormat="1" ht="60" x14ac:dyDescent="0.25">
      <c r="A64" s="290" t="s">
        <v>2182</v>
      </c>
      <c r="B64" s="276"/>
      <c r="C64" s="314" t="s">
        <v>304</v>
      </c>
      <c r="D64" s="314" t="s">
        <v>371</v>
      </c>
      <c r="E64" s="314" t="s">
        <v>372</v>
      </c>
      <c r="F64" s="314"/>
      <c r="G64" s="314"/>
      <c r="H64" s="314"/>
      <c r="I64" s="314"/>
      <c r="J64" s="315">
        <v>360</v>
      </c>
      <c r="K64" s="316" t="s">
        <v>310</v>
      </c>
      <c r="L64" s="317"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Louisiana had 329 EV charging outlets, approximately 7 per 100k pop.  In 2016, the U.S. had approximately 275 gas fuel pumps per 100k pop.  Therefore, a lever setting of 255 would cause the population density of EV chargers equal to the population density of gas fuel pumps in the US.</v>
      </c>
      <c r="M64" s="277"/>
      <c r="N64" s="292" t="s">
        <v>2183</v>
      </c>
      <c r="O64" s="292"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1" t="s">
        <v>2184</v>
      </c>
      <c r="Q64" s="291" t="s">
        <v>332</v>
      </c>
      <c r="R64" s="291"/>
      <c r="S64" s="290" t="str">
        <f t="shared" si="2"/>
        <v/>
      </c>
      <c r="T64" s="290" t="str">
        <f t="shared" si="1"/>
        <v>As of September 2020, Louisiana had 329 EV charging outlets, approximately 7 per 100k pop.  In 2016, the U.S. had approximately 275 gas fuel pumps per 100k pop.  Therefore, a lever setting of 255 would cause the population density of EV chargers equal to the population density of gas fuel pumps in the US.</v>
      </c>
      <c r="U64" s="286"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Louisiana had 329 EV charging outlets, approximately 7 per 100k pop.  In 2016, the U.S. had approximately 275 gas fuel pumps per 100k pop.  Therefore, a lever setting of 255 would cause the population density of EV chargers equal to the population density of gas fuel pumps in the US.</v>
      </c>
    </row>
    <row r="65" spans="1:21" s="290" customFormat="1" ht="75" x14ac:dyDescent="0.25">
      <c r="A65" s="290" t="s">
        <v>2182</v>
      </c>
      <c r="B65" s="276"/>
      <c r="C65" s="318" t="s">
        <v>304</v>
      </c>
      <c r="D65" s="314" t="s">
        <v>378</v>
      </c>
      <c r="E65" s="314" t="s">
        <v>379</v>
      </c>
      <c r="F65" s="319"/>
      <c r="G65" s="319"/>
      <c r="H65" s="319"/>
      <c r="I65" s="319"/>
      <c r="J65" s="315">
        <v>361</v>
      </c>
      <c r="K65" s="319" t="s">
        <v>310</v>
      </c>
      <c r="L65" s="320" t="s">
        <v>2284</v>
      </c>
      <c r="M65" s="277"/>
      <c r="N65" s="292" t="s">
        <v>2183</v>
      </c>
      <c r="O65" s="292"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1" t="s">
        <v>2184</v>
      </c>
      <c r="Q65" s="291" t="s">
        <v>332</v>
      </c>
      <c r="R65" s="291"/>
      <c r="S65" s="290" t="str">
        <f t="shared" si="2"/>
        <v/>
      </c>
      <c r="T65" s="290" t="str">
        <f t="shared" si="1"/>
        <v xml:space="preserve"> U.S. model year 2017 all-electric (not hybrid) vehicles had ranges from 58 to 335 miles (median 114 miles), and the typical charging time was 0.5 hours (with a DC Fast charger) or 3.5 hours (with a Level 2 charger).</v>
      </c>
      <c r="U65" s="286"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0" customFormat="1" ht="409.5" x14ac:dyDescent="0.25">
      <c r="A66" s="290" t="s">
        <v>2182</v>
      </c>
      <c r="B66" s="276"/>
      <c r="C66" s="318" t="s">
        <v>304</v>
      </c>
      <c r="D66" s="318" t="s">
        <v>2166</v>
      </c>
      <c r="E66" s="318" t="str">
        <f>E67</f>
        <v>Additional Minimum Required EV Sales Percentage</v>
      </c>
      <c r="F66" s="318"/>
      <c r="G66" s="318"/>
      <c r="H66" s="318"/>
      <c r="I66" s="318"/>
      <c r="J66" s="318"/>
      <c r="K66" s="318"/>
      <c r="L66" s="318"/>
      <c r="M66" s="277"/>
      <c r="N66" s="292" t="s">
        <v>2183</v>
      </c>
      <c r="O66" s="292"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0" t="s">
        <v>2184</v>
      </c>
      <c r="Q66" s="290" t="s">
        <v>310</v>
      </c>
      <c r="R66" s="291"/>
      <c r="S66" s="290" t="str">
        <f t="shared" si="2"/>
        <v/>
      </c>
      <c r="T66" s="290" t="str">
        <f t="shared" si="1"/>
        <v/>
      </c>
      <c r="U66" s="286"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25">
      <c r="A67" s="209" t="s">
        <v>2185</v>
      </c>
      <c r="B67" s="287"/>
      <c r="C67" s="182" t="s">
        <v>304</v>
      </c>
      <c r="D67" s="182" t="s">
        <v>386</v>
      </c>
      <c r="E67" s="182" t="s">
        <v>387</v>
      </c>
      <c r="F67" s="184" t="s">
        <v>388</v>
      </c>
      <c r="G67" s="184" t="s">
        <v>307</v>
      </c>
      <c r="H67" s="184" t="s">
        <v>389</v>
      </c>
      <c r="I67" s="184" t="s">
        <v>307</v>
      </c>
      <c r="J67" s="183">
        <v>186</v>
      </c>
      <c r="K67" s="184" t="s">
        <v>310</v>
      </c>
      <c r="L67" s="298"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v>
      </c>
      <c r="N67" s="209" t="s">
        <v>2183</v>
      </c>
      <c r="O67" s="209"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88" t="s">
        <v>2184</v>
      </c>
      <c r="Q67" s="288" t="s">
        <v>310</v>
      </c>
      <c r="R67" s="288" t="str">
        <f t="shared" ref="R67:R78" si="3">H67&amp;" "&amp;I67</f>
        <v>Passenger LDVs</v>
      </c>
      <c r="S67" s="288" t="str">
        <f t="shared" si="2"/>
        <v>//**Passenger LDVs: **</v>
      </c>
      <c r="T67" s="275"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v>
      </c>
      <c r="U67" s="305"/>
    </row>
    <row r="68" spans="1:21" x14ac:dyDescent="0.25">
      <c r="A68" s="209" t="s">
        <v>2185</v>
      </c>
      <c r="B68" s="287"/>
      <c r="C68" s="189" t="s">
        <v>304</v>
      </c>
      <c r="D68" s="189" t="s">
        <v>386</v>
      </c>
      <c r="E68" s="189" t="s">
        <v>387</v>
      </c>
      <c r="F68" s="182" t="s">
        <v>396</v>
      </c>
      <c r="G68" s="182" t="s">
        <v>307</v>
      </c>
      <c r="H68" s="182" t="s">
        <v>397</v>
      </c>
      <c r="I68" s="182" t="s">
        <v>307</v>
      </c>
      <c r="J68" s="183">
        <v>203</v>
      </c>
      <c r="K68" s="191" t="s">
        <v>310</v>
      </c>
      <c r="L68" s="186" t="s">
        <v>2285</v>
      </c>
      <c r="N68" s="209" t="s">
        <v>2183</v>
      </c>
      <c r="O68" s="209"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88" t="s">
        <v>2184</v>
      </c>
      <c r="Q68" s="288" t="s">
        <v>310</v>
      </c>
      <c r="R68" s="288" t="str">
        <f t="shared" si="3"/>
        <v>Freight LDVs</v>
      </c>
      <c r="S68" s="288" t="str">
        <f t="shared" si="2"/>
        <v>//**Freight LDVs: **</v>
      </c>
      <c r="T68" s="275"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5"/>
    </row>
    <row r="69" spans="1:21" x14ac:dyDescent="0.25">
      <c r="A69" s="209" t="s">
        <v>2185</v>
      </c>
      <c r="B69" s="287"/>
      <c r="C69" s="189" t="s">
        <v>304</v>
      </c>
      <c r="D69" s="189" t="s">
        <v>386</v>
      </c>
      <c r="E69" s="189" t="s">
        <v>387</v>
      </c>
      <c r="F69" s="182" t="s">
        <v>388</v>
      </c>
      <c r="G69" s="182" t="s">
        <v>334</v>
      </c>
      <c r="H69" s="182" t="s">
        <v>389</v>
      </c>
      <c r="I69" s="182" t="s">
        <v>334</v>
      </c>
      <c r="J69" s="183">
        <v>187</v>
      </c>
      <c r="K69" s="184" t="s">
        <v>310</v>
      </c>
      <c r="L69" s="186" t="s">
        <v>2286</v>
      </c>
      <c r="N69" s="209" t="s">
        <v>2183</v>
      </c>
      <c r="O69" s="209"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88" t="s">
        <v>2184</v>
      </c>
      <c r="Q69" s="288" t="s">
        <v>310</v>
      </c>
      <c r="R69" s="288" t="str">
        <f t="shared" si="3"/>
        <v>Passenger HDVs</v>
      </c>
      <c r="S69" s="288" t="str">
        <f t="shared" ref="S69:S132" si="5">IF(R69="","","//**"&amp;R69&amp;": **")</f>
        <v>//**Passenger HDVs: **</v>
      </c>
      <c r="T69" s="275" t="str">
        <f t="shared" si="4"/>
        <v>//**Passenger HDVs: ** Electric bus manufacturer Proterra believes all new transit bus sales could be electric as early as 2030, but transit buses make up roughly 15% of the US bus fleet.</v>
      </c>
      <c r="U69" s="305"/>
    </row>
    <row r="70" spans="1:21" x14ac:dyDescent="0.25">
      <c r="A70" s="209" t="s">
        <v>2185</v>
      </c>
      <c r="B70" s="287"/>
      <c r="C70" s="189" t="s">
        <v>304</v>
      </c>
      <c r="D70" s="189" t="s">
        <v>386</v>
      </c>
      <c r="E70" s="189" t="s">
        <v>387</v>
      </c>
      <c r="F70" s="182" t="s">
        <v>396</v>
      </c>
      <c r="G70" s="182" t="s">
        <v>334</v>
      </c>
      <c r="H70" s="182" t="s">
        <v>397</v>
      </c>
      <c r="I70" s="182" t="s">
        <v>334</v>
      </c>
      <c r="J70" s="183">
        <v>191</v>
      </c>
      <c r="K70" s="184" t="s">
        <v>310</v>
      </c>
      <c r="L70" s="186" t="s">
        <v>2285</v>
      </c>
      <c r="N70" s="209" t="s">
        <v>2183</v>
      </c>
      <c r="O70" s="209"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88" t="s">
        <v>2184</v>
      </c>
      <c r="Q70" s="288" t="s">
        <v>310</v>
      </c>
      <c r="R70" s="288" t="str">
        <f t="shared" si="3"/>
        <v>Freight HDVs</v>
      </c>
      <c r="S70" s="288" t="str">
        <f t="shared" si="5"/>
        <v>//**Freight HDVs: **</v>
      </c>
      <c r="T70" s="275"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5"/>
    </row>
    <row r="71" spans="1:21" x14ac:dyDescent="0.25">
      <c r="A71" s="209" t="s">
        <v>2185</v>
      </c>
      <c r="B71" s="287"/>
      <c r="C71" s="189" t="s">
        <v>304</v>
      </c>
      <c r="D71" s="189" t="s">
        <v>386</v>
      </c>
      <c r="E71" s="189" t="s">
        <v>387</v>
      </c>
      <c r="F71" s="182" t="s">
        <v>388</v>
      </c>
      <c r="G71" s="182" t="s">
        <v>343</v>
      </c>
      <c r="H71" s="182" t="s">
        <v>389</v>
      </c>
      <c r="I71" s="182" t="s">
        <v>402</v>
      </c>
      <c r="J71" s="183">
        <v>496</v>
      </c>
      <c r="K71" s="184" t="s">
        <v>310</v>
      </c>
      <c r="L71" s="186" t="s">
        <v>2186</v>
      </c>
      <c r="N71" s="209" t="s">
        <v>2183</v>
      </c>
      <c r="O71" s="209"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88" t="s">
        <v>2184</v>
      </c>
      <c r="Q71" s="288" t="s">
        <v>310</v>
      </c>
      <c r="R71" s="288" t="str">
        <f t="shared" si="3"/>
        <v>Passenger Aircraft</v>
      </c>
      <c r="S71" s="288" t="str">
        <f t="shared" si="5"/>
        <v>//**Passenger Aircraft: **</v>
      </c>
      <c r="T71" s="275"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5"/>
    </row>
    <row r="72" spans="1:21" x14ac:dyDescent="0.25">
      <c r="A72" s="209" t="s">
        <v>2185</v>
      </c>
      <c r="B72" s="287"/>
      <c r="C72" s="189" t="s">
        <v>304</v>
      </c>
      <c r="D72" s="189" t="s">
        <v>386</v>
      </c>
      <c r="E72" s="189" t="s">
        <v>387</v>
      </c>
      <c r="F72" s="182" t="s">
        <v>396</v>
      </c>
      <c r="G72" s="182" t="s">
        <v>343</v>
      </c>
      <c r="H72" s="182" t="s">
        <v>397</v>
      </c>
      <c r="I72" s="182" t="s">
        <v>402</v>
      </c>
      <c r="J72" s="183">
        <v>497</v>
      </c>
      <c r="K72" s="184" t="s">
        <v>310</v>
      </c>
      <c r="L72" s="186" t="s">
        <v>2186</v>
      </c>
      <c r="N72" s="209" t="s">
        <v>2183</v>
      </c>
      <c r="O72" s="209"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88" t="s">
        <v>2184</v>
      </c>
      <c r="Q72" s="288" t="s">
        <v>310</v>
      </c>
      <c r="R72" s="288" t="str">
        <f t="shared" si="3"/>
        <v>Freight Aircraft</v>
      </c>
      <c r="S72" s="288" t="str">
        <f t="shared" si="5"/>
        <v>//**Freight Aircraft: **</v>
      </c>
      <c r="T72" s="275"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5"/>
    </row>
    <row r="73" spans="1:21" x14ac:dyDescent="0.25">
      <c r="A73" s="209" t="s">
        <v>2185</v>
      </c>
      <c r="B73" s="287"/>
      <c r="C73" s="189" t="s">
        <v>304</v>
      </c>
      <c r="D73" s="189" t="s">
        <v>386</v>
      </c>
      <c r="E73" s="189" t="s">
        <v>387</v>
      </c>
      <c r="F73" s="182" t="s">
        <v>388</v>
      </c>
      <c r="G73" s="182" t="s">
        <v>346</v>
      </c>
      <c r="H73" s="182" t="s">
        <v>389</v>
      </c>
      <c r="I73" s="182" t="s">
        <v>405</v>
      </c>
      <c r="J73" s="183">
        <v>498</v>
      </c>
      <c r="K73" s="184" t="s">
        <v>310</v>
      </c>
      <c r="L73" s="298"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09" t="s">
        <v>2183</v>
      </c>
      <c r="O73" s="209"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88" t="s">
        <v>2184</v>
      </c>
      <c r="Q73" s="288" t="s">
        <v>310</v>
      </c>
      <c r="R73" s="288" t="str">
        <f t="shared" si="3"/>
        <v>Passenger Rail</v>
      </c>
      <c r="S73" s="288" t="str">
        <f t="shared" si="5"/>
        <v>//**Passenger Rail: **</v>
      </c>
      <c r="T73" s="275" t="str">
        <f t="shared" si="4"/>
        <v>//**Passenger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5"/>
    </row>
    <row r="74" spans="1:21" x14ac:dyDescent="0.25">
      <c r="A74" s="209" t="s">
        <v>2185</v>
      </c>
      <c r="B74" s="287"/>
      <c r="C74" s="189" t="s">
        <v>304</v>
      </c>
      <c r="D74" s="189" t="s">
        <v>386</v>
      </c>
      <c r="E74" s="189" t="s">
        <v>387</v>
      </c>
      <c r="F74" s="182" t="s">
        <v>396</v>
      </c>
      <c r="G74" s="182" t="s">
        <v>346</v>
      </c>
      <c r="H74" s="182" t="s">
        <v>397</v>
      </c>
      <c r="I74" s="182" t="s">
        <v>405</v>
      </c>
      <c r="J74" s="183">
        <v>499</v>
      </c>
      <c r="K74" s="184" t="s">
        <v>310</v>
      </c>
      <c r="L74" s="298"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09" t="s">
        <v>2183</v>
      </c>
      <c r="O74" s="209"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88" t="s">
        <v>2184</v>
      </c>
      <c r="Q74" s="288" t="s">
        <v>310</v>
      </c>
      <c r="R74" s="288" t="str">
        <f t="shared" si="3"/>
        <v>Freight Rail</v>
      </c>
      <c r="S74" s="288" t="str">
        <f t="shared" si="5"/>
        <v>//**Freight Rail: **</v>
      </c>
      <c r="T74" s="275" t="str">
        <f t="shared" si="4"/>
        <v>//**Freight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5"/>
    </row>
    <row r="75" spans="1:21" x14ac:dyDescent="0.25">
      <c r="A75" s="209" t="s">
        <v>2185</v>
      </c>
      <c r="B75" s="287"/>
      <c r="C75" s="189" t="s">
        <v>304</v>
      </c>
      <c r="D75" s="189" t="s">
        <v>386</v>
      </c>
      <c r="E75" s="189" t="s">
        <v>387</v>
      </c>
      <c r="F75" s="182" t="s">
        <v>388</v>
      </c>
      <c r="G75" s="182" t="s">
        <v>354</v>
      </c>
      <c r="H75" s="182" t="s">
        <v>389</v>
      </c>
      <c r="I75" s="182" t="s">
        <v>406</v>
      </c>
      <c r="J75" s="183">
        <v>500</v>
      </c>
      <c r="K75" s="184" t="s">
        <v>310</v>
      </c>
      <c r="L75" s="186" t="s">
        <v>2187</v>
      </c>
      <c r="N75" s="209" t="s">
        <v>2183</v>
      </c>
      <c r="O75" s="209"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88" t="s">
        <v>2184</v>
      </c>
      <c r="Q75" s="288" t="s">
        <v>310</v>
      </c>
      <c r="R75" s="288" t="str">
        <f t="shared" si="3"/>
        <v>Passenger Ships</v>
      </c>
      <c r="S75" s="288" t="str">
        <f t="shared" si="5"/>
        <v>//**Passenger Ships: **</v>
      </c>
      <c r="T75" s="275"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5"/>
    </row>
    <row r="76" spans="1:21" x14ac:dyDescent="0.25">
      <c r="A76" s="209" t="s">
        <v>2185</v>
      </c>
      <c r="B76" s="287"/>
      <c r="C76" s="189" t="s">
        <v>304</v>
      </c>
      <c r="D76" s="189" t="s">
        <v>386</v>
      </c>
      <c r="E76" s="189" t="s">
        <v>387</v>
      </c>
      <c r="F76" s="182" t="s">
        <v>396</v>
      </c>
      <c r="G76" s="182" t="s">
        <v>354</v>
      </c>
      <c r="H76" s="182" t="s">
        <v>397</v>
      </c>
      <c r="I76" s="182" t="s">
        <v>406</v>
      </c>
      <c r="J76" s="183">
        <v>501</v>
      </c>
      <c r="K76" s="184" t="s">
        <v>310</v>
      </c>
      <c r="L76" s="186" t="s">
        <v>2188</v>
      </c>
      <c r="N76" s="209" t="s">
        <v>2183</v>
      </c>
      <c r="O76" s="209"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88" t="s">
        <v>2184</v>
      </c>
      <c r="Q76" s="288" t="s">
        <v>310</v>
      </c>
      <c r="R76" s="288" t="str">
        <f t="shared" si="3"/>
        <v>Freight Ships</v>
      </c>
      <c r="S76" s="288" t="str">
        <f t="shared" si="5"/>
        <v>//**Freight Ships: **</v>
      </c>
      <c r="T76" s="275"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5"/>
    </row>
    <row r="77" spans="1:21" x14ac:dyDescent="0.25">
      <c r="A77" s="209" t="s">
        <v>2185</v>
      </c>
      <c r="B77" s="287"/>
      <c r="C77" s="189" t="s">
        <v>304</v>
      </c>
      <c r="D77" s="189" t="s">
        <v>386</v>
      </c>
      <c r="E77" s="189" t="s">
        <v>387</v>
      </c>
      <c r="F77" s="182" t="s">
        <v>388</v>
      </c>
      <c r="G77" s="182" t="s">
        <v>362</v>
      </c>
      <c r="H77" s="182" t="s">
        <v>389</v>
      </c>
      <c r="I77" s="182" t="s">
        <v>410</v>
      </c>
      <c r="J77" s="183">
        <v>188</v>
      </c>
      <c r="K77" s="184" t="s">
        <v>310</v>
      </c>
      <c r="L77" s="186" t="s">
        <v>2287</v>
      </c>
      <c r="N77" s="209" t="s">
        <v>2183</v>
      </c>
      <c r="O77" s="209"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88" t="s">
        <v>2184</v>
      </c>
      <c r="Q77" s="288" t="s">
        <v>310</v>
      </c>
      <c r="R77" s="288" t="str">
        <f t="shared" si="3"/>
        <v>Passenger Motorbikes</v>
      </c>
      <c r="S77" s="288" t="str">
        <f t="shared" si="5"/>
        <v>//**Passenger Motorbikes: **</v>
      </c>
      <c r="T77" s="275"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5"/>
    </row>
    <row r="78" spans="1:21" x14ac:dyDescent="0.25">
      <c r="A78" s="209" t="s">
        <v>2185</v>
      </c>
      <c r="B78" s="287"/>
      <c r="C78" s="189" t="s">
        <v>304</v>
      </c>
      <c r="D78" s="189" t="s">
        <v>386</v>
      </c>
      <c r="E78" s="189" t="s">
        <v>387</v>
      </c>
      <c r="F78" s="182" t="s">
        <v>396</v>
      </c>
      <c r="G78" s="182" t="s">
        <v>362</v>
      </c>
      <c r="H78" s="182" t="s">
        <v>397</v>
      </c>
      <c r="I78" s="182" t="s">
        <v>410</v>
      </c>
      <c r="J78" s="183">
        <v>591</v>
      </c>
      <c r="K78" s="191" t="s">
        <v>332</v>
      </c>
      <c r="L78" s="186"/>
      <c r="N78" s="209" t="s">
        <v>2183</v>
      </c>
      <c r="O78" s="209"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88" t="s">
        <v>2184</v>
      </c>
      <c r="Q78" s="288" t="s">
        <v>310</v>
      </c>
      <c r="R78" s="288" t="str">
        <f t="shared" si="3"/>
        <v>Freight Motorbikes</v>
      </c>
      <c r="S78" s="288" t="str">
        <f t="shared" si="5"/>
        <v>//**Freight Motorbikes: **</v>
      </c>
      <c r="T78" s="275" t="str">
        <f t="shared" si="4"/>
        <v/>
      </c>
      <c r="U78" s="305"/>
    </row>
    <row r="79" spans="1:21" s="290" customFormat="1" ht="60" x14ac:dyDescent="0.25">
      <c r="A79" s="291" t="s">
        <v>2182</v>
      </c>
      <c r="B79" s="277"/>
      <c r="C79" s="291" t="s">
        <v>304</v>
      </c>
      <c r="D79" s="290" t="s">
        <v>412</v>
      </c>
      <c r="E79" s="290" t="str">
        <f>E80</f>
        <v>Additional EV Subsidy Percentage</v>
      </c>
      <c r="M79" s="276"/>
      <c r="N79" s="292" t="s">
        <v>2183</v>
      </c>
      <c r="O79" s="292"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0" t="s">
        <v>2184</v>
      </c>
      <c r="Q79" s="290" t="s">
        <v>310</v>
      </c>
      <c r="S79" s="290" t="str">
        <f t="shared" si="5"/>
        <v/>
      </c>
      <c r="T79" s="290" t="str">
        <f t="shared" si="4"/>
        <v/>
      </c>
      <c r="U79" s="286" t="str">
        <f>N79&amp;O79&amp;P79&amp;T80&amp;T81&amp;T82&amp;T83&amp;T84&amp;T85&amp;T86&amp;T87&amp;T88&amp;T89&amp;T90&amp;T91</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row>
    <row r="80" spans="1:21" ht="90" x14ac:dyDescent="0.25">
      <c r="A80" s="209" t="s">
        <v>2185</v>
      </c>
      <c r="B80" s="287"/>
      <c r="C80" s="182" t="s">
        <v>304</v>
      </c>
      <c r="D80" s="182" t="s">
        <v>412</v>
      </c>
      <c r="E80" s="182" t="s">
        <v>413</v>
      </c>
      <c r="F80" s="184" t="s">
        <v>388</v>
      </c>
      <c r="G80" s="184" t="s">
        <v>307</v>
      </c>
      <c r="H80" s="184" t="s">
        <v>389</v>
      </c>
      <c r="I80" s="184" t="s">
        <v>307</v>
      </c>
      <c r="J80" s="183">
        <v>189</v>
      </c>
      <c r="K80" s="184" t="s">
        <v>310</v>
      </c>
      <c r="L80" s="386"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N80" s="209" t="s">
        <v>2183</v>
      </c>
      <c r="O80" s="209"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88" t="s">
        <v>2184</v>
      </c>
      <c r="Q80" s="288" t="s">
        <v>310</v>
      </c>
      <c r="R80" s="288" t="str">
        <f t="shared" ref="R80:R91" si="6">H80&amp;" "&amp;I80</f>
        <v>Passenger LDVs</v>
      </c>
      <c r="S80" s="288" t="str">
        <f t="shared" si="5"/>
        <v>//**Passenger LDVs: **</v>
      </c>
      <c r="T80" s="275" t="str">
        <f t="shared" si="4"/>
        <v>//**Passenger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row>
    <row r="81" spans="1:21" x14ac:dyDescent="0.25">
      <c r="A81" s="209" t="s">
        <v>2185</v>
      </c>
      <c r="B81" s="287"/>
      <c r="C81" s="189" t="s">
        <v>304</v>
      </c>
      <c r="D81" s="189" t="s">
        <v>412</v>
      </c>
      <c r="E81" s="189" t="s">
        <v>413</v>
      </c>
      <c r="F81" s="182" t="s">
        <v>396</v>
      </c>
      <c r="G81" s="182" t="s">
        <v>307</v>
      </c>
      <c r="H81" s="182" t="s">
        <v>397</v>
      </c>
      <c r="I81" s="182" t="s">
        <v>307</v>
      </c>
      <c r="J81" s="43">
        <v>592</v>
      </c>
      <c r="K81" s="191" t="s">
        <v>332</v>
      </c>
      <c r="L81" s="201"/>
      <c r="N81" s="209" t="s">
        <v>2183</v>
      </c>
      <c r="O81" s="209"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88" t="s">
        <v>2184</v>
      </c>
      <c r="Q81" s="288" t="s">
        <v>310</v>
      </c>
      <c r="R81" s="288" t="str">
        <f t="shared" si="6"/>
        <v>Freight LDVs</v>
      </c>
      <c r="S81" s="288" t="str">
        <f t="shared" si="5"/>
        <v>//**Freight LDVs: **</v>
      </c>
      <c r="T81" s="275" t="str">
        <f t="shared" si="4"/>
        <v/>
      </c>
    </row>
    <row r="82" spans="1:21" x14ac:dyDescent="0.25">
      <c r="A82" s="209" t="s">
        <v>2185</v>
      </c>
      <c r="B82" s="287"/>
      <c r="C82" s="189" t="s">
        <v>304</v>
      </c>
      <c r="D82" s="189" t="s">
        <v>412</v>
      </c>
      <c r="E82" s="189" t="s">
        <v>413</v>
      </c>
      <c r="F82" s="182" t="s">
        <v>388</v>
      </c>
      <c r="G82" s="182" t="s">
        <v>334</v>
      </c>
      <c r="H82" s="182" t="s">
        <v>389</v>
      </c>
      <c r="I82" s="182" t="s">
        <v>334</v>
      </c>
      <c r="J82" s="43">
        <v>593</v>
      </c>
      <c r="K82" s="191" t="s">
        <v>332</v>
      </c>
      <c r="L82" s="201"/>
      <c r="N82" s="209" t="s">
        <v>2183</v>
      </c>
      <c r="O82" s="209"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88" t="s">
        <v>2184</v>
      </c>
      <c r="Q82" s="288" t="s">
        <v>310</v>
      </c>
      <c r="R82" s="288" t="str">
        <f t="shared" si="6"/>
        <v>Passenger HDVs</v>
      </c>
      <c r="S82" s="288" t="str">
        <f t="shared" si="5"/>
        <v>//**Passenger HDVs: **</v>
      </c>
      <c r="T82" s="275" t="str">
        <f t="shared" si="4"/>
        <v/>
      </c>
    </row>
    <row r="83" spans="1:21" x14ac:dyDescent="0.25">
      <c r="A83" s="209" t="s">
        <v>2185</v>
      </c>
      <c r="B83" s="287"/>
      <c r="C83" s="189" t="s">
        <v>304</v>
      </c>
      <c r="D83" s="189" t="s">
        <v>412</v>
      </c>
      <c r="E83" s="189" t="s">
        <v>413</v>
      </c>
      <c r="F83" s="182" t="s">
        <v>396</v>
      </c>
      <c r="G83" s="182" t="s">
        <v>334</v>
      </c>
      <c r="H83" s="182" t="s">
        <v>397</v>
      </c>
      <c r="I83" s="182" t="s">
        <v>334</v>
      </c>
      <c r="J83" s="43">
        <v>594</v>
      </c>
      <c r="K83" s="191" t="s">
        <v>332</v>
      </c>
      <c r="L83" s="201"/>
      <c r="N83" s="209" t="s">
        <v>2183</v>
      </c>
      <c r="O83" s="209"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88" t="s">
        <v>2184</v>
      </c>
      <c r="Q83" s="288" t="s">
        <v>310</v>
      </c>
      <c r="R83" s="288" t="str">
        <f t="shared" si="6"/>
        <v>Freight HDVs</v>
      </c>
      <c r="S83" s="288" t="str">
        <f t="shared" si="5"/>
        <v>//**Freight HDVs: **</v>
      </c>
      <c r="T83" s="275" t="str">
        <f t="shared" si="4"/>
        <v/>
      </c>
    </row>
    <row r="84" spans="1:21" x14ac:dyDescent="0.25">
      <c r="A84" s="209" t="s">
        <v>2185</v>
      </c>
      <c r="B84" s="287"/>
      <c r="C84" s="189" t="s">
        <v>304</v>
      </c>
      <c r="D84" s="189" t="s">
        <v>412</v>
      </c>
      <c r="E84" s="189" t="s">
        <v>413</v>
      </c>
      <c r="F84" s="182" t="s">
        <v>388</v>
      </c>
      <c r="G84" s="182" t="s">
        <v>343</v>
      </c>
      <c r="H84" s="182" t="s">
        <v>389</v>
      </c>
      <c r="I84" s="182" t="s">
        <v>402</v>
      </c>
      <c r="J84" s="43">
        <v>595</v>
      </c>
      <c r="K84" s="191" t="s">
        <v>332</v>
      </c>
      <c r="L84" s="201"/>
      <c r="N84" s="209" t="s">
        <v>2183</v>
      </c>
      <c r="O84" s="209"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88" t="s">
        <v>2184</v>
      </c>
      <c r="Q84" s="288" t="s">
        <v>310</v>
      </c>
      <c r="R84" s="288" t="str">
        <f t="shared" si="6"/>
        <v>Passenger Aircraft</v>
      </c>
      <c r="S84" s="288" t="str">
        <f t="shared" si="5"/>
        <v>//**Passenger Aircraft: **</v>
      </c>
      <c r="T84" s="275" t="str">
        <f t="shared" si="4"/>
        <v/>
      </c>
    </row>
    <row r="85" spans="1:21" x14ac:dyDescent="0.25">
      <c r="A85" s="209" t="s">
        <v>2185</v>
      </c>
      <c r="B85" s="287"/>
      <c r="C85" s="189" t="s">
        <v>304</v>
      </c>
      <c r="D85" s="189" t="s">
        <v>412</v>
      </c>
      <c r="E85" s="189" t="s">
        <v>413</v>
      </c>
      <c r="F85" s="182" t="s">
        <v>396</v>
      </c>
      <c r="G85" s="182" t="s">
        <v>343</v>
      </c>
      <c r="H85" s="182" t="s">
        <v>397</v>
      </c>
      <c r="I85" s="182" t="s">
        <v>402</v>
      </c>
      <c r="J85" s="43">
        <v>596</v>
      </c>
      <c r="K85" s="191" t="s">
        <v>332</v>
      </c>
      <c r="L85" s="201"/>
      <c r="N85" s="209" t="s">
        <v>2183</v>
      </c>
      <c r="O85" s="209"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88" t="s">
        <v>2184</v>
      </c>
      <c r="Q85" s="288" t="s">
        <v>310</v>
      </c>
      <c r="R85" s="288" t="str">
        <f t="shared" si="6"/>
        <v>Freight Aircraft</v>
      </c>
      <c r="S85" s="288" t="str">
        <f t="shared" si="5"/>
        <v>//**Freight Aircraft: **</v>
      </c>
      <c r="T85" s="275" t="str">
        <f t="shared" si="4"/>
        <v/>
      </c>
    </row>
    <row r="86" spans="1:21" x14ac:dyDescent="0.25">
      <c r="A86" s="209" t="s">
        <v>2185</v>
      </c>
      <c r="B86" s="287"/>
      <c r="C86" s="189" t="s">
        <v>304</v>
      </c>
      <c r="D86" s="189" t="s">
        <v>412</v>
      </c>
      <c r="E86" s="189" t="s">
        <v>413</v>
      </c>
      <c r="F86" s="182" t="s">
        <v>388</v>
      </c>
      <c r="G86" s="182" t="s">
        <v>346</v>
      </c>
      <c r="H86" s="182" t="s">
        <v>389</v>
      </c>
      <c r="I86" s="182" t="s">
        <v>405</v>
      </c>
      <c r="J86" s="43">
        <v>597</v>
      </c>
      <c r="K86" s="191" t="s">
        <v>332</v>
      </c>
      <c r="L86" s="201"/>
      <c r="N86" s="209" t="s">
        <v>2183</v>
      </c>
      <c r="O86" s="209"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88" t="s">
        <v>2184</v>
      </c>
      <c r="Q86" s="288" t="s">
        <v>310</v>
      </c>
      <c r="R86" s="288" t="str">
        <f t="shared" si="6"/>
        <v>Passenger Rail</v>
      </c>
      <c r="S86" s="288" t="str">
        <f t="shared" si="5"/>
        <v>//**Passenger Rail: **</v>
      </c>
      <c r="T86" s="275" t="str">
        <f t="shared" si="4"/>
        <v/>
      </c>
    </row>
    <row r="87" spans="1:21" x14ac:dyDescent="0.25">
      <c r="A87" s="209" t="s">
        <v>2185</v>
      </c>
      <c r="B87" s="287"/>
      <c r="C87" s="189" t="s">
        <v>304</v>
      </c>
      <c r="D87" s="189" t="s">
        <v>412</v>
      </c>
      <c r="E87" s="189" t="s">
        <v>413</v>
      </c>
      <c r="F87" s="182" t="s">
        <v>396</v>
      </c>
      <c r="G87" s="182" t="s">
        <v>346</v>
      </c>
      <c r="H87" s="182" t="s">
        <v>397</v>
      </c>
      <c r="I87" s="182" t="s">
        <v>405</v>
      </c>
      <c r="J87" s="43">
        <v>598</v>
      </c>
      <c r="K87" s="191" t="s">
        <v>332</v>
      </c>
      <c r="L87" s="201"/>
      <c r="N87" s="209" t="s">
        <v>2183</v>
      </c>
      <c r="O87" s="209"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88" t="s">
        <v>2184</v>
      </c>
      <c r="Q87" s="288" t="s">
        <v>310</v>
      </c>
      <c r="R87" s="288" t="str">
        <f t="shared" si="6"/>
        <v>Freight Rail</v>
      </c>
      <c r="S87" s="288" t="str">
        <f t="shared" si="5"/>
        <v>//**Freight Rail: **</v>
      </c>
      <c r="T87" s="275" t="str">
        <f t="shared" si="4"/>
        <v/>
      </c>
    </row>
    <row r="88" spans="1:21" x14ac:dyDescent="0.25">
      <c r="A88" s="209" t="s">
        <v>2185</v>
      </c>
      <c r="B88" s="287"/>
      <c r="C88" s="189" t="s">
        <v>304</v>
      </c>
      <c r="D88" s="189" t="s">
        <v>412</v>
      </c>
      <c r="E88" s="189" t="s">
        <v>413</v>
      </c>
      <c r="F88" s="182" t="s">
        <v>388</v>
      </c>
      <c r="G88" s="182" t="s">
        <v>354</v>
      </c>
      <c r="H88" s="182" t="s">
        <v>389</v>
      </c>
      <c r="I88" s="182" t="s">
        <v>406</v>
      </c>
      <c r="J88" s="43">
        <v>599</v>
      </c>
      <c r="K88" s="191" t="s">
        <v>332</v>
      </c>
      <c r="L88" s="201"/>
      <c r="N88" s="209" t="s">
        <v>2183</v>
      </c>
      <c r="O88" s="209"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88" t="s">
        <v>2184</v>
      </c>
      <c r="Q88" s="288" t="s">
        <v>310</v>
      </c>
      <c r="R88" s="288" t="str">
        <f t="shared" si="6"/>
        <v>Passenger Ships</v>
      </c>
      <c r="S88" s="288" t="str">
        <f t="shared" si="5"/>
        <v>//**Passenger Ships: **</v>
      </c>
      <c r="T88" s="275" t="str">
        <f t="shared" si="4"/>
        <v/>
      </c>
    </row>
    <row r="89" spans="1:21" x14ac:dyDescent="0.25">
      <c r="A89" s="209" t="s">
        <v>2185</v>
      </c>
      <c r="B89" s="287"/>
      <c r="C89" s="189" t="s">
        <v>304</v>
      </c>
      <c r="D89" s="189" t="s">
        <v>412</v>
      </c>
      <c r="E89" s="189" t="s">
        <v>413</v>
      </c>
      <c r="F89" s="182" t="s">
        <v>396</v>
      </c>
      <c r="G89" s="182" t="s">
        <v>354</v>
      </c>
      <c r="H89" s="182" t="s">
        <v>397</v>
      </c>
      <c r="I89" s="182" t="s">
        <v>406</v>
      </c>
      <c r="J89" s="43">
        <v>600</v>
      </c>
      <c r="K89" s="191" t="s">
        <v>332</v>
      </c>
      <c r="L89" s="201"/>
      <c r="N89" s="209" t="s">
        <v>2183</v>
      </c>
      <c r="O89" s="209"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88" t="s">
        <v>2184</v>
      </c>
      <c r="Q89" s="288" t="s">
        <v>310</v>
      </c>
      <c r="R89" s="288" t="str">
        <f t="shared" si="6"/>
        <v>Freight Ships</v>
      </c>
      <c r="S89" s="288" t="str">
        <f t="shared" si="5"/>
        <v>//**Freight Ships: **</v>
      </c>
      <c r="T89" s="275" t="str">
        <f t="shared" si="4"/>
        <v/>
      </c>
    </row>
    <row r="90" spans="1:21" x14ac:dyDescent="0.25">
      <c r="A90" s="209" t="s">
        <v>2185</v>
      </c>
      <c r="B90" s="287"/>
      <c r="C90" s="189" t="s">
        <v>304</v>
      </c>
      <c r="D90" s="189" t="s">
        <v>412</v>
      </c>
      <c r="E90" s="189" t="s">
        <v>413</v>
      </c>
      <c r="F90" s="182" t="s">
        <v>388</v>
      </c>
      <c r="G90" s="182" t="s">
        <v>362</v>
      </c>
      <c r="H90" s="182" t="s">
        <v>389</v>
      </c>
      <c r="I90" s="182" t="s">
        <v>410</v>
      </c>
      <c r="J90" s="43">
        <v>601</v>
      </c>
      <c r="K90" s="191" t="s">
        <v>332</v>
      </c>
      <c r="L90" s="201"/>
      <c r="N90" s="209" t="s">
        <v>2183</v>
      </c>
      <c r="O90" s="209"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88" t="s">
        <v>2184</v>
      </c>
      <c r="Q90" s="288" t="s">
        <v>310</v>
      </c>
      <c r="R90" s="288" t="str">
        <f t="shared" si="6"/>
        <v>Passenger Motorbikes</v>
      </c>
      <c r="S90" s="288" t="str">
        <f t="shared" si="5"/>
        <v>//**Passenger Motorbikes: **</v>
      </c>
      <c r="T90" s="275" t="str">
        <f t="shared" si="4"/>
        <v/>
      </c>
    </row>
    <row r="91" spans="1:21" x14ac:dyDescent="0.25">
      <c r="A91" s="209" t="s">
        <v>2185</v>
      </c>
      <c r="B91" s="287"/>
      <c r="C91" s="189" t="s">
        <v>304</v>
      </c>
      <c r="D91" s="189" t="s">
        <v>412</v>
      </c>
      <c r="E91" s="189" t="s">
        <v>413</v>
      </c>
      <c r="F91" s="182" t="s">
        <v>396</v>
      </c>
      <c r="G91" s="182" t="s">
        <v>362</v>
      </c>
      <c r="H91" s="182" t="s">
        <v>397</v>
      </c>
      <c r="I91" s="182" t="s">
        <v>410</v>
      </c>
      <c r="J91" s="43">
        <v>602</v>
      </c>
      <c r="K91" s="191" t="s">
        <v>332</v>
      </c>
      <c r="L91" s="201"/>
      <c r="N91" s="209" t="s">
        <v>2183</v>
      </c>
      <c r="O91" s="209"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88" t="s">
        <v>2184</v>
      </c>
      <c r="Q91" s="288" t="s">
        <v>310</v>
      </c>
      <c r="R91" s="288" t="str">
        <f t="shared" si="6"/>
        <v>Freight Motorbikes</v>
      </c>
      <c r="S91" s="288" t="str">
        <f t="shared" si="5"/>
        <v>//**Freight Motorbikes: **</v>
      </c>
      <c r="T91" s="275" t="str">
        <f t="shared" si="4"/>
        <v/>
      </c>
    </row>
    <row r="92" spans="1:21" s="290" customFormat="1" ht="75" x14ac:dyDescent="0.25">
      <c r="A92" s="291" t="s">
        <v>2182</v>
      </c>
      <c r="B92" s="277"/>
      <c r="C92" s="310" t="s">
        <v>304</v>
      </c>
      <c r="D92" s="310" t="s">
        <v>420</v>
      </c>
      <c r="E92" s="310" t="s">
        <v>421</v>
      </c>
      <c r="F92" s="311"/>
      <c r="G92" s="311"/>
      <c r="H92" s="311"/>
      <c r="I92" s="311"/>
      <c r="J92" s="323">
        <v>1</v>
      </c>
      <c r="K92" s="311" t="s">
        <v>310</v>
      </c>
      <c r="L92" s="312" t="s">
        <v>2288</v>
      </c>
      <c r="M92" s="277"/>
      <c r="N92" s="292" t="s">
        <v>2183</v>
      </c>
      <c r="O92" s="292"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1" t="s">
        <v>2184</v>
      </c>
      <c r="Q92" s="291" t="s">
        <v>332</v>
      </c>
      <c r="S92" s="290" t="str">
        <f t="shared" si="5"/>
        <v/>
      </c>
      <c r="T92" s="290"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6"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0" customFormat="1" ht="315" x14ac:dyDescent="0.25">
      <c r="A93" s="291" t="s">
        <v>2182</v>
      </c>
      <c r="B93" s="277"/>
      <c r="C93" s="291" t="s">
        <v>304</v>
      </c>
      <c r="D93" s="291" t="s">
        <v>429</v>
      </c>
      <c r="E93" s="291" t="str">
        <f>E94</f>
        <v>Percentage Additional Improvement of Fuel Economy Std</v>
      </c>
      <c r="F93" s="291"/>
      <c r="G93" s="291"/>
      <c r="H93" s="291"/>
      <c r="I93" s="291"/>
      <c r="J93" s="291"/>
      <c r="K93" s="291"/>
      <c r="L93" s="291"/>
      <c r="M93" s="277"/>
      <c r="N93" s="292" t="s">
        <v>2183</v>
      </c>
      <c r="O93" s="292"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0" t="s">
        <v>2184</v>
      </c>
      <c r="Q93" s="290" t="s">
        <v>310</v>
      </c>
      <c r="S93" s="290" t="str">
        <f t="shared" si="5"/>
        <v/>
      </c>
      <c r="T93" s="290" t="str">
        <f t="shared" si="4"/>
        <v/>
      </c>
      <c r="U93" s="286"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25">
      <c r="A94" s="209" t="s">
        <v>2185</v>
      </c>
      <c r="B94" s="287"/>
      <c r="C94" s="181" t="s">
        <v>304</v>
      </c>
      <c r="D94" s="181" t="s">
        <v>429</v>
      </c>
      <c r="E94" s="181" t="s">
        <v>430</v>
      </c>
      <c r="F94" s="184" t="s">
        <v>388</v>
      </c>
      <c r="G94" s="184" t="s">
        <v>307</v>
      </c>
      <c r="H94" s="184" t="s">
        <v>389</v>
      </c>
      <c r="I94" s="184" t="s">
        <v>307</v>
      </c>
      <c r="J94" s="43">
        <v>362</v>
      </c>
      <c r="K94" s="191" t="s">
        <v>310</v>
      </c>
      <c r="L94" s="186" t="s">
        <v>2289</v>
      </c>
      <c r="N94" s="209" t="s">
        <v>2183</v>
      </c>
      <c r="O94" s="209"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88" t="s">
        <v>2184</v>
      </c>
      <c r="Q94" s="288" t="s">
        <v>310</v>
      </c>
      <c r="R94" s="288" t="str">
        <f t="shared" ref="R94:R105" si="7">H94&amp;" "&amp;I94</f>
        <v>Passenger LDVs</v>
      </c>
      <c r="S94" s="288" t="str">
        <f t="shared" si="5"/>
        <v>//**Passenger LDVs: **</v>
      </c>
      <c r="T94" s="275"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25">
      <c r="A95" s="209" t="s">
        <v>2185</v>
      </c>
      <c r="B95" s="287"/>
      <c r="C95" s="189" t="s">
        <v>304</v>
      </c>
      <c r="D95" s="189" t="s">
        <v>429</v>
      </c>
      <c r="E95" s="189" t="s">
        <v>430</v>
      </c>
      <c r="F95" s="184" t="s">
        <v>396</v>
      </c>
      <c r="G95" s="184" t="s">
        <v>307</v>
      </c>
      <c r="H95" s="184" t="s">
        <v>397</v>
      </c>
      <c r="I95" s="184" t="s">
        <v>307</v>
      </c>
      <c r="J95" s="43">
        <v>363</v>
      </c>
      <c r="K95" s="191" t="s">
        <v>310</v>
      </c>
      <c r="L95" s="186" t="s">
        <v>2289</v>
      </c>
      <c r="N95" s="209" t="s">
        <v>2183</v>
      </c>
      <c r="O95" s="209"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88" t="s">
        <v>2184</v>
      </c>
      <c r="Q95" s="288" t="s">
        <v>310</v>
      </c>
      <c r="R95" s="288" t="str">
        <f t="shared" si="7"/>
        <v>Freight LDVs</v>
      </c>
      <c r="S95" s="288" t="str">
        <f t="shared" si="5"/>
        <v>//**Freight LDVs: **</v>
      </c>
      <c r="T95" s="275"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25">
      <c r="A96" s="209" t="s">
        <v>2185</v>
      </c>
      <c r="B96" s="287"/>
      <c r="C96" s="189" t="s">
        <v>304</v>
      </c>
      <c r="D96" s="189" t="s">
        <v>429</v>
      </c>
      <c r="E96" s="189" t="s">
        <v>430</v>
      </c>
      <c r="F96" s="184" t="s">
        <v>388</v>
      </c>
      <c r="G96" s="184" t="s">
        <v>334</v>
      </c>
      <c r="H96" s="184" t="s">
        <v>389</v>
      </c>
      <c r="I96" s="184" t="s">
        <v>334</v>
      </c>
      <c r="J96" s="43">
        <v>364</v>
      </c>
      <c r="K96" s="191" t="s">
        <v>310</v>
      </c>
      <c r="L96" s="186" t="s">
        <v>2290</v>
      </c>
      <c r="N96" s="209" t="s">
        <v>2183</v>
      </c>
      <c r="O96" s="209"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88" t="s">
        <v>2184</v>
      </c>
      <c r="Q96" s="288" t="s">
        <v>310</v>
      </c>
      <c r="R96" s="288" t="str">
        <f t="shared" si="7"/>
        <v>Passenger HDVs</v>
      </c>
      <c r="S96" s="288" t="str">
        <f t="shared" si="5"/>
        <v>//**Passenger HDVs: **</v>
      </c>
      <c r="T96" s="275"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25">
      <c r="A97" s="209" t="s">
        <v>2185</v>
      </c>
      <c r="B97" s="287"/>
      <c r="C97" s="189" t="s">
        <v>304</v>
      </c>
      <c r="D97" s="189" t="s">
        <v>429</v>
      </c>
      <c r="E97" s="189" t="s">
        <v>430</v>
      </c>
      <c r="F97" s="184" t="s">
        <v>396</v>
      </c>
      <c r="G97" s="184" t="s">
        <v>334</v>
      </c>
      <c r="H97" s="184" t="s">
        <v>397</v>
      </c>
      <c r="I97" s="184" t="s">
        <v>334</v>
      </c>
      <c r="J97" s="43">
        <v>365</v>
      </c>
      <c r="K97" s="191" t="s">
        <v>310</v>
      </c>
      <c r="L97" s="186" t="s">
        <v>2291</v>
      </c>
      <c r="N97" s="209" t="s">
        <v>2183</v>
      </c>
      <c r="O97" s="209"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88" t="s">
        <v>2184</v>
      </c>
      <c r="Q97" s="288" t="s">
        <v>310</v>
      </c>
      <c r="R97" s="288" t="str">
        <f t="shared" si="7"/>
        <v>Freight HDVs</v>
      </c>
      <c r="S97" s="288" t="str">
        <f t="shared" si="5"/>
        <v>//**Freight HDVs: **</v>
      </c>
      <c r="T97" s="275"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25">
      <c r="A98" s="209" t="s">
        <v>2185</v>
      </c>
      <c r="B98" s="287"/>
      <c r="C98" s="189" t="s">
        <v>304</v>
      </c>
      <c r="D98" s="189" t="s">
        <v>429</v>
      </c>
      <c r="E98" s="189" t="s">
        <v>430</v>
      </c>
      <c r="F98" s="184" t="s">
        <v>388</v>
      </c>
      <c r="G98" s="184" t="s">
        <v>343</v>
      </c>
      <c r="H98" s="184" t="s">
        <v>389</v>
      </c>
      <c r="I98" s="184" t="s">
        <v>402</v>
      </c>
      <c r="J98" s="43">
        <v>366</v>
      </c>
      <c r="K98" s="191" t="s">
        <v>310</v>
      </c>
      <c r="L98" s="201" t="s">
        <v>2292</v>
      </c>
      <c r="N98" s="209" t="s">
        <v>2183</v>
      </c>
      <c r="O98" s="209"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88" t="s">
        <v>2184</v>
      </c>
      <c r="Q98" s="288" t="s">
        <v>310</v>
      </c>
      <c r="R98" s="288" t="str">
        <f t="shared" si="7"/>
        <v>Passenger Aircraft</v>
      </c>
      <c r="S98" s="288" t="str">
        <f t="shared" si="5"/>
        <v>//**Passenger Aircraft: **</v>
      </c>
      <c r="T98" s="275" t="str">
        <f t="shared" si="4"/>
        <v>//**Passenger Aircraft: ** The U.S. currently does not have fuel economy standards for aircraft.  In the absence of standards, new passenger aircraft fuel economy is projected to improve roughly 17% from 2018-2050 in the BAU case.</v>
      </c>
    </row>
    <row r="99" spans="1:21" x14ac:dyDescent="0.25">
      <c r="A99" s="209" t="s">
        <v>2185</v>
      </c>
      <c r="B99" s="287"/>
      <c r="C99" s="189" t="s">
        <v>304</v>
      </c>
      <c r="D99" s="189" t="s">
        <v>429</v>
      </c>
      <c r="E99" s="189" t="s">
        <v>430</v>
      </c>
      <c r="F99" s="184" t="s">
        <v>396</v>
      </c>
      <c r="G99" s="184" t="s">
        <v>343</v>
      </c>
      <c r="H99" s="184" t="s">
        <v>397</v>
      </c>
      <c r="I99" s="184" t="s">
        <v>402</v>
      </c>
      <c r="J99" s="43">
        <v>367</v>
      </c>
      <c r="K99" s="191" t="s">
        <v>310</v>
      </c>
      <c r="L99" s="186" t="s">
        <v>2293</v>
      </c>
      <c r="N99" s="209" t="s">
        <v>2183</v>
      </c>
      <c r="O99" s="209"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88" t="s">
        <v>2184</v>
      </c>
      <c r="Q99" s="288" t="s">
        <v>310</v>
      </c>
      <c r="R99" s="288" t="str">
        <f t="shared" si="7"/>
        <v>Freight Aircraft</v>
      </c>
      <c r="S99" s="288" t="str">
        <f t="shared" si="5"/>
        <v>//**Freight Aircraft: **</v>
      </c>
      <c r="T99" s="275" t="str">
        <f t="shared" si="4"/>
        <v>//**Freight Aircraft: ** The U.S. currently does not have fuel economy standards for aircraft.  In the absence of standards, new freight aircraft fuel economy is projected to improve roughly 50% from 2018-2050 in the BAU case.</v>
      </c>
    </row>
    <row r="100" spans="1:21" x14ac:dyDescent="0.25">
      <c r="A100" s="209" t="s">
        <v>2185</v>
      </c>
      <c r="B100" s="287"/>
      <c r="C100" s="189" t="s">
        <v>304</v>
      </c>
      <c r="D100" s="189" t="s">
        <v>429</v>
      </c>
      <c r="E100" s="189" t="s">
        <v>430</v>
      </c>
      <c r="F100" s="184" t="s">
        <v>388</v>
      </c>
      <c r="G100" s="184" t="s">
        <v>346</v>
      </c>
      <c r="H100" s="184" t="s">
        <v>389</v>
      </c>
      <c r="I100" s="184" t="s">
        <v>405</v>
      </c>
      <c r="J100" s="43">
        <v>368</v>
      </c>
      <c r="K100" s="191" t="s">
        <v>310</v>
      </c>
      <c r="L100" s="186" t="s">
        <v>2294</v>
      </c>
      <c r="N100" s="209" t="s">
        <v>2183</v>
      </c>
      <c r="O100" s="209"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88" t="s">
        <v>2184</v>
      </c>
      <c r="Q100" s="288" t="s">
        <v>310</v>
      </c>
      <c r="R100" s="288" t="str">
        <f t="shared" si="7"/>
        <v>Passenger Rail</v>
      </c>
      <c r="S100" s="288" t="str">
        <f t="shared" si="5"/>
        <v>//**Passenger Rail: **</v>
      </c>
      <c r="T100" s="275" t="str">
        <f t="shared" si="4"/>
        <v>//**Passenger Rail: ** The U.S. currently does not have fuel economy standards for trains.  In the absence of standards, new passenger train fuel economy is not projected to change significantly from 2018-2050 in the BAU case.</v>
      </c>
    </row>
    <row r="101" spans="1:21" x14ac:dyDescent="0.25">
      <c r="A101" s="209" t="s">
        <v>2185</v>
      </c>
      <c r="B101" s="287"/>
      <c r="C101" s="189" t="s">
        <v>304</v>
      </c>
      <c r="D101" s="189" t="s">
        <v>429</v>
      </c>
      <c r="E101" s="189" t="s">
        <v>430</v>
      </c>
      <c r="F101" s="184" t="s">
        <v>396</v>
      </c>
      <c r="G101" s="184" t="s">
        <v>346</v>
      </c>
      <c r="H101" s="184" t="s">
        <v>397</v>
      </c>
      <c r="I101" s="184" t="s">
        <v>405</v>
      </c>
      <c r="J101" s="43">
        <v>369</v>
      </c>
      <c r="K101" s="191" t="s">
        <v>310</v>
      </c>
      <c r="L101" s="186" t="s">
        <v>2295</v>
      </c>
      <c r="N101" s="209" t="s">
        <v>2183</v>
      </c>
      <c r="O101" s="209"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88" t="s">
        <v>2184</v>
      </c>
      <c r="Q101" s="288" t="s">
        <v>310</v>
      </c>
      <c r="R101" s="288" t="str">
        <f t="shared" si="7"/>
        <v>Freight Rail</v>
      </c>
      <c r="S101" s="288" t="str">
        <f t="shared" si="5"/>
        <v>//**Freight Rail: **</v>
      </c>
      <c r="T101" s="275" t="str">
        <f t="shared" si="4"/>
        <v>//**Freight Rail: ** The U.S. currently does not have fuel economy standards for trains.  In the absence of standards, new freight train fuel economy is projected to improve roughly 23% from 2018-2050 in the BAU case.</v>
      </c>
    </row>
    <row r="102" spans="1:21" x14ac:dyDescent="0.25">
      <c r="A102" s="209" t="s">
        <v>2185</v>
      </c>
      <c r="B102" s="287"/>
      <c r="C102" s="189" t="s">
        <v>304</v>
      </c>
      <c r="D102" s="189" t="s">
        <v>429</v>
      </c>
      <c r="E102" s="189" t="s">
        <v>430</v>
      </c>
      <c r="F102" s="184" t="s">
        <v>388</v>
      </c>
      <c r="G102" s="184" t="s">
        <v>354</v>
      </c>
      <c r="H102" s="184" t="s">
        <v>389</v>
      </c>
      <c r="I102" s="184" t="s">
        <v>406</v>
      </c>
      <c r="J102" s="43">
        <v>370</v>
      </c>
      <c r="K102" s="191" t="s">
        <v>310</v>
      </c>
      <c r="L102" s="186" t="s">
        <v>2296</v>
      </c>
      <c r="N102" s="209" t="s">
        <v>2183</v>
      </c>
      <c r="O102" s="209"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88" t="s">
        <v>2184</v>
      </c>
      <c r="Q102" s="288" t="s">
        <v>310</v>
      </c>
      <c r="R102" s="288" t="str">
        <f t="shared" si="7"/>
        <v>Passenger Ships</v>
      </c>
      <c r="S102" s="288" t="str">
        <f t="shared" si="5"/>
        <v>//**Passenger Ships: **</v>
      </c>
      <c r="T102" s="275" t="str">
        <f t="shared" si="4"/>
        <v>//**Passenger Ships: ** The U.S. currently does not have fuel economy standards for ships.  In the absence of standards, new passenger ship fuel economy is not projected to change significantly from 2018-2050 in the BAU case.</v>
      </c>
    </row>
    <row r="103" spans="1:21" x14ac:dyDescent="0.25">
      <c r="A103" s="209" t="s">
        <v>2185</v>
      </c>
      <c r="B103" s="287"/>
      <c r="C103" s="189" t="s">
        <v>304</v>
      </c>
      <c r="D103" s="189" t="s">
        <v>429</v>
      </c>
      <c r="E103" s="189" t="s">
        <v>430</v>
      </c>
      <c r="F103" s="184" t="s">
        <v>396</v>
      </c>
      <c r="G103" s="184" t="s">
        <v>354</v>
      </c>
      <c r="H103" s="184" t="s">
        <v>397</v>
      </c>
      <c r="I103" s="184" t="s">
        <v>406</v>
      </c>
      <c r="J103" s="43">
        <v>371</v>
      </c>
      <c r="K103" s="191" t="s">
        <v>310</v>
      </c>
      <c r="L103" s="186" t="s">
        <v>2297</v>
      </c>
      <c r="N103" s="209" t="s">
        <v>2183</v>
      </c>
      <c r="O103" s="209"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88" t="s">
        <v>2184</v>
      </c>
      <c r="Q103" s="288" t="s">
        <v>310</v>
      </c>
      <c r="R103" s="288" t="str">
        <f t="shared" si="7"/>
        <v>Freight Ships</v>
      </c>
      <c r="S103" s="288" t="str">
        <f t="shared" si="5"/>
        <v>//**Freight Ships: **</v>
      </c>
      <c r="T103" s="275" t="str">
        <f t="shared" si="4"/>
        <v>//**Freight Ships: ** The U.S. currently does not have fuel economy standards for ships.  In the absence of standards, new freight ship fuel economy is projected to improve roughly 21% from 2018-2050 in the BAU case.</v>
      </c>
    </row>
    <row r="104" spans="1:21" x14ac:dyDescent="0.25">
      <c r="A104" s="209" t="s">
        <v>2185</v>
      </c>
      <c r="B104" s="287"/>
      <c r="C104" s="189" t="s">
        <v>304</v>
      </c>
      <c r="D104" s="189" t="s">
        <v>429</v>
      </c>
      <c r="E104" s="189" t="s">
        <v>430</v>
      </c>
      <c r="F104" s="184" t="s">
        <v>388</v>
      </c>
      <c r="G104" s="184" t="s">
        <v>362</v>
      </c>
      <c r="H104" s="184" t="s">
        <v>389</v>
      </c>
      <c r="I104" s="184" t="s">
        <v>410</v>
      </c>
      <c r="J104" s="43">
        <v>372</v>
      </c>
      <c r="K104" s="191" t="s">
        <v>310</v>
      </c>
      <c r="L104" s="186" t="s">
        <v>2298</v>
      </c>
      <c r="N104" s="209" t="s">
        <v>2183</v>
      </c>
      <c r="O104" s="209"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88" t="s">
        <v>2184</v>
      </c>
      <c r="Q104" s="288" t="s">
        <v>310</v>
      </c>
      <c r="R104" s="288" t="str">
        <f t="shared" si="7"/>
        <v>Passenger Motorbikes</v>
      </c>
      <c r="S104" s="288" t="str">
        <f t="shared" si="5"/>
        <v>//**Passenger Motorbikes: **</v>
      </c>
      <c r="T104" s="275" t="str">
        <f t="shared" si="4"/>
        <v>//**Passenger Motorbikes: ** The U.S. currently does not have fuel economy standards for motorbikes.  In the absence of standards, new motorbike fuel economy is not projected to change significantly from 2018-2050 in the BAU case.</v>
      </c>
    </row>
    <row r="105" spans="1:21" x14ac:dyDescent="0.25">
      <c r="A105" s="209" t="s">
        <v>2185</v>
      </c>
      <c r="B105" s="287"/>
      <c r="C105" s="189" t="s">
        <v>304</v>
      </c>
      <c r="D105" s="189" t="s">
        <v>429</v>
      </c>
      <c r="E105" s="189" t="s">
        <v>430</v>
      </c>
      <c r="F105" s="184" t="s">
        <v>396</v>
      </c>
      <c r="G105" s="184" t="s">
        <v>362</v>
      </c>
      <c r="H105" s="184" t="s">
        <v>397</v>
      </c>
      <c r="I105" s="184" t="s">
        <v>410</v>
      </c>
      <c r="J105" s="43">
        <v>373</v>
      </c>
      <c r="K105" s="191" t="s">
        <v>332</v>
      </c>
      <c r="L105" s="186"/>
      <c r="N105" s="209" t="s">
        <v>2183</v>
      </c>
      <c r="O105" s="209"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88" t="s">
        <v>2184</v>
      </c>
      <c r="Q105" s="288" t="s">
        <v>310</v>
      </c>
      <c r="R105" s="288" t="str">
        <f t="shared" si="7"/>
        <v>Freight Motorbikes</v>
      </c>
      <c r="S105" s="288" t="str">
        <f t="shared" si="5"/>
        <v>//**Freight Motorbikes: **</v>
      </c>
      <c r="T105" s="275" t="str">
        <f t="shared" si="4"/>
        <v/>
      </c>
    </row>
    <row r="106" spans="1:21" s="291" customFormat="1" ht="375" x14ac:dyDescent="0.25">
      <c r="A106" s="291" t="s">
        <v>2182</v>
      </c>
      <c r="B106" s="277"/>
      <c r="C106" s="291" t="s">
        <v>304</v>
      </c>
      <c r="D106" s="291" t="s">
        <v>2167</v>
      </c>
      <c r="E106" s="291" t="str">
        <f>E107</f>
        <v>Minimum Required Hydrogen Vehicle Sales Percentage</v>
      </c>
      <c r="M106" s="277"/>
      <c r="N106" s="292" t="s">
        <v>2183</v>
      </c>
      <c r="O106" s="292"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0" t="s">
        <v>2184</v>
      </c>
      <c r="Q106" s="290" t="s">
        <v>310</v>
      </c>
      <c r="S106" s="290" t="str">
        <f t="shared" si="5"/>
        <v/>
      </c>
      <c r="T106" s="290" t="str">
        <f t="shared" si="4"/>
        <v/>
      </c>
      <c r="U106" s="286"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25">
      <c r="A107" s="209" t="s">
        <v>2185</v>
      </c>
      <c r="B107" s="287"/>
      <c r="C107" s="182" t="s">
        <v>304</v>
      </c>
      <c r="D107" s="182" t="s">
        <v>455</v>
      </c>
      <c r="E107" s="182" t="s">
        <v>456</v>
      </c>
      <c r="F107" s="184" t="s">
        <v>388</v>
      </c>
      <c r="G107" s="184" t="s">
        <v>307</v>
      </c>
      <c r="H107" s="184" t="s">
        <v>389</v>
      </c>
      <c r="I107" s="184" t="s">
        <v>307</v>
      </c>
      <c r="J107" s="183">
        <v>460</v>
      </c>
      <c r="K107" s="184" t="s">
        <v>310</v>
      </c>
      <c r="L107" s="186" t="s">
        <v>2299</v>
      </c>
      <c r="N107" s="209" t="s">
        <v>2183</v>
      </c>
      <c r="O107" s="209"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88" t="s">
        <v>2184</v>
      </c>
      <c r="Q107" s="288" t="s">
        <v>310</v>
      </c>
      <c r="R107" s="288" t="str">
        <f t="shared" ref="R107:R118" si="8">H107&amp;" "&amp;I107</f>
        <v>Passenger LDVs</v>
      </c>
      <c r="S107" s="288" t="str">
        <f t="shared" si="5"/>
        <v>//**Passenger LDVs: **</v>
      </c>
      <c r="T107" s="275"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25">
      <c r="A108" s="209" t="s">
        <v>2185</v>
      </c>
      <c r="B108" s="287"/>
      <c r="C108" s="189" t="s">
        <v>304</v>
      </c>
      <c r="D108" s="189" t="s">
        <v>455</v>
      </c>
      <c r="E108" s="189" t="s">
        <v>456</v>
      </c>
      <c r="F108" s="184" t="s">
        <v>396</v>
      </c>
      <c r="G108" s="184" t="s">
        <v>307</v>
      </c>
      <c r="H108" s="184" t="s">
        <v>397</v>
      </c>
      <c r="I108" s="184" t="s">
        <v>307</v>
      </c>
      <c r="J108" s="43">
        <v>461</v>
      </c>
      <c r="K108" s="184" t="s">
        <v>310</v>
      </c>
      <c r="L108" s="186" t="s">
        <v>2299</v>
      </c>
      <c r="N108" s="209" t="s">
        <v>2183</v>
      </c>
      <c r="O108" s="209"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88" t="s">
        <v>2184</v>
      </c>
      <c r="Q108" s="288" t="s">
        <v>310</v>
      </c>
      <c r="R108" s="288" t="str">
        <f t="shared" si="8"/>
        <v>Freight LDVs</v>
      </c>
      <c r="S108" s="288" t="str">
        <f t="shared" si="5"/>
        <v>//**Freight LDVs: **</v>
      </c>
      <c r="T108" s="275"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25">
      <c r="A109" s="209" t="s">
        <v>2185</v>
      </c>
      <c r="B109" s="287"/>
      <c r="C109" s="189" t="s">
        <v>304</v>
      </c>
      <c r="D109" s="189" t="s">
        <v>455</v>
      </c>
      <c r="E109" s="189" t="s">
        <v>456</v>
      </c>
      <c r="F109" s="184" t="s">
        <v>388</v>
      </c>
      <c r="G109" s="184" t="s">
        <v>334</v>
      </c>
      <c r="H109" s="184" t="s">
        <v>389</v>
      </c>
      <c r="I109" s="184" t="s">
        <v>334</v>
      </c>
      <c r="J109" s="183">
        <v>462</v>
      </c>
      <c r="K109" s="184" t="s">
        <v>310</v>
      </c>
      <c r="L109" s="186" t="s">
        <v>2299</v>
      </c>
      <c r="N109" s="209" t="s">
        <v>2183</v>
      </c>
      <c r="O109" s="209"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88" t="s">
        <v>2184</v>
      </c>
      <c r="Q109" s="288" t="s">
        <v>310</v>
      </c>
      <c r="R109" s="288" t="str">
        <f t="shared" si="8"/>
        <v>Passenger HDVs</v>
      </c>
      <c r="S109" s="288" t="str">
        <f t="shared" si="5"/>
        <v>//**Passenger HDVs: **</v>
      </c>
      <c r="T109" s="275"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25">
      <c r="A110" s="209" t="s">
        <v>2185</v>
      </c>
      <c r="B110" s="287"/>
      <c r="C110" s="189" t="s">
        <v>304</v>
      </c>
      <c r="D110" s="189" t="s">
        <v>455</v>
      </c>
      <c r="E110" s="189" t="s">
        <v>456</v>
      </c>
      <c r="F110" s="184" t="s">
        <v>396</v>
      </c>
      <c r="G110" s="184" t="s">
        <v>334</v>
      </c>
      <c r="H110" s="184" t="s">
        <v>397</v>
      </c>
      <c r="I110" s="184" t="s">
        <v>334</v>
      </c>
      <c r="J110" s="43">
        <v>463</v>
      </c>
      <c r="K110" s="184" t="s">
        <v>310</v>
      </c>
      <c r="L110" s="186" t="s">
        <v>2299</v>
      </c>
      <c r="N110" s="209" t="s">
        <v>2183</v>
      </c>
      <c r="O110" s="209"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88" t="s">
        <v>2184</v>
      </c>
      <c r="Q110" s="288" t="s">
        <v>310</v>
      </c>
      <c r="R110" s="288" t="str">
        <f t="shared" si="8"/>
        <v>Freight HDVs</v>
      </c>
      <c r="S110" s="288" t="str">
        <f t="shared" si="5"/>
        <v>//**Freight HDVs: **</v>
      </c>
      <c r="T110" s="275"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25">
      <c r="A111" s="209" t="s">
        <v>2185</v>
      </c>
      <c r="B111" s="287"/>
      <c r="C111" s="189" t="s">
        <v>304</v>
      </c>
      <c r="D111" s="189" t="s">
        <v>455</v>
      </c>
      <c r="E111" s="189" t="s">
        <v>456</v>
      </c>
      <c r="F111" s="184" t="s">
        <v>388</v>
      </c>
      <c r="G111" s="184" t="s">
        <v>343</v>
      </c>
      <c r="H111" s="184" t="s">
        <v>389</v>
      </c>
      <c r="I111" s="184" t="s">
        <v>402</v>
      </c>
      <c r="J111" s="43">
        <v>502</v>
      </c>
      <c r="K111" s="184" t="s">
        <v>310</v>
      </c>
      <c r="L111" s="186" t="s">
        <v>2189</v>
      </c>
      <c r="N111" s="209" t="s">
        <v>2183</v>
      </c>
      <c r="O111" s="209"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88" t="s">
        <v>2184</v>
      </c>
      <c r="Q111" s="288" t="s">
        <v>310</v>
      </c>
      <c r="R111" s="288" t="str">
        <f t="shared" si="8"/>
        <v>Passenger Aircraft</v>
      </c>
      <c r="S111" s="288" t="str">
        <f t="shared" si="5"/>
        <v>//**Passenger Aircraft: **</v>
      </c>
      <c r="T111" s="275"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25">
      <c r="A112" s="209" t="s">
        <v>2185</v>
      </c>
      <c r="B112" s="287"/>
      <c r="C112" s="189" t="s">
        <v>304</v>
      </c>
      <c r="D112" s="189" t="s">
        <v>455</v>
      </c>
      <c r="E112" s="189" t="s">
        <v>456</v>
      </c>
      <c r="F112" s="184" t="s">
        <v>396</v>
      </c>
      <c r="G112" s="184" t="s">
        <v>343</v>
      </c>
      <c r="H112" s="184" t="s">
        <v>397</v>
      </c>
      <c r="I112" s="184" t="s">
        <v>402</v>
      </c>
      <c r="J112" s="43">
        <v>503</v>
      </c>
      <c r="K112" s="184" t="s">
        <v>310</v>
      </c>
      <c r="L112" s="186" t="s">
        <v>2189</v>
      </c>
      <c r="N112" s="209" t="s">
        <v>2183</v>
      </c>
      <c r="O112" s="209"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88" t="s">
        <v>2184</v>
      </c>
      <c r="Q112" s="288" t="s">
        <v>310</v>
      </c>
      <c r="R112" s="288" t="str">
        <f t="shared" si="8"/>
        <v>Freight Aircraft</v>
      </c>
      <c r="S112" s="288" t="str">
        <f t="shared" si="5"/>
        <v>//**Freight Aircraft: **</v>
      </c>
      <c r="T112" s="275"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25">
      <c r="A113" s="209" t="s">
        <v>2185</v>
      </c>
      <c r="B113" s="287"/>
      <c r="C113" s="189" t="s">
        <v>304</v>
      </c>
      <c r="D113" s="189" t="s">
        <v>455</v>
      </c>
      <c r="E113" s="189" t="s">
        <v>456</v>
      </c>
      <c r="F113" s="184" t="s">
        <v>388</v>
      </c>
      <c r="G113" s="184" t="s">
        <v>346</v>
      </c>
      <c r="H113" s="184" t="s">
        <v>389</v>
      </c>
      <c r="I113" s="184" t="s">
        <v>405</v>
      </c>
      <c r="J113" s="43">
        <v>504</v>
      </c>
      <c r="K113" s="184" t="s">
        <v>310</v>
      </c>
      <c r="L113" s="186" t="s">
        <v>2190</v>
      </c>
      <c r="N113" s="209" t="s">
        <v>2183</v>
      </c>
      <c r="O113" s="209"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88" t="s">
        <v>2184</v>
      </c>
      <c r="Q113" s="288" t="s">
        <v>310</v>
      </c>
      <c r="R113" s="288" t="str">
        <f t="shared" si="8"/>
        <v>Passenger Rail</v>
      </c>
      <c r="S113" s="288" t="str">
        <f t="shared" si="5"/>
        <v>//**Passenger Rail: **</v>
      </c>
      <c r="T113" s="275"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25">
      <c r="A114" s="209" t="s">
        <v>2185</v>
      </c>
      <c r="B114" s="287"/>
      <c r="C114" s="189" t="s">
        <v>304</v>
      </c>
      <c r="D114" s="189" t="s">
        <v>455</v>
      </c>
      <c r="E114" s="189" t="s">
        <v>456</v>
      </c>
      <c r="F114" s="184" t="s">
        <v>396</v>
      </c>
      <c r="G114" s="184" t="s">
        <v>346</v>
      </c>
      <c r="H114" s="184" t="s">
        <v>397</v>
      </c>
      <c r="I114" s="184" t="s">
        <v>405</v>
      </c>
      <c r="J114" s="43">
        <v>505</v>
      </c>
      <c r="K114" s="184" t="s">
        <v>310</v>
      </c>
      <c r="L114" s="186" t="s">
        <v>2190</v>
      </c>
      <c r="N114" s="209" t="s">
        <v>2183</v>
      </c>
      <c r="O114" s="209"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88" t="s">
        <v>2184</v>
      </c>
      <c r="Q114" s="288" t="s">
        <v>310</v>
      </c>
      <c r="R114" s="288" t="str">
        <f t="shared" si="8"/>
        <v>Freight Rail</v>
      </c>
      <c r="S114" s="288" t="str">
        <f t="shared" si="5"/>
        <v>//**Freight Rail: **</v>
      </c>
      <c r="T114" s="275"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25">
      <c r="A115" s="209" t="s">
        <v>2185</v>
      </c>
      <c r="B115" s="287"/>
      <c r="C115" s="189" t="s">
        <v>304</v>
      </c>
      <c r="D115" s="189" t="s">
        <v>455</v>
      </c>
      <c r="E115" s="189" t="s">
        <v>456</v>
      </c>
      <c r="F115" s="184" t="s">
        <v>388</v>
      </c>
      <c r="G115" s="184" t="s">
        <v>354</v>
      </c>
      <c r="H115" s="184" t="s">
        <v>389</v>
      </c>
      <c r="I115" s="184" t="s">
        <v>406</v>
      </c>
      <c r="J115" s="43">
        <v>506</v>
      </c>
      <c r="K115" s="184" t="s">
        <v>310</v>
      </c>
      <c r="L115" s="186" t="s">
        <v>2191</v>
      </c>
      <c r="N115" s="209" t="s">
        <v>2183</v>
      </c>
      <c r="O115" s="209"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88" t="s">
        <v>2184</v>
      </c>
      <c r="Q115" s="288" t="s">
        <v>310</v>
      </c>
      <c r="R115" s="288" t="str">
        <f t="shared" si="8"/>
        <v>Passenger Ships</v>
      </c>
      <c r="S115" s="288" t="str">
        <f t="shared" si="5"/>
        <v>//**Passenger Ships: **</v>
      </c>
      <c r="T115" s="275"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25">
      <c r="A116" s="209" t="s">
        <v>2185</v>
      </c>
      <c r="B116" s="287"/>
      <c r="C116" s="189" t="s">
        <v>304</v>
      </c>
      <c r="D116" s="189" t="s">
        <v>455</v>
      </c>
      <c r="E116" s="189" t="s">
        <v>456</v>
      </c>
      <c r="F116" s="184" t="s">
        <v>396</v>
      </c>
      <c r="G116" s="184" t="s">
        <v>354</v>
      </c>
      <c r="H116" s="184" t="s">
        <v>397</v>
      </c>
      <c r="I116" s="184" t="s">
        <v>406</v>
      </c>
      <c r="J116" s="43">
        <v>507</v>
      </c>
      <c r="K116" s="184" t="s">
        <v>310</v>
      </c>
      <c r="L116" s="186" t="s">
        <v>2192</v>
      </c>
      <c r="N116" s="209" t="s">
        <v>2183</v>
      </c>
      <c r="O116" s="209"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88" t="s">
        <v>2184</v>
      </c>
      <c r="Q116" s="288" t="s">
        <v>310</v>
      </c>
      <c r="R116" s="288" t="str">
        <f t="shared" si="8"/>
        <v>Freight Ships</v>
      </c>
      <c r="S116" s="288" t="str">
        <f t="shared" si="5"/>
        <v>//**Freight Ships: **</v>
      </c>
      <c r="T116" s="275"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25">
      <c r="A117" s="209" t="s">
        <v>2185</v>
      </c>
      <c r="B117" s="287"/>
      <c r="C117" s="189" t="s">
        <v>304</v>
      </c>
      <c r="D117" s="189" t="s">
        <v>455</v>
      </c>
      <c r="E117" s="189" t="s">
        <v>456</v>
      </c>
      <c r="F117" s="184" t="s">
        <v>388</v>
      </c>
      <c r="G117" s="184" t="s">
        <v>362</v>
      </c>
      <c r="H117" s="184" t="s">
        <v>389</v>
      </c>
      <c r="I117" s="184" t="s">
        <v>410</v>
      </c>
      <c r="J117" s="43">
        <v>603</v>
      </c>
      <c r="K117" s="191" t="s">
        <v>332</v>
      </c>
      <c r="L117" s="186"/>
      <c r="N117" s="209" t="s">
        <v>2183</v>
      </c>
      <c r="O117" s="209"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88" t="s">
        <v>2184</v>
      </c>
      <c r="Q117" s="288" t="s">
        <v>310</v>
      </c>
      <c r="R117" s="288" t="str">
        <f t="shared" si="8"/>
        <v>Passenger Motorbikes</v>
      </c>
      <c r="S117" s="288" t="str">
        <f t="shared" si="5"/>
        <v>//**Passenger Motorbikes: **</v>
      </c>
      <c r="T117" s="275" t="str">
        <f t="shared" si="4"/>
        <v/>
      </c>
    </row>
    <row r="118" spans="1:21" x14ac:dyDescent="0.25">
      <c r="A118" s="209" t="s">
        <v>2185</v>
      </c>
      <c r="B118" s="287"/>
      <c r="C118" s="189" t="s">
        <v>304</v>
      </c>
      <c r="D118" s="189" t="s">
        <v>455</v>
      </c>
      <c r="E118" s="189" t="s">
        <v>456</v>
      </c>
      <c r="F118" s="184" t="s">
        <v>396</v>
      </c>
      <c r="G118" s="184" t="s">
        <v>362</v>
      </c>
      <c r="H118" s="184" t="s">
        <v>397</v>
      </c>
      <c r="I118" s="184" t="s">
        <v>410</v>
      </c>
      <c r="J118" s="43">
        <v>604</v>
      </c>
      <c r="K118" s="191" t="s">
        <v>332</v>
      </c>
      <c r="L118" s="186"/>
      <c r="N118" s="209" t="s">
        <v>2183</v>
      </c>
      <c r="O118" s="209"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88" t="s">
        <v>2184</v>
      </c>
      <c r="Q118" s="288" t="s">
        <v>310</v>
      </c>
      <c r="R118" s="288" t="str">
        <f t="shared" si="8"/>
        <v>Freight Motorbikes</v>
      </c>
      <c r="S118" s="288" t="str">
        <f t="shared" si="5"/>
        <v>//**Freight Motorbikes: **</v>
      </c>
      <c r="T118" s="275" t="str">
        <f t="shared" si="4"/>
        <v/>
      </c>
    </row>
    <row r="119" spans="1:21" s="291" customFormat="1" ht="45" x14ac:dyDescent="0.25">
      <c r="A119" s="291" t="s">
        <v>2182</v>
      </c>
      <c r="B119" s="277"/>
      <c r="C119" s="324" t="s">
        <v>304</v>
      </c>
      <c r="D119" s="324" t="s">
        <v>471</v>
      </c>
      <c r="E119" s="324" t="s">
        <v>472</v>
      </c>
      <c r="F119" s="321"/>
      <c r="G119" s="321"/>
      <c r="H119" s="321"/>
      <c r="I119" s="321"/>
      <c r="J119" s="325">
        <v>190</v>
      </c>
      <c r="K119" s="321" t="s">
        <v>310</v>
      </c>
      <c r="L119" s="322" t="s">
        <v>2300</v>
      </c>
      <c r="M119" s="277"/>
      <c r="N119" s="292" t="s">
        <v>2183</v>
      </c>
      <c r="O119" s="292"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1" t="s">
        <v>2184</v>
      </c>
      <c r="Q119" s="291" t="s">
        <v>332</v>
      </c>
      <c r="S119" s="290" t="str">
        <f>IF(R119="","","//**"&amp;R119&amp;": **")</f>
        <v/>
      </c>
      <c r="T119" s="290" t="str">
        <f t="shared" si="4"/>
        <v xml:space="preserve"> The U.S. National Renewable Fuel Standard equates to a BAU LCFS of 2.2% - 4.6% (varying by year).  The most ambitious state policy adopts an LCFS that requires a 10% reduction in carbon intensity of the transportation fuel pool by 2020.</v>
      </c>
      <c r="U119" s="286"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1" customFormat="1" ht="90" x14ac:dyDescent="0.25">
      <c r="A120" s="291" t="s">
        <v>2182</v>
      </c>
      <c r="B120" s="277"/>
      <c r="C120" s="291" t="s">
        <v>304</v>
      </c>
      <c r="D120" s="290" t="s">
        <v>479</v>
      </c>
      <c r="E120" s="291" t="str">
        <f>E121</f>
        <v>Percent of Travel Demand Shifted to Other Modes or Eliminated</v>
      </c>
      <c r="M120" s="277"/>
      <c r="N120" s="292" t="s">
        <v>2183</v>
      </c>
      <c r="O120" s="292" t="str">
        <f>INDEX('Standard Descriptions'!$E:$E,MATCH(Guidance!E120,'Standard Descriptions'!$C:$C,0))</f>
        <v xml:space="preserve"> This policy represents a set of measures aimed at reducing demand for passenger or freight transportation in the selected vehicle type(s).  //</v>
      </c>
      <c r="P120" s="290" t="s">
        <v>2184</v>
      </c>
      <c r="Q120" s="290" t="s">
        <v>310</v>
      </c>
      <c r="S120" s="290" t="str">
        <f t="shared" si="5"/>
        <v/>
      </c>
      <c r="T120" s="290" t="str">
        <f t="shared" si="4"/>
        <v/>
      </c>
      <c r="U120" s="286"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25">
      <c r="A121" s="209" t="s">
        <v>2185</v>
      </c>
      <c r="B121" s="287"/>
      <c r="C121" s="181" t="s">
        <v>304</v>
      </c>
      <c r="D121" s="181" t="s">
        <v>479</v>
      </c>
      <c r="E121" s="181" t="s">
        <v>480</v>
      </c>
      <c r="F121" s="184" t="s">
        <v>388</v>
      </c>
      <c r="G121" s="184" t="s">
        <v>307</v>
      </c>
      <c r="H121" s="184" t="s">
        <v>389</v>
      </c>
      <c r="I121" s="184" t="s">
        <v>307</v>
      </c>
      <c r="J121" s="43">
        <v>848</v>
      </c>
      <c r="K121" s="184" t="s">
        <v>310</v>
      </c>
      <c r="L121" s="213" t="s">
        <v>2301</v>
      </c>
      <c r="N121" s="209" t="s">
        <v>2183</v>
      </c>
      <c r="O121" s="209" t="str">
        <f>INDEX('Standard Descriptions'!$E:$E,MATCH(Guidance!E121,'Standard Descriptions'!$C:$C,0))</f>
        <v xml:space="preserve"> This policy represents a set of measures aimed at reducing demand for passenger or freight transportation in the selected vehicle type(s).  //</v>
      </c>
      <c r="P121" s="288" t="s">
        <v>2184</v>
      </c>
      <c r="Q121" s="288" t="s">
        <v>310</v>
      </c>
      <c r="R121" s="288" t="str">
        <f t="shared" ref="R121:R132" si="9">H121&amp;" "&amp;I121</f>
        <v>Passenger LDVs</v>
      </c>
      <c r="S121" s="288" t="str">
        <f t="shared" si="5"/>
        <v>//**Passenger LDVs: **</v>
      </c>
      <c r="T121" s="275"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25">
      <c r="A122" s="209" t="s">
        <v>2185</v>
      </c>
      <c r="B122" s="287"/>
      <c r="C122" s="189" t="s">
        <v>304</v>
      </c>
      <c r="D122" s="189" t="s">
        <v>479</v>
      </c>
      <c r="E122" s="189" t="s">
        <v>480</v>
      </c>
      <c r="F122" s="184" t="s">
        <v>388</v>
      </c>
      <c r="G122" s="184" t="s">
        <v>334</v>
      </c>
      <c r="H122" s="184" t="s">
        <v>389</v>
      </c>
      <c r="I122" s="184" t="s">
        <v>334</v>
      </c>
      <c r="J122" s="43">
        <v>849</v>
      </c>
      <c r="K122" s="191" t="s">
        <v>332</v>
      </c>
      <c r="L122" s="213" t="s">
        <v>2193</v>
      </c>
      <c r="N122" s="209" t="s">
        <v>2183</v>
      </c>
      <c r="O122" s="209" t="str">
        <f>INDEX('Standard Descriptions'!$E:$E,MATCH(Guidance!E122,'Standard Descriptions'!$C:$C,0))</f>
        <v xml:space="preserve"> This policy represents a set of measures aimed at reducing demand for passenger or freight transportation in the selected vehicle type(s).  //</v>
      </c>
      <c r="P122" s="288" t="s">
        <v>2184</v>
      </c>
      <c r="Q122" s="288" t="s">
        <v>310</v>
      </c>
      <c r="R122" s="288" t="str">
        <f t="shared" si="9"/>
        <v>Passenger HDVs</v>
      </c>
      <c r="S122" s="288" t="str">
        <f t="shared" si="5"/>
        <v>//**Passenger HDVs: **</v>
      </c>
      <c r="T122" s="275" t="str">
        <f t="shared" si="4"/>
        <v/>
      </c>
    </row>
    <row r="123" spans="1:21" x14ac:dyDescent="0.25">
      <c r="A123" s="209" t="s">
        <v>2185</v>
      </c>
      <c r="B123" s="287"/>
      <c r="C123" s="189" t="s">
        <v>304</v>
      </c>
      <c r="D123" s="189" t="s">
        <v>479</v>
      </c>
      <c r="E123" s="189" t="s">
        <v>480</v>
      </c>
      <c r="F123" s="184" t="s">
        <v>388</v>
      </c>
      <c r="G123" s="184" t="s">
        <v>343</v>
      </c>
      <c r="H123" s="184" t="s">
        <v>389</v>
      </c>
      <c r="I123" s="184" t="s">
        <v>402</v>
      </c>
      <c r="J123" s="43">
        <v>850</v>
      </c>
      <c r="K123" s="184" t="s">
        <v>310</v>
      </c>
      <c r="L123" s="213" t="s">
        <v>2302</v>
      </c>
      <c r="N123" s="209" t="s">
        <v>2183</v>
      </c>
      <c r="O123" s="209" t="str">
        <f>INDEX('Standard Descriptions'!$E:$E,MATCH(Guidance!E123,'Standard Descriptions'!$C:$C,0))</f>
        <v xml:space="preserve"> This policy represents a set of measures aimed at reducing demand for passenger or freight transportation in the selected vehicle type(s).  //</v>
      </c>
      <c r="P123" s="288" t="s">
        <v>2184</v>
      </c>
      <c r="Q123" s="288" t="s">
        <v>310</v>
      </c>
      <c r="R123" s="288" t="str">
        <f t="shared" si="9"/>
        <v>Passenger Aircraft</v>
      </c>
      <c r="S123" s="288" t="str">
        <f t="shared" si="5"/>
        <v>//**Passenger Aircraft: **</v>
      </c>
      <c r="T123" s="275"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25">
      <c r="A124" s="209" t="s">
        <v>2185</v>
      </c>
      <c r="B124" s="287"/>
      <c r="C124" s="189" t="s">
        <v>304</v>
      </c>
      <c r="D124" s="189" t="s">
        <v>479</v>
      </c>
      <c r="E124" s="189" t="s">
        <v>480</v>
      </c>
      <c r="F124" s="184" t="s">
        <v>388</v>
      </c>
      <c r="G124" s="184" t="s">
        <v>346</v>
      </c>
      <c r="H124" s="184" t="s">
        <v>389</v>
      </c>
      <c r="I124" s="184" t="s">
        <v>405</v>
      </c>
      <c r="J124" s="43">
        <v>851</v>
      </c>
      <c r="K124" s="191" t="s">
        <v>332</v>
      </c>
      <c r="L124" s="213"/>
      <c r="N124" s="209" t="s">
        <v>2183</v>
      </c>
      <c r="O124" s="209" t="str">
        <f>INDEX('Standard Descriptions'!$E:$E,MATCH(Guidance!E124,'Standard Descriptions'!$C:$C,0))</f>
        <v xml:space="preserve"> This policy represents a set of measures aimed at reducing demand for passenger or freight transportation in the selected vehicle type(s).  //</v>
      </c>
      <c r="P124" s="288" t="s">
        <v>2184</v>
      </c>
      <c r="Q124" s="288" t="s">
        <v>310</v>
      </c>
      <c r="R124" s="288" t="str">
        <f t="shared" si="9"/>
        <v>Passenger Rail</v>
      </c>
      <c r="S124" s="288" t="str">
        <f t="shared" si="5"/>
        <v>//**Passenger Rail: **</v>
      </c>
      <c r="T124" s="275" t="str">
        <f t="shared" si="4"/>
        <v/>
      </c>
    </row>
    <row r="125" spans="1:21" x14ac:dyDescent="0.25">
      <c r="A125" s="209" t="s">
        <v>2185</v>
      </c>
      <c r="B125" s="287"/>
      <c r="C125" s="189" t="s">
        <v>304</v>
      </c>
      <c r="D125" s="189" t="s">
        <v>479</v>
      </c>
      <c r="E125" s="189" t="s">
        <v>480</v>
      </c>
      <c r="F125" s="184" t="s">
        <v>388</v>
      </c>
      <c r="G125" s="184" t="s">
        <v>354</v>
      </c>
      <c r="H125" s="184" t="s">
        <v>389</v>
      </c>
      <c r="I125" s="184" t="s">
        <v>406</v>
      </c>
      <c r="J125" s="43">
        <v>852</v>
      </c>
      <c r="K125" s="191" t="s">
        <v>332</v>
      </c>
      <c r="L125" s="213"/>
      <c r="N125" s="209" t="s">
        <v>2183</v>
      </c>
      <c r="O125" s="209" t="str">
        <f>INDEX('Standard Descriptions'!$E:$E,MATCH(Guidance!E125,'Standard Descriptions'!$C:$C,0))</f>
        <v xml:space="preserve"> This policy represents a set of measures aimed at reducing demand for passenger or freight transportation in the selected vehicle type(s).  //</v>
      </c>
      <c r="P125" s="288" t="s">
        <v>2184</v>
      </c>
      <c r="Q125" s="288" t="s">
        <v>310</v>
      </c>
      <c r="R125" s="288" t="str">
        <f t="shared" si="9"/>
        <v>Passenger Ships</v>
      </c>
      <c r="S125" s="288" t="str">
        <f t="shared" si="5"/>
        <v>//**Passenger Ships: **</v>
      </c>
      <c r="T125" s="275" t="str">
        <f t="shared" si="4"/>
        <v/>
      </c>
    </row>
    <row r="126" spans="1:21" x14ac:dyDescent="0.25">
      <c r="A126" s="209" t="s">
        <v>2185</v>
      </c>
      <c r="B126" s="287"/>
      <c r="C126" s="189" t="s">
        <v>304</v>
      </c>
      <c r="D126" s="189" t="s">
        <v>479</v>
      </c>
      <c r="E126" s="189" t="s">
        <v>480</v>
      </c>
      <c r="F126" s="184" t="s">
        <v>388</v>
      </c>
      <c r="G126" s="184" t="s">
        <v>362</v>
      </c>
      <c r="H126" s="184" t="s">
        <v>389</v>
      </c>
      <c r="I126" s="184" t="s">
        <v>410</v>
      </c>
      <c r="J126" s="43">
        <v>853</v>
      </c>
      <c r="K126" s="191" t="s">
        <v>332</v>
      </c>
      <c r="L126" s="213"/>
      <c r="N126" s="209" t="s">
        <v>2183</v>
      </c>
      <c r="O126" s="209" t="str">
        <f>INDEX('Standard Descriptions'!$E:$E,MATCH(Guidance!E126,'Standard Descriptions'!$C:$C,0))</f>
        <v xml:space="preserve"> This policy represents a set of measures aimed at reducing demand for passenger or freight transportation in the selected vehicle type(s).  //</v>
      </c>
      <c r="P126" s="288" t="s">
        <v>2184</v>
      </c>
      <c r="Q126" s="288" t="s">
        <v>310</v>
      </c>
      <c r="R126" s="288" t="str">
        <f t="shared" si="9"/>
        <v>Passenger Motorbikes</v>
      </c>
      <c r="S126" s="288" t="str">
        <f t="shared" si="5"/>
        <v>//**Passenger Motorbikes: **</v>
      </c>
      <c r="T126" s="275" t="str">
        <f t="shared" si="4"/>
        <v/>
      </c>
    </row>
    <row r="127" spans="1:21" x14ac:dyDescent="0.25">
      <c r="A127" s="209" t="s">
        <v>2185</v>
      </c>
      <c r="B127" s="287"/>
      <c r="C127" s="189" t="s">
        <v>304</v>
      </c>
      <c r="D127" s="189" t="s">
        <v>479</v>
      </c>
      <c r="E127" s="189" t="s">
        <v>480</v>
      </c>
      <c r="F127" s="184" t="s">
        <v>396</v>
      </c>
      <c r="G127" s="184" t="s">
        <v>307</v>
      </c>
      <c r="H127" s="184" t="s">
        <v>397</v>
      </c>
      <c r="I127" s="184" t="s">
        <v>307</v>
      </c>
      <c r="J127" s="43">
        <v>854</v>
      </c>
      <c r="K127" s="191" t="s">
        <v>332</v>
      </c>
      <c r="L127" s="213"/>
      <c r="N127" s="209" t="s">
        <v>2183</v>
      </c>
      <c r="O127" s="209" t="str">
        <f>INDEX('Standard Descriptions'!$E:$E,MATCH(Guidance!E127,'Standard Descriptions'!$C:$C,0))</f>
        <v xml:space="preserve"> This policy represents a set of measures aimed at reducing demand for passenger or freight transportation in the selected vehicle type(s).  //</v>
      </c>
      <c r="P127" s="288" t="s">
        <v>2184</v>
      </c>
      <c r="Q127" s="288" t="s">
        <v>310</v>
      </c>
      <c r="R127" s="288" t="str">
        <f t="shared" si="9"/>
        <v>Freight LDVs</v>
      </c>
      <c r="S127" s="288" t="str">
        <f t="shared" si="5"/>
        <v>//**Freight LDVs: **</v>
      </c>
      <c r="T127" s="275" t="str">
        <f t="shared" si="4"/>
        <v/>
      </c>
    </row>
    <row r="128" spans="1:21" x14ac:dyDescent="0.25">
      <c r="A128" s="209" t="s">
        <v>2185</v>
      </c>
      <c r="B128" s="287"/>
      <c r="C128" s="189" t="s">
        <v>304</v>
      </c>
      <c r="D128" s="189" t="s">
        <v>479</v>
      </c>
      <c r="E128" s="189" t="s">
        <v>480</v>
      </c>
      <c r="F128" s="184" t="s">
        <v>396</v>
      </c>
      <c r="G128" s="184" t="s">
        <v>334</v>
      </c>
      <c r="H128" s="184" t="s">
        <v>397</v>
      </c>
      <c r="I128" s="184" t="s">
        <v>334</v>
      </c>
      <c r="J128" s="43">
        <v>855</v>
      </c>
      <c r="K128" s="184" t="s">
        <v>310</v>
      </c>
      <c r="L128" s="213" t="s">
        <v>2303</v>
      </c>
      <c r="N128" s="209" t="s">
        <v>2183</v>
      </c>
      <c r="O128" s="209" t="str">
        <f>INDEX('Standard Descriptions'!$E:$E,MATCH(Guidance!E128,'Standard Descriptions'!$C:$C,0))</f>
        <v xml:space="preserve"> This policy represents a set of measures aimed at reducing demand for passenger or freight transportation in the selected vehicle type(s).  //</v>
      </c>
      <c r="P128" s="288" t="s">
        <v>2184</v>
      </c>
      <c r="Q128" s="288" t="s">
        <v>310</v>
      </c>
      <c r="R128" s="288" t="str">
        <f t="shared" si="9"/>
        <v>Freight HDVs</v>
      </c>
      <c r="S128" s="288" t="str">
        <f t="shared" si="5"/>
        <v>//**Freight HDVs: **</v>
      </c>
      <c r="T128" s="275"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25">
      <c r="A129" s="209" t="s">
        <v>2185</v>
      </c>
      <c r="B129" s="287"/>
      <c r="C129" s="189" t="s">
        <v>304</v>
      </c>
      <c r="D129" s="189" t="s">
        <v>479</v>
      </c>
      <c r="E129" s="189" t="s">
        <v>480</v>
      </c>
      <c r="F129" s="184" t="s">
        <v>396</v>
      </c>
      <c r="G129" s="184" t="s">
        <v>343</v>
      </c>
      <c r="H129" s="184" t="s">
        <v>397</v>
      </c>
      <c r="I129" s="184" t="s">
        <v>402</v>
      </c>
      <c r="J129" s="43">
        <v>856</v>
      </c>
      <c r="K129" s="191" t="s">
        <v>332</v>
      </c>
      <c r="L129" s="213"/>
      <c r="N129" s="209" t="s">
        <v>2183</v>
      </c>
      <c r="O129" s="209" t="str">
        <f>INDEX('Standard Descriptions'!$E:$E,MATCH(Guidance!E129,'Standard Descriptions'!$C:$C,0))</f>
        <v xml:space="preserve"> This policy represents a set of measures aimed at reducing demand for passenger or freight transportation in the selected vehicle type(s).  //</v>
      </c>
      <c r="P129" s="288" t="s">
        <v>2184</v>
      </c>
      <c r="Q129" s="288" t="s">
        <v>310</v>
      </c>
      <c r="R129" s="288" t="str">
        <f t="shared" si="9"/>
        <v>Freight Aircraft</v>
      </c>
      <c r="S129" s="288" t="str">
        <f t="shared" si="5"/>
        <v>//**Freight Aircraft: **</v>
      </c>
      <c r="T129" s="275" t="str">
        <f t="shared" si="4"/>
        <v/>
      </c>
    </row>
    <row r="130" spans="1:21" x14ac:dyDescent="0.25">
      <c r="A130" s="209" t="s">
        <v>2185</v>
      </c>
      <c r="B130" s="287"/>
      <c r="C130" s="189" t="s">
        <v>304</v>
      </c>
      <c r="D130" s="189" t="s">
        <v>479</v>
      </c>
      <c r="E130" s="189" t="s">
        <v>480</v>
      </c>
      <c r="F130" s="184" t="s">
        <v>396</v>
      </c>
      <c r="G130" s="184" t="s">
        <v>346</v>
      </c>
      <c r="H130" s="184" t="s">
        <v>397</v>
      </c>
      <c r="I130" s="184" t="s">
        <v>405</v>
      </c>
      <c r="J130" s="43">
        <v>857</v>
      </c>
      <c r="K130" s="191" t="s">
        <v>332</v>
      </c>
      <c r="L130" s="213"/>
      <c r="N130" s="209" t="s">
        <v>2183</v>
      </c>
      <c r="O130" s="209" t="str">
        <f>INDEX('Standard Descriptions'!$E:$E,MATCH(Guidance!E130,'Standard Descriptions'!$C:$C,0))</f>
        <v xml:space="preserve"> This policy represents a set of measures aimed at reducing demand for passenger or freight transportation in the selected vehicle type(s).  //</v>
      </c>
      <c r="P130" s="288" t="s">
        <v>2184</v>
      </c>
      <c r="Q130" s="288" t="s">
        <v>310</v>
      </c>
      <c r="R130" s="288" t="str">
        <f t="shared" si="9"/>
        <v>Freight Rail</v>
      </c>
      <c r="S130" s="288" t="str">
        <f t="shared" si="5"/>
        <v>//**Freight Rail: **</v>
      </c>
      <c r="T130" s="275" t="str">
        <f t="shared" si="4"/>
        <v/>
      </c>
    </row>
    <row r="131" spans="1:21" x14ac:dyDescent="0.25">
      <c r="A131" s="209" t="s">
        <v>2185</v>
      </c>
      <c r="B131" s="287"/>
      <c r="C131" s="189" t="s">
        <v>304</v>
      </c>
      <c r="D131" s="189" t="s">
        <v>479</v>
      </c>
      <c r="E131" s="189" t="s">
        <v>480</v>
      </c>
      <c r="F131" s="184" t="s">
        <v>396</v>
      </c>
      <c r="G131" s="184" t="s">
        <v>354</v>
      </c>
      <c r="H131" s="184" t="s">
        <v>397</v>
      </c>
      <c r="I131" s="184" t="s">
        <v>406</v>
      </c>
      <c r="J131" s="43">
        <v>858</v>
      </c>
      <c r="K131" s="191" t="s">
        <v>332</v>
      </c>
      <c r="L131" s="213"/>
      <c r="N131" s="209" t="s">
        <v>2183</v>
      </c>
      <c r="O131" s="209" t="str">
        <f>INDEX('Standard Descriptions'!$E:$E,MATCH(Guidance!E131,'Standard Descriptions'!$C:$C,0))</f>
        <v xml:space="preserve"> This policy represents a set of measures aimed at reducing demand for passenger or freight transportation in the selected vehicle type(s).  //</v>
      </c>
      <c r="P131" s="288" t="s">
        <v>2184</v>
      </c>
      <c r="Q131" s="288" t="s">
        <v>310</v>
      </c>
      <c r="R131" s="288" t="str">
        <f t="shared" si="9"/>
        <v>Freight Ships</v>
      </c>
      <c r="S131" s="288" t="str">
        <f t="shared" si="5"/>
        <v>//**Freight Ships: **</v>
      </c>
      <c r="T131" s="275" t="str">
        <f t="shared" si="4"/>
        <v/>
      </c>
    </row>
    <row r="132" spans="1:21" x14ac:dyDescent="0.25">
      <c r="A132" s="209" t="s">
        <v>2185</v>
      </c>
      <c r="B132" s="287"/>
      <c r="C132" s="189" t="s">
        <v>304</v>
      </c>
      <c r="D132" s="189" t="s">
        <v>479</v>
      </c>
      <c r="E132" s="189" t="s">
        <v>480</v>
      </c>
      <c r="F132" s="184" t="s">
        <v>396</v>
      </c>
      <c r="G132" s="184" t="s">
        <v>362</v>
      </c>
      <c r="H132" s="184" t="s">
        <v>397</v>
      </c>
      <c r="I132" s="184" t="s">
        <v>410</v>
      </c>
      <c r="J132" s="43">
        <v>859</v>
      </c>
      <c r="K132" s="191" t="s">
        <v>332</v>
      </c>
      <c r="L132" s="213"/>
      <c r="N132" s="209" t="s">
        <v>2183</v>
      </c>
      <c r="O132" s="209" t="str">
        <f>INDEX('Standard Descriptions'!$E:$E,MATCH(Guidance!E132,'Standard Descriptions'!$C:$C,0))</f>
        <v xml:space="preserve"> This policy represents a set of measures aimed at reducing demand for passenger or freight transportation in the selected vehicle type(s).  //</v>
      </c>
      <c r="P132" s="288" t="s">
        <v>2184</v>
      </c>
      <c r="Q132" s="288" t="s">
        <v>310</v>
      </c>
      <c r="R132" s="288" t="str">
        <f t="shared" si="9"/>
        <v>Freight Motorbikes</v>
      </c>
      <c r="S132" s="288" t="str">
        <f t="shared" si="5"/>
        <v>//**Freight Motorbikes: **</v>
      </c>
      <c r="T132" s="275" t="str">
        <f t="shared" ref="T132:T195" si="10">IF(K132="Yes",S132&amp;L132,"")</f>
        <v/>
      </c>
    </row>
    <row r="133" spans="1:21" s="290" customFormat="1" ht="165" x14ac:dyDescent="0.25">
      <c r="A133" s="291" t="s">
        <v>2182</v>
      </c>
      <c r="B133" s="277"/>
      <c r="C133" s="290" t="s">
        <v>490</v>
      </c>
      <c r="D133" s="290" t="s">
        <v>491</v>
      </c>
      <c r="E133" s="290" t="str">
        <f>E134</f>
        <v>Fraction of New Bldg Components Shifted to Other Fuels</v>
      </c>
      <c r="M133" s="276"/>
      <c r="N133" s="292" t="s">
        <v>2183</v>
      </c>
      <c r="O133" s="292"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0" t="s">
        <v>2184</v>
      </c>
      <c r="Q133" s="290" t="s">
        <v>310</v>
      </c>
      <c r="S133" s="290" t="str">
        <f t="shared" ref="S133:S196" si="11">IF(R133="","","//**"&amp;R133&amp;": **")</f>
        <v/>
      </c>
      <c r="T133" s="290" t="str">
        <f t="shared" si="10"/>
        <v/>
      </c>
      <c r="U133" s="286" t="str">
        <f>N133&amp;O133&amp;P133&amp;T134&amp;T135&amp;T136&amp;T137&amp;T138&amp;T139&amp;T140&amp;T141&amp;T142&amp;T143&amp;T144&amp;T145&amp;T146&amp;T147&amp;T148</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3.7% to 5.2% through 2050.//**Urban Residential Appliances: **In the BAU case, in Louisiana, the share of electricity among fuels used by appliances in urban, residential buildings will fall from 31.2% to 21.9% through 2050.//**Urban Residential Other Components: ** In the BAU case, the share of electricity among fuels used by other components in urban, residential buildings is 100%.//**Rural Residential Heating: **In the BAU case, in Louisiana, the share of electricity among fuels used for heating in rural, residential buildings will rise from 3.7% to 5.2% through 2050.//**Rural Residential Appliances: **In the BAU case, in , the share of electricity among fuels used by appliances in rural, residential buildings will fall from 31.2% to 21.9% through 2050.//**Rural Residential Other Components: **In the United States, the share of electricity among fuels used by other components in urban, residential buildings is 100%.//**Commercial Heating: **In the BAU case, in Louisiana, the share of electricity among fuels used for heating in commercial buildings will rise from 0.5% to 0.6% through 2050.//**Commercial Appliances: **In the BAU case, in Louisiana, the share of electricity among fuels used by appliances in commercial buildings will fall from 31.7% to 18.9% through 2050.//**Commercial Other Components: **In the BAU case, in the Louisiana, the share of electricity among fuels used by other components in commercial buildings will rise from 56.7% to 79.1% through 2050.</v>
      </c>
    </row>
    <row r="134" spans="1:21" x14ac:dyDescent="0.25">
      <c r="A134" s="209" t="s">
        <v>2185</v>
      </c>
      <c r="B134" s="287"/>
      <c r="C134" s="181" t="s">
        <v>490</v>
      </c>
      <c r="D134" s="181" t="s">
        <v>491</v>
      </c>
      <c r="E134" s="181" t="s">
        <v>492</v>
      </c>
      <c r="F134" s="184" t="s">
        <v>493</v>
      </c>
      <c r="G134" s="184" t="s">
        <v>494</v>
      </c>
      <c r="H134" s="184" t="s">
        <v>495</v>
      </c>
      <c r="I134" s="184" t="s">
        <v>496</v>
      </c>
      <c r="J134" s="43">
        <v>435</v>
      </c>
      <c r="K134" s="184" t="s">
        <v>310</v>
      </c>
      <c r="L134" s="299" t="str">
        <f>_xlfn.CONCAT("In the BAU case, in ",'Supporting Data'!$A$6,", the share of electricity among fuels used for heating in urban, residential buildings will ", IF('Supporting Data'!$D$81&lt;'Supporting Data'!$E$81,"rise","fall")," from ",'Supporting Data'!$D$81,"% to ",'Supporting Data'!$E$81,"% through 2050.")</f>
        <v>In the BAU case, in Louisiana, the share of electricity among fuels used for heating in urban, residential buildings will rise from 3.7% to 5.2% through 2050.</v>
      </c>
      <c r="N134" s="209" t="s">
        <v>2183</v>
      </c>
      <c r="O134" s="209"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88" t="s">
        <v>2184</v>
      </c>
      <c r="Q134" s="288" t="s">
        <v>310</v>
      </c>
      <c r="R134" s="288" t="str">
        <f t="shared" ref="R134:R148" si="12">H134&amp;" "&amp;I134</f>
        <v>Urban Residential Heating</v>
      </c>
      <c r="S134" s="288" t="str">
        <f t="shared" si="11"/>
        <v>//**Urban Residential Heating: **</v>
      </c>
      <c r="T134" s="275" t="str">
        <f t="shared" si="10"/>
        <v>//**Urban Residential Heating: **In the BAU case, in Louisiana, the share of electricity among fuels used for heating in urban, residential buildings will rise from 3.7% to 5.2% through 2050.</v>
      </c>
    </row>
    <row r="135" spans="1:21" x14ac:dyDescent="0.25">
      <c r="A135" s="209" t="s">
        <v>2185</v>
      </c>
      <c r="B135" s="287"/>
      <c r="C135" s="189" t="s">
        <v>490</v>
      </c>
      <c r="D135" s="189" t="s">
        <v>491</v>
      </c>
      <c r="E135" s="189" t="s">
        <v>492</v>
      </c>
      <c r="F135" s="184" t="s">
        <v>501</v>
      </c>
      <c r="G135" s="184" t="s">
        <v>494</v>
      </c>
      <c r="H135" s="184" t="s">
        <v>495</v>
      </c>
      <c r="I135" s="184" t="s">
        <v>502</v>
      </c>
      <c r="J135" s="43">
        <v>436</v>
      </c>
      <c r="K135" s="184" t="s">
        <v>332</v>
      </c>
      <c r="L135" s="186"/>
      <c r="N135" s="209" t="s">
        <v>2183</v>
      </c>
      <c r="O135" s="209"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88" t="s">
        <v>2184</v>
      </c>
      <c r="Q135" s="288" t="s">
        <v>310</v>
      </c>
      <c r="R135" s="288" t="str">
        <f t="shared" si="12"/>
        <v>Urban Residential Cooling and Ventilation</v>
      </c>
      <c r="S135" s="288" t="str">
        <f t="shared" si="11"/>
        <v>//**Urban Residential Cooling and Ventilation: **</v>
      </c>
      <c r="T135" s="275" t="str">
        <f t="shared" si="10"/>
        <v/>
      </c>
    </row>
    <row r="136" spans="1:21" x14ac:dyDescent="0.25">
      <c r="A136" s="209" t="s">
        <v>2185</v>
      </c>
      <c r="B136" s="287"/>
      <c r="C136" s="189" t="s">
        <v>490</v>
      </c>
      <c r="D136" s="189" t="s">
        <v>491</v>
      </c>
      <c r="E136" s="189" t="s">
        <v>492</v>
      </c>
      <c r="F136" s="184" t="s">
        <v>503</v>
      </c>
      <c r="G136" s="184" t="s">
        <v>494</v>
      </c>
      <c r="H136" s="184" t="s">
        <v>495</v>
      </c>
      <c r="I136" s="184" t="s">
        <v>504</v>
      </c>
      <c r="J136" s="43">
        <v>437</v>
      </c>
      <c r="K136" s="184" t="s">
        <v>332</v>
      </c>
      <c r="L136" s="186"/>
      <c r="N136" s="209" t="s">
        <v>2183</v>
      </c>
      <c r="O136" s="209"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88" t="s">
        <v>2184</v>
      </c>
      <c r="Q136" s="288" t="s">
        <v>310</v>
      </c>
      <c r="R136" s="288" t="str">
        <f t="shared" si="12"/>
        <v>Urban Residential Lighting</v>
      </c>
      <c r="S136" s="288" t="str">
        <f t="shared" si="11"/>
        <v>//**Urban Residential Lighting: **</v>
      </c>
      <c r="T136" s="275" t="str">
        <f t="shared" si="10"/>
        <v/>
      </c>
    </row>
    <row r="137" spans="1:21" x14ac:dyDescent="0.25">
      <c r="A137" s="209" t="s">
        <v>2185</v>
      </c>
      <c r="B137" s="287"/>
      <c r="C137" s="189" t="s">
        <v>490</v>
      </c>
      <c r="D137" s="189" t="s">
        <v>491</v>
      </c>
      <c r="E137" s="189" t="s">
        <v>492</v>
      </c>
      <c r="F137" s="184" t="s">
        <v>505</v>
      </c>
      <c r="G137" s="184" t="s">
        <v>494</v>
      </c>
      <c r="H137" s="184" t="s">
        <v>495</v>
      </c>
      <c r="I137" s="184" t="s">
        <v>506</v>
      </c>
      <c r="J137" s="43">
        <v>438</v>
      </c>
      <c r="K137" s="184" t="s">
        <v>310</v>
      </c>
      <c r="L137" s="297" t="str">
        <f>_xlfn.CONCAT("In the BAU case, in ",'Supporting Data'!$A$6,", the share of electricity among fuels used by appliances in urban, residential buildings will ", IF('Supporting Data'!$D$82&lt;'Supporting Data'!$E$82,"rise","fall")," from ",'Supporting Data'!$D$82,"% to ",'Supporting Data'!$E$82,"% through 2050.")</f>
        <v>In the BAU case, in Louisiana, the share of electricity among fuels used by appliances in urban, residential buildings will fall from 31.2% to 21.9% through 2050.</v>
      </c>
      <c r="N137" s="209" t="s">
        <v>2183</v>
      </c>
      <c r="O137" s="209"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88" t="s">
        <v>2184</v>
      </c>
      <c r="Q137" s="288" t="s">
        <v>310</v>
      </c>
      <c r="R137" s="288" t="str">
        <f t="shared" si="12"/>
        <v>Urban Residential Appliances</v>
      </c>
      <c r="S137" s="288" t="str">
        <f t="shared" si="11"/>
        <v>//**Urban Residential Appliances: **</v>
      </c>
      <c r="T137" s="275" t="str">
        <f t="shared" si="10"/>
        <v>//**Urban Residential Appliances: **In the BAU case, in Louisiana, the share of electricity among fuels used by appliances in urban, residential buildings will fall from 31.2% to 21.9% through 2050.</v>
      </c>
    </row>
    <row r="138" spans="1:21" x14ac:dyDescent="0.25">
      <c r="A138" s="209" t="s">
        <v>2185</v>
      </c>
      <c r="B138" s="287"/>
      <c r="C138" s="189" t="s">
        <v>490</v>
      </c>
      <c r="D138" s="189" t="s">
        <v>491</v>
      </c>
      <c r="E138" s="189" t="s">
        <v>492</v>
      </c>
      <c r="F138" s="184" t="s">
        <v>507</v>
      </c>
      <c r="G138" s="184" t="s">
        <v>494</v>
      </c>
      <c r="H138" s="184" t="s">
        <v>495</v>
      </c>
      <c r="I138" s="184" t="s">
        <v>508</v>
      </c>
      <c r="J138" s="43">
        <v>439</v>
      </c>
      <c r="K138" s="184" t="s">
        <v>310</v>
      </c>
      <c r="L138" s="186" t="s">
        <v>2304</v>
      </c>
      <c r="N138" s="209" t="s">
        <v>2183</v>
      </c>
      <c r="O138" s="209"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88" t="s">
        <v>2184</v>
      </c>
      <c r="Q138" s="288" t="s">
        <v>310</v>
      </c>
      <c r="R138" s="288" t="str">
        <f t="shared" si="12"/>
        <v>Urban Residential Other Components</v>
      </c>
      <c r="S138" s="288" t="str">
        <f t="shared" si="11"/>
        <v>//**Urban Residential Other Components: **</v>
      </c>
      <c r="T138" s="275" t="str">
        <f t="shared" si="10"/>
        <v>//**Urban Residential Other Components: ** In the BAU case, the share of electricity among fuels used by other components in urban, residential buildings is 100%.</v>
      </c>
    </row>
    <row r="139" spans="1:21" x14ac:dyDescent="0.25">
      <c r="A139" s="209" t="s">
        <v>2185</v>
      </c>
      <c r="B139" s="287"/>
      <c r="C139" s="189" t="s">
        <v>490</v>
      </c>
      <c r="D139" s="189" t="s">
        <v>491</v>
      </c>
      <c r="E139" s="189" t="s">
        <v>492</v>
      </c>
      <c r="F139" s="184" t="s">
        <v>493</v>
      </c>
      <c r="G139" s="184" t="s">
        <v>510</v>
      </c>
      <c r="H139" s="184" t="s">
        <v>511</v>
      </c>
      <c r="I139" s="184" t="s">
        <v>496</v>
      </c>
      <c r="J139" s="43">
        <v>440</v>
      </c>
      <c r="K139" s="184" t="s">
        <v>310</v>
      </c>
      <c r="L139" s="297" t="str">
        <f>_xlfn.CONCAT("In the BAU case, in ",'Supporting Data'!$A$6,", the share of electricity among fuels used for heating in rural, residential buildings will ", IF('Supporting Data'!$D$78&lt;'Supporting Data'!$E$78,"rise","fall")," from ",'Supporting Data'!$D$78,"% to ",'Supporting Data'!$E$78,"% through 2050.")</f>
        <v>In the BAU case, in Louisiana, the share of electricity among fuels used for heating in rural, residential buildings will rise from 3.7% to 5.2% through 2050.</v>
      </c>
      <c r="N139" s="209" t="s">
        <v>2183</v>
      </c>
      <c r="O139" s="209"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88" t="s">
        <v>2184</v>
      </c>
      <c r="Q139" s="288" t="s">
        <v>310</v>
      </c>
      <c r="R139" s="288" t="str">
        <f t="shared" si="12"/>
        <v>Rural Residential Heating</v>
      </c>
      <c r="S139" s="288" t="str">
        <f t="shared" si="11"/>
        <v>//**Rural Residential Heating: **</v>
      </c>
      <c r="T139" s="275" t="str">
        <f t="shared" si="10"/>
        <v>//**Rural Residential Heating: **In the BAU case, in Louisiana, the share of electricity among fuels used for heating in rural, residential buildings will rise from 3.7% to 5.2% through 2050.</v>
      </c>
    </row>
    <row r="140" spans="1:21" x14ac:dyDescent="0.25">
      <c r="A140" s="209" t="s">
        <v>2185</v>
      </c>
      <c r="B140" s="287"/>
      <c r="C140" s="189" t="s">
        <v>490</v>
      </c>
      <c r="D140" s="189" t="s">
        <v>491</v>
      </c>
      <c r="E140" s="189" t="s">
        <v>492</v>
      </c>
      <c r="F140" s="184" t="s">
        <v>501</v>
      </c>
      <c r="G140" s="184" t="s">
        <v>510</v>
      </c>
      <c r="H140" s="184" t="s">
        <v>511</v>
      </c>
      <c r="I140" s="184" t="s">
        <v>502</v>
      </c>
      <c r="J140" s="43">
        <v>441</v>
      </c>
      <c r="K140" s="184" t="s">
        <v>332</v>
      </c>
      <c r="L140" s="186"/>
      <c r="N140" s="209" t="s">
        <v>2183</v>
      </c>
      <c r="O140" s="209"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88" t="s">
        <v>2184</v>
      </c>
      <c r="Q140" s="288" t="s">
        <v>310</v>
      </c>
      <c r="R140" s="288" t="str">
        <f t="shared" si="12"/>
        <v>Rural Residential Cooling and Ventilation</v>
      </c>
      <c r="S140" s="288" t="str">
        <f t="shared" si="11"/>
        <v>//**Rural Residential Cooling and Ventilation: **</v>
      </c>
      <c r="T140" s="275" t="str">
        <f t="shared" si="10"/>
        <v/>
      </c>
    </row>
    <row r="141" spans="1:21" x14ac:dyDescent="0.25">
      <c r="A141" s="209" t="s">
        <v>2185</v>
      </c>
      <c r="B141" s="287"/>
      <c r="C141" s="189" t="s">
        <v>490</v>
      </c>
      <c r="D141" s="189" t="s">
        <v>491</v>
      </c>
      <c r="E141" s="189" t="s">
        <v>492</v>
      </c>
      <c r="F141" s="184" t="s">
        <v>503</v>
      </c>
      <c r="G141" s="184" t="s">
        <v>510</v>
      </c>
      <c r="H141" s="184" t="s">
        <v>511</v>
      </c>
      <c r="I141" s="184" t="s">
        <v>504</v>
      </c>
      <c r="J141" s="43">
        <v>442</v>
      </c>
      <c r="K141" s="184" t="s">
        <v>332</v>
      </c>
      <c r="L141" s="186"/>
      <c r="N141" s="209" t="s">
        <v>2183</v>
      </c>
      <c r="O141" s="209"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88" t="s">
        <v>2184</v>
      </c>
      <c r="Q141" s="288" t="s">
        <v>310</v>
      </c>
      <c r="R141" s="288" t="str">
        <f t="shared" si="12"/>
        <v>Rural Residential Lighting</v>
      </c>
      <c r="S141" s="288" t="str">
        <f t="shared" si="11"/>
        <v>//**Rural Residential Lighting: **</v>
      </c>
      <c r="T141" s="275" t="str">
        <f t="shared" si="10"/>
        <v/>
      </c>
    </row>
    <row r="142" spans="1:21" x14ac:dyDescent="0.25">
      <c r="A142" s="209" t="s">
        <v>2185</v>
      </c>
      <c r="B142" s="287"/>
      <c r="C142" s="189" t="s">
        <v>490</v>
      </c>
      <c r="D142" s="189" t="s">
        <v>491</v>
      </c>
      <c r="E142" s="189" t="s">
        <v>492</v>
      </c>
      <c r="F142" s="184" t="s">
        <v>505</v>
      </c>
      <c r="G142" s="184" t="s">
        <v>510</v>
      </c>
      <c r="H142" s="184" t="s">
        <v>511</v>
      </c>
      <c r="I142" s="184" t="s">
        <v>506</v>
      </c>
      <c r="J142" s="43">
        <v>443</v>
      </c>
      <c r="K142" s="184" t="s">
        <v>310</v>
      </c>
      <c r="L142" s="297" t="str">
        <f>_xlfn.CONCAT("In the BAU case, in ",,", the share of electricity among fuels used by appliances in rural, residential buildings will ", IF('Supporting Data'!$D$79&lt;'Supporting Data'!$E$79,"rise","fall")," from ",'Supporting Data'!$D$79,"% to ",'Supporting Data'!$E$79,"% through 2050.")</f>
        <v>In the BAU case, in , the share of electricity among fuels used by appliances in rural, residential buildings will fall from 31.2% to 21.9% through 2050.</v>
      </c>
      <c r="N142" s="209" t="s">
        <v>2183</v>
      </c>
      <c r="O142" s="209"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88" t="s">
        <v>2184</v>
      </c>
      <c r="Q142" s="288" t="s">
        <v>310</v>
      </c>
      <c r="R142" s="288" t="str">
        <f t="shared" si="12"/>
        <v>Rural Residential Appliances</v>
      </c>
      <c r="S142" s="288" t="str">
        <f t="shared" si="11"/>
        <v>//**Rural Residential Appliances: **</v>
      </c>
      <c r="T142" s="275" t="str">
        <f t="shared" si="10"/>
        <v>//**Rural Residential Appliances: **In the BAU case, in , the share of electricity among fuels used by appliances in rural, residential buildings will fall from 31.2% to 21.9% through 2050.</v>
      </c>
    </row>
    <row r="143" spans="1:21" x14ac:dyDescent="0.25">
      <c r="A143" s="209" t="s">
        <v>2185</v>
      </c>
      <c r="B143" s="287"/>
      <c r="C143" s="189" t="s">
        <v>490</v>
      </c>
      <c r="D143" s="189" t="s">
        <v>491</v>
      </c>
      <c r="E143" s="189" t="s">
        <v>492</v>
      </c>
      <c r="F143" s="184" t="s">
        <v>507</v>
      </c>
      <c r="G143" s="184" t="s">
        <v>510</v>
      </c>
      <c r="H143" s="184" t="s">
        <v>511</v>
      </c>
      <c r="I143" s="184" t="s">
        <v>508</v>
      </c>
      <c r="J143" s="43">
        <v>444</v>
      </c>
      <c r="K143" s="184" t="s">
        <v>310</v>
      </c>
      <c r="L143" s="186" t="s">
        <v>2335</v>
      </c>
      <c r="N143" s="209" t="s">
        <v>2183</v>
      </c>
      <c r="O143" s="209"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88" t="s">
        <v>2184</v>
      </c>
      <c r="Q143" s="288" t="s">
        <v>310</v>
      </c>
      <c r="R143" s="288" t="str">
        <f t="shared" si="12"/>
        <v>Rural Residential Other Components</v>
      </c>
      <c r="S143" s="288" t="str">
        <f t="shared" si="11"/>
        <v>//**Rural Residential Other Components: **</v>
      </c>
      <c r="T143" s="275" t="str">
        <f t="shared" si="10"/>
        <v>//**Rural Residential Other Components: **In the United States, the share of electricity among fuels used by other components in urban, residential buildings is 100%.</v>
      </c>
    </row>
    <row r="144" spans="1:21" x14ac:dyDescent="0.25">
      <c r="A144" s="209" t="s">
        <v>2185</v>
      </c>
      <c r="B144" s="287"/>
      <c r="C144" s="189" t="s">
        <v>490</v>
      </c>
      <c r="D144" s="189" t="s">
        <v>491</v>
      </c>
      <c r="E144" s="189" t="s">
        <v>492</v>
      </c>
      <c r="F144" s="184" t="s">
        <v>493</v>
      </c>
      <c r="G144" s="184" t="s">
        <v>513</v>
      </c>
      <c r="H144" s="184" t="s">
        <v>514</v>
      </c>
      <c r="I144" s="184" t="s">
        <v>496</v>
      </c>
      <c r="J144" s="43">
        <v>445</v>
      </c>
      <c r="K144" s="184" t="s">
        <v>310</v>
      </c>
      <c r="L144" s="297" t="str">
        <f>_xlfn.CONCAT("In the BAU case, in ",'Supporting Data'!$A$6,", the share of electricity among fuels used for heating in commercial buildings will ", IF('Supporting Data'!$D$84&lt;'Supporting Data'!$E$84,"rise","fall")," from ",'Supporting Data'!$D$84,"% to ",'Supporting Data'!$E$84,"% through 2050.")</f>
        <v>In the BAU case, in Louisiana, the share of electricity among fuels used for heating in commercial buildings will rise from 0.5% to 0.6% through 2050.</v>
      </c>
      <c r="N144" s="209" t="s">
        <v>2183</v>
      </c>
      <c r="O144" s="209"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88" t="s">
        <v>2184</v>
      </c>
      <c r="Q144" s="288" t="s">
        <v>310</v>
      </c>
      <c r="R144" s="288" t="str">
        <f t="shared" si="12"/>
        <v>Commercial Heating</v>
      </c>
      <c r="S144" s="288" t="str">
        <f t="shared" si="11"/>
        <v>//**Commercial Heating: **</v>
      </c>
      <c r="T144" s="275" t="str">
        <f t="shared" si="10"/>
        <v>//**Commercial Heating: **In the BAU case, in Louisiana, the share of electricity among fuels used for heating in commercial buildings will rise from 0.5% to 0.6% through 2050.</v>
      </c>
    </row>
    <row r="145" spans="1:21" x14ac:dyDescent="0.25">
      <c r="A145" s="209" t="s">
        <v>2185</v>
      </c>
      <c r="B145" s="287"/>
      <c r="C145" s="189" t="s">
        <v>490</v>
      </c>
      <c r="D145" s="189" t="s">
        <v>491</v>
      </c>
      <c r="E145" s="189" t="s">
        <v>492</v>
      </c>
      <c r="F145" s="184" t="s">
        <v>501</v>
      </c>
      <c r="G145" s="184" t="s">
        <v>513</v>
      </c>
      <c r="H145" s="184" t="s">
        <v>514</v>
      </c>
      <c r="I145" s="184" t="s">
        <v>502</v>
      </c>
      <c r="J145" s="43">
        <v>446</v>
      </c>
      <c r="K145" s="184" t="s">
        <v>332</v>
      </c>
      <c r="L145" s="186"/>
      <c r="N145" s="209" t="s">
        <v>2183</v>
      </c>
      <c r="O145" s="209"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88" t="s">
        <v>2184</v>
      </c>
      <c r="Q145" s="288" t="s">
        <v>310</v>
      </c>
      <c r="R145" s="288" t="str">
        <f t="shared" si="12"/>
        <v>Commercial Cooling and Ventilation</v>
      </c>
      <c r="S145" s="288" t="str">
        <f t="shared" si="11"/>
        <v>//**Commercial Cooling and Ventilation: **</v>
      </c>
      <c r="T145" s="275" t="str">
        <f t="shared" si="10"/>
        <v/>
      </c>
    </row>
    <row r="146" spans="1:21" x14ac:dyDescent="0.25">
      <c r="A146" s="209" t="s">
        <v>2185</v>
      </c>
      <c r="B146" s="287"/>
      <c r="C146" s="189" t="s">
        <v>490</v>
      </c>
      <c r="D146" s="189" t="s">
        <v>491</v>
      </c>
      <c r="E146" s="189" t="s">
        <v>492</v>
      </c>
      <c r="F146" s="184" t="s">
        <v>503</v>
      </c>
      <c r="G146" s="184" t="s">
        <v>513</v>
      </c>
      <c r="H146" s="184" t="s">
        <v>514</v>
      </c>
      <c r="I146" s="184" t="s">
        <v>504</v>
      </c>
      <c r="J146" s="43">
        <v>447</v>
      </c>
      <c r="K146" s="184" t="s">
        <v>332</v>
      </c>
      <c r="L146" s="186"/>
      <c r="N146" s="209" t="s">
        <v>2183</v>
      </c>
      <c r="O146" s="209"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88" t="s">
        <v>2184</v>
      </c>
      <c r="Q146" s="288" t="s">
        <v>310</v>
      </c>
      <c r="R146" s="288" t="str">
        <f t="shared" si="12"/>
        <v>Commercial Lighting</v>
      </c>
      <c r="S146" s="288" t="str">
        <f t="shared" si="11"/>
        <v>//**Commercial Lighting: **</v>
      </c>
      <c r="T146" s="275" t="str">
        <f t="shared" si="10"/>
        <v/>
      </c>
    </row>
    <row r="147" spans="1:21" x14ac:dyDescent="0.25">
      <c r="A147" s="209" t="s">
        <v>2185</v>
      </c>
      <c r="B147" s="287"/>
      <c r="C147" s="189" t="s">
        <v>490</v>
      </c>
      <c r="D147" s="189" t="s">
        <v>491</v>
      </c>
      <c r="E147" s="189" t="s">
        <v>492</v>
      </c>
      <c r="F147" s="184" t="s">
        <v>505</v>
      </c>
      <c r="G147" s="184" t="s">
        <v>513</v>
      </c>
      <c r="H147" s="184" t="s">
        <v>514</v>
      </c>
      <c r="I147" s="184" t="s">
        <v>506</v>
      </c>
      <c r="J147" s="43">
        <v>448</v>
      </c>
      <c r="K147" s="184" t="s">
        <v>310</v>
      </c>
      <c r="L147" s="297" t="str">
        <f>_xlfn.CONCAT("In the BAU case, in ",'Supporting Data'!$A$6,", the share of electricity among fuels used by appliances in commercial buildings will ", IF('Supporting Data'!$D$85&lt;'Supporting Data'!$E$85,"rise","fall")," from ",'Supporting Data'!$D$85,"% to ",'Supporting Data'!$E$85,"% through 2050.")</f>
        <v>In the BAU case, in Louisiana, the share of electricity among fuels used by appliances in commercial buildings will fall from 31.7% to 18.9% through 2050.</v>
      </c>
      <c r="N147" s="209" t="s">
        <v>2183</v>
      </c>
      <c r="O147" s="209"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88" t="s">
        <v>2184</v>
      </c>
      <c r="Q147" s="288" t="s">
        <v>310</v>
      </c>
      <c r="R147" s="288" t="str">
        <f t="shared" si="12"/>
        <v>Commercial Appliances</v>
      </c>
      <c r="S147" s="288" t="str">
        <f t="shared" si="11"/>
        <v>//**Commercial Appliances: **</v>
      </c>
      <c r="T147" s="275" t="str">
        <f t="shared" si="10"/>
        <v>//**Commercial Appliances: **In the BAU case, in Louisiana, the share of electricity among fuels used by appliances in commercial buildings will fall from 31.7% to 18.9% through 2050.</v>
      </c>
    </row>
    <row r="148" spans="1:21" x14ac:dyDescent="0.25">
      <c r="A148" s="209" t="s">
        <v>2185</v>
      </c>
      <c r="B148" s="287"/>
      <c r="C148" s="189" t="s">
        <v>490</v>
      </c>
      <c r="D148" s="189" t="s">
        <v>491</v>
      </c>
      <c r="E148" s="189" t="s">
        <v>492</v>
      </c>
      <c r="F148" s="184" t="s">
        <v>507</v>
      </c>
      <c r="G148" s="184" t="s">
        <v>513</v>
      </c>
      <c r="H148" s="184" t="s">
        <v>514</v>
      </c>
      <c r="I148" s="184" t="s">
        <v>508</v>
      </c>
      <c r="J148" s="43">
        <v>449</v>
      </c>
      <c r="K148" s="184" t="s">
        <v>310</v>
      </c>
      <c r="L148" s="297" t="str">
        <f>_xlfn.CONCAT("In the BAU case, in the ",'Supporting Data'!$A$6,", the share of electricity among fuels used by other components in commercial buildings will ", IF('Supporting Data'!$D$81&lt;'Supporting Data'!$E$81,"rise","fall")," from ",'Supporting Data'!$D$86,"% to ",'Supporting Data'!$E$86,"% through 2050.")</f>
        <v>In the BAU case, in the Louisiana, the share of electricity among fuels used by other components in commercial buildings will rise from 56.7% to 79.1% through 2050.</v>
      </c>
      <c r="N148" s="209" t="s">
        <v>2183</v>
      </c>
      <c r="O148" s="209"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88" t="s">
        <v>2184</v>
      </c>
      <c r="Q148" s="288" t="s">
        <v>310</v>
      </c>
      <c r="R148" s="288" t="str">
        <f t="shared" si="12"/>
        <v>Commercial Other Components</v>
      </c>
      <c r="S148" s="288" t="str">
        <f t="shared" si="11"/>
        <v>//**Commercial Other Components: **</v>
      </c>
      <c r="T148" s="275" t="str">
        <f t="shared" si="10"/>
        <v>//**Commercial Other Components: **In the BAU case, in the Louisiana, the share of electricity among fuels used by other components in commercial buildings will rise from 56.7% to 79.1% through 2050.</v>
      </c>
    </row>
    <row r="149" spans="1:21" s="290" customFormat="1" ht="409.5" x14ac:dyDescent="0.25">
      <c r="A149" s="290" t="s">
        <v>2182</v>
      </c>
      <c r="B149" s="276"/>
      <c r="C149" s="290" t="s">
        <v>490</v>
      </c>
      <c r="D149" s="290" t="s">
        <v>515</v>
      </c>
      <c r="E149" s="290" t="str">
        <f>E150</f>
        <v>Reduction in E Use Allowed by Component Eff Std</v>
      </c>
      <c r="M149" s="276"/>
      <c r="N149" s="292" t="s">
        <v>2183</v>
      </c>
      <c r="O149" s="292"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0" t="s">
        <v>2184</v>
      </c>
      <c r="Q149" s="290" t="s">
        <v>310</v>
      </c>
      <c r="S149" s="290" t="str">
        <f t="shared" si="11"/>
        <v/>
      </c>
      <c r="T149" s="290" t="str">
        <f t="shared" si="10"/>
        <v/>
      </c>
      <c r="U149" s="303"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25">
      <c r="A150" s="209" t="s">
        <v>2185</v>
      </c>
      <c r="B150" s="287"/>
      <c r="C150" s="181" t="s">
        <v>490</v>
      </c>
      <c r="D150" s="181" t="s">
        <v>515</v>
      </c>
      <c r="E150" s="181" t="s">
        <v>516</v>
      </c>
      <c r="F150" s="184" t="s">
        <v>493</v>
      </c>
      <c r="G150" s="184" t="s">
        <v>494</v>
      </c>
      <c r="H150" s="184" t="s">
        <v>495</v>
      </c>
      <c r="I150" s="184" t="s">
        <v>496</v>
      </c>
      <c r="J150" s="43">
        <v>13</v>
      </c>
      <c r="K150" s="184" t="s">
        <v>310</v>
      </c>
      <c r="L150" s="297"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09" t="s">
        <v>2183</v>
      </c>
      <c r="O150" s="209"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88" t="s">
        <v>2184</v>
      </c>
      <c r="Q150" s="288" t="s">
        <v>310</v>
      </c>
      <c r="R150" s="288" t="str">
        <f t="shared" ref="R150:R162" si="13">H150&amp;" "&amp;I150</f>
        <v>Urban Residential Heating</v>
      </c>
      <c r="S150" s="288" t="str">
        <f t="shared" si="11"/>
        <v>//**Urban Residential Heating: **</v>
      </c>
      <c r="T150" s="275"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25">
      <c r="A151" s="209" t="s">
        <v>2185</v>
      </c>
      <c r="B151" s="287"/>
      <c r="C151" s="189" t="s">
        <v>490</v>
      </c>
      <c r="D151" s="189" t="s">
        <v>515</v>
      </c>
      <c r="E151" s="189" t="s">
        <v>516</v>
      </c>
      <c r="F151" s="184" t="s">
        <v>501</v>
      </c>
      <c r="G151" s="184" t="s">
        <v>494</v>
      </c>
      <c r="H151" s="184" t="s">
        <v>495</v>
      </c>
      <c r="I151" s="184" t="s">
        <v>502</v>
      </c>
      <c r="J151" s="43">
        <v>14</v>
      </c>
      <c r="K151" s="184" t="s">
        <v>310</v>
      </c>
      <c r="L151" s="297"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09" t="s">
        <v>2183</v>
      </c>
      <c r="O151" s="209"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88" t="s">
        <v>2184</v>
      </c>
      <c r="Q151" s="288" t="s">
        <v>310</v>
      </c>
      <c r="R151" s="288" t="str">
        <f t="shared" si="13"/>
        <v>Urban Residential Cooling and Ventilation</v>
      </c>
      <c r="S151" s="288" t="str">
        <f t="shared" si="11"/>
        <v>//**Urban Residential Cooling and Ventilation: **</v>
      </c>
      <c r="T151" s="275"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25">
      <c r="A152" s="209" t="s">
        <v>2185</v>
      </c>
      <c r="B152" s="287"/>
      <c r="C152" s="189" t="s">
        <v>490</v>
      </c>
      <c r="D152" s="189" t="s">
        <v>515</v>
      </c>
      <c r="E152" s="189" t="s">
        <v>516</v>
      </c>
      <c r="F152" s="184" t="s">
        <v>523</v>
      </c>
      <c r="G152" s="184" t="s">
        <v>494</v>
      </c>
      <c r="H152" s="184" t="s">
        <v>495</v>
      </c>
      <c r="I152" s="184" t="s">
        <v>524</v>
      </c>
      <c r="J152" s="43">
        <v>15</v>
      </c>
      <c r="K152" s="184" t="s">
        <v>310</v>
      </c>
      <c r="L152" s="297"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09" t="s">
        <v>2183</v>
      </c>
      <c r="O152" s="209"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88" t="s">
        <v>2184</v>
      </c>
      <c r="Q152" s="288" t="s">
        <v>310</v>
      </c>
      <c r="R152" s="288" t="str">
        <f t="shared" si="13"/>
        <v>Urban Residential Envelope</v>
      </c>
      <c r="S152" s="288" t="str">
        <f t="shared" si="11"/>
        <v>//**Urban Residential Envelope: **</v>
      </c>
      <c r="T152" s="275"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25">
      <c r="A153" s="209" t="s">
        <v>2185</v>
      </c>
      <c r="B153" s="287"/>
      <c r="C153" s="189" t="s">
        <v>490</v>
      </c>
      <c r="D153" s="189" t="s">
        <v>515</v>
      </c>
      <c r="E153" s="189" t="s">
        <v>516</v>
      </c>
      <c r="F153" s="184" t="s">
        <v>503</v>
      </c>
      <c r="G153" s="184" t="s">
        <v>494</v>
      </c>
      <c r="H153" s="184" t="s">
        <v>495</v>
      </c>
      <c r="I153" s="184" t="s">
        <v>504</v>
      </c>
      <c r="J153" s="43">
        <v>16</v>
      </c>
      <c r="K153" s="184" t="s">
        <v>310</v>
      </c>
      <c r="L153" s="297"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09" t="s">
        <v>2183</v>
      </c>
      <c r="O153" s="209"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88" t="s">
        <v>2184</v>
      </c>
      <c r="Q153" s="288" t="s">
        <v>310</v>
      </c>
      <c r="R153" s="288" t="str">
        <f t="shared" si="13"/>
        <v>Urban Residential Lighting</v>
      </c>
      <c r="S153" s="288" t="str">
        <f t="shared" si="11"/>
        <v>//**Urban Residential Lighting: **</v>
      </c>
      <c r="T153" s="275"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25">
      <c r="A154" s="209" t="s">
        <v>2185</v>
      </c>
      <c r="B154" s="287"/>
      <c r="C154" s="189" t="s">
        <v>490</v>
      </c>
      <c r="D154" s="189" t="s">
        <v>515</v>
      </c>
      <c r="E154" s="189" t="s">
        <v>516</v>
      </c>
      <c r="F154" s="184" t="s">
        <v>505</v>
      </c>
      <c r="G154" s="184" t="s">
        <v>494</v>
      </c>
      <c r="H154" s="184" t="s">
        <v>495</v>
      </c>
      <c r="I154" s="184" t="s">
        <v>506</v>
      </c>
      <c r="J154" s="43">
        <v>17</v>
      </c>
      <c r="K154" s="184" t="s">
        <v>310</v>
      </c>
      <c r="L154" s="297"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09" t="s">
        <v>2183</v>
      </c>
      <c r="O154" s="209"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88" t="s">
        <v>2184</v>
      </c>
      <c r="Q154" s="288" t="s">
        <v>310</v>
      </c>
      <c r="R154" s="288" t="str">
        <f t="shared" si="13"/>
        <v>Urban Residential Appliances</v>
      </c>
      <c r="S154" s="288" t="str">
        <f t="shared" si="11"/>
        <v>//**Urban Residential Appliances: **</v>
      </c>
      <c r="T154" s="275"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25">
      <c r="A155" s="209" t="s">
        <v>2185</v>
      </c>
      <c r="B155" s="287"/>
      <c r="C155" s="189" t="s">
        <v>490</v>
      </c>
      <c r="D155" s="189" t="s">
        <v>515</v>
      </c>
      <c r="E155" s="189" t="s">
        <v>516</v>
      </c>
      <c r="F155" s="184" t="s">
        <v>507</v>
      </c>
      <c r="G155" s="184" t="s">
        <v>494</v>
      </c>
      <c r="H155" s="184" t="s">
        <v>495</v>
      </c>
      <c r="I155" s="184" t="s">
        <v>508</v>
      </c>
      <c r="J155" s="43">
        <v>18</v>
      </c>
      <c r="K155" s="184" t="s">
        <v>310</v>
      </c>
      <c r="L155" s="297"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09" t="s">
        <v>2183</v>
      </c>
      <c r="O155" s="209"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88" t="s">
        <v>2184</v>
      </c>
      <c r="Q155" s="288" t="s">
        <v>310</v>
      </c>
      <c r="R155" s="288" t="str">
        <f t="shared" si="13"/>
        <v>Urban Residential Other Components</v>
      </c>
      <c r="S155" s="288" t="str">
        <f t="shared" si="11"/>
        <v>//**Urban Residential Other Components: **</v>
      </c>
      <c r="T155" s="275"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25">
      <c r="A156" s="209" t="s">
        <v>2185</v>
      </c>
      <c r="B156" s="287"/>
      <c r="C156" s="189" t="s">
        <v>490</v>
      </c>
      <c r="D156" s="189" t="s">
        <v>515</v>
      </c>
      <c r="E156" s="189" t="s">
        <v>516</v>
      </c>
      <c r="F156" s="184" t="s">
        <v>493</v>
      </c>
      <c r="G156" s="184" t="s">
        <v>510</v>
      </c>
      <c r="H156" s="184" t="s">
        <v>511</v>
      </c>
      <c r="I156" s="184" t="s">
        <v>496</v>
      </c>
      <c r="J156" s="43">
        <v>150</v>
      </c>
      <c r="K156" s="184" t="s">
        <v>310</v>
      </c>
      <c r="L156" s="297"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09" t="s">
        <v>2183</v>
      </c>
      <c r="O156" s="209"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88" t="s">
        <v>2184</v>
      </c>
      <c r="Q156" s="288" t="s">
        <v>310</v>
      </c>
      <c r="R156" s="288" t="str">
        <f t="shared" si="13"/>
        <v>Rural Residential Heating</v>
      </c>
      <c r="S156" s="288" t="str">
        <f t="shared" si="11"/>
        <v>//**Rural Residential Heating: **</v>
      </c>
      <c r="T156" s="275"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25">
      <c r="A157" s="209" t="s">
        <v>2185</v>
      </c>
      <c r="B157" s="287"/>
      <c r="C157" s="189" t="s">
        <v>490</v>
      </c>
      <c r="D157" s="189" t="s">
        <v>515</v>
      </c>
      <c r="E157" s="189" t="s">
        <v>516</v>
      </c>
      <c r="F157" s="184" t="s">
        <v>501</v>
      </c>
      <c r="G157" s="184" t="s">
        <v>510</v>
      </c>
      <c r="H157" s="184" t="s">
        <v>511</v>
      </c>
      <c r="I157" s="184" t="s">
        <v>502</v>
      </c>
      <c r="J157" s="43">
        <v>151</v>
      </c>
      <c r="K157" s="184" t="s">
        <v>310</v>
      </c>
      <c r="L157" s="297"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09" t="s">
        <v>2183</v>
      </c>
      <c r="O157" s="209"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88" t="s">
        <v>2184</v>
      </c>
      <c r="Q157" s="288" t="s">
        <v>310</v>
      </c>
      <c r="R157" s="288" t="str">
        <f t="shared" si="13"/>
        <v>Rural Residential Cooling and Ventilation</v>
      </c>
      <c r="S157" s="288" t="str">
        <f t="shared" si="11"/>
        <v>//**Rural Residential Cooling and Ventilation: **</v>
      </c>
      <c r="T157" s="275"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25">
      <c r="A158" s="209" t="s">
        <v>2185</v>
      </c>
      <c r="B158" s="287"/>
      <c r="C158" s="189" t="s">
        <v>490</v>
      </c>
      <c r="D158" s="189" t="s">
        <v>515</v>
      </c>
      <c r="E158" s="189" t="s">
        <v>516</v>
      </c>
      <c r="F158" s="184" t="s">
        <v>523</v>
      </c>
      <c r="G158" s="184" t="s">
        <v>510</v>
      </c>
      <c r="H158" s="184" t="s">
        <v>511</v>
      </c>
      <c r="I158" s="184" t="s">
        <v>524</v>
      </c>
      <c r="J158" s="43">
        <v>152</v>
      </c>
      <c r="K158" s="184" t="s">
        <v>310</v>
      </c>
      <c r="L158" s="297"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09" t="s">
        <v>2183</v>
      </c>
      <c r="O158" s="209"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88" t="s">
        <v>2184</v>
      </c>
      <c r="Q158" s="288" t="s">
        <v>310</v>
      </c>
      <c r="R158" s="288" t="str">
        <f t="shared" si="13"/>
        <v>Rural Residential Envelope</v>
      </c>
      <c r="S158" s="288" t="str">
        <f t="shared" si="11"/>
        <v>//**Rural Residential Envelope: **</v>
      </c>
      <c r="T158" s="275"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25">
      <c r="A159" s="209" t="s">
        <v>2185</v>
      </c>
      <c r="B159" s="287"/>
      <c r="C159" s="189" t="s">
        <v>490</v>
      </c>
      <c r="D159" s="189" t="s">
        <v>515</v>
      </c>
      <c r="E159" s="189" t="s">
        <v>516</v>
      </c>
      <c r="F159" s="184" t="s">
        <v>503</v>
      </c>
      <c r="G159" s="184" t="s">
        <v>510</v>
      </c>
      <c r="H159" s="184" t="s">
        <v>511</v>
      </c>
      <c r="I159" s="184" t="s">
        <v>504</v>
      </c>
      <c r="J159" s="43">
        <v>153</v>
      </c>
      <c r="K159" s="184" t="s">
        <v>310</v>
      </c>
      <c r="L159" s="297"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09" t="s">
        <v>2183</v>
      </c>
      <c r="O159" s="209"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88" t="s">
        <v>2184</v>
      </c>
      <c r="Q159" s="288" t="s">
        <v>310</v>
      </c>
      <c r="R159" s="288" t="str">
        <f t="shared" si="13"/>
        <v>Rural Residential Lighting</v>
      </c>
      <c r="S159" s="288" t="str">
        <f t="shared" si="11"/>
        <v>//**Rural Residential Lighting: **</v>
      </c>
      <c r="T159" s="275"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25">
      <c r="A160" s="209" t="s">
        <v>2185</v>
      </c>
      <c r="B160" s="287"/>
      <c r="C160" s="189" t="s">
        <v>490</v>
      </c>
      <c r="D160" s="189" t="s">
        <v>515</v>
      </c>
      <c r="E160" s="189" t="s">
        <v>516</v>
      </c>
      <c r="F160" s="184" t="s">
        <v>505</v>
      </c>
      <c r="G160" s="184" t="s">
        <v>510</v>
      </c>
      <c r="H160" s="184" t="s">
        <v>511</v>
      </c>
      <c r="I160" s="184" t="s">
        <v>506</v>
      </c>
      <c r="J160" s="43">
        <v>154</v>
      </c>
      <c r="K160" s="184" t="s">
        <v>310</v>
      </c>
      <c r="L160" s="297"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09" t="s">
        <v>2183</v>
      </c>
      <c r="O160" s="209"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88" t="s">
        <v>2184</v>
      </c>
      <c r="Q160" s="288" t="s">
        <v>310</v>
      </c>
      <c r="R160" s="288" t="str">
        <f t="shared" si="13"/>
        <v>Rural Residential Appliances</v>
      </c>
      <c r="S160" s="288" t="str">
        <f t="shared" si="11"/>
        <v>//**Rural Residential Appliances: **</v>
      </c>
      <c r="T160" s="275"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25">
      <c r="A161" s="209" t="s">
        <v>2185</v>
      </c>
      <c r="B161" s="287"/>
      <c r="C161" s="189" t="s">
        <v>490</v>
      </c>
      <c r="D161" s="189" t="s">
        <v>515</v>
      </c>
      <c r="E161" s="189" t="s">
        <v>516</v>
      </c>
      <c r="F161" s="184" t="s">
        <v>507</v>
      </c>
      <c r="G161" s="184" t="s">
        <v>510</v>
      </c>
      <c r="H161" s="184" t="s">
        <v>511</v>
      </c>
      <c r="I161" s="184" t="s">
        <v>508</v>
      </c>
      <c r="J161" s="43">
        <v>155</v>
      </c>
      <c r="K161" s="184" t="s">
        <v>310</v>
      </c>
      <c r="L161" s="297"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09" t="s">
        <v>2183</v>
      </c>
      <c r="O161" s="209"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88" t="s">
        <v>2184</v>
      </c>
      <c r="Q161" s="288" t="s">
        <v>310</v>
      </c>
      <c r="R161" s="288" t="str">
        <f t="shared" si="13"/>
        <v>Rural Residential Other Components</v>
      </c>
      <c r="S161" s="288" t="str">
        <f t="shared" si="11"/>
        <v>//**Rural Residential Other Components: **</v>
      </c>
      <c r="T161" s="275"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25">
      <c r="A162" s="209" t="s">
        <v>2185</v>
      </c>
      <c r="B162" s="287"/>
      <c r="C162" s="189" t="s">
        <v>490</v>
      </c>
      <c r="D162" s="189" t="s">
        <v>515</v>
      </c>
      <c r="E162" s="189" t="s">
        <v>516</v>
      </c>
      <c r="F162" s="184" t="s">
        <v>493</v>
      </c>
      <c r="G162" s="184" t="s">
        <v>513</v>
      </c>
      <c r="H162" s="184" t="s">
        <v>514</v>
      </c>
      <c r="I162" s="184" t="s">
        <v>496</v>
      </c>
      <c r="J162" s="43">
        <v>156</v>
      </c>
      <c r="K162" s="184" t="s">
        <v>310</v>
      </c>
      <c r="L162" s="297"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09" t="s">
        <v>2183</v>
      </c>
      <c r="O162" s="209"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88" t="s">
        <v>2184</v>
      </c>
      <c r="Q162" s="288" t="s">
        <v>310</v>
      </c>
      <c r="R162" s="288" t="str">
        <f t="shared" si="13"/>
        <v>Commercial Heating</v>
      </c>
      <c r="S162" s="288" t="str">
        <f t="shared" si="11"/>
        <v>//**Commercial Heating: **</v>
      </c>
      <c r="T162" s="275"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25">
      <c r="A163" s="209" t="s">
        <v>2185</v>
      </c>
      <c r="B163" s="287"/>
      <c r="C163" s="189" t="s">
        <v>490</v>
      </c>
      <c r="D163" s="189" t="s">
        <v>515</v>
      </c>
      <c r="E163" s="189" t="s">
        <v>516</v>
      </c>
      <c r="F163" s="184" t="s">
        <v>501</v>
      </c>
      <c r="G163" s="184" t="s">
        <v>513</v>
      </c>
      <c r="H163" s="184" t="s">
        <v>514</v>
      </c>
      <c r="I163" s="184" t="s">
        <v>502</v>
      </c>
      <c r="J163" s="43">
        <v>157</v>
      </c>
      <c r="K163" s="184" t="s">
        <v>310</v>
      </c>
      <c r="L163" s="297"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09" t="s">
        <v>2183</v>
      </c>
      <c r="O163" s="209"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88" t="s">
        <v>2184</v>
      </c>
      <c r="Q163" s="288" t="s">
        <v>310</v>
      </c>
      <c r="R163" s="288" t="str">
        <f>H163&amp;" "&amp;I163</f>
        <v>Commercial Cooling and Ventilation</v>
      </c>
      <c r="S163" s="288" t="str">
        <f t="shared" si="11"/>
        <v>//**Commercial Cooling and Ventilation: **</v>
      </c>
      <c r="T163" s="275"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25">
      <c r="A164" s="209" t="s">
        <v>2185</v>
      </c>
      <c r="B164" s="287"/>
      <c r="C164" s="189" t="s">
        <v>490</v>
      </c>
      <c r="D164" s="189" t="s">
        <v>515</v>
      </c>
      <c r="E164" s="189" t="s">
        <v>516</v>
      </c>
      <c r="F164" s="184" t="s">
        <v>523</v>
      </c>
      <c r="G164" s="184" t="s">
        <v>513</v>
      </c>
      <c r="H164" s="184" t="s">
        <v>514</v>
      </c>
      <c r="I164" s="184" t="s">
        <v>524</v>
      </c>
      <c r="J164" s="43">
        <v>158</v>
      </c>
      <c r="K164" s="184" t="s">
        <v>310</v>
      </c>
      <c r="L164" s="297"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09" t="s">
        <v>2183</v>
      </c>
      <c r="O164" s="209"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88" t="s">
        <v>2184</v>
      </c>
      <c r="Q164" s="288" t="s">
        <v>310</v>
      </c>
      <c r="R164" s="288" t="str">
        <f>H164&amp;" "&amp;I164</f>
        <v>Commercial Envelope</v>
      </c>
      <c r="S164" s="288" t="str">
        <f t="shared" si="11"/>
        <v>//**Commercial Envelope: **</v>
      </c>
      <c r="T164" s="275"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25">
      <c r="A165" s="209" t="s">
        <v>2185</v>
      </c>
      <c r="B165" s="287"/>
      <c r="C165" s="189" t="s">
        <v>490</v>
      </c>
      <c r="D165" s="189" t="s">
        <v>515</v>
      </c>
      <c r="E165" s="189" t="s">
        <v>516</v>
      </c>
      <c r="F165" s="184" t="s">
        <v>503</v>
      </c>
      <c r="G165" s="184" t="s">
        <v>513</v>
      </c>
      <c r="H165" s="184" t="s">
        <v>514</v>
      </c>
      <c r="I165" s="184" t="s">
        <v>504</v>
      </c>
      <c r="J165" s="43">
        <v>159</v>
      </c>
      <c r="K165" s="184" t="s">
        <v>310</v>
      </c>
      <c r="L165" s="297"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09" t="s">
        <v>2183</v>
      </c>
      <c r="O165" s="209"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88" t="s">
        <v>2184</v>
      </c>
      <c r="Q165" s="288" t="s">
        <v>310</v>
      </c>
      <c r="R165" s="288" t="str">
        <f>H165&amp;" "&amp;I165</f>
        <v>Commercial Lighting</v>
      </c>
      <c r="S165" s="288" t="str">
        <f t="shared" si="11"/>
        <v>//**Commercial Lighting: **</v>
      </c>
      <c r="T165" s="275"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25">
      <c r="A166" s="209" t="s">
        <v>2185</v>
      </c>
      <c r="B166" s="287"/>
      <c r="C166" s="189" t="s">
        <v>490</v>
      </c>
      <c r="D166" s="189" t="s">
        <v>515</v>
      </c>
      <c r="E166" s="189" t="s">
        <v>516</v>
      </c>
      <c r="F166" s="184" t="s">
        <v>505</v>
      </c>
      <c r="G166" s="184" t="s">
        <v>513</v>
      </c>
      <c r="H166" s="184" t="s">
        <v>514</v>
      </c>
      <c r="I166" s="184" t="s">
        <v>506</v>
      </c>
      <c r="J166" s="43">
        <v>160</v>
      </c>
      <c r="K166" s="184" t="s">
        <v>310</v>
      </c>
      <c r="L166" s="297"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09" t="s">
        <v>2183</v>
      </c>
      <c r="O166" s="209"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88" t="s">
        <v>2184</v>
      </c>
      <c r="Q166" s="288" t="s">
        <v>310</v>
      </c>
      <c r="R166" s="288" t="str">
        <f>H166&amp;" "&amp;I166</f>
        <v>Commercial Appliances</v>
      </c>
      <c r="S166" s="288" t="str">
        <f t="shared" si="11"/>
        <v>//**Commercial Appliances: **</v>
      </c>
      <c r="T166" s="275"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25">
      <c r="A167" s="209" t="s">
        <v>2185</v>
      </c>
      <c r="B167" s="287"/>
      <c r="C167" s="189" t="s">
        <v>490</v>
      </c>
      <c r="D167" s="189" t="s">
        <v>515</v>
      </c>
      <c r="E167" s="189" t="s">
        <v>516</v>
      </c>
      <c r="F167" s="184" t="s">
        <v>507</v>
      </c>
      <c r="G167" s="184" t="s">
        <v>513</v>
      </c>
      <c r="H167" s="184" t="s">
        <v>514</v>
      </c>
      <c r="I167" s="184" t="s">
        <v>508</v>
      </c>
      <c r="J167" s="43">
        <v>161</v>
      </c>
      <c r="K167" s="184" t="s">
        <v>310</v>
      </c>
      <c r="L167" s="297"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09" t="s">
        <v>2183</v>
      </c>
      <c r="O167" s="209"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88" t="s">
        <v>2184</v>
      </c>
      <c r="Q167" s="288" t="s">
        <v>310</v>
      </c>
      <c r="R167" s="288" t="str">
        <f>H167&amp;" "&amp;I167</f>
        <v>Commercial Other Components</v>
      </c>
      <c r="S167" s="288" t="str">
        <f t="shared" si="11"/>
        <v>//**Commercial Other Components: **</v>
      </c>
      <c r="T167" s="275"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1" customFormat="1" ht="45" x14ac:dyDescent="0.25">
      <c r="A168" s="291" t="s">
        <v>2182</v>
      </c>
      <c r="B168" s="277"/>
      <c r="C168" s="310" t="s">
        <v>490</v>
      </c>
      <c r="D168" s="310" t="s">
        <v>525</v>
      </c>
      <c r="E168" s="310" t="s">
        <v>526</v>
      </c>
      <c r="F168" s="311"/>
      <c r="G168" s="311"/>
      <c r="H168" s="311"/>
      <c r="I168" s="311"/>
      <c r="J168" s="323">
        <v>19</v>
      </c>
      <c r="K168" s="311" t="s">
        <v>310</v>
      </c>
      <c r="L168" s="326"/>
      <c r="M168" s="277"/>
      <c r="N168" s="293" t="s">
        <v>2183</v>
      </c>
      <c r="O168" s="293"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1" t="s">
        <v>2184</v>
      </c>
      <c r="Q168" s="291" t="s">
        <v>332</v>
      </c>
      <c r="S168" s="291" t="str">
        <f t="shared" si="11"/>
        <v/>
      </c>
      <c r="T168" s="291" t="str">
        <f t="shared" si="10"/>
        <v/>
      </c>
      <c r="U168" s="303"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1" customFormat="1" ht="30" x14ac:dyDescent="0.25">
      <c r="A169" s="291" t="s">
        <v>2182</v>
      </c>
      <c r="B169" s="277"/>
      <c r="C169" s="310" t="s">
        <v>490</v>
      </c>
      <c r="D169" s="310" t="s">
        <v>533</v>
      </c>
      <c r="E169" s="310" t="s">
        <v>534</v>
      </c>
      <c r="F169" s="311"/>
      <c r="G169" s="311"/>
      <c r="H169" s="311"/>
      <c r="I169" s="311"/>
      <c r="J169" s="323">
        <v>146</v>
      </c>
      <c r="K169" s="311" t="s">
        <v>310</v>
      </c>
      <c r="L169" s="312" t="s">
        <v>2131</v>
      </c>
      <c r="M169" s="277"/>
      <c r="N169" s="293" t="s">
        <v>2183</v>
      </c>
      <c r="O169" s="293"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1" t="s">
        <v>2184</v>
      </c>
      <c r="Q169" s="291" t="s">
        <v>332</v>
      </c>
      <c r="S169" s="291" t="str">
        <f>IF(R169="","","//**"&amp;R169&amp;": **")</f>
        <v/>
      </c>
      <c r="T169" s="291" t="str">
        <f t="shared" si="10"/>
        <v xml:space="preserve"> </v>
      </c>
      <c r="U169" s="303"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1" customFormat="1" ht="45" x14ac:dyDescent="0.25">
      <c r="A170" s="291" t="s">
        <v>2182</v>
      </c>
      <c r="B170" s="277"/>
      <c r="C170" s="310" t="s">
        <v>490</v>
      </c>
      <c r="D170" s="310" t="s">
        <v>543</v>
      </c>
      <c r="E170" s="310" t="s">
        <v>544</v>
      </c>
      <c r="F170" s="311"/>
      <c r="G170" s="311"/>
      <c r="H170" s="311"/>
      <c r="I170" s="311"/>
      <c r="J170" s="323">
        <v>147</v>
      </c>
      <c r="K170" s="311" t="s">
        <v>310</v>
      </c>
      <c r="L170" s="312" t="s">
        <v>2305</v>
      </c>
      <c r="M170" s="277"/>
      <c r="N170" s="293" t="s">
        <v>2183</v>
      </c>
      <c r="O170" s="293"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1" t="s">
        <v>2184</v>
      </c>
      <c r="Q170" s="291" t="s">
        <v>310</v>
      </c>
      <c r="S170" s="291" t="str">
        <f t="shared" si="11"/>
        <v/>
      </c>
      <c r="T170" s="291" t="str">
        <f t="shared" si="10"/>
        <v xml:space="preserve"> The federal Business Energy Investment Tax Credit (ITC) (whose effects are accounted for in the BAU case in this simulator) offers a 26% rebate through 2021, with lower values thereafter.</v>
      </c>
      <c r="U170" s="303"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1" customFormat="1" ht="30" x14ac:dyDescent="0.25">
      <c r="A171" s="291" t="s">
        <v>2182</v>
      </c>
      <c r="B171" s="277"/>
      <c r="C171" s="310" t="s">
        <v>490</v>
      </c>
      <c r="D171" s="310" t="s">
        <v>551</v>
      </c>
      <c r="E171" s="310" t="s">
        <v>552</v>
      </c>
      <c r="F171" s="311"/>
      <c r="G171" s="311"/>
      <c r="H171" s="311"/>
      <c r="I171" s="311"/>
      <c r="J171" s="323">
        <v>20</v>
      </c>
      <c r="K171" s="311" t="s">
        <v>310</v>
      </c>
      <c r="L171" s="312"/>
      <c r="M171" s="277"/>
      <c r="N171" s="293" t="s">
        <v>2183</v>
      </c>
      <c r="O171" s="293"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1" t="s">
        <v>2184</v>
      </c>
      <c r="Q171" s="291" t="s">
        <v>332</v>
      </c>
      <c r="S171" s="291" t="str">
        <f t="shared" si="11"/>
        <v/>
      </c>
      <c r="T171" s="291" t="str">
        <f t="shared" si="10"/>
        <v/>
      </c>
      <c r="U171" s="303"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1" customFormat="1" ht="90" x14ac:dyDescent="0.25">
      <c r="A172" s="291" t="s">
        <v>2182</v>
      </c>
      <c r="B172" s="277"/>
      <c r="C172" s="291" t="s">
        <v>490</v>
      </c>
      <c r="D172" s="291" t="s">
        <v>557</v>
      </c>
      <c r="E172" s="291" t="str">
        <f>E173</f>
        <v>Share of Preexisting Buildings Subject to Retrofitting</v>
      </c>
      <c r="M172" s="277"/>
      <c r="N172" s="293" t="s">
        <v>2183</v>
      </c>
      <c r="O172" s="293"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1" t="s">
        <v>2184</v>
      </c>
      <c r="Q172" s="291" t="s">
        <v>310</v>
      </c>
      <c r="S172" s="291" t="str">
        <f t="shared" si="11"/>
        <v/>
      </c>
      <c r="T172" s="291" t="str">
        <f t="shared" si="10"/>
        <v/>
      </c>
      <c r="U172" s="303"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25">
      <c r="A173" s="275" t="s">
        <v>2185</v>
      </c>
      <c r="C173" s="181" t="s">
        <v>490</v>
      </c>
      <c r="D173" s="181" t="s">
        <v>557</v>
      </c>
      <c r="E173" s="181" t="s">
        <v>558</v>
      </c>
      <c r="F173" s="184" t="s">
        <v>494</v>
      </c>
      <c r="G173" s="184"/>
      <c r="H173" s="184" t="s">
        <v>495</v>
      </c>
      <c r="I173" s="184"/>
      <c r="J173" s="43">
        <v>378</v>
      </c>
      <c r="K173" s="184" t="s">
        <v>310</v>
      </c>
      <c r="L173" s="186" t="s">
        <v>2194</v>
      </c>
      <c r="N173" s="209" t="s">
        <v>2183</v>
      </c>
      <c r="O173" s="209"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88" t="s">
        <v>2184</v>
      </c>
      <c r="Q173" s="288" t="s">
        <v>310</v>
      </c>
      <c r="R173" s="288" t="str">
        <f>H173&amp;" "&amp;I173</f>
        <v xml:space="preserve">Urban Residential </v>
      </c>
      <c r="S173" s="288" t="str">
        <f t="shared" si="11"/>
        <v>//**Urban Residential : **</v>
      </c>
      <c r="T173" s="275"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25">
      <c r="A174" s="275" t="s">
        <v>2185</v>
      </c>
      <c r="C174" s="189" t="s">
        <v>490</v>
      </c>
      <c r="D174" s="189" t="s">
        <v>557</v>
      </c>
      <c r="E174" s="189" t="s">
        <v>558</v>
      </c>
      <c r="F174" s="184" t="s">
        <v>510</v>
      </c>
      <c r="G174" s="184"/>
      <c r="H174" s="184" t="s">
        <v>511</v>
      </c>
      <c r="I174" s="184"/>
      <c r="J174" s="43">
        <v>379</v>
      </c>
      <c r="K174" s="184" t="s">
        <v>310</v>
      </c>
      <c r="L174" s="186" t="s">
        <v>2194</v>
      </c>
      <c r="N174" s="209" t="s">
        <v>2183</v>
      </c>
      <c r="O174" s="209"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88" t="s">
        <v>2184</v>
      </c>
      <c r="Q174" s="288" t="s">
        <v>310</v>
      </c>
      <c r="R174" s="288" t="str">
        <f>H174&amp;" "&amp;I174</f>
        <v xml:space="preserve">Rural Residential </v>
      </c>
      <c r="S174" s="288" t="str">
        <f t="shared" si="11"/>
        <v>//**Rural Residential : **</v>
      </c>
      <c r="T174" s="275"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25">
      <c r="A175" s="275" t="s">
        <v>2185</v>
      </c>
      <c r="C175" s="189" t="s">
        <v>490</v>
      </c>
      <c r="D175" s="189" t="s">
        <v>557</v>
      </c>
      <c r="E175" s="189" t="s">
        <v>558</v>
      </c>
      <c r="F175" s="184" t="s">
        <v>513</v>
      </c>
      <c r="G175" s="184"/>
      <c r="H175" s="184" t="s">
        <v>514</v>
      </c>
      <c r="I175" s="184"/>
      <c r="J175" s="43">
        <v>380</v>
      </c>
      <c r="K175" s="184" t="s">
        <v>310</v>
      </c>
      <c r="L175" s="186" t="s">
        <v>2194</v>
      </c>
      <c r="N175" s="209" t="s">
        <v>2183</v>
      </c>
      <c r="O175" s="209"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88" t="s">
        <v>2184</v>
      </c>
      <c r="Q175" s="288" t="s">
        <v>310</v>
      </c>
      <c r="R175" s="288" t="str">
        <f>H175&amp;" "&amp;I175</f>
        <v xml:space="preserve">Commercial </v>
      </c>
      <c r="S175" s="288" t="str">
        <f t="shared" si="11"/>
        <v>//**Commercial : **</v>
      </c>
      <c r="T175" s="275"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1" customFormat="1" ht="30" x14ac:dyDescent="0.25">
      <c r="A176" s="291" t="s">
        <v>2182</v>
      </c>
      <c r="B176" s="277"/>
      <c r="C176" s="291" t="s">
        <v>490</v>
      </c>
      <c r="D176" s="291" t="s">
        <v>567</v>
      </c>
      <c r="E176" s="291" t="str">
        <f>E177</f>
        <v>Boolean Rebate Program for Efficient Components</v>
      </c>
      <c r="M176" s="277"/>
      <c r="N176" s="293" t="s">
        <v>2183</v>
      </c>
      <c r="O176" s="293"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1" t="s">
        <v>2184</v>
      </c>
      <c r="Q176" s="291" t="s">
        <v>310</v>
      </c>
      <c r="S176" s="291" t="str">
        <f t="shared" si="11"/>
        <v/>
      </c>
      <c r="T176" s="291" t="str">
        <f t="shared" si="10"/>
        <v/>
      </c>
      <c r="U176" s="303"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25">
      <c r="A177" s="275" t="s">
        <v>2185</v>
      </c>
      <c r="C177" s="181" t="s">
        <v>490</v>
      </c>
      <c r="D177" s="181" t="s">
        <v>567</v>
      </c>
      <c r="E177" s="181" t="s">
        <v>568</v>
      </c>
      <c r="F177" s="184" t="s">
        <v>493</v>
      </c>
      <c r="G177" s="184"/>
      <c r="H177" s="184" t="s">
        <v>496</v>
      </c>
      <c r="I177" s="184"/>
      <c r="J177" s="43">
        <v>27</v>
      </c>
      <c r="K177" s="184" t="s">
        <v>310</v>
      </c>
      <c r="L177" s="186"/>
      <c r="N177" s="209" t="s">
        <v>2183</v>
      </c>
      <c r="O177" s="209"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88" t="s">
        <v>2184</v>
      </c>
      <c r="Q177" s="288" t="s">
        <v>310</v>
      </c>
      <c r="R177" s="288" t="str">
        <f t="shared" ref="R177:R182" si="14">H177&amp;" "&amp;I177</f>
        <v xml:space="preserve">Heating </v>
      </c>
      <c r="S177" s="288" t="str">
        <f t="shared" si="11"/>
        <v>//**Heating : **</v>
      </c>
      <c r="T177" s="275" t="str">
        <f t="shared" si="10"/>
        <v>//**Heating : **</v>
      </c>
    </row>
    <row r="178" spans="1:21" x14ac:dyDescent="0.25">
      <c r="A178" s="275" t="s">
        <v>2185</v>
      </c>
      <c r="C178" s="189" t="s">
        <v>490</v>
      </c>
      <c r="D178" s="189" t="s">
        <v>567</v>
      </c>
      <c r="E178" s="189" t="s">
        <v>568</v>
      </c>
      <c r="F178" s="184" t="s">
        <v>501</v>
      </c>
      <c r="G178" s="184"/>
      <c r="H178" s="184" t="s">
        <v>502</v>
      </c>
      <c r="I178" s="184"/>
      <c r="J178" s="43">
        <v>28</v>
      </c>
      <c r="K178" s="184" t="s">
        <v>310</v>
      </c>
      <c r="L178" s="186"/>
      <c r="N178" s="209" t="s">
        <v>2183</v>
      </c>
      <c r="O178" s="209"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88" t="s">
        <v>2184</v>
      </c>
      <c r="Q178" s="288" t="s">
        <v>310</v>
      </c>
      <c r="R178" s="288" t="str">
        <f t="shared" si="14"/>
        <v xml:space="preserve">Cooling and Ventilation </v>
      </c>
      <c r="S178" s="288" t="str">
        <f t="shared" si="11"/>
        <v>//**Cooling and Ventilation : **</v>
      </c>
      <c r="T178" s="275" t="str">
        <f t="shared" si="10"/>
        <v>//**Cooling and Ventilation : **</v>
      </c>
    </row>
    <row r="179" spans="1:21" x14ac:dyDescent="0.25">
      <c r="A179" s="275" t="s">
        <v>2185</v>
      </c>
      <c r="C179" s="189" t="s">
        <v>490</v>
      </c>
      <c r="D179" s="189" t="s">
        <v>567</v>
      </c>
      <c r="E179" s="189" t="s">
        <v>568</v>
      </c>
      <c r="F179" s="184" t="s">
        <v>523</v>
      </c>
      <c r="G179" s="184"/>
      <c r="H179" s="184" t="s">
        <v>524</v>
      </c>
      <c r="I179" s="184"/>
      <c r="J179" s="43">
        <v>605</v>
      </c>
      <c r="K179" s="184" t="s">
        <v>332</v>
      </c>
      <c r="L179" s="186"/>
      <c r="N179" s="209" t="s">
        <v>2183</v>
      </c>
      <c r="O179" s="209"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88" t="s">
        <v>2184</v>
      </c>
      <c r="Q179" s="288" t="s">
        <v>310</v>
      </c>
      <c r="R179" s="288" t="str">
        <f t="shared" si="14"/>
        <v xml:space="preserve">Envelope </v>
      </c>
      <c r="S179" s="288" t="str">
        <f t="shared" si="11"/>
        <v>//**Envelope : **</v>
      </c>
      <c r="T179" s="275" t="str">
        <f t="shared" si="10"/>
        <v/>
      </c>
    </row>
    <row r="180" spans="1:21" x14ac:dyDescent="0.25">
      <c r="A180" s="275" t="s">
        <v>2185</v>
      </c>
      <c r="C180" s="189" t="s">
        <v>490</v>
      </c>
      <c r="D180" s="189" t="s">
        <v>567</v>
      </c>
      <c r="E180" s="189" t="s">
        <v>568</v>
      </c>
      <c r="F180" s="184" t="s">
        <v>503</v>
      </c>
      <c r="G180" s="184"/>
      <c r="H180" s="184" t="s">
        <v>504</v>
      </c>
      <c r="I180" s="184"/>
      <c r="J180" s="43">
        <v>606</v>
      </c>
      <c r="K180" s="184" t="s">
        <v>332</v>
      </c>
      <c r="L180" s="186"/>
      <c r="N180" s="209" t="s">
        <v>2183</v>
      </c>
      <c r="O180" s="209"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88" t="s">
        <v>2184</v>
      </c>
      <c r="Q180" s="288" t="s">
        <v>310</v>
      </c>
      <c r="R180" s="288" t="str">
        <f t="shared" si="14"/>
        <v xml:space="preserve">Lighting </v>
      </c>
      <c r="S180" s="288" t="str">
        <f t="shared" si="11"/>
        <v>//**Lighting : **</v>
      </c>
      <c r="T180" s="275" t="str">
        <f t="shared" si="10"/>
        <v/>
      </c>
    </row>
    <row r="181" spans="1:21" x14ac:dyDescent="0.25">
      <c r="A181" s="275" t="s">
        <v>2185</v>
      </c>
      <c r="C181" s="189" t="s">
        <v>490</v>
      </c>
      <c r="D181" s="189" t="s">
        <v>567</v>
      </c>
      <c r="E181" s="189" t="s">
        <v>568</v>
      </c>
      <c r="F181" s="184" t="s">
        <v>505</v>
      </c>
      <c r="G181" s="184"/>
      <c r="H181" s="184" t="s">
        <v>506</v>
      </c>
      <c r="I181" s="184"/>
      <c r="J181" s="43">
        <v>29</v>
      </c>
      <c r="K181" s="184" t="s">
        <v>310</v>
      </c>
      <c r="L181" s="186"/>
      <c r="N181" s="209" t="s">
        <v>2183</v>
      </c>
      <c r="O181" s="209"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88" t="s">
        <v>2184</v>
      </c>
      <c r="Q181" s="288" t="s">
        <v>310</v>
      </c>
      <c r="R181" s="288" t="str">
        <f t="shared" si="14"/>
        <v xml:space="preserve">Appliances </v>
      </c>
      <c r="S181" s="288" t="str">
        <f t="shared" si="11"/>
        <v>//**Appliances : **</v>
      </c>
      <c r="T181" s="275" t="str">
        <f t="shared" si="10"/>
        <v>//**Appliances : **</v>
      </c>
    </row>
    <row r="182" spans="1:21" x14ac:dyDescent="0.25">
      <c r="A182" s="275" t="s">
        <v>2185</v>
      </c>
      <c r="C182" s="189" t="s">
        <v>490</v>
      </c>
      <c r="D182" s="189" t="s">
        <v>567</v>
      </c>
      <c r="E182" s="189" t="s">
        <v>568</v>
      </c>
      <c r="F182" s="184" t="s">
        <v>507</v>
      </c>
      <c r="G182" s="184"/>
      <c r="H182" s="184" t="s">
        <v>508</v>
      </c>
      <c r="I182" s="184"/>
      <c r="J182" s="43">
        <v>607</v>
      </c>
      <c r="K182" s="184" t="s">
        <v>332</v>
      </c>
      <c r="L182" s="186"/>
      <c r="N182" s="209" t="s">
        <v>2183</v>
      </c>
      <c r="O182" s="209"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88" t="s">
        <v>2184</v>
      </c>
      <c r="Q182" s="288" t="s">
        <v>310</v>
      </c>
      <c r="R182" s="288" t="str">
        <f t="shared" si="14"/>
        <v xml:space="preserve">Other Components </v>
      </c>
      <c r="S182" s="288" t="str">
        <f t="shared" si="11"/>
        <v>//**Other Components : **</v>
      </c>
      <c r="T182" s="275" t="str">
        <f t="shared" si="10"/>
        <v/>
      </c>
    </row>
    <row r="183" spans="1:21" s="290" customFormat="1" ht="30" x14ac:dyDescent="0.25">
      <c r="A183" s="291" t="s">
        <v>2182</v>
      </c>
      <c r="B183" s="277"/>
      <c r="C183" s="291" t="s">
        <v>575</v>
      </c>
      <c r="D183" s="291" t="s">
        <v>580</v>
      </c>
      <c r="E183" s="291" t="str">
        <f>E184</f>
        <v>Boolean Ban New Power Plants</v>
      </c>
      <c r="F183" s="291"/>
      <c r="G183" s="291"/>
      <c r="H183" s="291"/>
      <c r="I183" s="291"/>
      <c r="J183" s="291"/>
      <c r="K183" s="291"/>
      <c r="L183" s="291"/>
      <c r="M183" s="277"/>
      <c r="N183" s="293" t="s">
        <v>2183</v>
      </c>
      <c r="O183" s="293" t="str">
        <f>INDEX('Standard Descriptions'!$E:$E,MATCH(Guidance!E183,'Standard Descriptions'!$C:$C,0))</f>
        <v xml:space="preserve"> This policy prevents new capacity of the selected type(s) from being built or deployed.//</v>
      </c>
      <c r="P183" s="291" t="s">
        <v>2184</v>
      </c>
      <c r="Q183" s="291" t="s">
        <v>310</v>
      </c>
      <c r="R183" s="291"/>
      <c r="S183" s="291" t="str">
        <f t="shared" si="11"/>
        <v/>
      </c>
      <c r="T183" s="291" t="str">
        <f t="shared" si="10"/>
        <v/>
      </c>
      <c r="U183" s="303"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Louisiana.//**Natural Gas Nonpeaker : **//**Nuclear : **//**Hydro : **//**Lignite : **</v>
      </c>
    </row>
    <row r="184" spans="1:21" x14ac:dyDescent="0.25">
      <c r="A184" s="275" t="s">
        <v>2185</v>
      </c>
      <c r="C184" s="182" t="s">
        <v>575</v>
      </c>
      <c r="D184" s="182" t="s">
        <v>580</v>
      </c>
      <c r="E184" s="182" t="s">
        <v>577</v>
      </c>
      <c r="F184" s="184" t="s">
        <v>578</v>
      </c>
      <c r="G184" s="184"/>
      <c r="H184" s="184" t="s">
        <v>579</v>
      </c>
      <c r="I184" s="191"/>
      <c r="J184" s="183">
        <v>167</v>
      </c>
      <c r="K184" s="191" t="s">
        <v>310</v>
      </c>
      <c r="L184" s="218" t="str">
        <f>_xlfn.CONCAT("No new coal is planned in ", 'Repeating Values'!$C$1,".")</f>
        <v>No new coal is planned in Louisiana.</v>
      </c>
      <c r="N184" s="209" t="s">
        <v>2183</v>
      </c>
      <c r="O184" s="209" t="str">
        <f>INDEX('Standard Descriptions'!$E:$E,MATCH(Guidance!E184,'Standard Descriptions'!$C:$C,0))</f>
        <v xml:space="preserve"> This policy prevents new capacity of the selected type(s) from being built or deployed.//</v>
      </c>
      <c r="P184" s="288" t="s">
        <v>2184</v>
      </c>
      <c r="Q184" s="288" t="s">
        <v>310</v>
      </c>
      <c r="R184" s="288" t="str">
        <f t="shared" ref="R184:R199" si="15">H184&amp;" "&amp;I184</f>
        <v xml:space="preserve">Hard Coal </v>
      </c>
      <c r="S184" s="288" t="str">
        <f t="shared" si="11"/>
        <v>//**Hard Coal : **</v>
      </c>
      <c r="T184" s="275" t="str">
        <f t="shared" si="10"/>
        <v>//**Hard Coal : **No new coal is planned in Louisiana.</v>
      </c>
    </row>
    <row r="185" spans="1:21" x14ac:dyDescent="0.25">
      <c r="A185" s="275" t="s">
        <v>2185</v>
      </c>
      <c r="C185" s="189" t="s">
        <v>575</v>
      </c>
      <c r="D185" s="189" t="s">
        <v>580</v>
      </c>
      <c r="E185" s="189" t="s">
        <v>577</v>
      </c>
      <c r="F185" s="191" t="s">
        <v>585</v>
      </c>
      <c r="G185" s="184"/>
      <c r="H185" s="191" t="s">
        <v>586</v>
      </c>
      <c r="I185" s="184"/>
      <c r="J185" s="43">
        <v>168</v>
      </c>
      <c r="K185" s="184" t="s">
        <v>310</v>
      </c>
      <c r="L185" s="186"/>
      <c r="N185" s="209" t="s">
        <v>2183</v>
      </c>
      <c r="O185" s="209" t="str">
        <f>INDEX('Standard Descriptions'!$E:$E,MATCH(Guidance!E185,'Standard Descriptions'!$C:$C,0))</f>
        <v xml:space="preserve"> This policy prevents new capacity of the selected type(s) from being built or deployed.//</v>
      </c>
      <c r="P185" s="288" t="s">
        <v>2184</v>
      </c>
      <c r="Q185" s="288" t="s">
        <v>310</v>
      </c>
      <c r="R185" s="288" t="str">
        <f t="shared" si="15"/>
        <v xml:space="preserve">Natural Gas Nonpeaker </v>
      </c>
      <c r="S185" s="288" t="str">
        <f t="shared" si="11"/>
        <v>//**Natural Gas Nonpeaker : **</v>
      </c>
      <c r="T185" s="275" t="str">
        <f t="shared" si="10"/>
        <v>//**Natural Gas Nonpeaker : **</v>
      </c>
    </row>
    <row r="186" spans="1:21" x14ac:dyDescent="0.25">
      <c r="A186" s="275" t="s">
        <v>2185</v>
      </c>
      <c r="C186" s="189" t="s">
        <v>575</v>
      </c>
      <c r="D186" s="189" t="s">
        <v>580</v>
      </c>
      <c r="E186" s="189" t="s">
        <v>577</v>
      </c>
      <c r="F186" s="191" t="s">
        <v>588</v>
      </c>
      <c r="G186" s="184"/>
      <c r="H186" s="191" t="s">
        <v>589</v>
      </c>
      <c r="I186" s="184"/>
      <c r="J186" s="183">
        <v>169</v>
      </c>
      <c r="K186" s="184" t="s">
        <v>310</v>
      </c>
      <c r="L186" s="186"/>
      <c r="N186" s="209" t="s">
        <v>2183</v>
      </c>
      <c r="O186" s="209" t="str">
        <f>INDEX('Standard Descriptions'!$E:$E,MATCH(Guidance!E186,'Standard Descriptions'!$C:$C,0))</f>
        <v xml:space="preserve"> This policy prevents new capacity of the selected type(s) from being built or deployed.//</v>
      </c>
      <c r="P186" s="288" t="s">
        <v>2184</v>
      </c>
      <c r="Q186" s="288" t="s">
        <v>310</v>
      </c>
      <c r="R186" s="288" t="str">
        <f t="shared" si="15"/>
        <v xml:space="preserve">Nuclear </v>
      </c>
      <c r="S186" s="288" t="str">
        <f t="shared" si="11"/>
        <v>//**Nuclear : **</v>
      </c>
      <c r="T186" s="275" t="str">
        <f t="shared" si="10"/>
        <v>//**Nuclear : **</v>
      </c>
    </row>
    <row r="187" spans="1:21" x14ac:dyDescent="0.25">
      <c r="A187" s="275" t="s">
        <v>2185</v>
      </c>
      <c r="C187" s="189" t="s">
        <v>575</v>
      </c>
      <c r="D187" s="189" t="s">
        <v>580</v>
      </c>
      <c r="E187" s="189" t="s">
        <v>577</v>
      </c>
      <c r="F187" s="191" t="s">
        <v>591</v>
      </c>
      <c r="G187" s="184"/>
      <c r="H187" s="191" t="s">
        <v>592</v>
      </c>
      <c r="I187" s="184"/>
      <c r="J187" s="43">
        <v>170</v>
      </c>
      <c r="K187" s="184" t="s">
        <v>310</v>
      </c>
      <c r="L187" s="186"/>
      <c r="N187" s="209" t="s">
        <v>2183</v>
      </c>
      <c r="O187" s="209" t="str">
        <f>INDEX('Standard Descriptions'!$E:$E,MATCH(Guidance!E187,'Standard Descriptions'!$C:$C,0))</f>
        <v xml:space="preserve"> This policy prevents new capacity of the selected type(s) from being built or deployed.//</v>
      </c>
      <c r="P187" s="288" t="s">
        <v>2184</v>
      </c>
      <c r="Q187" s="288" t="s">
        <v>310</v>
      </c>
      <c r="R187" s="288" t="str">
        <f t="shared" si="15"/>
        <v xml:space="preserve">Hydro </v>
      </c>
      <c r="S187" s="288" t="str">
        <f t="shared" si="11"/>
        <v>//**Hydro : **</v>
      </c>
      <c r="T187" s="275" t="str">
        <f t="shared" si="10"/>
        <v>//**Hydro : **</v>
      </c>
    </row>
    <row r="188" spans="1:21" x14ac:dyDescent="0.25">
      <c r="A188" s="275" t="s">
        <v>2185</v>
      </c>
      <c r="C188" s="189" t="s">
        <v>575</v>
      </c>
      <c r="D188" s="189" t="s">
        <v>580</v>
      </c>
      <c r="E188" s="189" t="s">
        <v>577</v>
      </c>
      <c r="F188" s="191" t="s">
        <v>594</v>
      </c>
      <c r="G188" s="184"/>
      <c r="H188" s="191" t="s">
        <v>595</v>
      </c>
      <c r="I188" s="184"/>
      <c r="J188" s="43">
        <v>608</v>
      </c>
      <c r="K188" s="184" t="s">
        <v>332</v>
      </c>
      <c r="L188" s="186"/>
      <c r="N188" s="209" t="s">
        <v>2183</v>
      </c>
      <c r="O188" s="209" t="str">
        <f>INDEX('Standard Descriptions'!$E:$E,MATCH(Guidance!E188,'Standard Descriptions'!$C:$C,0))</f>
        <v xml:space="preserve"> This policy prevents new capacity of the selected type(s) from being built or deployed.//</v>
      </c>
      <c r="P188" s="288" t="s">
        <v>2184</v>
      </c>
      <c r="Q188" s="288" t="s">
        <v>310</v>
      </c>
      <c r="R188" s="288" t="str">
        <f t="shared" si="15"/>
        <v xml:space="preserve">Onshore Wind </v>
      </c>
      <c r="S188" s="288" t="str">
        <f t="shared" si="11"/>
        <v>//**Onshore Wind : **</v>
      </c>
      <c r="T188" s="275" t="str">
        <f t="shared" si="10"/>
        <v/>
      </c>
    </row>
    <row r="189" spans="1:21" x14ac:dyDescent="0.25">
      <c r="A189" s="275" t="s">
        <v>2185</v>
      </c>
      <c r="C189" s="189" t="s">
        <v>575</v>
      </c>
      <c r="D189" s="189" t="s">
        <v>580</v>
      </c>
      <c r="E189" s="189" t="s">
        <v>577</v>
      </c>
      <c r="F189" s="191" t="s">
        <v>596</v>
      </c>
      <c r="G189" s="184"/>
      <c r="H189" s="191" t="s">
        <v>597</v>
      </c>
      <c r="I189" s="184"/>
      <c r="J189" s="43">
        <v>609</v>
      </c>
      <c r="K189" s="184" t="s">
        <v>332</v>
      </c>
      <c r="L189" s="186"/>
      <c r="N189" s="209" t="s">
        <v>2183</v>
      </c>
      <c r="O189" s="209" t="str">
        <f>INDEX('Standard Descriptions'!$E:$E,MATCH(Guidance!E189,'Standard Descriptions'!$C:$C,0))</f>
        <v xml:space="preserve"> This policy prevents new capacity of the selected type(s) from being built or deployed.//</v>
      </c>
      <c r="P189" s="288" t="s">
        <v>2184</v>
      </c>
      <c r="Q189" s="288" t="s">
        <v>310</v>
      </c>
      <c r="R189" s="288" t="str">
        <f t="shared" si="15"/>
        <v xml:space="preserve">Solar PV </v>
      </c>
      <c r="S189" s="288" t="str">
        <f t="shared" si="11"/>
        <v>//**Solar PV : **</v>
      </c>
      <c r="T189" s="275" t="str">
        <f t="shared" si="10"/>
        <v/>
      </c>
    </row>
    <row r="190" spans="1:21" x14ac:dyDescent="0.25">
      <c r="A190" s="275" t="s">
        <v>2185</v>
      </c>
      <c r="C190" s="189" t="s">
        <v>575</v>
      </c>
      <c r="D190" s="189" t="s">
        <v>580</v>
      </c>
      <c r="E190" s="189" t="s">
        <v>577</v>
      </c>
      <c r="F190" s="191" t="s">
        <v>598</v>
      </c>
      <c r="G190" s="184"/>
      <c r="H190" s="191" t="s">
        <v>599</v>
      </c>
      <c r="I190" s="184"/>
      <c r="J190" s="43">
        <v>610</v>
      </c>
      <c r="K190" s="184" t="s">
        <v>332</v>
      </c>
      <c r="L190" s="186"/>
      <c r="N190" s="209" t="s">
        <v>2183</v>
      </c>
      <c r="O190" s="209" t="str">
        <f>INDEX('Standard Descriptions'!$E:$E,MATCH(Guidance!E190,'Standard Descriptions'!$C:$C,0))</f>
        <v xml:space="preserve"> This policy prevents new capacity of the selected type(s) from being built or deployed.//</v>
      </c>
      <c r="P190" s="288" t="s">
        <v>2184</v>
      </c>
      <c r="Q190" s="288" t="s">
        <v>310</v>
      </c>
      <c r="R190" s="288" t="str">
        <f t="shared" si="15"/>
        <v xml:space="preserve">Solar Thermal </v>
      </c>
      <c r="S190" s="288" t="str">
        <f t="shared" si="11"/>
        <v>//**Solar Thermal : **</v>
      </c>
      <c r="T190" s="275" t="str">
        <f t="shared" si="10"/>
        <v/>
      </c>
    </row>
    <row r="191" spans="1:21" x14ac:dyDescent="0.25">
      <c r="A191" s="275" t="s">
        <v>2185</v>
      </c>
      <c r="C191" s="189" t="s">
        <v>575</v>
      </c>
      <c r="D191" s="189" t="s">
        <v>580</v>
      </c>
      <c r="E191" s="189" t="s">
        <v>577</v>
      </c>
      <c r="F191" s="191" t="s">
        <v>600</v>
      </c>
      <c r="G191" s="184"/>
      <c r="H191" s="191" t="s">
        <v>601</v>
      </c>
      <c r="I191" s="184"/>
      <c r="J191" s="43">
        <v>611</v>
      </c>
      <c r="K191" s="184" t="s">
        <v>332</v>
      </c>
      <c r="L191" s="186"/>
      <c r="N191" s="209" t="s">
        <v>2183</v>
      </c>
      <c r="O191" s="209" t="str">
        <f>INDEX('Standard Descriptions'!$E:$E,MATCH(Guidance!E191,'Standard Descriptions'!$C:$C,0))</f>
        <v xml:space="preserve"> This policy prevents new capacity of the selected type(s) from being built or deployed.//</v>
      </c>
      <c r="P191" s="288" t="s">
        <v>2184</v>
      </c>
      <c r="Q191" s="288" t="s">
        <v>310</v>
      </c>
      <c r="R191" s="288" t="str">
        <f t="shared" si="15"/>
        <v xml:space="preserve">Biomass </v>
      </c>
      <c r="S191" s="288" t="str">
        <f t="shared" si="11"/>
        <v>//**Biomass : **</v>
      </c>
      <c r="T191" s="275" t="str">
        <f t="shared" si="10"/>
        <v/>
      </c>
    </row>
    <row r="192" spans="1:21" x14ac:dyDescent="0.25">
      <c r="A192" s="275" t="s">
        <v>2185</v>
      </c>
      <c r="C192" s="189" t="s">
        <v>575</v>
      </c>
      <c r="D192" s="189" t="s">
        <v>580</v>
      </c>
      <c r="E192" s="189" t="s">
        <v>577</v>
      </c>
      <c r="F192" s="191" t="s">
        <v>602</v>
      </c>
      <c r="G192" s="184"/>
      <c r="H192" s="191" t="s">
        <v>603</v>
      </c>
      <c r="I192" s="184"/>
      <c r="J192" s="43">
        <v>612</v>
      </c>
      <c r="K192" s="184" t="s">
        <v>332</v>
      </c>
      <c r="L192" s="186"/>
      <c r="N192" s="209" t="s">
        <v>2183</v>
      </c>
      <c r="O192" s="209" t="str">
        <f>INDEX('Standard Descriptions'!$E:$E,MATCH(Guidance!E192,'Standard Descriptions'!$C:$C,0))</f>
        <v xml:space="preserve"> This policy prevents new capacity of the selected type(s) from being built or deployed.//</v>
      </c>
      <c r="P192" s="288" t="s">
        <v>2184</v>
      </c>
      <c r="Q192" s="288" t="s">
        <v>310</v>
      </c>
      <c r="R192" s="288" t="str">
        <f t="shared" si="15"/>
        <v xml:space="preserve">Geothermal </v>
      </c>
      <c r="S192" s="288" t="str">
        <f t="shared" si="11"/>
        <v>//**Geothermal : **</v>
      </c>
      <c r="T192" s="275" t="str">
        <f t="shared" si="10"/>
        <v/>
      </c>
    </row>
    <row r="193" spans="1:21" x14ac:dyDescent="0.25">
      <c r="A193" s="275" t="s">
        <v>2185</v>
      </c>
      <c r="C193" s="189" t="s">
        <v>575</v>
      </c>
      <c r="D193" s="189" t="s">
        <v>580</v>
      </c>
      <c r="E193" s="189" t="s">
        <v>577</v>
      </c>
      <c r="F193" s="191" t="s">
        <v>604</v>
      </c>
      <c r="G193" s="184"/>
      <c r="H193" s="191" t="s">
        <v>605</v>
      </c>
      <c r="I193" s="184"/>
      <c r="J193" s="43">
        <v>613</v>
      </c>
      <c r="K193" s="184" t="s">
        <v>332</v>
      </c>
      <c r="L193" s="186"/>
      <c r="N193" s="209" t="s">
        <v>2183</v>
      </c>
      <c r="O193" s="209" t="str">
        <f>INDEX('Standard Descriptions'!$E:$E,MATCH(Guidance!E193,'Standard Descriptions'!$C:$C,0))</f>
        <v xml:space="preserve"> This policy prevents new capacity of the selected type(s) from being built or deployed.//</v>
      </c>
      <c r="P193" s="288" t="s">
        <v>2184</v>
      </c>
      <c r="Q193" s="288" t="s">
        <v>310</v>
      </c>
      <c r="R193" s="288" t="str">
        <f t="shared" si="15"/>
        <v xml:space="preserve">Petroleum </v>
      </c>
      <c r="S193" s="288" t="str">
        <f t="shared" si="11"/>
        <v>//**Petroleum : **</v>
      </c>
      <c r="T193" s="275" t="str">
        <f t="shared" si="10"/>
        <v/>
      </c>
    </row>
    <row r="194" spans="1:21" x14ac:dyDescent="0.25">
      <c r="A194" s="275" t="s">
        <v>2185</v>
      </c>
      <c r="C194" s="189" t="s">
        <v>575</v>
      </c>
      <c r="D194" s="189" t="s">
        <v>580</v>
      </c>
      <c r="E194" s="189" t="s">
        <v>577</v>
      </c>
      <c r="F194" s="191" t="s">
        <v>606</v>
      </c>
      <c r="G194" s="184"/>
      <c r="H194" s="191" t="s">
        <v>607</v>
      </c>
      <c r="I194" s="184"/>
      <c r="J194" s="43">
        <v>614</v>
      </c>
      <c r="K194" s="184" t="s">
        <v>332</v>
      </c>
      <c r="L194" s="186"/>
      <c r="N194" s="209" t="s">
        <v>2183</v>
      </c>
      <c r="O194" s="209" t="str">
        <f>INDEX('Standard Descriptions'!$E:$E,MATCH(Guidance!E194,'Standard Descriptions'!$C:$C,0))</f>
        <v xml:space="preserve"> This policy prevents new capacity of the selected type(s) from being built or deployed.//</v>
      </c>
      <c r="P194" s="288" t="s">
        <v>2184</v>
      </c>
      <c r="Q194" s="288" t="s">
        <v>310</v>
      </c>
      <c r="R194" s="288" t="str">
        <f t="shared" si="15"/>
        <v xml:space="preserve">Natural Gas Peaker </v>
      </c>
      <c r="S194" s="288" t="str">
        <f t="shared" si="11"/>
        <v>//**Natural Gas Peaker : **</v>
      </c>
      <c r="T194" s="275" t="str">
        <f t="shared" si="10"/>
        <v/>
      </c>
    </row>
    <row r="195" spans="1:21" x14ac:dyDescent="0.25">
      <c r="A195" s="275" t="s">
        <v>2185</v>
      </c>
      <c r="C195" s="189" t="s">
        <v>575</v>
      </c>
      <c r="D195" s="189" t="s">
        <v>580</v>
      </c>
      <c r="E195" s="189" t="s">
        <v>577</v>
      </c>
      <c r="F195" s="191" t="s">
        <v>608</v>
      </c>
      <c r="G195" s="184"/>
      <c r="H195" s="191" t="s">
        <v>609</v>
      </c>
      <c r="I195" s="184"/>
      <c r="J195" s="43">
        <v>116</v>
      </c>
      <c r="K195" s="184" t="s">
        <v>310</v>
      </c>
      <c r="L195" s="186"/>
      <c r="N195" s="209" t="s">
        <v>2183</v>
      </c>
      <c r="O195" s="209" t="str">
        <f>INDEX('Standard Descriptions'!$E:$E,MATCH(Guidance!E195,'Standard Descriptions'!$C:$C,0))</f>
        <v xml:space="preserve"> This policy prevents new capacity of the selected type(s) from being built or deployed.//</v>
      </c>
      <c r="P195" s="288" t="s">
        <v>2184</v>
      </c>
      <c r="Q195" s="288" t="s">
        <v>310</v>
      </c>
      <c r="R195" s="288" t="str">
        <f t="shared" si="15"/>
        <v xml:space="preserve">Lignite </v>
      </c>
      <c r="S195" s="288" t="str">
        <f t="shared" si="11"/>
        <v>//**Lignite : **</v>
      </c>
      <c r="T195" s="275" t="str">
        <f t="shared" si="10"/>
        <v>//**Lignite : **</v>
      </c>
    </row>
    <row r="196" spans="1:21" x14ac:dyDescent="0.25">
      <c r="A196" s="275" t="s">
        <v>2185</v>
      </c>
      <c r="C196" s="189" t="s">
        <v>575</v>
      </c>
      <c r="D196" s="189" t="s">
        <v>580</v>
      </c>
      <c r="E196" s="189" t="s">
        <v>577</v>
      </c>
      <c r="F196" s="191" t="s">
        <v>611</v>
      </c>
      <c r="G196" s="184"/>
      <c r="H196" s="191" t="s">
        <v>612</v>
      </c>
      <c r="I196" s="184"/>
      <c r="J196" s="43">
        <v>615</v>
      </c>
      <c r="K196" s="184" t="s">
        <v>332</v>
      </c>
      <c r="L196" s="186"/>
      <c r="N196" s="209" t="s">
        <v>2183</v>
      </c>
      <c r="O196" s="209" t="str">
        <f>INDEX('Standard Descriptions'!$E:$E,MATCH(Guidance!E196,'Standard Descriptions'!$C:$C,0))</f>
        <v xml:space="preserve"> This policy prevents new capacity of the selected type(s) from being built or deployed.//</v>
      </c>
      <c r="P196" s="288" t="s">
        <v>2184</v>
      </c>
      <c r="Q196" s="288" t="s">
        <v>310</v>
      </c>
      <c r="R196" s="288" t="str">
        <f t="shared" si="15"/>
        <v xml:space="preserve">Offshore Wind </v>
      </c>
      <c r="S196" s="288" t="str">
        <f t="shared" si="11"/>
        <v>//**Offshore Wind : **</v>
      </c>
      <c r="T196" s="275" t="str">
        <f t="shared" ref="T196:T259" si="16">IF(K196="Yes",S196&amp;L196,"")</f>
        <v/>
      </c>
    </row>
    <row r="197" spans="1:21" x14ac:dyDescent="0.25">
      <c r="A197" s="275" t="s">
        <v>2185</v>
      </c>
      <c r="C197" s="189" t="s">
        <v>575</v>
      </c>
      <c r="D197" s="189" t="s">
        <v>580</v>
      </c>
      <c r="E197" s="189" t="s">
        <v>577</v>
      </c>
      <c r="F197" s="191" t="s">
        <v>613</v>
      </c>
      <c r="G197" s="184"/>
      <c r="H197" s="191" t="s">
        <v>614</v>
      </c>
      <c r="I197" s="184"/>
      <c r="J197" s="43">
        <v>616</v>
      </c>
      <c r="K197" s="184" t="s">
        <v>332</v>
      </c>
      <c r="L197" s="186"/>
      <c r="N197" s="209" t="s">
        <v>2183</v>
      </c>
      <c r="O197" s="209" t="str">
        <f>INDEX('Standard Descriptions'!$E:$E,MATCH(Guidance!E197,'Standard Descriptions'!$C:$C,0))</f>
        <v xml:space="preserve"> This policy prevents new capacity of the selected type(s) from being built or deployed.//</v>
      </c>
      <c r="P197" s="288" t="s">
        <v>2184</v>
      </c>
      <c r="Q197" s="288" t="s">
        <v>310</v>
      </c>
      <c r="R197" s="288" t="str">
        <f t="shared" si="15"/>
        <v xml:space="preserve">Crude Oil </v>
      </c>
      <c r="S197" s="288" t="str">
        <f t="shared" ref="S197:S260" si="17">IF(R197="","","//**"&amp;R197&amp;": **")</f>
        <v>//**Crude Oil : **</v>
      </c>
      <c r="T197" s="275" t="str">
        <f t="shared" si="16"/>
        <v/>
      </c>
    </row>
    <row r="198" spans="1:21" x14ac:dyDescent="0.25">
      <c r="A198" s="275" t="s">
        <v>2185</v>
      </c>
      <c r="C198" s="189" t="s">
        <v>575</v>
      </c>
      <c r="D198" s="189" t="s">
        <v>580</v>
      </c>
      <c r="E198" s="189" t="s">
        <v>577</v>
      </c>
      <c r="F198" s="191" t="s">
        <v>615</v>
      </c>
      <c r="G198" s="184"/>
      <c r="H198" s="191" t="s">
        <v>616</v>
      </c>
      <c r="I198" s="184"/>
      <c r="J198" s="43">
        <v>617</v>
      </c>
      <c r="K198" s="184" t="s">
        <v>332</v>
      </c>
      <c r="L198" s="186"/>
      <c r="N198" s="209" t="s">
        <v>2183</v>
      </c>
      <c r="O198" s="209" t="str">
        <f>INDEX('Standard Descriptions'!$E:$E,MATCH(Guidance!E198,'Standard Descriptions'!$C:$C,0))</f>
        <v xml:space="preserve"> This policy prevents new capacity of the selected type(s) from being built or deployed.//</v>
      </c>
      <c r="P198" s="288" t="s">
        <v>2184</v>
      </c>
      <c r="Q198" s="288" t="s">
        <v>310</v>
      </c>
      <c r="R198" s="288" t="str">
        <f t="shared" si="15"/>
        <v xml:space="preserve">Heavy or Residual Fuel Oil </v>
      </c>
      <c r="S198" s="288" t="str">
        <f t="shared" si="17"/>
        <v>//**Heavy or Residual Fuel Oil : **</v>
      </c>
      <c r="T198" s="275" t="str">
        <f t="shared" si="16"/>
        <v/>
      </c>
    </row>
    <row r="199" spans="1:21" x14ac:dyDescent="0.25">
      <c r="A199" s="275" t="s">
        <v>2185</v>
      </c>
      <c r="C199" s="189" t="s">
        <v>575</v>
      </c>
      <c r="D199" s="189" t="s">
        <v>580</v>
      </c>
      <c r="E199" s="189" t="s">
        <v>577</v>
      </c>
      <c r="F199" s="191" t="s">
        <v>617</v>
      </c>
      <c r="G199" s="184"/>
      <c r="H199" s="191" t="s">
        <v>618</v>
      </c>
      <c r="I199" s="184"/>
      <c r="J199" s="43">
        <v>618</v>
      </c>
      <c r="K199" s="184" t="s">
        <v>332</v>
      </c>
      <c r="L199" s="186"/>
      <c r="N199" s="209" t="s">
        <v>2183</v>
      </c>
      <c r="O199" s="209" t="str">
        <f>INDEX('Standard Descriptions'!$E:$E,MATCH(Guidance!E199,'Standard Descriptions'!$C:$C,0))</f>
        <v xml:space="preserve"> This policy prevents new capacity of the selected type(s) from being built or deployed.//</v>
      </c>
      <c r="P199" s="288" t="s">
        <v>2184</v>
      </c>
      <c r="Q199" s="288" t="s">
        <v>310</v>
      </c>
      <c r="R199" s="288" t="str">
        <f t="shared" si="15"/>
        <v xml:space="preserve">Municipal Solid Waste </v>
      </c>
      <c r="S199" s="288" t="str">
        <f t="shared" si="17"/>
        <v>//**Municipal Solid Waste : **</v>
      </c>
      <c r="T199" s="275" t="str">
        <f t="shared" si="16"/>
        <v/>
      </c>
    </row>
    <row r="200" spans="1:21" s="290" customFormat="1" ht="225" x14ac:dyDescent="0.25">
      <c r="A200" s="290" t="s">
        <v>2182</v>
      </c>
      <c r="B200" s="276"/>
      <c r="C200" s="290" t="s">
        <v>575</v>
      </c>
      <c r="D200" s="290" t="s">
        <v>619</v>
      </c>
      <c r="E200" s="290" t="str">
        <f>E201</f>
        <v>Electricity Sector Fraction of Potential Additional CCS Achieved</v>
      </c>
      <c r="M200" s="276"/>
      <c r="N200" s="292" t="s">
        <v>2183</v>
      </c>
      <c r="O200" s="292" t="str">
        <f>INDEX('Standard Descriptions'!$E:$E,MATCH(Guidance!E200,'Standard Descriptions'!$C:$C,0))</f>
        <v xml:space="preserve"> This policy specifies the fraction of CO2 emissions from power plants that is captured and stored, above the amount predicted in the business-as-usual scenario. // </v>
      </c>
      <c r="P200" s="290" t="s">
        <v>2184</v>
      </c>
      <c r="Q200" s="290" t="s">
        <v>310</v>
      </c>
      <c r="S200" s="290" t="str">
        <f t="shared" si="17"/>
        <v/>
      </c>
      <c r="T200" s="290" t="str">
        <f t="shared" si="16"/>
        <v/>
      </c>
      <c r="U200" s="303"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25">
      <c r="A201" s="275" t="s">
        <v>2185</v>
      </c>
      <c r="C201" s="182" t="s">
        <v>575</v>
      </c>
      <c r="D201" s="182" t="s">
        <v>619</v>
      </c>
      <c r="E201" s="182" t="s">
        <v>620</v>
      </c>
      <c r="F201" s="184" t="s">
        <v>578</v>
      </c>
      <c r="G201" s="184"/>
      <c r="H201" s="184" t="s">
        <v>579</v>
      </c>
      <c r="I201" s="191"/>
      <c r="J201" s="183">
        <v>876</v>
      </c>
      <c r="K201" s="191" t="s">
        <v>310</v>
      </c>
      <c r="L201" s="184" t="s">
        <v>2306</v>
      </c>
      <c r="N201" s="209" t="s">
        <v>2183</v>
      </c>
      <c r="O201" s="209" t="str">
        <f>INDEX('Standard Descriptions'!$E:$E,MATCH(Guidance!E201,'Standard Descriptions'!$C:$C,0))</f>
        <v xml:space="preserve"> This policy specifies the fraction of CO2 emissions from power plants that is captured and stored, above the amount predicted in the business-as-usual scenario. // </v>
      </c>
      <c r="P201" s="288" t="s">
        <v>2184</v>
      </c>
      <c r="Q201" s="288" t="s">
        <v>310</v>
      </c>
      <c r="R201" s="288" t="str">
        <f t="shared" ref="R201:R218" si="18">H201&amp;" "&amp;I201</f>
        <v xml:space="preserve">Hard Coal </v>
      </c>
      <c r="S201" s="288" t="str">
        <f t="shared" si="17"/>
        <v>//**Hard Coal : **</v>
      </c>
      <c r="T201" s="275"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6"/>
    </row>
    <row r="202" spans="1:21" x14ac:dyDescent="0.25">
      <c r="A202" s="275" t="s">
        <v>2185</v>
      </c>
      <c r="C202" s="189" t="s">
        <v>575</v>
      </c>
      <c r="D202" s="189" t="s">
        <v>619</v>
      </c>
      <c r="E202" s="189" t="s">
        <v>620</v>
      </c>
      <c r="F202" s="191" t="s">
        <v>585</v>
      </c>
      <c r="G202" s="184"/>
      <c r="H202" s="191" t="s">
        <v>586</v>
      </c>
      <c r="I202" s="184"/>
      <c r="J202" s="183">
        <v>877</v>
      </c>
      <c r="K202" s="191" t="s">
        <v>310</v>
      </c>
      <c r="L202" s="190" t="s">
        <v>2306</v>
      </c>
      <c r="N202" s="209" t="s">
        <v>2183</v>
      </c>
      <c r="O202" s="209" t="str">
        <f>INDEX('Standard Descriptions'!$E:$E,MATCH(Guidance!E202,'Standard Descriptions'!$C:$C,0))</f>
        <v xml:space="preserve"> This policy specifies the fraction of CO2 emissions from power plants that is captured and stored, above the amount predicted in the business-as-usual scenario. // </v>
      </c>
      <c r="P202" s="288" t="s">
        <v>2184</v>
      </c>
      <c r="Q202" s="288" t="s">
        <v>310</v>
      </c>
      <c r="R202" s="288" t="str">
        <f t="shared" si="18"/>
        <v xml:space="preserve">Natural Gas Nonpeaker </v>
      </c>
      <c r="S202" s="288" t="str">
        <f t="shared" si="17"/>
        <v>//**Natural Gas Nonpeaker : **</v>
      </c>
      <c r="T202" s="275"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6"/>
    </row>
    <row r="203" spans="1:21" x14ac:dyDescent="0.25">
      <c r="A203" s="275" t="s">
        <v>2185</v>
      </c>
      <c r="C203" s="189" t="s">
        <v>575</v>
      </c>
      <c r="D203" s="189" t="s">
        <v>619</v>
      </c>
      <c r="E203" s="189" t="s">
        <v>620</v>
      </c>
      <c r="F203" s="191" t="s">
        <v>588</v>
      </c>
      <c r="G203" s="184"/>
      <c r="H203" s="191" t="s">
        <v>589</v>
      </c>
      <c r="I203" s="184"/>
      <c r="J203" s="183">
        <v>878</v>
      </c>
      <c r="K203" s="184" t="s">
        <v>332</v>
      </c>
      <c r="L203" s="184"/>
      <c r="N203" s="209" t="s">
        <v>2183</v>
      </c>
      <c r="O203" s="209" t="str">
        <f>INDEX('Standard Descriptions'!$E:$E,MATCH(Guidance!E203,'Standard Descriptions'!$C:$C,0))</f>
        <v xml:space="preserve"> This policy specifies the fraction of CO2 emissions from power plants that is captured and stored, above the amount predicted in the business-as-usual scenario. // </v>
      </c>
      <c r="P203" s="288" t="s">
        <v>2184</v>
      </c>
      <c r="Q203" s="288" t="s">
        <v>310</v>
      </c>
      <c r="R203" s="288" t="str">
        <f t="shared" si="18"/>
        <v xml:space="preserve">Nuclear </v>
      </c>
      <c r="S203" s="288" t="str">
        <f t="shared" si="17"/>
        <v>//**Nuclear : **</v>
      </c>
      <c r="T203" s="275" t="str">
        <f t="shared" si="16"/>
        <v/>
      </c>
      <c r="U203" s="306"/>
    </row>
    <row r="204" spans="1:21" x14ac:dyDescent="0.25">
      <c r="A204" s="275" t="s">
        <v>2185</v>
      </c>
      <c r="C204" s="189" t="s">
        <v>575</v>
      </c>
      <c r="D204" s="189" t="s">
        <v>619</v>
      </c>
      <c r="E204" s="189" t="s">
        <v>620</v>
      </c>
      <c r="F204" s="191" t="s">
        <v>591</v>
      </c>
      <c r="G204" s="184"/>
      <c r="H204" s="191" t="s">
        <v>592</v>
      </c>
      <c r="I204" s="184"/>
      <c r="J204" s="183">
        <v>879</v>
      </c>
      <c r="K204" s="184" t="s">
        <v>332</v>
      </c>
      <c r="L204" s="184"/>
      <c r="N204" s="209" t="s">
        <v>2183</v>
      </c>
      <c r="O204" s="209" t="str">
        <f>INDEX('Standard Descriptions'!$E:$E,MATCH(Guidance!E204,'Standard Descriptions'!$C:$C,0))</f>
        <v xml:space="preserve"> This policy specifies the fraction of CO2 emissions from power plants that is captured and stored, above the amount predicted in the business-as-usual scenario. // </v>
      </c>
      <c r="P204" s="288" t="s">
        <v>2184</v>
      </c>
      <c r="Q204" s="288" t="s">
        <v>310</v>
      </c>
      <c r="R204" s="288" t="str">
        <f t="shared" si="18"/>
        <v xml:space="preserve">Hydro </v>
      </c>
      <c r="S204" s="288" t="str">
        <f t="shared" si="17"/>
        <v>//**Hydro : **</v>
      </c>
      <c r="T204" s="275" t="str">
        <f t="shared" si="16"/>
        <v/>
      </c>
      <c r="U204" s="306"/>
    </row>
    <row r="205" spans="1:21" x14ac:dyDescent="0.25">
      <c r="A205" s="275" t="s">
        <v>2185</v>
      </c>
      <c r="C205" s="189" t="s">
        <v>575</v>
      </c>
      <c r="D205" s="189" t="s">
        <v>619</v>
      </c>
      <c r="E205" s="189" t="s">
        <v>620</v>
      </c>
      <c r="F205" s="191" t="s">
        <v>594</v>
      </c>
      <c r="G205" s="184"/>
      <c r="H205" s="191" t="s">
        <v>595</v>
      </c>
      <c r="I205" s="184"/>
      <c r="J205" s="183">
        <v>880</v>
      </c>
      <c r="K205" s="184" t="s">
        <v>332</v>
      </c>
      <c r="L205" s="184"/>
      <c r="N205" s="209" t="s">
        <v>2183</v>
      </c>
      <c r="O205" s="209" t="str">
        <f>INDEX('Standard Descriptions'!$E:$E,MATCH(Guidance!E205,'Standard Descriptions'!$C:$C,0))</f>
        <v xml:space="preserve"> This policy specifies the fraction of CO2 emissions from power plants that is captured and stored, above the amount predicted in the business-as-usual scenario. // </v>
      </c>
      <c r="P205" s="288" t="s">
        <v>2184</v>
      </c>
      <c r="Q205" s="288" t="s">
        <v>310</v>
      </c>
      <c r="R205" s="288" t="str">
        <f t="shared" si="18"/>
        <v xml:space="preserve">Onshore Wind </v>
      </c>
      <c r="S205" s="288" t="str">
        <f t="shared" si="17"/>
        <v>//**Onshore Wind : **</v>
      </c>
      <c r="T205" s="275" t="str">
        <f t="shared" si="16"/>
        <v/>
      </c>
      <c r="U205" s="306"/>
    </row>
    <row r="206" spans="1:21" x14ac:dyDescent="0.25">
      <c r="A206" s="275" t="s">
        <v>2185</v>
      </c>
      <c r="C206" s="189" t="s">
        <v>575</v>
      </c>
      <c r="D206" s="189" t="s">
        <v>619</v>
      </c>
      <c r="E206" s="189" t="s">
        <v>620</v>
      </c>
      <c r="F206" s="191" t="s">
        <v>596</v>
      </c>
      <c r="G206" s="184"/>
      <c r="H206" s="191" t="s">
        <v>597</v>
      </c>
      <c r="I206" s="184"/>
      <c r="J206" s="183">
        <v>881</v>
      </c>
      <c r="K206" s="184" t="s">
        <v>332</v>
      </c>
      <c r="L206" s="184"/>
      <c r="N206" s="209" t="s">
        <v>2183</v>
      </c>
      <c r="O206" s="209" t="str">
        <f>INDEX('Standard Descriptions'!$E:$E,MATCH(Guidance!E206,'Standard Descriptions'!$C:$C,0))</f>
        <v xml:space="preserve"> This policy specifies the fraction of CO2 emissions from power plants that is captured and stored, above the amount predicted in the business-as-usual scenario. // </v>
      </c>
      <c r="P206" s="288" t="s">
        <v>2184</v>
      </c>
      <c r="Q206" s="288" t="s">
        <v>310</v>
      </c>
      <c r="R206" s="288" t="str">
        <f t="shared" si="18"/>
        <v xml:space="preserve">Solar PV </v>
      </c>
      <c r="S206" s="288" t="str">
        <f t="shared" si="17"/>
        <v>//**Solar PV : **</v>
      </c>
      <c r="T206" s="275" t="str">
        <f t="shared" si="16"/>
        <v/>
      </c>
      <c r="U206" s="306"/>
    </row>
    <row r="207" spans="1:21" x14ac:dyDescent="0.25">
      <c r="A207" s="275" t="s">
        <v>2185</v>
      </c>
      <c r="C207" s="189" t="s">
        <v>575</v>
      </c>
      <c r="D207" s="189" t="s">
        <v>619</v>
      </c>
      <c r="E207" s="189" t="s">
        <v>620</v>
      </c>
      <c r="F207" s="191" t="s">
        <v>598</v>
      </c>
      <c r="G207" s="184"/>
      <c r="H207" s="191" t="s">
        <v>599</v>
      </c>
      <c r="I207" s="184"/>
      <c r="J207" s="183">
        <v>882</v>
      </c>
      <c r="K207" s="184" t="s">
        <v>332</v>
      </c>
      <c r="L207" s="184"/>
      <c r="N207" s="209" t="s">
        <v>2183</v>
      </c>
      <c r="O207" s="209" t="str">
        <f>INDEX('Standard Descriptions'!$E:$E,MATCH(Guidance!E207,'Standard Descriptions'!$C:$C,0))</f>
        <v xml:space="preserve"> This policy specifies the fraction of CO2 emissions from power plants that is captured and stored, above the amount predicted in the business-as-usual scenario. // </v>
      </c>
      <c r="P207" s="288" t="s">
        <v>2184</v>
      </c>
      <c r="Q207" s="288" t="s">
        <v>310</v>
      </c>
      <c r="R207" s="288" t="str">
        <f t="shared" si="18"/>
        <v xml:space="preserve">Solar Thermal </v>
      </c>
      <c r="S207" s="288" t="str">
        <f t="shared" si="17"/>
        <v>//**Solar Thermal : **</v>
      </c>
      <c r="T207" s="275" t="str">
        <f t="shared" si="16"/>
        <v/>
      </c>
      <c r="U207" s="306"/>
    </row>
    <row r="208" spans="1:21" x14ac:dyDescent="0.25">
      <c r="A208" s="275" t="s">
        <v>2185</v>
      </c>
      <c r="C208" s="189" t="s">
        <v>575</v>
      </c>
      <c r="D208" s="189" t="s">
        <v>619</v>
      </c>
      <c r="E208" s="189" t="s">
        <v>620</v>
      </c>
      <c r="F208" s="191" t="s">
        <v>600</v>
      </c>
      <c r="G208" s="184"/>
      <c r="H208" s="191" t="s">
        <v>601</v>
      </c>
      <c r="I208" s="184"/>
      <c r="J208" s="183">
        <v>883</v>
      </c>
      <c r="K208" s="191" t="s">
        <v>310</v>
      </c>
      <c r="L208" s="190" t="s">
        <v>2306</v>
      </c>
      <c r="N208" s="209" t="s">
        <v>2183</v>
      </c>
      <c r="O208" s="209" t="str">
        <f>INDEX('Standard Descriptions'!$E:$E,MATCH(Guidance!E208,'Standard Descriptions'!$C:$C,0))</f>
        <v xml:space="preserve"> This policy specifies the fraction of CO2 emissions from power plants that is captured and stored, above the amount predicted in the business-as-usual scenario. // </v>
      </c>
      <c r="P208" s="288" t="s">
        <v>2184</v>
      </c>
      <c r="Q208" s="288" t="s">
        <v>310</v>
      </c>
      <c r="R208" s="288" t="str">
        <f t="shared" si="18"/>
        <v xml:space="preserve">Biomass </v>
      </c>
      <c r="S208" s="288" t="str">
        <f t="shared" si="17"/>
        <v>//**Biomass : **</v>
      </c>
      <c r="T208" s="275"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6"/>
    </row>
    <row r="209" spans="1:21" x14ac:dyDescent="0.25">
      <c r="A209" s="275" t="s">
        <v>2185</v>
      </c>
      <c r="C209" s="189" t="s">
        <v>575</v>
      </c>
      <c r="D209" s="189" t="s">
        <v>619</v>
      </c>
      <c r="E209" s="189" t="s">
        <v>620</v>
      </c>
      <c r="F209" s="191" t="s">
        <v>602</v>
      </c>
      <c r="G209" s="184"/>
      <c r="H209" s="191" t="s">
        <v>603</v>
      </c>
      <c r="I209" s="184"/>
      <c r="J209" s="183">
        <v>884</v>
      </c>
      <c r="K209" s="184" t="s">
        <v>332</v>
      </c>
      <c r="L209" s="184"/>
      <c r="N209" s="209" t="s">
        <v>2183</v>
      </c>
      <c r="O209" s="209" t="str">
        <f>INDEX('Standard Descriptions'!$E:$E,MATCH(Guidance!E209,'Standard Descriptions'!$C:$C,0))</f>
        <v xml:space="preserve"> This policy specifies the fraction of CO2 emissions from power plants that is captured and stored, above the amount predicted in the business-as-usual scenario. // </v>
      </c>
      <c r="P209" s="288" t="s">
        <v>2184</v>
      </c>
      <c r="Q209" s="288" t="s">
        <v>310</v>
      </c>
      <c r="R209" s="288" t="str">
        <f t="shared" si="18"/>
        <v xml:space="preserve">Geothermal </v>
      </c>
      <c r="S209" s="288" t="str">
        <f t="shared" si="17"/>
        <v>//**Geothermal : **</v>
      </c>
      <c r="T209" s="275" t="str">
        <f t="shared" si="16"/>
        <v/>
      </c>
      <c r="U209" s="306"/>
    </row>
    <row r="210" spans="1:21" x14ac:dyDescent="0.25">
      <c r="A210" s="275" t="s">
        <v>2185</v>
      </c>
      <c r="C210" s="189" t="s">
        <v>575</v>
      </c>
      <c r="D210" s="189" t="s">
        <v>619</v>
      </c>
      <c r="E210" s="189" t="s">
        <v>620</v>
      </c>
      <c r="F210" s="191" t="s">
        <v>604</v>
      </c>
      <c r="G210" s="184"/>
      <c r="H210" s="191" t="s">
        <v>605</v>
      </c>
      <c r="I210" s="184"/>
      <c r="J210" s="183">
        <v>885</v>
      </c>
      <c r="K210" s="191" t="s">
        <v>310</v>
      </c>
      <c r="L210" s="190" t="s">
        <v>2306</v>
      </c>
      <c r="N210" s="209" t="s">
        <v>2183</v>
      </c>
      <c r="O210" s="209" t="str">
        <f>INDEX('Standard Descriptions'!$E:$E,MATCH(Guidance!E210,'Standard Descriptions'!$C:$C,0))</f>
        <v xml:space="preserve"> This policy specifies the fraction of CO2 emissions from power plants that is captured and stored, above the amount predicted in the business-as-usual scenario. // </v>
      </c>
      <c r="P210" s="288" t="s">
        <v>2184</v>
      </c>
      <c r="Q210" s="288" t="s">
        <v>310</v>
      </c>
      <c r="R210" s="288" t="str">
        <f t="shared" si="18"/>
        <v xml:space="preserve">Petroleum </v>
      </c>
      <c r="S210" s="288" t="str">
        <f t="shared" si="17"/>
        <v>//**Petroleum : **</v>
      </c>
      <c r="T210" s="275"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6"/>
    </row>
    <row r="211" spans="1:21" x14ac:dyDescent="0.25">
      <c r="A211" s="275" t="s">
        <v>2185</v>
      </c>
      <c r="C211" s="189" t="s">
        <v>575</v>
      </c>
      <c r="D211" s="189" t="s">
        <v>619</v>
      </c>
      <c r="E211" s="189" t="s">
        <v>620</v>
      </c>
      <c r="F211" s="191" t="s">
        <v>606</v>
      </c>
      <c r="G211" s="184"/>
      <c r="H211" s="191" t="s">
        <v>607</v>
      </c>
      <c r="I211" s="184"/>
      <c r="J211" s="183">
        <v>886</v>
      </c>
      <c r="K211" s="191" t="s">
        <v>310</v>
      </c>
      <c r="L211" s="190" t="s">
        <v>2306</v>
      </c>
      <c r="N211" s="209" t="s">
        <v>2183</v>
      </c>
      <c r="O211" s="209" t="str">
        <f>INDEX('Standard Descriptions'!$E:$E,MATCH(Guidance!E211,'Standard Descriptions'!$C:$C,0))</f>
        <v xml:space="preserve"> This policy specifies the fraction of CO2 emissions from power plants that is captured and stored, above the amount predicted in the business-as-usual scenario. // </v>
      </c>
      <c r="P211" s="288" t="s">
        <v>2184</v>
      </c>
      <c r="Q211" s="288" t="s">
        <v>310</v>
      </c>
      <c r="R211" s="288" t="str">
        <f t="shared" si="18"/>
        <v xml:space="preserve">Natural Gas Peaker </v>
      </c>
      <c r="S211" s="288" t="str">
        <f t="shared" si="17"/>
        <v>//**Natural Gas Peaker : **</v>
      </c>
      <c r="T211" s="275"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6"/>
    </row>
    <row r="212" spans="1:21" x14ac:dyDescent="0.25">
      <c r="A212" s="275" t="s">
        <v>2185</v>
      </c>
      <c r="C212" s="189" t="s">
        <v>575</v>
      </c>
      <c r="D212" s="189" t="s">
        <v>619</v>
      </c>
      <c r="E212" s="189" t="s">
        <v>620</v>
      </c>
      <c r="F212" s="191" t="s">
        <v>608</v>
      </c>
      <c r="G212" s="184"/>
      <c r="H212" s="191" t="s">
        <v>609</v>
      </c>
      <c r="I212" s="184"/>
      <c r="J212" s="183">
        <v>887</v>
      </c>
      <c r="K212" s="191" t="s">
        <v>310</v>
      </c>
      <c r="L212" s="190" t="s">
        <v>2306</v>
      </c>
      <c r="N212" s="209" t="s">
        <v>2183</v>
      </c>
      <c r="O212" s="209" t="str">
        <f>INDEX('Standard Descriptions'!$E:$E,MATCH(Guidance!E212,'Standard Descriptions'!$C:$C,0))</f>
        <v xml:space="preserve"> This policy specifies the fraction of CO2 emissions from power plants that is captured and stored, above the amount predicted in the business-as-usual scenario. // </v>
      </c>
      <c r="P212" s="288" t="s">
        <v>2184</v>
      </c>
      <c r="Q212" s="288" t="s">
        <v>310</v>
      </c>
      <c r="R212" s="288" t="str">
        <f t="shared" si="18"/>
        <v xml:space="preserve">Lignite </v>
      </c>
      <c r="S212" s="288" t="str">
        <f t="shared" si="17"/>
        <v>//**Lignite : **</v>
      </c>
      <c r="T212" s="275"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6"/>
    </row>
    <row r="213" spans="1:21" x14ac:dyDescent="0.25">
      <c r="A213" s="275" t="s">
        <v>2185</v>
      </c>
      <c r="C213" s="189" t="s">
        <v>575</v>
      </c>
      <c r="D213" s="189" t="s">
        <v>619</v>
      </c>
      <c r="E213" s="189" t="s">
        <v>620</v>
      </c>
      <c r="F213" s="191" t="s">
        <v>611</v>
      </c>
      <c r="G213" s="184"/>
      <c r="H213" s="191" t="s">
        <v>612</v>
      </c>
      <c r="I213" s="184"/>
      <c r="J213" s="183">
        <v>888</v>
      </c>
      <c r="K213" s="184" t="s">
        <v>332</v>
      </c>
      <c r="L213" s="184"/>
      <c r="N213" s="209" t="s">
        <v>2183</v>
      </c>
      <c r="O213" s="209" t="str">
        <f>INDEX('Standard Descriptions'!$E:$E,MATCH(Guidance!E213,'Standard Descriptions'!$C:$C,0))</f>
        <v xml:space="preserve"> This policy specifies the fraction of CO2 emissions from power plants that is captured and stored, above the amount predicted in the business-as-usual scenario. // </v>
      </c>
      <c r="P213" s="288" t="s">
        <v>2184</v>
      </c>
      <c r="Q213" s="288" t="s">
        <v>310</v>
      </c>
      <c r="R213" s="288" t="str">
        <f t="shared" si="18"/>
        <v xml:space="preserve">Offshore Wind </v>
      </c>
      <c r="S213" s="288" t="str">
        <f t="shared" si="17"/>
        <v>//**Offshore Wind : **</v>
      </c>
      <c r="T213" s="275" t="str">
        <f t="shared" si="16"/>
        <v/>
      </c>
      <c r="U213" s="306"/>
    </row>
    <row r="214" spans="1:21" x14ac:dyDescent="0.25">
      <c r="A214" s="275" t="s">
        <v>2185</v>
      </c>
      <c r="C214" s="189" t="s">
        <v>575</v>
      </c>
      <c r="D214" s="189" t="s">
        <v>619</v>
      </c>
      <c r="E214" s="189" t="s">
        <v>620</v>
      </c>
      <c r="F214" s="191" t="s">
        <v>613</v>
      </c>
      <c r="G214" s="184"/>
      <c r="H214" s="191" t="s">
        <v>614</v>
      </c>
      <c r="I214" s="184"/>
      <c r="J214" s="183">
        <v>889</v>
      </c>
      <c r="K214" s="184" t="s">
        <v>332</v>
      </c>
      <c r="L214" s="184"/>
      <c r="N214" s="209" t="s">
        <v>2183</v>
      </c>
      <c r="O214" s="209" t="str">
        <f>INDEX('Standard Descriptions'!$E:$E,MATCH(Guidance!E214,'Standard Descriptions'!$C:$C,0))</f>
        <v xml:space="preserve"> This policy specifies the fraction of CO2 emissions from power plants that is captured and stored, above the amount predicted in the business-as-usual scenario. // </v>
      </c>
      <c r="P214" s="288" t="s">
        <v>2184</v>
      </c>
      <c r="Q214" s="288" t="s">
        <v>310</v>
      </c>
      <c r="R214" s="288" t="str">
        <f t="shared" si="18"/>
        <v xml:space="preserve">Crude Oil </v>
      </c>
      <c r="S214" s="288" t="str">
        <f t="shared" si="17"/>
        <v>//**Crude Oil : **</v>
      </c>
      <c r="T214" s="275" t="str">
        <f t="shared" si="16"/>
        <v/>
      </c>
      <c r="U214" s="306"/>
    </row>
    <row r="215" spans="1:21" x14ac:dyDescent="0.25">
      <c r="A215" s="275" t="s">
        <v>2185</v>
      </c>
      <c r="C215" s="189" t="s">
        <v>575</v>
      </c>
      <c r="D215" s="189" t="s">
        <v>619</v>
      </c>
      <c r="E215" s="189" t="s">
        <v>620</v>
      </c>
      <c r="F215" s="191" t="s">
        <v>615</v>
      </c>
      <c r="G215" s="184"/>
      <c r="H215" s="191" t="s">
        <v>616</v>
      </c>
      <c r="I215" s="184"/>
      <c r="J215" s="183">
        <v>890</v>
      </c>
      <c r="K215" s="184" t="s">
        <v>332</v>
      </c>
      <c r="L215" s="184"/>
      <c r="N215" s="209" t="s">
        <v>2183</v>
      </c>
      <c r="O215" s="209" t="str">
        <f>INDEX('Standard Descriptions'!$E:$E,MATCH(Guidance!E215,'Standard Descriptions'!$C:$C,0))</f>
        <v xml:space="preserve"> This policy specifies the fraction of CO2 emissions from power plants that is captured and stored, above the amount predicted in the business-as-usual scenario. // </v>
      </c>
      <c r="P215" s="288" t="s">
        <v>2184</v>
      </c>
      <c r="Q215" s="288" t="s">
        <v>310</v>
      </c>
      <c r="R215" s="288" t="str">
        <f t="shared" si="18"/>
        <v xml:space="preserve">Heavy or Residual Fuel Oil </v>
      </c>
      <c r="S215" s="288" t="str">
        <f t="shared" si="17"/>
        <v>//**Heavy or Residual Fuel Oil : **</v>
      </c>
      <c r="T215" s="275" t="str">
        <f t="shared" si="16"/>
        <v/>
      </c>
      <c r="U215" s="306"/>
    </row>
    <row r="216" spans="1:21" x14ac:dyDescent="0.25">
      <c r="A216" s="275" t="s">
        <v>2185</v>
      </c>
      <c r="C216" s="189" t="s">
        <v>575</v>
      </c>
      <c r="D216" s="189" t="s">
        <v>619</v>
      </c>
      <c r="E216" s="189" t="s">
        <v>620</v>
      </c>
      <c r="F216" s="191" t="s">
        <v>617</v>
      </c>
      <c r="G216" s="184"/>
      <c r="H216" s="191" t="s">
        <v>618</v>
      </c>
      <c r="I216" s="184"/>
      <c r="J216" s="183">
        <v>891</v>
      </c>
      <c r="K216" s="191" t="s">
        <v>310</v>
      </c>
      <c r="L216" s="190" t="s">
        <v>2306</v>
      </c>
      <c r="N216" s="209" t="s">
        <v>2183</v>
      </c>
      <c r="O216" s="209" t="str">
        <f>INDEX('Standard Descriptions'!$E:$E,MATCH(Guidance!E216,'Standard Descriptions'!$C:$C,0))</f>
        <v xml:space="preserve"> This policy specifies the fraction of CO2 emissions from power plants that is captured and stored, above the amount predicted in the business-as-usual scenario. // </v>
      </c>
      <c r="P216" s="288" t="s">
        <v>2184</v>
      </c>
      <c r="Q216" s="288" t="s">
        <v>310</v>
      </c>
      <c r="R216" s="288" t="str">
        <f t="shared" si="18"/>
        <v xml:space="preserve">Municipal Solid Waste </v>
      </c>
      <c r="S216" s="288" t="str">
        <f t="shared" si="17"/>
        <v>//**Municipal Solid Waste : **</v>
      </c>
      <c r="T216" s="275"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6"/>
    </row>
    <row r="217" spans="1:21" s="291" customFormat="1" ht="120" x14ac:dyDescent="0.25">
      <c r="A217" s="291" t="s">
        <v>2182</v>
      </c>
      <c r="B217" s="277"/>
      <c r="C217" s="310" t="s">
        <v>575</v>
      </c>
      <c r="D217" s="311" t="s">
        <v>2149</v>
      </c>
      <c r="E217" s="310" t="s">
        <v>628</v>
      </c>
      <c r="F217" s="311"/>
      <c r="G217" s="311"/>
      <c r="H217" s="311"/>
      <c r="I217" s="311"/>
      <c r="J217" s="323">
        <v>508</v>
      </c>
      <c r="K217" s="311" t="s">
        <v>310</v>
      </c>
      <c r="L217" s="310"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includingLouisiana.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7"/>
      <c r="N217" s="292" t="s">
        <v>2183</v>
      </c>
      <c r="O217" s="292"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1" t="s">
        <v>2184</v>
      </c>
      <c r="Q217" s="291" t="s">
        <v>332</v>
      </c>
      <c r="R217" s="291" t="str">
        <f t="shared" si="18"/>
        <v xml:space="preserve"> </v>
      </c>
      <c r="S217" s="290"/>
      <c r="T217" s="290" t="str">
        <f t="shared" si="16"/>
        <v>Multiple states have set 100% clean energy or renewable energy laws or goals,  not includingLouisiana.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3"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includingLouisiana.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1" customFormat="1" ht="30" x14ac:dyDescent="0.25">
      <c r="A218" s="291" t="s">
        <v>2182</v>
      </c>
      <c r="B218" s="277"/>
      <c r="C218" s="307" t="s">
        <v>575</v>
      </c>
      <c r="D218" s="307" t="s">
        <v>634</v>
      </c>
      <c r="E218" s="307" t="s">
        <v>635</v>
      </c>
      <c r="F218" s="309"/>
      <c r="G218" s="309"/>
      <c r="H218" s="309"/>
      <c r="I218" s="309"/>
      <c r="J218" s="308">
        <v>148</v>
      </c>
      <c r="K218" s="311" t="s">
        <v>310</v>
      </c>
      <c r="L218" s="307" t="str">
        <f>_xlfn.CONCAT("From 2010-2018, electricity exports in ",'Supporting Data'!$A$6," ",IF('Supporting Data'!$N$6 &lt; 0,"declined","increased")," by ",'Supporting Data'!$N$6,"%.")</f>
        <v>From 2010-2018, electricity exports in Louisiana increased by 0%.</v>
      </c>
      <c r="M218" s="277"/>
      <c r="N218" s="292" t="s">
        <v>2183</v>
      </c>
      <c r="O218" s="292"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1" t="s">
        <v>2184</v>
      </c>
      <c r="Q218" s="291" t="s">
        <v>332</v>
      </c>
      <c r="R218" s="291" t="str">
        <f t="shared" si="18"/>
        <v xml:space="preserve"> </v>
      </c>
      <c r="S218" s="290"/>
      <c r="T218" s="290" t="str">
        <f t="shared" si="16"/>
        <v>From 2010-2018, electricity exports in Louisiana increased by 0%.</v>
      </c>
      <c r="U218" s="303"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Louisiana increased by 0%.</v>
      </c>
    </row>
    <row r="219" spans="1:21" s="291" customFormat="1" ht="90" x14ac:dyDescent="0.25">
      <c r="A219" s="291" t="s">
        <v>2182</v>
      </c>
      <c r="B219" s="277"/>
      <c r="C219" s="291" t="s">
        <v>575</v>
      </c>
      <c r="D219" s="291" t="s">
        <v>642</v>
      </c>
      <c r="E219" s="291" t="str">
        <f>E220</f>
        <v>Percent Change in Electricity Imports</v>
      </c>
      <c r="M219" s="277"/>
      <c r="N219" s="292" t="s">
        <v>2183</v>
      </c>
      <c r="O219" s="292"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0" t="s">
        <v>2184</v>
      </c>
      <c r="Q219" s="290" t="s">
        <v>310</v>
      </c>
      <c r="S219" s="290" t="str">
        <f t="shared" si="17"/>
        <v/>
      </c>
      <c r="T219" s="290" t="str">
        <f t="shared" si="16"/>
        <v/>
      </c>
      <c r="U219" s="303"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45%.//**Natural Gas Nonpeaker : **From 2010-2018, electricity exports in Louisiana increased by 45%.//**Nuclear : **From 2010-2018, electricity exports in Louisiana increased by 45%.//**Hydro : **From 2010-2018, electricity exports in Louisiana increased by 45%.//**Onshore Wind : **From 2010-2018, electricity exports in Louisiana increased by 45%.//**Solar PV : **From 2010-2018, electricity exports in Louisiana increased by 45%.//**Biomass : **From 2010-2018, electricity exports in Louisiana increased by 45%.//**Petroleum : **From 2010-2018, electricity exports in Louisiana increased by 45%.</v>
      </c>
    </row>
    <row r="220" spans="1:21" x14ac:dyDescent="0.25">
      <c r="A220" s="275" t="s">
        <v>2185</v>
      </c>
      <c r="C220" s="182" t="s">
        <v>575</v>
      </c>
      <c r="D220" s="182" t="s">
        <v>642</v>
      </c>
      <c r="E220" s="182" t="s">
        <v>643</v>
      </c>
      <c r="F220" s="184" t="s">
        <v>578</v>
      </c>
      <c r="G220" s="184"/>
      <c r="H220" s="184" t="s">
        <v>579</v>
      </c>
      <c r="I220" s="191"/>
      <c r="J220" s="183">
        <v>149</v>
      </c>
      <c r="K220" s="184" t="s">
        <v>310</v>
      </c>
      <c r="L220" s="298" t="str">
        <f>_xlfn.CONCAT("From 2010-2018, electricity exports in ",'Supporting Data'!$A$6," ",IF('Supporting Data'!$M$6 &lt; 0,"declined","increased")," by ",'Supporting Data'!$M$6,"%.")</f>
        <v>From 2010-2018, electricity exports in Louisiana increased by 45%.</v>
      </c>
      <c r="N220" s="209" t="s">
        <v>2183</v>
      </c>
      <c r="O220" s="209"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88" t="s">
        <v>2184</v>
      </c>
      <c r="Q220" s="288" t="s">
        <v>310</v>
      </c>
      <c r="R220" s="288" t="str">
        <f t="shared" ref="R220:R237" si="19">H220&amp;" "&amp;I220</f>
        <v xml:space="preserve">Hard Coal </v>
      </c>
      <c r="S220" s="288" t="str">
        <f t="shared" si="17"/>
        <v>//**Hard Coal : **</v>
      </c>
      <c r="T220" s="275" t="str">
        <f t="shared" si="16"/>
        <v>//**Hard Coal : **From 2010-2018, electricity exports in Louisiana increased by 45%.</v>
      </c>
    </row>
    <row r="221" spans="1:21" x14ac:dyDescent="0.25">
      <c r="A221" s="275" t="s">
        <v>2185</v>
      </c>
      <c r="C221" s="189" t="s">
        <v>575</v>
      </c>
      <c r="D221" s="189" t="s">
        <v>642</v>
      </c>
      <c r="E221" s="189" t="s">
        <v>643</v>
      </c>
      <c r="F221" s="191" t="s">
        <v>585</v>
      </c>
      <c r="G221" s="184"/>
      <c r="H221" s="191" t="s">
        <v>586</v>
      </c>
      <c r="I221" s="191"/>
      <c r="J221" s="183">
        <v>526</v>
      </c>
      <c r="K221" s="184" t="s">
        <v>310</v>
      </c>
      <c r="L221" s="193" t="str">
        <f>$L$220</f>
        <v>From 2010-2018, electricity exports in Louisiana increased by 45%.</v>
      </c>
      <c r="N221" s="209" t="s">
        <v>2183</v>
      </c>
      <c r="O221" s="209"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88" t="s">
        <v>2184</v>
      </c>
      <c r="Q221" s="288" t="s">
        <v>310</v>
      </c>
      <c r="R221" s="288" t="str">
        <f t="shared" si="19"/>
        <v xml:space="preserve">Natural Gas Nonpeaker </v>
      </c>
      <c r="S221" s="288" t="str">
        <f t="shared" si="17"/>
        <v>//**Natural Gas Nonpeaker : **</v>
      </c>
      <c r="T221" s="275" t="str">
        <f t="shared" si="16"/>
        <v>//**Natural Gas Nonpeaker : **From 2010-2018, electricity exports in Louisiana increased by 45%.</v>
      </c>
    </row>
    <row r="222" spans="1:21" x14ac:dyDescent="0.25">
      <c r="A222" s="275" t="s">
        <v>2185</v>
      </c>
      <c r="C222" s="189" t="s">
        <v>575</v>
      </c>
      <c r="D222" s="189" t="s">
        <v>642</v>
      </c>
      <c r="E222" s="189" t="s">
        <v>643</v>
      </c>
      <c r="F222" s="191" t="s">
        <v>588</v>
      </c>
      <c r="G222" s="184"/>
      <c r="H222" s="191" t="s">
        <v>589</v>
      </c>
      <c r="I222" s="191"/>
      <c r="J222" s="183">
        <v>527</v>
      </c>
      <c r="K222" s="184" t="s">
        <v>310</v>
      </c>
      <c r="L222" s="193" t="str">
        <f t="shared" ref="L222:L229" si="20">$L$220</f>
        <v>From 2010-2018, electricity exports in Louisiana increased by 45%.</v>
      </c>
      <c r="N222" s="209" t="s">
        <v>2183</v>
      </c>
      <c r="O222" s="209"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88" t="s">
        <v>2184</v>
      </c>
      <c r="Q222" s="288" t="s">
        <v>310</v>
      </c>
      <c r="R222" s="288" t="str">
        <f t="shared" si="19"/>
        <v xml:space="preserve">Nuclear </v>
      </c>
      <c r="S222" s="288" t="str">
        <f t="shared" si="17"/>
        <v>//**Nuclear : **</v>
      </c>
      <c r="T222" s="275" t="str">
        <f t="shared" si="16"/>
        <v>//**Nuclear : **From 2010-2018, electricity exports in Louisiana increased by 45%.</v>
      </c>
    </row>
    <row r="223" spans="1:21" x14ac:dyDescent="0.25">
      <c r="A223" s="275" t="s">
        <v>2185</v>
      </c>
      <c r="C223" s="189" t="s">
        <v>575</v>
      </c>
      <c r="D223" s="189" t="s">
        <v>642</v>
      </c>
      <c r="E223" s="189" t="s">
        <v>643</v>
      </c>
      <c r="F223" s="191" t="s">
        <v>591</v>
      </c>
      <c r="G223" s="184"/>
      <c r="H223" s="191" t="s">
        <v>592</v>
      </c>
      <c r="I223" s="191"/>
      <c r="J223" s="183">
        <v>528</v>
      </c>
      <c r="K223" s="184" t="s">
        <v>310</v>
      </c>
      <c r="L223" s="193" t="str">
        <f t="shared" si="20"/>
        <v>From 2010-2018, electricity exports in Louisiana increased by 45%.</v>
      </c>
      <c r="N223" s="209" t="s">
        <v>2183</v>
      </c>
      <c r="O223" s="209"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88" t="s">
        <v>2184</v>
      </c>
      <c r="Q223" s="288" t="s">
        <v>310</v>
      </c>
      <c r="R223" s="288" t="str">
        <f t="shared" si="19"/>
        <v xml:space="preserve">Hydro </v>
      </c>
      <c r="S223" s="288" t="str">
        <f t="shared" si="17"/>
        <v>//**Hydro : **</v>
      </c>
      <c r="T223" s="275" t="str">
        <f t="shared" si="16"/>
        <v>//**Hydro : **From 2010-2018, electricity exports in Louisiana increased by 45%.</v>
      </c>
    </row>
    <row r="224" spans="1:21" x14ac:dyDescent="0.25">
      <c r="A224" s="275" t="s">
        <v>2185</v>
      </c>
      <c r="C224" s="189" t="s">
        <v>575</v>
      </c>
      <c r="D224" s="189" t="s">
        <v>642</v>
      </c>
      <c r="E224" s="189" t="s">
        <v>643</v>
      </c>
      <c r="F224" s="191" t="s">
        <v>594</v>
      </c>
      <c r="G224" s="184"/>
      <c r="H224" s="191" t="s">
        <v>595</v>
      </c>
      <c r="I224" s="191"/>
      <c r="J224" s="183">
        <v>529</v>
      </c>
      <c r="K224" s="184" t="s">
        <v>310</v>
      </c>
      <c r="L224" s="193" t="str">
        <f t="shared" si="20"/>
        <v>From 2010-2018, electricity exports in Louisiana increased by 45%.</v>
      </c>
      <c r="N224" s="209" t="s">
        <v>2183</v>
      </c>
      <c r="O224" s="209"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88" t="s">
        <v>2184</v>
      </c>
      <c r="Q224" s="288" t="s">
        <v>310</v>
      </c>
      <c r="R224" s="288" t="str">
        <f t="shared" si="19"/>
        <v xml:space="preserve">Onshore Wind </v>
      </c>
      <c r="S224" s="288" t="str">
        <f t="shared" si="17"/>
        <v>//**Onshore Wind : **</v>
      </c>
      <c r="T224" s="275" t="str">
        <f t="shared" si="16"/>
        <v>//**Onshore Wind : **From 2010-2018, electricity exports in Louisiana increased by 45%.</v>
      </c>
    </row>
    <row r="225" spans="1:21" x14ac:dyDescent="0.25">
      <c r="A225" s="275" t="s">
        <v>2185</v>
      </c>
      <c r="C225" s="189" t="s">
        <v>575</v>
      </c>
      <c r="D225" s="189" t="s">
        <v>642</v>
      </c>
      <c r="E225" s="189" t="s">
        <v>643</v>
      </c>
      <c r="F225" s="191" t="s">
        <v>596</v>
      </c>
      <c r="G225" s="184"/>
      <c r="H225" s="191" t="s">
        <v>597</v>
      </c>
      <c r="I225" s="191"/>
      <c r="J225" s="183">
        <v>530</v>
      </c>
      <c r="K225" s="184" t="s">
        <v>310</v>
      </c>
      <c r="L225" s="193" t="str">
        <f t="shared" si="20"/>
        <v>From 2010-2018, electricity exports in Louisiana increased by 45%.</v>
      </c>
      <c r="N225" s="209" t="s">
        <v>2183</v>
      </c>
      <c r="O225" s="209"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88" t="s">
        <v>2184</v>
      </c>
      <c r="Q225" s="288" t="s">
        <v>310</v>
      </c>
      <c r="R225" s="288" t="str">
        <f t="shared" si="19"/>
        <v xml:space="preserve">Solar PV </v>
      </c>
      <c r="S225" s="288" t="str">
        <f t="shared" si="17"/>
        <v>//**Solar PV : **</v>
      </c>
      <c r="T225" s="275" t="str">
        <f t="shared" si="16"/>
        <v>//**Solar PV : **From 2010-2018, electricity exports in Louisiana increased by 45%.</v>
      </c>
    </row>
    <row r="226" spans="1:21" x14ac:dyDescent="0.25">
      <c r="A226" s="275" t="s">
        <v>2185</v>
      </c>
      <c r="C226" s="189" t="s">
        <v>575</v>
      </c>
      <c r="D226" s="189" t="s">
        <v>642</v>
      </c>
      <c r="E226" s="189" t="s">
        <v>643</v>
      </c>
      <c r="F226" s="191" t="s">
        <v>598</v>
      </c>
      <c r="G226" s="184"/>
      <c r="H226" s="191" t="s">
        <v>599</v>
      </c>
      <c r="I226" s="191"/>
      <c r="J226" s="183">
        <v>531</v>
      </c>
      <c r="K226" s="184" t="s">
        <v>332</v>
      </c>
      <c r="L226" s="186"/>
      <c r="N226" s="209" t="s">
        <v>2183</v>
      </c>
      <c r="O226" s="209"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88" t="s">
        <v>2184</v>
      </c>
      <c r="Q226" s="288" t="s">
        <v>310</v>
      </c>
      <c r="R226" s="288" t="str">
        <f t="shared" si="19"/>
        <v xml:space="preserve">Solar Thermal </v>
      </c>
      <c r="S226" s="288" t="str">
        <f t="shared" si="17"/>
        <v>//**Solar Thermal : **</v>
      </c>
      <c r="T226" s="275" t="str">
        <f t="shared" si="16"/>
        <v/>
      </c>
    </row>
    <row r="227" spans="1:21" x14ac:dyDescent="0.25">
      <c r="A227" s="275" t="s">
        <v>2185</v>
      </c>
      <c r="C227" s="189" t="s">
        <v>575</v>
      </c>
      <c r="D227" s="189" t="s">
        <v>642</v>
      </c>
      <c r="E227" s="189" t="s">
        <v>643</v>
      </c>
      <c r="F227" s="191" t="s">
        <v>600</v>
      </c>
      <c r="G227" s="184"/>
      <c r="H227" s="191" t="s">
        <v>601</v>
      </c>
      <c r="I227" s="191"/>
      <c r="J227" s="183">
        <v>532</v>
      </c>
      <c r="K227" s="184" t="s">
        <v>310</v>
      </c>
      <c r="L227" s="193" t="str">
        <f t="shared" si="20"/>
        <v>From 2010-2018, electricity exports in Louisiana increased by 45%.</v>
      </c>
      <c r="N227" s="209" t="s">
        <v>2183</v>
      </c>
      <c r="O227" s="209"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88" t="s">
        <v>2184</v>
      </c>
      <c r="Q227" s="288" t="s">
        <v>310</v>
      </c>
      <c r="R227" s="288" t="str">
        <f t="shared" si="19"/>
        <v xml:space="preserve">Biomass </v>
      </c>
      <c r="S227" s="288" t="str">
        <f t="shared" si="17"/>
        <v>//**Biomass : **</v>
      </c>
      <c r="T227" s="275" t="str">
        <f t="shared" si="16"/>
        <v>//**Biomass : **From 2010-2018, electricity exports in Louisiana increased by 45%.</v>
      </c>
    </row>
    <row r="228" spans="1:21" x14ac:dyDescent="0.25">
      <c r="A228" s="275" t="s">
        <v>2185</v>
      </c>
      <c r="C228" s="189" t="s">
        <v>575</v>
      </c>
      <c r="D228" s="189" t="s">
        <v>642</v>
      </c>
      <c r="E228" s="189" t="s">
        <v>643</v>
      </c>
      <c r="F228" s="191" t="s">
        <v>602</v>
      </c>
      <c r="G228" s="184"/>
      <c r="H228" s="191" t="s">
        <v>603</v>
      </c>
      <c r="I228" s="191"/>
      <c r="J228" s="183">
        <v>533</v>
      </c>
      <c r="K228" s="184" t="s">
        <v>332</v>
      </c>
      <c r="L228" s="186"/>
      <c r="N228" s="209" t="s">
        <v>2183</v>
      </c>
      <c r="O228" s="209"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88" t="s">
        <v>2184</v>
      </c>
      <c r="Q228" s="288" t="s">
        <v>310</v>
      </c>
      <c r="R228" s="288" t="str">
        <f t="shared" si="19"/>
        <v xml:space="preserve">Geothermal </v>
      </c>
      <c r="S228" s="288" t="str">
        <f t="shared" si="17"/>
        <v>//**Geothermal : **</v>
      </c>
      <c r="T228" s="275" t="str">
        <f t="shared" si="16"/>
        <v/>
      </c>
    </row>
    <row r="229" spans="1:21" x14ac:dyDescent="0.25">
      <c r="A229" s="275" t="s">
        <v>2185</v>
      </c>
      <c r="C229" s="189" t="s">
        <v>575</v>
      </c>
      <c r="D229" s="189" t="s">
        <v>642</v>
      </c>
      <c r="E229" s="189" t="s">
        <v>643</v>
      </c>
      <c r="F229" s="191" t="s">
        <v>604</v>
      </c>
      <c r="G229" s="184"/>
      <c r="H229" s="191" t="s">
        <v>605</v>
      </c>
      <c r="I229" s="191"/>
      <c r="J229" s="183">
        <v>534</v>
      </c>
      <c r="K229" s="184" t="s">
        <v>310</v>
      </c>
      <c r="L229" s="193" t="str">
        <f t="shared" si="20"/>
        <v>From 2010-2018, electricity exports in Louisiana increased by 45%.</v>
      </c>
      <c r="N229" s="209" t="s">
        <v>2183</v>
      </c>
      <c r="O229" s="209"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88" t="s">
        <v>2184</v>
      </c>
      <c r="Q229" s="288" t="s">
        <v>310</v>
      </c>
      <c r="R229" s="288" t="str">
        <f t="shared" si="19"/>
        <v xml:space="preserve">Petroleum </v>
      </c>
      <c r="S229" s="288" t="str">
        <f t="shared" si="17"/>
        <v>//**Petroleum : **</v>
      </c>
      <c r="T229" s="275" t="str">
        <f t="shared" si="16"/>
        <v>//**Petroleum : **From 2010-2018, electricity exports in Louisiana increased by 45%.</v>
      </c>
    </row>
    <row r="230" spans="1:21" x14ac:dyDescent="0.25">
      <c r="A230" s="275" t="s">
        <v>2185</v>
      </c>
      <c r="C230" s="189" t="s">
        <v>575</v>
      </c>
      <c r="D230" s="189" t="s">
        <v>642</v>
      </c>
      <c r="E230" s="189" t="s">
        <v>643</v>
      </c>
      <c r="F230" s="191" t="s">
        <v>606</v>
      </c>
      <c r="G230" s="184"/>
      <c r="H230" s="191" t="s">
        <v>607</v>
      </c>
      <c r="I230" s="191"/>
      <c r="J230" s="183">
        <v>535</v>
      </c>
      <c r="K230" s="184" t="s">
        <v>332</v>
      </c>
      <c r="L230" s="186"/>
      <c r="N230" s="209" t="s">
        <v>2183</v>
      </c>
      <c r="O230" s="209"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88" t="s">
        <v>2184</v>
      </c>
      <c r="Q230" s="288" t="s">
        <v>310</v>
      </c>
      <c r="R230" s="288" t="str">
        <f t="shared" si="19"/>
        <v xml:space="preserve">Natural Gas Peaker </v>
      </c>
      <c r="S230" s="288" t="str">
        <f t="shared" si="17"/>
        <v>//**Natural Gas Peaker : **</v>
      </c>
      <c r="T230" s="275" t="str">
        <f t="shared" si="16"/>
        <v/>
      </c>
    </row>
    <row r="231" spans="1:21" x14ac:dyDescent="0.25">
      <c r="A231" s="275" t="s">
        <v>2185</v>
      </c>
      <c r="C231" s="189" t="s">
        <v>575</v>
      </c>
      <c r="D231" s="189" t="s">
        <v>642</v>
      </c>
      <c r="E231" s="189" t="s">
        <v>643</v>
      </c>
      <c r="F231" s="191" t="s">
        <v>608</v>
      </c>
      <c r="G231" s="184"/>
      <c r="H231" s="191" t="s">
        <v>609</v>
      </c>
      <c r="I231" s="191"/>
      <c r="J231" s="183">
        <v>536</v>
      </c>
      <c r="K231" s="184" t="s">
        <v>332</v>
      </c>
      <c r="L231" s="186"/>
      <c r="N231" s="209" t="s">
        <v>2183</v>
      </c>
      <c r="O231" s="209"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88" t="s">
        <v>2184</v>
      </c>
      <c r="Q231" s="288" t="s">
        <v>310</v>
      </c>
      <c r="R231" s="288" t="str">
        <f t="shared" si="19"/>
        <v xml:space="preserve">Lignite </v>
      </c>
      <c r="S231" s="288" t="str">
        <f t="shared" si="17"/>
        <v>//**Lignite : **</v>
      </c>
      <c r="T231" s="275" t="str">
        <f t="shared" si="16"/>
        <v/>
      </c>
    </row>
    <row r="232" spans="1:21" x14ac:dyDescent="0.25">
      <c r="A232" s="275" t="s">
        <v>2185</v>
      </c>
      <c r="C232" s="189" t="s">
        <v>575</v>
      </c>
      <c r="D232" s="189" t="s">
        <v>642</v>
      </c>
      <c r="E232" s="189" t="s">
        <v>643</v>
      </c>
      <c r="F232" s="191" t="s">
        <v>611</v>
      </c>
      <c r="G232" s="184"/>
      <c r="H232" s="191" t="s">
        <v>612</v>
      </c>
      <c r="I232" s="191"/>
      <c r="J232" s="183">
        <v>537</v>
      </c>
      <c r="K232" s="184" t="s">
        <v>332</v>
      </c>
      <c r="L232" s="186"/>
      <c r="N232" s="209" t="s">
        <v>2183</v>
      </c>
      <c r="O232" s="209"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88" t="s">
        <v>2184</v>
      </c>
      <c r="Q232" s="288" t="s">
        <v>310</v>
      </c>
      <c r="R232" s="288" t="str">
        <f t="shared" si="19"/>
        <v xml:space="preserve">Offshore Wind </v>
      </c>
      <c r="S232" s="288" t="str">
        <f t="shared" si="17"/>
        <v>//**Offshore Wind : **</v>
      </c>
      <c r="T232" s="275" t="str">
        <f t="shared" si="16"/>
        <v/>
      </c>
    </row>
    <row r="233" spans="1:21" x14ac:dyDescent="0.25">
      <c r="A233" s="275" t="s">
        <v>2185</v>
      </c>
      <c r="C233" s="189" t="s">
        <v>575</v>
      </c>
      <c r="D233" s="189" t="s">
        <v>642</v>
      </c>
      <c r="E233" s="189" t="s">
        <v>643</v>
      </c>
      <c r="F233" s="191" t="s">
        <v>613</v>
      </c>
      <c r="G233" s="184"/>
      <c r="H233" s="191" t="s">
        <v>614</v>
      </c>
      <c r="I233" s="191"/>
      <c r="J233" s="183">
        <v>538</v>
      </c>
      <c r="K233" s="184" t="s">
        <v>332</v>
      </c>
      <c r="L233" s="186"/>
      <c r="N233" s="209" t="s">
        <v>2183</v>
      </c>
      <c r="O233" s="209"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88" t="s">
        <v>2184</v>
      </c>
      <c r="Q233" s="288" t="s">
        <v>310</v>
      </c>
      <c r="R233" s="288" t="str">
        <f t="shared" si="19"/>
        <v xml:space="preserve">Crude Oil </v>
      </c>
      <c r="S233" s="288" t="str">
        <f t="shared" si="17"/>
        <v>//**Crude Oil : **</v>
      </c>
      <c r="T233" s="275" t="str">
        <f t="shared" si="16"/>
        <v/>
      </c>
    </row>
    <row r="234" spans="1:21" x14ac:dyDescent="0.25">
      <c r="A234" s="275" t="s">
        <v>2185</v>
      </c>
      <c r="C234" s="189" t="s">
        <v>575</v>
      </c>
      <c r="D234" s="189" t="s">
        <v>642</v>
      </c>
      <c r="E234" s="189" t="s">
        <v>643</v>
      </c>
      <c r="F234" s="191" t="s">
        <v>615</v>
      </c>
      <c r="G234" s="184"/>
      <c r="H234" s="191" t="s">
        <v>616</v>
      </c>
      <c r="I234" s="191"/>
      <c r="J234" s="183">
        <v>539</v>
      </c>
      <c r="K234" s="184" t="s">
        <v>332</v>
      </c>
      <c r="L234" s="186"/>
      <c r="N234" s="209" t="s">
        <v>2183</v>
      </c>
      <c r="O234" s="209"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88" t="s">
        <v>2184</v>
      </c>
      <c r="Q234" s="288" t="s">
        <v>310</v>
      </c>
      <c r="R234" s="288" t="str">
        <f t="shared" si="19"/>
        <v xml:space="preserve">Heavy or Residual Fuel Oil </v>
      </c>
      <c r="S234" s="288" t="str">
        <f t="shared" si="17"/>
        <v>//**Heavy or Residual Fuel Oil : **</v>
      </c>
      <c r="T234" s="275" t="str">
        <f t="shared" si="16"/>
        <v/>
      </c>
    </row>
    <row r="235" spans="1:21" x14ac:dyDescent="0.25">
      <c r="A235" s="275" t="s">
        <v>2185</v>
      </c>
      <c r="C235" s="189" t="s">
        <v>575</v>
      </c>
      <c r="D235" s="189" t="s">
        <v>642</v>
      </c>
      <c r="E235" s="189" t="s">
        <v>643</v>
      </c>
      <c r="F235" s="191" t="s">
        <v>617</v>
      </c>
      <c r="G235" s="184"/>
      <c r="H235" s="191" t="s">
        <v>618</v>
      </c>
      <c r="I235" s="191"/>
      <c r="J235" s="183">
        <v>540</v>
      </c>
      <c r="K235" s="184" t="s">
        <v>332</v>
      </c>
      <c r="L235" s="186"/>
      <c r="N235" s="209" t="s">
        <v>2183</v>
      </c>
      <c r="O235" s="209"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88" t="s">
        <v>2184</v>
      </c>
      <c r="Q235" s="288" t="s">
        <v>310</v>
      </c>
      <c r="R235" s="288" t="str">
        <f t="shared" si="19"/>
        <v xml:space="preserve">Municipal Solid Waste </v>
      </c>
      <c r="S235" s="288" t="str">
        <f t="shared" si="17"/>
        <v>//**Municipal Solid Waste : **</v>
      </c>
      <c r="T235" s="275" t="str">
        <f t="shared" si="16"/>
        <v/>
      </c>
    </row>
    <row r="236" spans="1:21" s="291" customFormat="1" x14ac:dyDescent="0.25">
      <c r="A236" s="291" t="s">
        <v>2182</v>
      </c>
      <c r="B236" s="277"/>
      <c r="C236" s="310" t="s">
        <v>575</v>
      </c>
      <c r="D236" s="310" t="s">
        <v>647</v>
      </c>
      <c r="E236" s="310" t="s">
        <v>648</v>
      </c>
      <c r="F236" s="311"/>
      <c r="G236" s="311"/>
      <c r="H236" s="311"/>
      <c r="I236" s="311"/>
      <c r="J236" s="323">
        <v>619</v>
      </c>
      <c r="K236" s="311" t="s">
        <v>332</v>
      </c>
      <c r="L236" s="312"/>
      <c r="M236" s="277"/>
      <c r="N236" s="292" t="s">
        <v>2183</v>
      </c>
      <c r="O236" s="294">
        <f>INDEX('Standard Descriptions'!$E:$E,MATCH(Guidance!E236,'Standard Descriptions'!$C:$C,0))</f>
        <v>0</v>
      </c>
      <c r="P236" s="291" t="s">
        <v>2184</v>
      </c>
      <c r="Q236" s="291" t="s">
        <v>332</v>
      </c>
      <c r="R236" s="291" t="str">
        <f t="shared" si="19"/>
        <v xml:space="preserve"> </v>
      </c>
      <c r="S236" s="290"/>
      <c r="T236" s="290" t="str">
        <f t="shared" si="16"/>
        <v/>
      </c>
      <c r="U236" s="303" t="str">
        <f>N236&amp;O236</f>
        <v>**Description:**0</v>
      </c>
    </row>
    <row r="237" spans="1:21" s="291" customFormat="1" ht="45" x14ac:dyDescent="0.25">
      <c r="A237" s="291" t="s">
        <v>2182</v>
      </c>
      <c r="B237" s="277"/>
      <c r="C237" s="310" t="s">
        <v>575</v>
      </c>
      <c r="D237" s="310" t="s">
        <v>650</v>
      </c>
      <c r="E237" s="310" t="s">
        <v>651</v>
      </c>
      <c r="F237" s="311"/>
      <c r="G237" s="311"/>
      <c r="H237" s="311"/>
      <c r="I237" s="311"/>
      <c r="J237" s="323">
        <v>30</v>
      </c>
      <c r="K237" s="311" t="s">
        <v>310</v>
      </c>
      <c r="L237" s="310" t="str">
        <f>_xlfn.CONCAT("For ",'Supporting Data'!$A$6,", a 100% setting provides for an additional ",'Supporting Data'!$AU$6," MW of demand response capacity in 2050 (on top of a BAU quantity of ",'Supporting Data'!$AT$6," MW).")</f>
        <v>For Louisiana, a 100% setting provides for an additional 7242 MW of demand response capacity in 2050 (on top of a BAU quantity of 2343 MW).</v>
      </c>
      <c r="M237" s="277"/>
      <c r="N237" s="292" t="s">
        <v>2183</v>
      </c>
      <c r="O237" s="292"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1" t="s">
        <v>2184</v>
      </c>
      <c r="Q237" s="291" t="s">
        <v>332</v>
      </c>
      <c r="R237" s="291" t="str">
        <f t="shared" si="19"/>
        <v xml:space="preserve"> </v>
      </c>
      <c r="S237" s="290"/>
      <c r="T237" s="290" t="str">
        <f t="shared" si="16"/>
        <v>For Louisiana, a 100% setting provides for an additional 7242 MW of demand response capacity in 2050 (on top of a BAU quantity of 2343 MW).</v>
      </c>
      <c r="U237" s="303"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Louisiana, a 100% setting provides for an additional 7242 MW of demand response capacity in 2050 (on top of a BAU quantity of 2343 MW).</v>
      </c>
    </row>
    <row r="238" spans="1:21" s="291" customFormat="1" ht="90" x14ac:dyDescent="0.25">
      <c r="A238" s="291" t="s">
        <v>2182</v>
      </c>
      <c r="B238" s="277"/>
      <c r="C238" s="291" t="s">
        <v>575</v>
      </c>
      <c r="D238" s="291" t="s">
        <v>656</v>
      </c>
      <c r="E238" s="291" t="str">
        <f>E239</f>
        <v>Annual Additional Capacity Retired due to Early Retirement Policy</v>
      </c>
      <c r="M238" s="277"/>
      <c r="N238" s="293" t="s">
        <v>2183</v>
      </c>
      <c r="O238" s="293" t="str">
        <f>INDEX('Standard Descriptions'!$E:$E,MATCH(Guidance!E238,'Standard Descriptions'!$C:$C,0))</f>
        <v xml:space="preserve"> This policy causes the specified quantity of otherwise non-retiring capacity of the selected type(s) to be retired each year. // </v>
      </c>
      <c r="P238" s="291" t="s">
        <v>2184</v>
      </c>
      <c r="Q238" s="291" t="s">
        <v>310</v>
      </c>
      <c r="T238" s="291" t="str">
        <f t="shared" si="16"/>
        <v/>
      </c>
      <c r="U238" s="303"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Louisiana will retire 0 MW of coal by 2050. Louisiana currently has 2192 MW of coal capacity.//**Natural Gas Nonpeaker : **The EIA projects that Louisiana will retire 44 MW of gas non-peaking plants by 2050. Louisiana currently has 6053MW of natural gas non-peaking capacity.//**Nuclear : **The EIA projects that Louisiana will retire 0 MW of nuclear capacity by 2050. Louisiana currently has 2133 MW of nuclear capacity.//**Natural Gas Peaker : **The EIA projects that Louisiana will retire 3207 MW of natural gas peaker capacity by 2050. Louisiana currently has 7231 MW of natural gas peaker capacity.//**Lignite : **The EIA projects that Louisiana will retire 0 MW of natural gas peaker capacity by 2050. Louisiana currently has 645 MW of natural gas peaker capacity.</v>
      </c>
    </row>
    <row r="239" spans="1:21" x14ac:dyDescent="0.25">
      <c r="A239" s="275" t="s">
        <v>2185</v>
      </c>
      <c r="C239" s="181" t="s">
        <v>575</v>
      </c>
      <c r="D239" s="181" t="s">
        <v>656</v>
      </c>
      <c r="E239" s="181" t="s">
        <v>657</v>
      </c>
      <c r="F239" s="184" t="s">
        <v>578</v>
      </c>
      <c r="G239" s="184"/>
      <c r="H239" s="184" t="s">
        <v>579</v>
      </c>
      <c r="I239" s="184"/>
      <c r="J239" s="43">
        <v>31</v>
      </c>
      <c r="K239" s="184" t="s">
        <v>310</v>
      </c>
      <c r="L239" s="297" t="str">
        <f>_xlfn.CONCAT("The EIA projects that ", 'Supporting Data'!$A$6, " will retire ",'Supporting Data'!$Q$6, " MW of coal by 2050. ",'Supporting Data'!$A$6, " currently has ", 'Supporting Data'!$X$6, " MW of coal capacity.")</f>
        <v>The EIA projects that Louisiana will retire 0 MW of coal by 2050. Louisiana currently has 2192 MW of coal capacity.</v>
      </c>
      <c r="N239" s="209" t="s">
        <v>2183</v>
      </c>
      <c r="O239" s="209" t="str">
        <f>INDEX('Standard Descriptions'!$E:$E,MATCH(Guidance!E239,'Standard Descriptions'!$C:$C,0))</f>
        <v xml:space="preserve"> This policy causes the specified quantity of otherwise non-retiring capacity of the selected type(s) to be retired each year. // </v>
      </c>
      <c r="P239" s="288" t="s">
        <v>2184</v>
      </c>
      <c r="Q239" s="288" t="s">
        <v>310</v>
      </c>
      <c r="R239" s="288" t="str">
        <f t="shared" ref="R239:R257" si="21">H239&amp;" "&amp;I239</f>
        <v xml:space="preserve">Hard Coal </v>
      </c>
      <c r="S239" s="288" t="str">
        <f t="shared" si="17"/>
        <v>//**Hard Coal : **</v>
      </c>
      <c r="T239" s="275" t="str">
        <f t="shared" si="16"/>
        <v>//**Hard Coal : **The EIA projects that Louisiana will retire 0 MW of coal by 2050. Louisiana currently has 2192 MW of coal capacity.</v>
      </c>
    </row>
    <row r="240" spans="1:21" x14ac:dyDescent="0.25">
      <c r="A240" s="275" t="s">
        <v>2185</v>
      </c>
      <c r="C240" s="189" t="s">
        <v>575</v>
      </c>
      <c r="D240" s="189" t="s">
        <v>656</v>
      </c>
      <c r="E240" s="189" t="s">
        <v>657</v>
      </c>
      <c r="F240" s="191" t="s">
        <v>585</v>
      </c>
      <c r="G240" s="184"/>
      <c r="H240" s="191" t="s">
        <v>586</v>
      </c>
      <c r="I240" s="184"/>
      <c r="J240" s="43">
        <v>620</v>
      </c>
      <c r="K240" s="184" t="s">
        <v>310</v>
      </c>
      <c r="L240" s="297" t="str">
        <f>_xlfn.CONCAT("The EIA projects that ",'Supporting Data'!$A$6," will retire ",'Supporting Data'!$R$6," MW of gas non-peaking plants by 2050. ",'Supporting Data'!$A$6," currently has ", 'Supporting Data'!$Y$6, "MW of natural gas non-peaking capacity.")</f>
        <v>The EIA projects that Louisiana will retire 44 MW of gas non-peaking plants by 2050. Louisiana currently has 6053MW of natural gas non-peaking capacity.</v>
      </c>
      <c r="N240" s="209" t="s">
        <v>2183</v>
      </c>
      <c r="O240" s="209" t="str">
        <f>INDEX('Standard Descriptions'!$E:$E,MATCH(Guidance!E240,'Standard Descriptions'!$C:$C,0))</f>
        <v xml:space="preserve"> This policy causes the specified quantity of otherwise non-retiring capacity of the selected type(s) to be retired each year. // </v>
      </c>
      <c r="P240" s="288" t="s">
        <v>2184</v>
      </c>
      <c r="Q240" s="288" t="s">
        <v>310</v>
      </c>
      <c r="R240" s="288" t="str">
        <f t="shared" si="21"/>
        <v xml:space="preserve">Natural Gas Nonpeaker </v>
      </c>
      <c r="S240" s="288" t="str">
        <f t="shared" si="17"/>
        <v>//**Natural Gas Nonpeaker : **</v>
      </c>
      <c r="T240" s="275" t="str">
        <f t="shared" si="16"/>
        <v>//**Natural Gas Nonpeaker : **The EIA projects that Louisiana will retire 44 MW of gas non-peaking plants by 2050. Louisiana currently has 6053MW of natural gas non-peaking capacity.</v>
      </c>
    </row>
    <row r="241" spans="1:21" x14ac:dyDescent="0.25">
      <c r="A241" s="275" t="s">
        <v>2185</v>
      </c>
      <c r="C241" s="189" t="s">
        <v>575</v>
      </c>
      <c r="D241" s="189" t="s">
        <v>656</v>
      </c>
      <c r="E241" s="189" t="s">
        <v>657</v>
      </c>
      <c r="F241" s="191" t="s">
        <v>588</v>
      </c>
      <c r="G241" s="184"/>
      <c r="H241" s="191" t="s">
        <v>589</v>
      </c>
      <c r="I241" s="184"/>
      <c r="J241" s="43">
        <v>32</v>
      </c>
      <c r="K241" s="184" t="s">
        <v>310</v>
      </c>
      <c r="L241" s="297" t="str">
        <f>_xlfn.CONCAT("The EIA projects that ",'Supporting Data'!$A$6," will retire ",'Supporting Data'!$S$6," MW of nuclear capacity by 2050. ",'Supporting Data'!$A$6," currently has ", 'Supporting Data'!$Z$6, " MW of nuclear capacity.")</f>
        <v>The EIA projects that Louisiana will retire 0 MW of nuclear capacity by 2050. Louisiana currently has 2133 MW of nuclear capacity.</v>
      </c>
      <c r="N241" s="209" t="s">
        <v>2183</v>
      </c>
      <c r="O241" s="209" t="str">
        <f>INDEX('Standard Descriptions'!$E:$E,MATCH(Guidance!E241,'Standard Descriptions'!$C:$C,0))</f>
        <v xml:space="preserve"> This policy causes the specified quantity of otherwise non-retiring capacity of the selected type(s) to be retired each year. // </v>
      </c>
      <c r="P241" s="288" t="s">
        <v>2184</v>
      </c>
      <c r="Q241" s="288" t="s">
        <v>310</v>
      </c>
      <c r="R241" s="288" t="str">
        <f t="shared" si="21"/>
        <v xml:space="preserve">Nuclear </v>
      </c>
      <c r="S241" s="288" t="str">
        <f t="shared" si="17"/>
        <v>//**Nuclear : **</v>
      </c>
      <c r="T241" s="275" t="str">
        <f t="shared" si="16"/>
        <v>//**Nuclear : **The EIA projects that Louisiana will retire 0 MW of nuclear capacity by 2050. Louisiana currently has 2133 MW of nuclear capacity.</v>
      </c>
    </row>
    <row r="242" spans="1:21" x14ac:dyDescent="0.25">
      <c r="A242" s="275" t="s">
        <v>2185</v>
      </c>
      <c r="C242" s="189" t="s">
        <v>575</v>
      </c>
      <c r="D242" s="189" t="s">
        <v>656</v>
      </c>
      <c r="E242" s="189" t="s">
        <v>657</v>
      </c>
      <c r="F242" s="191" t="s">
        <v>591</v>
      </c>
      <c r="G242" s="184"/>
      <c r="H242" s="191" t="s">
        <v>592</v>
      </c>
      <c r="I242" s="184"/>
      <c r="J242" s="43">
        <v>621</v>
      </c>
      <c r="K242" s="184" t="s">
        <v>332</v>
      </c>
      <c r="L242" s="186"/>
      <c r="N242" s="209" t="s">
        <v>2183</v>
      </c>
      <c r="O242" s="209" t="str">
        <f>INDEX('Standard Descriptions'!$E:$E,MATCH(Guidance!E242,'Standard Descriptions'!$C:$C,0))</f>
        <v xml:space="preserve"> This policy causes the specified quantity of otherwise non-retiring capacity of the selected type(s) to be retired each year. // </v>
      </c>
      <c r="P242" s="288" t="s">
        <v>2184</v>
      </c>
      <c r="Q242" s="288" t="s">
        <v>310</v>
      </c>
      <c r="R242" s="288" t="str">
        <f t="shared" si="21"/>
        <v xml:space="preserve">Hydro </v>
      </c>
      <c r="S242" s="288" t="str">
        <f t="shared" si="17"/>
        <v>//**Hydro : **</v>
      </c>
      <c r="T242" s="275" t="str">
        <f t="shared" si="16"/>
        <v/>
      </c>
    </row>
    <row r="243" spans="1:21" x14ac:dyDescent="0.25">
      <c r="A243" s="275" t="s">
        <v>2185</v>
      </c>
      <c r="C243" s="189" t="s">
        <v>575</v>
      </c>
      <c r="D243" s="189" t="s">
        <v>656</v>
      </c>
      <c r="E243" s="189" t="s">
        <v>657</v>
      </c>
      <c r="F243" s="191" t="s">
        <v>594</v>
      </c>
      <c r="G243" s="184"/>
      <c r="H243" s="191" t="s">
        <v>595</v>
      </c>
      <c r="I243" s="184"/>
      <c r="J243" s="43">
        <v>622</v>
      </c>
      <c r="K243" s="184" t="s">
        <v>332</v>
      </c>
      <c r="L243" s="186"/>
      <c r="N243" s="209" t="s">
        <v>2183</v>
      </c>
      <c r="O243" s="209" t="str">
        <f>INDEX('Standard Descriptions'!$E:$E,MATCH(Guidance!E243,'Standard Descriptions'!$C:$C,0))</f>
        <v xml:space="preserve"> This policy causes the specified quantity of otherwise non-retiring capacity of the selected type(s) to be retired each year. // </v>
      </c>
      <c r="P243" s="288" t="s">
        <v>2184</v>
      </c>
      <c r="Q243" s="288" t="s">
        <v>310</v>
      </c>
      <c r="R243" s="288" t="str">
        <f t="shared" si="21"/>
        <v xml:space="preserve">Onshore Wind </v>
      </c>
      <c r="S243" s="288" t="str">
        <f t="shared" si="17"/>
        <v>//**Onshore Wind : **</v>
      </c>
      <c r="T243" s="275" t="str">
        <f t="shared" si="16"/>
        <v/>
      </c>
    </row>
    <row r="244" spans="1:21" x14ac:dyDescent="0.25">
      <c r="A244" s="275" t="s">
        <v>2185</v>
      </c>
      <c r="C244" s="189" t="s">
        <v>575</v>
      </c>
      <c r="D244" s="189" t="s">
        <v>656</v>
      </c>
      <c r="E244" s="189" t="s">
        <v>657</v>
      </c>
      <c r="F244" s="191" t="s">
        <v>596</v>
      </c>
      <c r="G244" s="184"/>
      <c r="H244" s="191" t="s">
        <v>597</v>
      </c>
      <c r="I244" s="184"/>
      <c r="J244" s="43">
        <v>623</v>
      </c>
      <c r="K244" s="184" t="s">
        <v>332</v>
      </c>
      <c r="L244" s="186"/>
      <c r="N244" s="209" t="s">
        <v>2183</v>
      </c>
      <c r="O244" s="209" t="str">
        <f>INDEX('Standard Descriptions'!$E:$E,MATCH(Guidance!E244,'Standard Descriptions'!$C:$C,0))</f>
        <v xml:space="preserve"> This policy causes the specified quantity of otherwise non-retiring capacity of the selected type(s) to be retired each year. // </v>
      </c>
      <c r="P244" s="288" t="s">
        <v>2184</v>
      </c>
      <c r="Q244" s="288" t="s">
        <v>310</v>
      </c>
      <c r="R244" s="288" t="str">
        <f t="shared" si="21"/>
        <v xml:space="preserve">Solar PV </v>
      </c>
      <c r="S244" s="288" t="str">
        <f t="shared" si="17"/>
        <v>//**Solar PV : **</v>
      </c>
      <c r="T244" s="275" t="str">
        <f t="shared" si="16"/>
        <v/>
      </c>
    </row>
    <row r="245" spans="1:21" x14ac:dyDescent="0.25">
      <c r="A245" s="275" t="s">
        <v>2185</v>
      </c>
      <c r="C245" s="189" t="s">
        <v>575</v>
      </c>
      <c r="D245" s="189" t="s">
        <v>656</v>
      </c>
      <c r="E245" s="189" t="s">
        <v>657</v>
      </c>
      <c r="F245" s="191" t="s">
        <v>598</v>
      </c>
      <c r="G245" s="184"/>
      <c r="H245" s="191" t="s">
        <v>599</v>
      </c>
      <c r="I245" s="184"/>
      <c r="J245" s="43">
        <v>624</v>
      </c>
      <c r="K245" s="184" t="s">
        <v>332</v>
      </c>
      <c r="L245" s="186"/>
      <c r="N245" s="209" t="s">
        <v>2183</v>
      </c>
      <c r="O245" s="209" t="str">
        <f>INDEX('Standard Descriptions'!$E:$E,MATCH(Guidance!E245,'Standard Descriptions'!$C:$C,0))</f>
        <v xml:space="preserve"> This policy causes the specified quantity of otherwise non-retiring capacity of the selected type(s) to be retired each year. // </v>
      </c>
      <c r="P245" s="288" t="s">
        <v>2184</v>
      </c>
      <c r="Q245" s="288" t="s">
        <v>310</v>
      </c>
      <c r="R245" s="288" t="str">
        <f t="shared" si="21"/>
        <v xml:space="preserve">Solar Thermal </v>
      </c>
      <c r="S245" s="288" t="str">
        <f t="shared" si="17"/>
        <v>//**Solar Thermal : **</v>
      </c>
      <c r="T245" s="275" t="str">
        <f t="shared" si="16"/>
        <v/>
      </c>
    </row>
    <row r="246" spans="1:21" x14ac:dyDescent="0.25">
      <c r="A246" s="275" t="s">
        <v>2185</v>
      </c>
      <c r="C246" s="189" t="s">
        <v>575</v>
      </c>
      <c r="D246" s="189" t="s">
        <v>656</v>
      </c>
      <c r="E246" s="189" t="s">
        <v>657</v>
      </c>
      <c r="F246" s="191" t="s">
        <v>600</v>
      </c>
      <c r="G246" s="184"/>
      <c r="H246" s="191" t="s">
        <v>601</v>
      </c>
      <c r="I246" s="184"/>
      <c r="J246" s="43">
        <v>625</v>
      </c>
      <c r="K246" s="184" t="s">
        <v>332</v>
      </c>
      <c r="L246" s="297" t="str">
        <f>_xlfn.CONCAT("The EIA projects that ",'Supporting Data'!$A$6," will retire ",'Supporting Data'!$T$6," MW of biomass capacity by 2050. ",'Supporting Data'!$A$6," currently has ", 'Supporting Data'!$AE$6, " MW of biomass capacity.")</f>
        <v>The EIA projects that Louisiana will retire 68 MW of biomass capacity by 2050. Louisiana currently has 11 MW of biomass capacity.</v>
      </c>
      <c r="N246" s="209" t="s">
        <v>2183</v>
      </c>
      <c r="O246" s="209" t="str">
        <f>INDEX('Standard Descriptions'!$E:$E,MATCH(Guidance!E246,'Standard Descriptions'!$C:$C,0))</f>
        <v xml:space="preserve"> This policy causes the specified quantity of otherwise non-retiring capacity of the selected type(s) to be retired each year. // </v>
      </c>
      <c r="P246" s="288" t="s">
        <v>2184</v>
      </c>
      <c r="Q246" s="288" t="s">
        <v>310</v>
      </c>
      <c r="R246" s="288" t="str">
        <f t="shared" si="21"/>
        <v xml:space="preserve">Biomass </v>
      </c>
      <c r="S246" s="288" t="str">
        <f t="shared" si="17"/>
        <v>//**Biomass : **</v>
      </c>
      <c r="T246" s="275" t="str">
        <f t="shared" si="16"/>
        <v/>
      </c>
    </row>
    <row r="247" spans="1:21" x14ac:dyDescent="0.25">
      <c r="A247" s="275" t="s">
        <v>2185</v>
      </c>
      <c r="C247" s="189" t="s">
        <v>575</v>
      </c>
      <c r="D247" s="189" t="s">
        <v>656</v>
      </c>
      <c r="E247" s="189" t="s">
        <v>657</v>
      </c>
      <c r="F247" s="191" t="s">
        <v>602</v>
      </c>
      <c r="G247" s="184"/>
      <c r="H247" s="191" t="s">
        <v>603</v>
      </c>
      <c r="I247" s="184"/>
      <c r="J247" s="43">
        <v>626</v>
      </c>
      <c r="K247" s="184" t="s">
        <v>332</v>
      </c>
      <c r="L247" s="186"/>
      <c r="N247" s="209" t="s">
        <v>2183</v>
      </c>
      <c r="O247" s="209" t="str">
        <f>INDEX('Standard Descriptions'!$E:$E,MATCH(Guidance!E247,'Standard Descriptions'!$C:$C,0))</f>
        <v xml:space="preserve"> This policy causes the specified quantity of otherwise non-retiring capacity of the selected type(s) to be retired each year. // </v>
      </c>
      <c r="P247" s="288" t="s">
        <v>2184</v>
      </c>
      <c r="Q247" s="288" t="s">
        <v>310</v>
      </c>
      <c r="R247" s="288" t="str">
        <f t="shared" si="21"/>
        <v xml:space="preserve">Geothermal </v>
      </c>
      <c r="S247" s="288" t="str">
        <f t="shared" si="17"/>
        <v>//**Geothermal : **</v>
      </c>
      <c r="T247" s="275" t="str">
        <f t="shared" si="16"/>
        <v/>
      </c>
    </row>
    <row r="248" spans="1:21" x14ac:dyDescent="0.25">
      <c r="A248" s="275" t="s">
        <v>2185</v>
      </c>
      <c r="C248" s="189" t="s">
        <v>575</v>
      </c>
      <c r="D248" s="189" t="s">
        <v>656</v>
      </c>
      <c r="E248" s="189" t="s">
        <v>657</v>
      </c>
      <c r="F248" s="191" t="s">
        <v>604</v>
      </c>
      <c r="G248" s="184"/>
      <c r="H248" s="191" t="s">
        <v>605</v>
      </c>
      <c r="I248" s="184"/>
      <c r="J248" s="43">
        <v>627</v>
      </c>
      <c r="K248" s="184" t="s">
        <v>332</v>
      </c>
      <c r="L248" s="297" t="str">
        <f>_xlfn.CONCAT("The EIA projects that ",'Supporting Data'!$A$6," will retire ",'Supporting Data'!$U$6," MW of petroleum capacity by 2050. ",'Supporting Data'!$A$6," currently has ", 'Supporting Data'!$AG$6, " MW of petroleum capacity.")</f>
        <v>The EIA projects that Louisiana will retire 0 MW of petroleum capacity by 2050. Louisiana currently has 855 MW of petroleum capacity.</v>
      </c>
      <c r="N248" s="209" t="s">
        <v>2183</v>
      </c>
      <c r="O248" s="209" t="str">
        <f>INDEX('Standard Descriptions'!$E:$E,MATCH(Guidance!E248,'Standard Descriptions'!$C:$C,0))</f>
        <v xml:space="preserve"> This policy causes the specified quantity of otherwise non-retiring capacity of the selected type(s) to be retired each year. // </v>
      </c>
      <c r="P248" s="288" t="s">
        <v>2184</v>
      </c>
      <c r="Q248" s="288" t="s">
        <v>310</v>
      </c>
      <c r="R248" s="288" t="str">
        <f t="shared" si="21"/>
        <v xml:space="preserve">Petroleum </v>
      </c>
      <c r="S248" s="288" t="str">
        <f t="shared" si="17"/>
        <v>//**Petroleum : **</v>
      </c>
      <c r="T248" s="275" t="str">
        <f t="shared" si="16"/>
        <v/>
      </c>
    </row>
    <row r="249" spans="1:21" x14ac:dyDescent="0.25">
      <c r="A249" s="275" t="s">
        <v>2185</v>
      </c>
      <c r="C249" s="189" t="s">
        <v>575</v>
      </c>
      <c r="D249" s="189" t="s">
        <v>656</v>
      </c>
      <c r="E249" s="189" t="s">
        <v>657</v>
      </c>
      <c r="F249" s="191" t="s">
        <v>606</v>
      </c>
      <c r="G249" s="184"/>
      <c r="H249" s="191" t="s">
        <v>607</v>
      </c>
      <c r="I249" s="184"/>
      <c r="J249" s="43">
        <v>628</v>
      </c>
      <c r="K249" s="184" t="s">
        <v>310</v>
      </c>
      <c r="L249" s="297" t="str">
        <f>_xlfn.CONCAT("The EIA projects that ",'Supporting Data'!$A$6," will retire ",'Supporting Data'!$V$6," MW of natural gas peaker capacity by 2050. ",'Supporting Data'!$A$6," currently has ", 'Supporting Data'!$AH$6, " MW of natural gas peaker capacity.")</f>
        <v>The EIA projects that Louisiana will retire 3207 MW of natural gas peaker capacity by 2050. Louisiana currently has 7231 MW of natural gas peaker capacity.</v>
      </c>
      <c r="N249" s="209" t="s">
        <v>2183</v>
      </c>
      <c r="O249" s="209" t="str">
        <f>INDEX('Standard Descriptions'!$E:$E,MATCH(Guidance!E249,'Standard Descriptions'!$C:$C,0))</f>
        <v xml:space="preserve"> This policy causes the specified quantity of otherwise non-retiring capacity of the selected type(s) to be retired each year. // </v>
      </c>
      <c r="P249" s="288" t="s">
        <v>2184</v>
      </c>
      <c r="Q249" s="288" t="s">
        <v>310</v>
      </c>
      <c r="R249" s="288" t="str">
        <f t="shared" si="21"/>
        <v xml:space="preserve">Natural Gas Peaker </v>
      </c>
      <c r="S249" s="288" t="str">
        <f t="shared" si="17"/>
        <v>//**Natural Gas Peaker : **</v>
      </c>
      <c r="T249" s="275" t="str">
        <f t="shared" si="16"/>
        <v>//**Natural Gas Peaker : **The EIA projects that Louisiana will retire 3207 MW of natural gas peaker capacity by 2050. Louisiana currently has 7231 MW of natural gas peaker capacity.</v>
      </c>
    </row>
    <row r="250" spans="1:21" x14ac:dyDescent="0.25">
      <c r="A250" s="275" t="s">
        <v>2185</v>
      </c>
      <c r="C250" s="189" t="s">
        <v>575</v>
      </c>
      <c r="D250" s="189" t="s">
        <v>656</v>
      </c>
      <c r="E250" s="189" t="s">
        <v>657</v>
      </c>
      <c r="F250" s="191" t="s">
        <v>608</v>
      </c>
      <c r="G250" s="184"/>
      <c r="H250" s="191" t="s">
        <v>609</v>
      </c>
      <c r="I250" s="184"/>
      <c r="J250" s="43">
        <v>590</v>
      </c>
      <c r="K250" s="184" t="s">
        <v>310</v>
      </c>
      <c r="L250" s="297" t="str">
        <f>_xlfn.CONCAT("The EIA projects that ",'Supporting Data'!$A$6," will retire ",'Supporting Data'!$W$6," MW of natural gas peaker capacity by 2050. ",'Supporting Data'!$A$6," currently has ", 'Supporting Data'!$AI$6, " MW of natural gas peaker capacity.")</f>
        <v>The EIA projects that Louisiana will retire 0 MW of natural gas peaker capacity by 2050. Louisiana currently has 645 MW of natural gas peaker capacity.</v>
      </c>
      <c r="N250" s="209" t="s">
        <v>2183</v>
      </c>
      <c r="O250" s="209" t="str">
        <f>INDEX('Standard Descriptions'!$E:$E,MATCH(Guidance!E250,'Standard Descriptions'!$C:$C,0))</f>
        <v xml:space="preserve"> This policy causes the specified quantity of otherwise non-retiring capacity of the selected type(s) to be retired each year. // </v>
      </c>
      <c r="P250" s="288" t="s">
        <v>2184</v>
      </c>
      <c r="Q250" s="288" t="s">
        <v>310</v>
      </c>
      <c r="R250" s="288" t="str">
        <f t="shared" si="21"/>
        <v xml:space="preserve">Lignite </v>
      </c>
      <c r="S250" s="288" t="str">
        <f t="shared" si="17"/>
        <v>//**Lignite : **</v>
      </c>
      <c r="T250" s="275" t="str">
        <f t="shared" si="16"/>
        <v>//**Lignite : **The EIA projects that Louisiana will retire 0 MW of natural gas peaker capacity by 2050. Louisiana currently has 645 MW of natural gas peaker capacity.</v>
      </c>
    </row>
    <row r="251" spans="1:21" x14ac:dyDescent="0.25">
      <c r="A251" s="275" t="s">
        <v>2185</v>
      </c>
      <c r="C251" s="189" t="s">
        <v>575</v>
      </c>
      <c r="D251" s="189" t="s">
        <v>656</v>
      </c>
      <c r="E251" s="189" t="s">
        <v>657</v>
      </c>
      <c r="F251" s="191" t="s">
        <v>611</v>
      </c>
      <c r="G251" s="184"/>
      <c r="H251" s="191" t="s">
        <v>612</v>
      </c>
      <c r="I251" s="184"/>
      <c r="J251" s="43">
        <v>629</v>
      </c>
      <c r="K251" s="184" t="s">
        <v>332</v>
      </c>
      <c r="L251" s="186"/>
      <c r="N251" s="209" t="s">
        <v>2183</v>
      </c>
      <c r="O251" s="209" t="str">
        <f>INDEX('Standard Descriptions'!$E:$E,MATCH(Guidance!E251,'Standard Descriptions'!$C:$C,0))</f>
        <v xml:space="preserve"> This policy causes the specified quantity of otherwise non-retiring capacity of the selected type(s) to be retired each year. // </v>
      </c>
      <c r="P251" s="288" t="s">
        <v>2184</v>
      </c>
      <c r="Q251" s="288" t="s">
        <v>310</v>
      </c>
      <c r="R251" s="288" t="str">
        <f t="shared" si="21"/>
        <v xml:space="preserve">Offshore Wind </v>
      </c>
      <c r="S251" s="288" t="str">
        <f t="shared" si="17"/>
        <v>//**Offshore Wind : **</v>
      </c>
      <c r="T251" s="275" t="str">
        <f t="shared" si="16"/>
        <v/>
      </c>
    </row>
    <row r="252" spans="1:21" x14ac:dyDescent="0.25">
      <c r="A252" s="275" t="s">
        <v>2185</v>
      </c>
      <c r="C252" s="189" t="s">
        <v>575</v>
      </c>
      <c r="D252" s="189" t="s">
        <v>656</v>
      </c>
      <c r="E252" s="189" t="s">
        <v>657</v>
      </c>
      <c r="F252" s="191" t="s">
        <v>613</v>
      </c>
      <c r="G252" s="184"/>
      <c r="H252" s="191" t="s">
        <v>614</v>
      </c>
      <c r="I252" s="184"/>
      <c r="J252" s="43">
        <v>630</v>
      </c>
      <c r="K252" s="184" t="s">
        <v>332</v>
      </c>
      <c r="L252" s="186"/>
      <c r="N252" s="209" t="s">
        <v>2183</v>
      </c>
      <c r="O252" s="209" t="str">
        <f>INDEX('Standard Descriptions'!$E:$E,MATCH(Guidance!E252,'Standard Descriptions'!$C:$C,0))</f>
        <v xml:space="preserve"> This policy causes the specified quantity of otherwise non-retiring capacity of the selected type(s) to be retired each year. // </v>
      </c>
      <c r="P252" s="288" t="s">
        <v>2184</v>
      </c>
      <c r="Q252" s="288" t="s">
        <v>310</v>
      </c>
      <c r="R252" s="288" t="str">
        <f t="shared" si="21"/>
        <v xml:space="preserve">Crude Oil </v>
      </c>
      <c r="S252" s="288" t="str">
        <f t="shared" si="17"/>
        <v>//**Crude Oil : **</v>
      </c>
      <c r="T252" s="275" t="str">
        <f t="shared" si="16"/>
        <v/>
      </c>
    </row>
    <row r="253" spans="1:21" x14ac:dyDescent="0.25">
      <c r="A253" s="275" t="s">
        <v>2185</v>
      </c>
      <c r="C253" s="189" t="s">
        <v>575</v>
      </c>
      <c r="D253" s="189" t="s">
        <v>656</v>
      </c>
      <c r="E253" s="189" t="s">
        <v>657</v>
      </c>
      <c r="F253" s="191" t="s">
        <v>615</v>
      </c>
      <c r="G253" s="184"/>
      <c r="H253" s="191" t="s">
        <v>616</v>
      </c>
      <c r="I253" s="184"/>
      <c r="J253" s="43">
        <v>631</v>
      </c>
      <c r="K253" s="184" t="s">
        <v>332</v>
      </c>
      <c r="L253" s="186"/>
      <c r="N253" s="209" t="s">
        <v>2183</v>
      </c>
      <c r="O253" s="209" t="str">
        <f>INDEX('Standard Descriptions'!$E:$E,MATCH(Guidance!E253,'Standard Descriptions'!$C:$C,0))</f>
        <v xml:space="preserve"> This policy causes the specified quantity of otherwise non-retiring capacity of the selected type(s) to be retired each year. // </v>
      </c>
      <c r="P253" s="288" t="s">
        <v>2184</v>
      </c>
      <c r="Q253" s="288" t="s">
        <v>310</v>
      </c>
      <c r="R253" s="288" t="str">
        <f t="shared" si="21"/>
        <v xml:space="preserve">Heavy or Residual Fuel Oil </v>
      </c>
      <c r="S253" s="288" t="str">
        <f t="shared" si="17"/>
        <v>//**Heavy or Residual Fuel Oil : **</v>
      </c>
      <c r="T253" s="275" t="str">
        <f t="shared" si="16"/>
        <v/>
      </c>
    </row>
    <row r="254" spans="1:21" x14ac:dyDescent="0.25">
      <c r="A254" s="275" t="s">
        <v>2185</v>
      </c>
      <c r="C254" s="189" t="s">
        <v>575</v>
      </c>
      <c r="D254" s="189" t="s">
        <v>656</v>
      </c>
      <c r="E254" s="189" t="s">
        <v>657</v>
      </c>
      <c r="F254" s="191" t="s">
        <v>617</v>
      </c>
      <c r="G254" s="184"/>
      <c r="H254" s="191" t="s">
        <v>618</v>
      </c>
      <c r="I254" s="184"/>
      <c r="J254" s="43">
        <v>632</v>
      </c>
      <c r="K254" s="184" t="s">
        <v>332</v>
      </c>
      <c r="L254" s="186"/>
      <c r="N254" s="209" t="s">
        <v>2183</v>
      </c>
      <c r="O254" s="209" t="str">
        <f>INDEX('Standard Descriptions'!$E:$E,MATCH(Guidance!E254,'Standard Descriptions'!$C:$C,0))</f>
        <v xml:space="preserve"> This policy causes the specified quantity of otherwise non-retiring capacity of the selected type(s) to be retired each year. // </v>
      </c>
      <c r="P254" s="288" t="s">
        <v>2184</v>
      </c>
      <c r="Q254" s="288" t="s">
        <v>310</v>
      </c>
      <c r="R254" s="288" t="str">
        <f t="shared" si="21"/>
        <v xml:space="preserve">Municipal Solid Waste </v>
      </c>
      <c r="S254" s="288" t="str">
        <f t="shared" si="17"/>
        <v>//**Municipal Solid Waste : **</v>
      </c>
      <c r="T254" s="275" t="str">
        <f t="shared" si="16"/>
        <v/>
      </c>
    </row>
    <row r="255" spans="1:21" s="291" customFormat="1" ht="75" x14ac:dyDescent="0.25">
      <c r="A255" s="291" t="s">
        <v>2182</v>
      </c>
      <c r="B255" s="277"/>
      <c r="C255" s="310" t="s">
        <v>575</v>
      </c>
      <c r="D255" s="310" t="s">
        <v>666</v>
      </c>
      <c r="E255" s="310" t="s">
        <v>667</v>
      </c>
      <c r="F255" s="311"/>
      <c r="G255" s="311"/>
      <c r="H255" s="311"/>
      <c r="I255" s="311"/>
      <c r="J255" s="323">
        <v>33</v>
      </c>
      <c r="K255" s="311" t="s">
        <v>310</v>
      </c>
      <c r="L255" s="408" t="s">
        <v>2363</v>
      </c>
      <c r="M255" s="277"/>
      <c r="N255" s="292" t="s">
        <v>2183</v>
      </c>
      <c r="O255" s="292" t="str">
        <f>INDEX('Standard Descriptions'!$E:$E,MATCH(Guidance!E255,'Standard Descriptions'!$C:$C,0))</f>
        <v xml:space="preserve"> This policy causes grid-scale electricity storage from chemical batteries to increase above the amount predicted in the BAU Scenario. // </v>
      </c>
      <c r="P255" s="291" t="s">
        <v>2184</v>
      </c>
      <c r="Q255" s="291" t="s">
        <v>332</v>
      </c>
      <c r="R255" s="291" t="str">
        <f t="shared" si="21"/>
        <v xml:space="preserve"> </v>
      </c>
      <c r="S255" s="290"/>
      <c r="T255" s="290" t="str">
        <f t="shared" si="16"/>
        <v>In 2019, Louisiana had about 1 MW of grid battery storage.  The BAU scenario is based on AEO data and sees grid battery capacity reach 954 MWs by 2050.  The additional potential is based on NREL's Renewable Electricity Futures Study (80% RE-ITI (2014) scenario) and suggests Louisiana could reach 11,452 MWs of grid battery storage by 2050.</v>
      </c>
      <c r="U255" s="303" t="str">
        <f>N255&amp;O255&amp;P255&amp;T255</f>
        <v>**Description:** This policy causes grid-scale electricity storage from chemical batteries to increase above the amount predicted in the BAU Scenario. // **Guidance for setting values: **In 2019, Louisiana had about 1 MW of grid battery storage.  The BAU scenario is based on AEO data and sees grid battery capacity reach 954 MWs by 2050.  The additional potential is based on NREL's Renewable Electricity Futures Study (80% RE-ITI (2014) scenario) and suggests Louisiana could reach 11,452 MWs of grid battery storage by 2050.</v>
      </c>
    </row>
    <row r="256" spans="1:21" s="291" customFormat="1" ht="45" x14ac:dyDescent="0.25">
      <c r="A256" s="291" t="s">
        <v>2182</v>
      </c>
      <c r="B256" s="277"/>
      <c r="C256" s="310" t="s">
        <v>575</v>
      </c>
      <c r="D256" s="310" t="s">
        <v>672</v>
      </c>
      <c r="E256" s="310" t="s">
        <v>673</v>
      </c>
      <c r="F256" s="311"/>
      <c r="G256" s="311"/>
      <c r="H256" s="311"/>
      <c r="I256" s="311"/>
      <c r="J256" s="323">
        <v>34</v>
      </c>
      <c r="K256" s="311" t="s">
        <v>310</v>
      </c>
      <c r="L256" s="312" t="s">
        <v>2307</v>
      </c>
      <c r="M256" s="277"/>
      <c r="N256" s="292" t="s">
        <v>2183</v>
      </c>
      <c r="O256" s="292"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1" t="s">
        <v>2184</v>
      </c>
      <c r="Q256" s="291" t="s">
        <v>332</v>
      </c>
      <c r="R256" s="291" t="str">
        <f t="shared" si="21"/>
        <v xml:space="preserve"> </v>
      </c>
      <c r="S256" s="290"/>
      <c r="T256" s="290" t="str">
        <f t="shared" si="16"/>
        <v xml:space="preserve"> NREL's Renewable Electricity Futures study suggest that the most economical method of achieving 50% renewables penetration involves building 21% new transmission capacity.</v>
      </c>
      <c r="U256" s="303"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1" customFormat="1" x14ac:dyDescent="0.25">
      <c r="A257" s="291" t="s">
        <v>2182</v>
      </c>
      <c r="B257" s="277"/>
      <c r="C257" s="291" t="s">
        <v>575</v>
      </c>
      <c r="D257" s="291" t="s">
        <v>682</v>
      </c>
      <c r="E257" s="291" t="s">
        <v>683</v>
      </c>
      <c r="F257" s="291" t="s">
        <v>578</v>
      </c>
      <c r="H257" s="291" t="s">
        <v>579</v>
      </c>
      <c r="J257" s="291">
        <v>860</v>
      </c>
      <c r="K257" s="291" t="s">
        <v>332</v>
      </c>
      <c r="M257" s="277"/>
      <c r="N257" s="292" t="s">
        <v>2183</v>
      </c>
      <c r="O257" s="292" t="str">
        <f>INDEX('Standard Descriptions'!$E:$E,MATCH(Guidance!E257,'Standard Descriptions'!$C:$C,0))</f>
        <v xml:space="preserve"> This policy uses an alternative retirement schedule for existing capacity of the selected type(s). // </v>
      </c>
      <c r="P257" s="291" t="s">
        <v>2184</v>
      </c>
      <c r="Q257" s="291" t="s">
        <v>332</v>
      </c>
      <c r="R257" s="291" t="str">
        <f t="shared" si="21"/>
        <v xml:space="preserve">Hard Coal </v>
      </c>
      <c r="S257" s="290" t="str">
        <f t="shared" si="17"/>
        <v>//**Hard Coal : **</v>
      </c>
      <c r="T257" s="290" t="str">
        <f t="shared" si="16"/>
        <v/>
      </c>
      <c r="U257" s="303" t="str">
        <f>N257&amp;O257&amp;L257</f>
        <v xml:space="preserve">**Description:** This policy uses an alternative retirement schedule for existing capacity of the selected type(s). // </v>
      </c>
    </row>
    <row r="258" spans="1:21" s="291" customFormat="1" ht="30" x14ac:dyDescent="0.25">
      <c r="A258" s="291" t="s">
        <v>2182</v>
      </c>
      <c r="B258" s="277"/>
      <c r="C258" s="291" t="s">
        <v>575</v>
      </c>
      <c r="D258" s="291" t="s">
        <v>684</v>
      </c>
      <c r="E258" s="291" t="s">
        <v>685</v>
      </c>
      <c r="M258" s="277"/>
      <c r="N258" s="292" t="s">
        <v>2183</v>
      </c>
      <c r="O258" s="292"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0" t="s">
        <v>2184</v>
      </c>
      <c r="Q258" s="290" t="s">
        <v>310</v>
      </c>
      <c r="S258" s="290" t="str">
        <f t="shared" si="17"/>
        <v/>
      </c>
      <c r="T258" s="290" t="str">
        <f t="shared" si="16"/>
        <v/>
      </c>
      <c r="U258" s="303"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25">
      <c r="A259" s="275" t="s">
        <v>2185</v>
      </c>
      <c r="C259" s="275" t="s">
        <v>575</v>
      </c>
      <c r="D259" s="275" t="s">
        <v>684</v>
      </c>
      <c r="E259" s="275" t="s">
        <v>685</v>
      </c>
      <c r="F259" s="275" t="s">
        <v>585</v>
      </c>
      <c r="H259" s="275" t="s">
        <v>586</v>
      </c>
      <c r="J259" s="275">
        <v>861</v>
      </c>
      <c r="K259" s="275" t="s">
        <v>332</v>
      </c>
      <c r="N259" s="209" t="s">
        <v>2183</v>
      </c>
      <c r="O259" s="209"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88" t="s">
        <v>2184</v>
      </c>
      <c r="Q259" s="288" t="s">
        <v>310</v>
      </c>
      <c r="R259" s="288" t="str">
        <f t="shared" ref="R259:R291" si="22">H259&amp;" "&amp;I259</f>
        <v xml:space="preserve">Natural Gas Nonpeaker </v>
      </c>
      <c r="S259" s="288" t="str">
        <f t="shared" si="17"/>
        <v>//**Natural Gas Nonpeaker : **</v>
      </c>
      <c r="T259" s="275" t="str">
        <f t="shared" si="16"/>
        <v/>
      </c>
    </row>
    <row r="260" spans="1:21" x14ac:dyDescent="0.25">
      <c r="A260" s="275" t="s">
        <v>2185</v>
      </c>
      <c r="C260" s="275" t="s">
        <v>575</v>
      </c>
      <c r="D260" s="275" t="s">
        <v>684</v>
      </c>
      <c r="E260" s="275" t="s">
        <v>685</v>
      </c>
      <c r="F260" s="275" t="s">
        <v>588</v>
      </c>
      <c r="H260" s="275" t="s">
        <v>589</v>
      </c>
      <c r="J260" s="275">
        <v>862</v>
      </c>
      <c r="K260" s="275" t="s">
        <v>332</v>
      </c>
      <c r="N260" s="209" t="s">
        <v>2183</v>
      </c>
      <c r="O260" s="209"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88" t="s">
        <v>2184</v>
      </c>
      <c r="Q260" s="288" t="s">
        <v>310</v>
      </c>
      <c r="R260" s="288" t="str">
        <f t="shared" si="22"/>
        <v xml:space="preserve">Nuclear </v>
      </c>
      <c r="S260" s="288" t="str">
        <f t="shared" si="17"/>
        <v>//**Nuclear : **</v>
      </c>
      <c r="T260" s="275" t="str">
        <f t="shared" ref="T260:T323" si="23">IF(K260="Yes",S260&amp;L260,"")</f>
        <v/>
      </c>
    </row>
    <row r="261" spans="1:21" x14ac:dyDescent="0.25">
      <c r="A261" s="275" t="s">
        <v>2185</v>
      </c>
      <c r="C261" s="275" t="s">
        <v>575</v>
      </c>
      <c r="D261" s="275" t="s">
        <v>684</v>
      </c>
      <c r="E261" s="275" t="s">
        <v>685</v>
      </c>
      <c r="F261" s="275" t="s">
        <v>591</v>
      </c>
      <c r="H261" s="275" t="s">
        <v>592</v>
      </c>
      <c r="J261" s="275">
        <v>863</v>
      </c>
      <c r="K261" s="275" t="s">
        <v>332</v>
      </c>
      <c r="N261" s="209" t="s">
        <v>2183</v>
      </c>
      <c r="O261" s="209"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88" t="s">
        <v>2184</v>
      </c>
      <c r="Q261" s="288" t="s">
        <v>310</v>
      </c>
      <c r="R261" s="288" t="str">
        <f t="shared" si="22"/>
        <v xml:space="preserve">Hydro </v>
      </c>
      <c r="S261" s="288" t="str">
        <f t="shared" ref="S261:S310" si="24">IF(R261="","","//**"&amp;R261&amp;": **")</f>
        <v>//**Hydro : **</v>
      </c>
      <c r="T261" s="275" t="str">
        <f t="shared" si="23"/>
        <v/>
      </c>
    </row>
    <row r="262" spans="1:21" x14ac:dyDescent="0.25">
      <c r="A262" s="275" t="s">
        <v>2185</v>
      </c>
      <c r="C262" s="275" t="s">
        <v>575</v>
      </c>
      <c r="D262" s="275" t="s">
        <v>684</v>
      </c>
      <c r="E262" s="275" t="s">
        <v>685</v>
      </c>
      <c r="F262" s="275" t="s">
        <v>594</v>
      </c>
      <c r="H262" s="275" t="s">
        <v>595</v>
      </c>
      <c r="J262" s="275">
        <v>864</v>
      </c>
      <c r="K262" s="275" t="s">
        <v>332</v>
      </c>
      <c r="N262" s="209" t="s">
        <v>2183</v>
      </c>
      <c r="O262" s="209"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88" t="s">
        <v>2184</v>
      </c>
      <c r="Q262" s="288" t="s">
        <v>310</v>
      </c>
      <c r="R262" s="288" t="str">
        <f t="shared" si="22"/>
        <v xml:space="preserve">Onshore Wind </v>
      </c>
      <c r="S262" s="288" t="str">
        <f t="shared" si="24"/>
        <v>//**Onshore Wind : **</v>
      </c>
      <c r="T262" s="275" t="str">
        <f t="shared" si="23"/>
        <v/>
      </c>
    </row>
    <row r="263" spans="1:21" x14ac:dyDescent="0.25">
      <c r="A263" s="275" t="s">
        <v>2185</v>
      </c>
      <c r="C263" s="275" t="s">
        <v>575</v>
      </c>
      <c r="D263" s="275" t="s">
        <v>684</v>
      </c>
      <c r="E263" s="275" t="s">
        <v>685</v>
      </c>
      <c r="F263" s="275" t="s">
        <v>596</v>
      </c>
      <c r="H263" s="275" t="s">
        <v>597</v>
      </c>
      <c r="J263" s="275">
        <v>865</v>
      </c>
      <c r="K263" s="275" t="s">
        <v>332</v>
      </c>
      <c r="N263" s="209" t="s">
        <v>2183</v>
      </c>
      <c r="O263" s="209"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88" t="s">
        <v>2184</v>
      </c>
      <c r="Q263" s="288" t="s">
        <v>310</v>
      </c>
      <c r="R263" s="288" t="str">
        <f t="shared" si="22"/>
        <v xml:space="preserve">Solar PV </v>
      </c>
      <c r="S263" s="288" t="str">
        <f t="shared" si="24"/>
        <v>//**Solar PV : **</v>
      </c>
      <c r="T263" s="275" t="str">
        <f t="shared" si="23"/>
        <v/>
      </c>
    </row>
    <row r="264" spans="1:21" x14ac:dyDescent="0.25">
      <c r="A264" s="275" t="s">
        <v>2185</v>
      </c>
      <c r="C264" s="275" t="s">
        <v>575</v>
      </c>
      <c r="D264" s="275" t="s">
        <v>684</v>
      </c>
      <c r="E264" s="275" t="s">
        <v>685</v>
      </c>
      <c r="F264" s="275" t="s">
        <v>598</v>
      </c>
      <c r="H264" s="275" t="s">
        <v>599</v>
      </c>
      <c r="J264" s="275">
        <v>866</v>
      </c>
      <c r="K264" s="275" t="s">
        <v>332</v>
      </c>
      <c r="N264" s="209" t="s">
        <v>2183</v>
      </c>
      <c r="O264" s="209"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88" t="s">
        <v>2184</v>
      </c>
      <c r="Q264" s="288" t="s">
        <v>310</v>
      </c>
      <c r="R264" s="288" t="str">
        <f t="shared" si="22"/>
        <v xml:space="preserve">Solar Thermal </v>
      </c>
      <c r="S264" s="288" t="str">
        <f t="shared" si="24"/>
        <v>//**Solar Thermal : **</v>
      </c>
      <c r="T264" s="275" t="str">
        <f t="shared" si="23"/>
        <v/>
      </c>
    </row>
    <row r="265" spans="1:21" x14ac:dyDescent="0.25">
      <c r="A265" s="275" t="s">
        <v>2185</v>
      </c>
      <c r="C265" s="275" t="s">
        <v>575</v>
      </c>
      <c r="D265" s="275" t="s">
        <v>684</v>
      </c>
      <c r="E265" s="275" t="s">
        <v>685</v>
      </c>
      <c r="F265" s="275" t="s">
        <v>600</v>
      </c>
      <c r="H265" s="275" t="s">
        <v>601</v>
      </c>
      <c r="J265" s="275">
        <v>867</v>
      </c>
      <c r="K265" s="275" t="s">
        <v>332</v>
      </c>
      <c r="N265" s="209" t="s">
        <v>2183</v>
      </c>
      <c r="O265" s="209"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88" t="s">
        <v>2184</v>
      </c>
      <c r="Q265" s="288" t="s">
        <v>310</v>
      </c>
      <c r="R265" s="288" t="str">
        <f t="shared" si="22"/>
        <v xml:space="preserve">Biomass </v>
      </c>
      <c r="S265" s="288" t="str">
        <f t="shared" si="24"/>
        <v>//**Biomass : **</v>
      </c>
      <c r="T265" s="275" t="str">
        <f t="shared" si="23"/>
        <v/>
      </c>
    </row>
    <row r="266" spans="1:21" x14ac:dyDescent="0.25">
      <c r="A266" s="275" t="s">
        <v>2185</v>
      </c>
      <c r="C266" s="275" t="s">
        <v>575</v>
      </c>
      <c r="D266" s="275" t="s">
        <v>684</v>
      </c>
      <c r="E266" s="275" t="s">
        <v>685</v>
      </c>
      <c r="F266" s="275" t="s">
        <v>602</v>
      </c>
      <c r="H266" s="275" t="s">
        <v>603</v>
      </c>
      <c r="J266" s="275">
        <v>868</v>
      </c>
      <c r="K266" s="275" t="s">
        <v>332</v>
      </c>
      <c r="N266" s="209" t="s">
        <v>2183</v>
      </c>
      <c r="O266" s="209"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88" t="s">
        <v>2184</v>
      </c>
      <c r="Q266" s="288" t="s">
        <v>310</v>
      </c>
      <c r="R266" s="288" t="str">
        <f t="shared" si="22"/>
        <v xml:space="preserve">Geothermal </v>
      </c>
      <c r="S266" s="288" t="str">
        <f t="shared" si="24"/>
        <v>//**Geothermal : **</v>
      </c>
      <c r="T266" s="275" t="str">
        <f t="shared" si="23"/>
        <v/>
      </c>
    </row>
    <row r="267" spans="1:21" x14ac:dyDescent="0.25">
      <c r="A267" s="275" t="s">
        <v>2185</v>
      </c>
      <c r="C267" s="275" t="s">
        <v>575</v>
      </c>
      <c r="D267" s="275" t="s">
        <v>684</v>
      </c>
      <c r="E267" s="275" t="s">
        <v>685</v>
      </c>
      <c r="F267" s="275" t="s">
        <v>604</v>
      </c>
      <c r="H267" s="275" t="s">
        <v>605</v>
      </c>
      <c r="J267" s="275">
        <v>869</v>
      </c>
      <c r="K267" s="275" t="s">
        <v>332</v>
      </c>
      <c r="N267" s="209" t="s">
        <v>2183</v>
      </c>
      <c r="O267" s="209"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88" t="s">
        <v>2184</v>
      </c>
      <c r="Q267" s="288" t="s">
        <v>310</v>
      </c>
      <c r="R267" s="288" t="str">
        <f t="shared" si="22"/>
        <v xml:space="preserve">Petroleum </v>
      </c>
      <c r="S267" s="288" t="str">
        <f t="shared" si="24"/>
        <v>//**Petroleum : **</v>
      </c>
      <c r="T267" s="275" t="str">
        <f t="shared" si="23"/>
        <v/>
      </c>
    </row>
    <row r="268" spans="1:21" x14ac:dyDescent="0.25">
      <c r="A268" s="275" t="s">
        <v>2185</v>
      </c>
      <c r="C268" s="275" t="s">
        <v>575</v>
      </c>
      <c r="D268" s="275" t="s">
        <v>684</v>
      </c>
      <c r="E268" s="275" t="s">
        <v>685</v>
      </c>
      <c r="F268" s="275" t="s">
        <v>606</v>
      </c>
      <c r="H268" s="275" t="s">
        <v>607</v>
      </c>
      <c r="J268" s="275">
        <v>870</v>
      </c>
      <c r="K268" s="275" t="s">
        <v>332</v>
      </c>
      <c r="N268" s="209" t="s">
        <v>2183</v>
      </c>
      <c r="O268" s="209"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88" t="s">
        <v>2184</v>
      </c>
      <c r="Q268" s="288" t="s">
        <v>310</v>
      </c>
      <c r="R268" s="288" t="str">
        <f t="shared" si="22"/>
        <v xml:space="preserve">Natural Gas Peaker </v>
      </c>
      <c r="S268" s="288" t="str">
        <f t="shared" si="24"/>
        <v>//**Natural Gas Peaker : **</v>
      </c>
      <c r="T268" s="275" t="str">
        <f t="shared" si="23"/>
        <v/>
      </c>
    </row>
    <row r="269" spans="1:21" x14ac:dyDescent="0.25">
      <c r="A269" s="275" t="s">
        <v>2185</v>
      </c>
      <c r="C269" s="275" t="s">
        <v>575</v>
      </c>
      <c r="D269" s="275" t="s">
        <v>684</v>
      </c>
      <c r="E269" s="275" t="s">
        <v>685</v>
      </c>
      <c r="F269" s="275" t="s">
        <v>608</v>
      </c>
      <c r="H269" s="275" t="s">
        <v>609</v>
      </c>
      <c r="J269" s="275">
        <v>871</v>
      </c>
      <c r="K269" s="275" t="s">
        <v>332</v>
      </c>
      <c r="N269" s="209" t="s">
        <v>2183</v>
      </c>
      <c r="O269" s="209"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88" t="s">
        <v>2184</v>
      </c>
      <c r="Q269" s="288" t="s">
        <v>310</v>
      </c>
      <c r="R269" s="288" t="str">
        <f t="shared" si="22"/>
        <v xml:space="preserve">Lignite </v>
      </c>
      <c r="S269" s="288" t="str">
        <f t="shared" si="24"/>
        <v>//**Lignite : **</v>
      </c>
      <c r="T269" s="275" t="str">
        <f t="shared" si="23"/>
        <v/>
      </c>
    </row>
    <row r="270" spans="1:21" x14ac:dyDescent="0.25">
      <c r="A270" s="275" t="s">
        <v>2185</v>
      </c>
      <c r="C270" s="275" t="s">
        <v>575</v>
      </c>
      <c r="D270" s="275" t="s">
        <v>684</v>
      </c>
      <c r="E270" s="275" t="s">
        <v>685</v>
      </c>
      <c r="F270" s="275" t="s">
        <v>611</v>
      </c>
      <c r="H270" s="275" t="s">
        <v>612</v>
      </c>
      <c r="J270" s="275">
        <v>872</v>
      </c>
      <c r="K270" s="275" t="s">
        <v>332</v>
      </c>
      <c r="N270" s="209" t="s">
        <v>2183</v>
      </c>
      <c r="O270" s="209"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88" t="s">
        <v>2184</v>
      </c>
      <c r="Q270" s="288" t="s">
        <v>310</v>
      </c>
      <c r="R270" s="288" t="str">
        <f t="shared" si="22"/>
        <v xml:space="preserve">Offshore Wind </v>
      </c>
      <c r="S270" s="288" t="str">
        <f t="shared" si="24"/>
        <v>//**Offshore Wind : **</v>
      </c>
      <c r="T270" s="275" t="str">
        <f t="shared" si="23"/>
        <v/>
      </c>
    </row>
    <row r="271" spans="1:21" x14ac:dyDescent="0.25">
      <c r="A271" s="275" t="s">
        <v>2185</v>
      </c>
      <c r="C271" s="275" t="s">
        <v>575</v>
      </c>
      <c r="D271" s="275" t="s">
        <v>684</v>
      </c>
      <c r="E271" s="275" t="s">
        <v>685</v>
      </c>
      <c r="F271" s="275" t="s">
        <v>613</v>
      </c>
      <c r="H271" s="275" t="s">
        <v>614</v>
      </c>
      <c r="J271" s="275">
        <v>873</v>
      </c>
      <c r="K271" s="275" t="s">
        <v>332</v>
      </c>
      <c r="N271" s="209" t="s">
        <v>2183</v>
      </c>
      <c r="O271" s="209"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88" t="s">
        <v>2184</v>
      </c>
      <c r="Q271" s="288" t="s">
        <v>310</v>
      </c>
      <c r="R271" s="288" t="str">
        <f t="shared" si="22"/>
        <v xml:space="preserve">Crude Oil </v>
      </c>
      <c r="S271" s="288" t="str">
        <f t="shared" si="24"/>
        <v>//**Crude Oil : **</v>
      </c>
      <c r="T271" s="275" t="str">
        <f t="shared" si="23"/>
        <v/>
      </c>
    </row>
    <row r="272" spans="1:21" x14ac:dyDescent="0.25">
      <c r="A272" s="275" t="s">
        <v>2185</v>
      </c>
      <c r="C272" s="275" t="s">
        <v>575</v>
      </c>
      <c r="D272" s="275" t="s">
        <v>684</v>
      </c>
      <c r="E272" s="275" t="s">
        <v>685</v>
      </c>
      <c r="F272" s="275" t="s">
        <v>615</v>
      </c>
      <c r="H272" s="275" t="s">
        <v>616</v>
      </c>
      <c r="J272" s="275">
        <v>874</v>
      </c>
      <c r="K272" s="275" t="s">
        <v>332</v>
      </c>
      <c r="N272" s="209" t="s">
        <v>2183</v>
      </c>
      <c r="O272" s="209"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88" t="s">
        <v>2184</v>
      </c>
      <c r="Q272" s="288" t="s">
        <v>310</v>
      </c>
      <c r="R272" s="288" t="str">
        <f t="shared" si="22"/>
        <v xml:space="preserve">Heavy or Residual Fuel Oil </v>
      </c>
      <c r="S272" s="288" t="str">
        <f t="shared" si="24"/>
        <v>//**Heavy or Residual Fuel Oil : **</v>
      </c>
      <c r="T272" s="275" t="str">
        <f t="shared" si="23"/>
        <v/>
      </c>
    </row>
    <row r="273" spans="1:21" s="289" customFormat="1" x14ac:dyDescent="0.25">
      <c r="A273" s="275" t="s">
        <v>2185</v>
      </c>
      <c r="B273" s="276"/>
      <c r="C273" s="275" t="s">
        <v>575</v>
      </c>
      <c r="D273" s="275" t="s">
        <v>684</v>
      </c>
      <c r="E273" s="275" t="s">
        <v>685</v>
      </c>
      <c r="F273" s="275" t="s">
        <v>617</v>
      </c>
      <c r="G273" s="275"/>
      <c r="H273" s="275" t="s">
        <v>618</v>
      </c>
      <c r="I273" s="275"/>
      <c r="J273" s="275">
        <v>875</v>
      </c>
      <c r="K273" s="275" t="s">
        <v>332</v>
      </c>
      <c r="L273" s="275"/>
      <c r="M273" s="276"/>
      <c r="N273" s="209" t="s">
        <v>2183</v>
      </c>
      <c r="O273" s="209"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88" t="s">
        <v>2184</v>
      </c>
      <c r="Q273" s="288" t="s">
        <v>310</v>
      </c>
      <c r="R273" s="288" t="str">
        <f t="shared" si="22"/>
        <v xml:space="preserve">Municipal Solid Waste </v>
      </c>
      <c r="S273" s="288" t="str">
        <f t="shared" si="24"/>
        <v>//**Municipal Solid Waste : **</v>
      </c>
      <c r="T273" s="275" t="str">
        <f t="shared" si="23"/>
        <v/>
      </c>
      <c r="U273" s="304"/>
    </row>
    <row r="274" spans="1:21" s="289" customFormat="1" x14ac:dyDescent="0.25">
      <c r="A274" s="275" t="s">
        <v>2185</v>
      </c>
      <c r="B274" s="276"/>
      <c r="C274" s="275" t="s">
        <v>575</v>
      </c>
      <c r="D274" s="275" t="s">
        <v>684</v>
      </c>
      <c r="E274" s="275" t="s">
        <v>685</v>
      </c>
      <c r="F274" s="275" t="s">
        <v>578</v>
      </c>
      <c r="G274" s="275"/>
      <c r="H274" s="275" t="s">
        <v>579</v>
      </c>
      <c r="I274" s="275"/>
      <c r="J274" s="275">
        <v>633</v>
      </c>
      <c r="K274" s="275" t="s">
        <v>332</v>
      </c>
      <c r="L274" s="275"/>
      <c r="M274" s="276"/>
      <c r="N274" s="209" t="s">
        <v>2183</v>
      </c>
      <c r="O274" s="209"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88" t="s">
        <v>2184</v>
      </c>
      <c r="Q274" s="288" t="s">
        <v>310</v>
      </c>
      <c r="R274" s="288" t="str">
        <f t="shared" si="22"/>
        <v xml:space="preserve">Hard Coal </v>
      </c>
      <c r="S274" s="288" t="str">
        <f t="shared" si="24"/>
        <v>//**Hard Coal : **</v>
      </c>
      <c r="T274" s="275" t="str">
        <f t="shared" si="23"/>
        <v/>
      </c>
      <c r="U274" s="304"/>
    </row>
    <row r="275" spans="1:21" s="289" customFormat="1" x14ac:dyDescent="0.25">
      <c r="A275" s="275" t="s">
        <v>2185</v>
      </c>
      <c r="B275" s="276"/>
      <c r="C275" s="275" t="s">
        <v>575</v>
      </c>
      <c r="D275" s="275" t="s">
        <v>684</v>
      </c>
      <c r="E275" s="275" t="s">
        <v>685</v>
      </c>
      <c r="F275" s="275" t="s">
        <v>585</v>
      </c>
      <c r="G275" s="275"/>
      <c r="H275" s="275" t="s">
        <v>586</v>
      </c>
      <c r="I275" s="275"/>
      <c r="J275" s="275">
        <v>634</v>
      </c>
      <c r="K275" s="275" t="s">
        <v>332</v>
      </c>
      <c r="L275" s="275"/>
      <c r="M275" s="276"/>
      <c r="N275" s="209" t="s">
        <v>2183</v>
      </c>
      <c r="O275" s="209"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88" t="s">
        <v>2184</v>
      </c>
      <c r="Q275" s="288" t="s">
        <v>310</v>
      </c>
      <c r="R275" s="288" t="str">
        <f t="shared" si="22"/>
        <v xml:space="preserve">Natural Gas Nonpeaker </v>
      </c>
      <c r="S275" s="288" t="str">
        <f t="shared" si="24"/>
        <v>//**Natural Gas Nonpeaker : **</v>
      </c>
      <c r="T275" s="275" t="str">
        <f t="shared" si="23"/>
        <v/>
      </c>
      <c r="U275" s="304"/>
    </row>
    <row r="276" spans="1:21" s="289" customFormat="1" x14ac:dyDescent="0.25">
      <c r="A276" s="275" t="s">
        <v>2185</v>
      </c>
      <c r="B276" s="276"/>
      <c r="C276" s="275" t="s">
        <v>575</v>
      </c>
      <c r="D276" s="275" t="s">
        <v>684</v>
      </c>
      <c r="E276" s="275" t="s">
        <v>685</v>
      </c>
      <c r="F276" s="275" t="s">
        <v>588</v>
      </c>
      <c r="G276" s="275"/>
      <c r="H276" s="275" t="s">
        <v>589</v>
      </c>
      <c r="I276" s="275"/>
      <c r="J276" s="275">
        <v>635</v>
      </c>
      <c r="K276" s="275" t="s">
        <v>332</v>
      </c>
      <c r="L276" s="275"/>
      <c r="M276" s="276"/>
      <c r="N276" s="209" t="s">
        <v>2183</v>
      </c>
      <c r="O276" s="209"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88" t="s">
        <v>2184</v>
      </c>
      <c r="Q276" s="288" t="s">
        <v>310</v>
      </c>
      <c r="R276" s="288" t="str">
        <f t="shared" si="22"/>
        <v xml:space="preserve">Nuclear </v>
      </c>
      <c r="S276" s="288" t="str">
        <f t="shared" si="24"/>
        <v>//**Nuclear : **</v>
      </c>
      <c r="T276" s="275" t="str">
        <f t="shared" si="23"/>
        <v/>
      </c>
      <c r="U276" s="304"/>
    </row>
    <row r="277" spans="1:21" s="289" customFormat="1" x14ac:dyDescent="0.25">
      <c r="A277" s="275" t="s">
        <v>2185</v>
      </c>
      <c r="B277" s="276"/>
      <c r="C277" s="275" t="s">
        <v>575</v>
      </c>
      <c r="D277" s="275" t="s">
        <v>684</v>
      </c>
      <c r="E277" s="275" t="s">
        <v>685</v>
      </c>
      <c r="F277" s="275" t="s">
        <v>591</v>
      </c>
      <c r="G277" s="275"/>
      <c r="H277" s="275" t="s">
        <v>592</v>
      </c>
      <c r="I277" s="275"/>
      <c r="J277" s="275">
        <v>636</v>
      </c>
      <c r="K277" s="275" t="s">
        <v>332</v>
      </c>
      <c r="L277" s="275"/>
      <c r="M277" s="276"/>
      <c r="N277" s="209" t="s">
        <v>2183</v>
      </c>
      <c r="O277" s="209"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88" t="s">
        <v>2184</v>
      </c>
      <c r="Q277" s="288" t="s">
        <v>310</v>
      </c>
      <c r="R277" s="288" t="str">
        <f t="shared" si="22"/>
        <v xml:space="preserve">Hydro </v>
      </c>
      <c r="S277" s="288" t="str">
        <f t="shared" si="24"/>
        <v>//**Hydro : **</v>
      </c>
      <c r="T277" s="275" t="str">
        <f t="shared" si="23"/>
        <v/>
      </c>
      <c r="U277" s="304"/>
    </row>
    <row r="278" spans="1:21" s="289" customFormat="1" x14ac:dyDescent="0.25">
      <c r="A278" s="275" t="s">
        <v>2185</v>
      </c>
      <c r="B278" s="276"/>
      <c r="C278" s="275" t="s">
        <v>575</v>
      </c>
      <c r="D278" s="275" t="s">
        <v>684</v>
      </c>
      <c r="E278" s="275" t="s">
        <v>685</v>
      </c>
      <c r="F278" s="275" t="s">
        <v>594</v>
      </c>
      <c r="G278" s="275"/>
      <c r="H278" s="275" t="s">
        <v>595</v>
      </c>
      <c r="I278" s="275"/>
      <c r="J278" s="275">
        <v>637</v>
      </c>
      <c r="K278" s="275" t="s">
        <v>332</v>
      </c>
      <c r="L278" s="275"/>
      <c r="M278" s="276"/>
      <c r="N278" s="209" t="s">
        <v>2183</v>
      </c>
      <c r="O278" s="209"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88" t="s">
        <v>2184</v>
      </c>
      <c r="Q278" s="288" t="s">
        <v>310</v>
      </c>
      <c r="R278" s="288" t="str">
        <f t="shared" si="22"/>
        <v xml:space="preserve">Onshore Wind </v>
      </c>
      <c r="S278" s="288" t="str">
        <f t="shared" si="24"/>
        <v>//**Onshore Wind : **</v>
      </c>
      <c r="T278" s="275" t="str">
        <f t="shared" si="23"/>
        <v/>
      </c>
      <c r="U278" s="304"/>
    </row>
    <row r="279" spans="1:21" s="289" customFormat="1" x14ac:dyDescent="0.25">
      <c r="A279" s="275" t="s">
        <v>2185</v>
      </c>
      <c r="B279" s="276"/>
      <c r="C279" s="275" t="s">
        <v>575</v>
      </c>
      <c r="D279" s="275" t="s">
        <v>684</v>
      </c>
      <c r="E279" s="275" t="s">
        <v>685</v>
      </c>
      <c r="F279" s="275" t="s">
        <v>596</v>
      </c>
      <c r="G279" s="275"/>
      <c r="H279" s="275" t="s">
        <v>597</v>
      </c>
      <c r="I279" s="275"/>
      <c r="J279" s="275">
        <v>638</v>
      </c>
      <c r="K279" s="275" t="s">
        <v>332</v>
      </c>
      <c r="L279" s="275"/>
      <c r="M279" s="276"/>
      <c r="N279" s="209" t="s">
        <v>2183</v>
      </c>
      <c r="O279" s="209"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88" t="s">
        <v>2184</v>
      </c>
      <c r="Q279" s="288" t="s">
        <v>310</v>
      </c>
      <c r="R279" s="288" t="str">
        <f t="shared" si="22"/>
        <v xml:space="preserve">Solar PV </v>
      </c>
      <c r="S279" s="288" t="str">
        <f t="shared" si="24"/>
        <v>//**Solar PV : **</v>
      </c>
      <c r="T279" s="275" t="str">
        <f t="shared" si="23"/>
        <v/>
      </c>
      <c r="U279" s="304"/>
    </row>
    <row r="280" spans="1:21" s="289" customFormat="1" x14ac:dyDescent="0.25">
      <c r="A280" s="275" t="s">
        <v>2185</v>
      </c>
      <c r="B280" s="276"/>
      <c r="C280" s="275" t="s">
        <v>575</v>
      </c>
      <c r="D280" s="275" t="s">
        <v>684</v>
      </c>
      <c r="E280" s="275" t="s">
        <v>685</v>
      </c>
      <c r="F280" s="275" t="s">
        <v>598</v>
      </c>
      <c r="G280" s="275"/>
      <c r="H280" s="275" t="s">
        <v>599</v>
      </c>
      <c r="I280" s="275"/>
      <c r="J280" s="275">
        <v>639</v>
      </c>
      <c r="K280" s="275" t="s">
        <v>332</v>
      </c>
      <c r="L280" s="275"/>
      <c r="M280" s="276"/>
      <c r="N280" s="209" t="s">
        <v>2183</v>
      </c>
      <c r="O280" s="209"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88" t="s">
        <v>2184</v>
      </c>
      <c r="Q280" s="288" t="s">
        <v>310</v>
      </c>
      <c r="R280" s="288" t="str">
        <f t="shared" si="22"/>
        <v xml:space="preserve">Solar Thermal </v>
      </c>
      <c r="S280" s="288" t="str">
        <f t="shared" si="24"/>
        <v>//**Solar Thermal : **</v>
      </c>
      <c r="T280" s="275" t="str">
        <f t="shared" si="23"/>
        <v/>
      </c>
      <c r="U280" s="304"/>
    </row>
    <row r="281" spans="1:21" s="289" customFormat="1" x14ac:dyDescent="0.25">
      <c r="A281" s="275" t="s">
        <v>2185</v>
      </c>
      <c r="B281" s="276"/>
      <c r="C281" s="275" t="s">
        <v>575</v>
      </c>
      <c r="D281" s="275" t="s">
        <v>684</v>
      </c>
      <c r="E281" s="275" t="s">
        <v>685</v>
      </c>
      <c r="F281" s="275" t="s">
        <v>600</v>
      </c>
      <c r="G281" s="275"/>
      <c r="H281" s="275" t="s">
        <v>601</v>
      </c>
      <c r="I281" s="275"/>
      <c r="J281" s="275">
        <v>640</v>
      </c>
      <c r="K281" s="275" t="s">
        <v>332</v>
      </c>
      <c r="L281" s="275"/>
      <c r="M281" s="276"/>
      <c r="N281" s="209" t="s">
        <v>2183</v>
      </c>
      <c r="O281" s="209"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88" t="s">
        <v>2184</v>
      </c>
      <c r="Q281" s="288" t="s">
        <v>310</v>
      </c>
      <c r="R281" s="288" t="str">
        <f t="shared" si="22"/>
        <v xml:space="preserve">Biomass </v>
      </c>
      <c r="S281" s="288" t="str">
        <f t="shared" si="24"/>
        <v>//**Biomass : **</v>
      </c>
      <c r="T281" s="275" t="str">
        <f t="shared" si="23"/>
        <v/>
      </c>
      <c r="U281" s="304"/>
    </row>
    <row r="282" spans="1:21" s="289" customFormat="1" x14ac:dyDescent="0.25">
      <c r="A282" s="275" t="s">
        <v>2185</v>
      </c>
      <c r="B282" s="276"/>
      <c r="C282" s="275" t="s">
        <v>575</v>
      </c>
      <c r="D282" s="275" t="s">
        <v>684</v>
      </c>
      <c r="E282" s="275" t="s">
        <v>685</v>
      </c>
      <c r="F282" s="275" t="s">
        <v>602</v>
      </c>
      <c r="G282" s="275"/>
      <c r="H282" s="275" t="s">
        <v>2195</v>
      </c>
      <c r="I282" s="275"/>
      <c r="J282" s="275">
        <v>641</v>
      </c>
      <c r="K282" s="275" t="s">
        <v>332</v>
      </c>
      <c r="L282" s="275"/>
      <c r="M282" s="276"/>
      <c r="N282" s="209" t="s">
        <v>2183</v>
      </c>
      <c r="O282" s="209"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88" t="s">
        <v>2184</v>
      </c>
      <c r="Q282" s="288" t="s">
        <v>310</v>
      </c>
      <c r="R282" s="288" t="str">
        <f t="shared" si="22"/>
        <v xml:space="preserve">Pumped Hydro </v>
      </c>
      <c r="S282" s="288" t="str">
        <f t="shared" si="24"/>
        <v>//**Pumped Hydro : **</v>
      </c>
      <c r="T282" s="275" t="str">
        <f t="shared" si="23"/>
        <v/>
      </c>
      <c r="U282" s="304"/>
    </row>
    <row r="283" spans="1:21" s="289" customFormat="1" x14ac:dyDescent="0.25">
      <c r="A283" s="275" t="s">
        <v>2185</v>
      </c>
      <c r="B283" s="276"/>
      <c r="C283" s="275" t="s">
        <v>575</v>
      </c>
      <c r="D283" s="275" t="s">
        <v>684</v>
      </c>
      <c r="E283" s="275" t="s">
        <v>685</v>
      </c>
      <c r="F283" s="275" t="s">
        <v>604</v>
      </c>
      <c r="G283" s="275"/>
      <c r="H283" s="275" t="s">
        <v>605</v>
      </c>
      <c r="I283" s="275"/>
      <c r="J283" s="275">
        <v>642</v>
      </c>
      <c r="K283" s="275" t="s">
        <v>332</v>
      </c>
      <c r="L283" s="275"/>
      <c r="M283" s="276"/>
      <c r="N283" s="209" t="s">
        <v>2183</v>
      </c>
      <c r="O283" s="209"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88" t="s">
        <v>2184</v>
      </c>
      <c r="Q283" s="288" t="s">
        <v>310</v>
      </c>
      <c r="R283" s="288" t="str">
        <f t="shared" si="22"/>
        <v xml:space="preserve">Petroleum </v>
      </c>
      <c r="S283" s="288" t="str">
        <f t="shared" si="24"/>
        <v>//**Petroleum : **</v>
      </c>
      <c r="T283" s="275" t="str">
        <f t="shared" si="23"/>
        <v/>
      </c>
      <c r="U283" s="304"/>
    </row>
    <row r="284" spans="1:21" s="289" customFormat="1" x14ac:dyDescent="0.25">
      <c r="A284" s="275" t="s">
        <v>2185</v>
      </c>
      <c r="B284" s="276"/>
      <c r="C284" s="275" t="s">
        <v>575</v>
      </c>
      <c r="D284" s="275" t="s">
        <v>684</v>
      </c>
      <c r="E284" s="275" t="s">
        <v>685</v>
      </c>
      <c r="F284" s="275" t="s">
        <v>606</v>
      </c>
      <c r="G284" s="275"/>
      <c r="H284" s="275" t="s">
        <v>607</v>
      </c>
      <c r="I284" s="275"/>
      <c r="J284" s="275">
        <v>643</v>
      </c>
      <c r="K284" s="275" t="s">
        <v>332</v>
      </c>
      <c r="L284" s="275"/>
      <c r="M284" s="276"/>
      <c r="N284" s="209" t="s">
        <v>2183</v>
      </c>
      <c r="O284" s="209"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88" t="s">
        <v>2184</v>
      </c>
      <c r="Q284" s="288" t="s">
        <v>310</v>
      </c>
      <c r="R284" s="288" t="str">
        <f t="shared" si="22"/>
        <v xml:space="preserve">Natural Gas Peaker </v>
      </c>
      <c r="S284" s="288" t="str">
        <f t="shared" si="24"/>
        <v>//**Natural Gas Peaker : **</v>
      </c>
      <c r="T284" s="275" t="str">
        <f t="shared" si="23"/>
        <v/>
      </c>
      <c r="U284" s="304"/>
    </row>
    <row r="285" spans="1:21" s="289" customFormat="1" x14ac:dyDescent="0.25">
      <c r="A285" s="275" t="s">
        <v>2185</v>
      </c>
      <c r="B285" s="276"/>
      <c r="C285" s="275" t="s">
        <v>575</v>
      </c>
      <c r="D285" s="275" t="s">
        <v>684</v>
      </c>
      <c r="E285" s="275" t="s">
        <v>685</v>
      </c>
      <c r="F285" s="275" t="s">
        <v>608</v>
      </c>
      <c r="G285" s="275"/>
      <c r="H285" s="275" t="s">
        <v>609</v>
      </c>
      <c r="I285" s="275"/>
      <c r="J285" s="275">
        <v>644</v>
      </c>
      <c r="K285" s="275" t="s">
        <v>332</v>
      </c>
      <c r="L285" s="275"/>
      <c r="M285" s="276"/>
      <c r="N285" s="209" t="s">
        <v>2183</v>
      </c>
      <c r="O285" s="209"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88" t="s">
        <v>2184</v>
      </c>
      <c r="Q285" s="288" t="s">
        <v>310</v>
      </c>
      <c r="R285" s="288" t="str">
        <f t="shared" si="22"/>
        <v xml:space="preserve">Lignite </v>
      </c>
      <c r="S285" s="288" t="str">
        <f t="shared" si="24"/>
        <v>//**Lignite : **</v>
      </c>
      <c r="T285" s="275" t="str">
        <f t="shared" si="23"/>
        <v/>
      </c>
      <c r="U285" s="304"/>
    </row>
    <row r="286" spans="1:21" s="289" customFormat="1" x14ac:dyDescent="0.25">
      <c r="A286" s="275" t="s">
        <v>2185</v>
      </c>
      <c r="B286" s="276"/>
      <c r="C286" s="275" t="s">
        <v>575</v>
      </c>
      <c r="D286" s="275" t="s">
        <v>684</v>
      </c>
      <c r="E286" s="275" t="s">
        <v>685</v>
      </c>
      <c r="F286" s="275" t="s">
        <v>611</v>
      </c>
      <c r="G286" s="275"/>
      <c r="H286" s="275" t="s">
        <v>612</v>
      </c>
      <c r="I286" s="275"/>
      <c r="J286" s="275">
        <v>645</v>
      </c>
      <c r="K286" s="275" t="s">
        <v>332</v>
      </c>
      <c r="L286" s="275"/>
      <c r="M286" s="276"/>
      <c r="N286" s="209" t="s">
        <v>2183</v>
      </c>
      <c r="O286" s="209"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88" t="s">
        <v>2184</v>
      </c>
      <c r="Q286" s="288" t="s">
        <v>310</v>
      </c>
      <c r="R286" s="288" t="str">
        <f t="shared" si="22"/>
        <v xml:space="preserve">Offshore Wind </v>
      </c>
      <c r="S286" s="288" t="str">
        <f t="shared" si="24"/>
        <v>//**Offshore Wind : **</v>
      </c>
      <c r="T286" s="275" t="str">
        <f t="shared" si="23"/>
        <v/>
      </c>
      <c r="U286" s="304"/>
    </row>
    <row r="287" spans="1:21" s="289" customFormat="1" x14ac:dyDescent="0.25">
      <c r="A287" s="275" t="s">
        <v>2185</v>
      </c>
      <c r="B287" s="276"/>
      <c r="C287" s="275" t="s">
        <v>575</v>
      </c>
      <c r="D287" s="275" t="s">
        <v>684</v>
      </c>
      <c r="E287" s="275" t="s">
        <v>685</v>
      </c>
      <c r="F287" s="275" t="s">
        <v>613</v>
      </c>
      <c r="G287" s="275"/>
      <c r="H287" s="275" t="s">
        <v>614</v>
      </c>
      <c r="I287" s="275"/>
      <c r="J287" s="275">
        <v>646</v>
      </c>
      <c r="K287" s="275" t="s">
        <v>332</v>
      </c>
      <c r="L287" s="275"/>
      <c r="M287" s="276"/>
      <c r="N287" s="209" t="s">
        <v>2183</v>
      </c>
      <c r="O287" s="209"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88" t="s">
        <v>2184</v>
      </c>
      <c r="Q287" s="288" t="s">
        <v>310</v>
      </c>
      <c r="R287" s="288" t="str">
        <f t="shared" si="22"/>
        <v xml:space="preserve">Crude Oil </v>
      </c>
      <c r="S287" s="288" t="str">
        <f t="shared" si="24"/>
        <v>//**Crude Oil : **</v>
      </c>
      <c r="T287" s="275" t="str">
        <f t="shared" si="23"/>
        <v/>
      </c>
      <c r="U287" s="304"/>
    </row>
    <row r="288" spans="1:21" s="289" customFormat="1" x14ac:dyDescent="0.25">
      <c r="A288" s="275" t="s">
        <v>2185</v>
      </c>
      <c r="B288" s="276"/>
      <c r="C288" s="275" t="s">
        <v>575</v>
      </c>
      <c r="D288" s="275" t="s">
        <v>684</v>
      </c>
      <c r="E288" s="275" t="s">
        <v>685</v>
      </c>
      <c r="F288" s="275" t="s">
        <v>615</v>
      </c>
      <c r="G288" s="275"/>
      <c r="H288" s="275" t="s">
        <v>616</v>
      </c>
      <c r="I288" s="275"/>
      <c r="J288" s="275">
        <v>647</v>
      </c>
      <c r="K288" s="275" t="s">
        <v>332</v>
      </c>
      <c r="L288" s="275"/>
      <c r="M288" s="276"/>
      <c r="N288" s="209" t="s">
        <v>2183</v>
      </c>
      <c r="O288" s="209"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88" t="s">
        <v>2184</v>
      </c>
      <c r="Q288" s="288" t="s">
        <v>310</v>
      </c>
      <c r="R288" s="288" t="str">
        <f t="shared" si="22"/>
        <v xml:space="preserve">Heavy or Residual Fuel Oil </v>
      </c>
      <c r="S288" s="288" t="str">
        <f t="shared" si="24"/>
        <v>//**Heavy or Residual Fuel Oil : **</v>
      </c>
      <c r="T288" s="275" t="str">
        <f t="shared" si="23"/>
        <v/>
      </c>
      <c r="U288" s="304"/>
    </row>
    <row r="289" spans="1:21" x14ac:dyDescent="0.25">
      <c r="A289" s="275" t="s">
        <v>2185</v>
      </c>
      <c r="C289" s="275" t="s">
        <v>575</v>
      </c>
      <c r="D289" s="275" t="s">
        <v>684</v>
      </c>
      <c r="E289" s="275" t="s">
        <v>685</v>
      </c>
      <c r="F289" s="275" t="s">
        <v>617</v>
      </c>
      <c r="H289" s="275" t="s">
        <v>618</v>
      </c>
      <c r="J289" s="275">
        <v>648</v>
      </c>
      <c r="K289" s="275" t="s">
        <v>332</v>
      </c>
      <c r="N289" s="209" t="s">
        <v>2183</v>
      </c>
      <c r="O289" s="209"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88" t="s">
        <v>2184</v>
      </c>
      <c r="Q289" s="288" t="s">
        <v>310</v>
      </c>
      <c r="R289" s="288" t="str">
        <f t="shared" si="22"/>
        <v xml:space="preserve">Municipal Solid Waste </v>
      </c>
      <c r="S289" s="288" t="str">
        <f t="shared" si="24"/>
        <v>//**Municipal Solid Waste : **</v>
      </c>
      <c r="T289" s="275" t="str">
        <f t="shared" si="23"/>
        <v/>
      </c>
    </row>
    <row r="290" spans="1:21" s="291" customFormat="1" ht="30" x14ac:dyDescent="0.25">
      <c r="A290" s="291" t="s">
        <v>2182</v>
      </c>
      <c r="B290" s="277"/>
      <c r="C290" s="310" t="s">
        <v>575</v>
      </c>
      <c r="D290" s="310" t="s">
        <v>688</v>
      </c>
      <c r="E290" s="310" t="s">
        <v>689</v>
      </c>
      <c r="F290" s="311"/>
      <c r="G290" s="311"/>
      <c r="H290" s="311"/>
      <c r="I290" s="311"/>
      <c r="J290" s="323">
        <v>649</v>
      </c>
      <c r="K290" s="311" t="s">
        <v>332</v>
      </c>
      <c r="L290" s="312"/>
      <c r="M290" s="277"/>
      <c r="N290" s="292" t="s">
        <v>2183</v>
      </c>
      <c r="O290" s="294" t="str">
        <f>INDEX('Standard Descriptions'!$E:$E,MATCH(Guidance!E290,'Standard Descriptions'!$C:$C,0))</f>
        <v>This policy expands the definitions for qualifying carbon-free sources for the carbon-free electricity standard to be wind, solar, hydro, nuclear, and municipal solid waste.//</v>
      </c>
      <c r="P290" s="291" t="s">
        <v>2184</v>
      </c>
      <c r="Q290" s="291" t="s">
        <v>332</v>
      </c>
      <c r="R290" s="291" t="str">
        <f t="shared" si="22"/>
        <v xml:space="preserve"> </v>
      </c>
      <c r="S290" s="290"/>
      <c r="T290" s="290" t="str">
        <f t="shared" si="23"/>
        <v/>
      </c>
      <c r="U290" s="303" t="str">
        <f>N290&amp;O290&amp;P290&amp;T290</f>
        <v>**Description:**This policy expands the definitions for qualifying carbon-free sources for the carbon-free electricity standard to be wind, solar, hydro, nuclear, and municipal solid waste.//**Guidance for setting values: **</v>
      </c>
    </row>
    <row r="291" spans="1:21" s="291" customFormat="1" x14ac:dyDescent="0.25">
      <c r="A291" s="291" t="s">
        <v>2182</v>
      </c>
      <c r="B291" s="277"/>
      <c r="C291" s="310" t="s">
        <v>575</v>
      </c>
      <c r="D291" s="310" t="s">
        <v>691</v>
      </c>
      <c r="E291" s="310" t="s">
        <v>692</v>
      </c>
      <c r="F291" s="309"/>
      <c r="G291" s="327"/>
      <c r="H291" s="309"/>
      <c r="I291" s="327"/>
      <c r="J291" s="323">
        <v>35</v>
      </c>
      <c r="K291" s="309" t="s">
        <v>332</v>
      </c>
      <c r="L291" s="312"/>
      <c r="M291" s="277"/>
      <c r="N291" s="292" t="s">
        <v>2183</v>
      </c>
      <c r="O291" s="292" t="str">
        <f>INDEX('Standard Descriptions'!$E:$E,MATCH(Guidance!E291,'Standard Descriptions'!$C:$C,0))</f>
        <v xml:space="preserve"> This policy extends the lifetime of all nuclear plants by the specified number of years.//</v>
      </c>
      <c r="P291" s="291" t="s">
        <v>2184</v>
      </c>
      <c r="Q291" s="291" t="s">
        <v>332</v>
      </c>
      <c r="R291" s="291" t="str">
        <f t="shared" si="22"/>
        <v xml:space="preserve"> </v>
      </c>
      <c r="S291" s="290"/>
      <c r="T291" s="290" t="str">
        <f t="shared" si="23"/>
        <v/>
      </c>
      <c r="U291" s="303" t="str">
        <f>N291&amp;O291</f>
        <v>**Description:** This policy extends the lifetime of all nuclear plants by the specified number of years.//</v>
      </c>
    </row>
    <row r="292" spans="1:21" s="291" customFormat="1" ht="210" x14ac:dyDescent="0.25">
      <c r="A292" s="291" t="s">
        <v>2182</v>
      </c>
      <c r="B292" s="277"/>
      <c r="C292" s="291" t="s">
        <v>575</v>
      </c>
      <c r="D292" s="291" t="s">
        <v>699</v>
      </c>
      <c r="E292" s="291" t="str">
        <f>E293</f>
        <v>Percentage Reduction in Plant Downtime</v>
      </c>
      <c r="M292" s="277"/>
      <c r="N292" s="292" t="s">
        <v>2183</v>
      </c>
      <c r="O292" s="292"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0" t="s">
        <v>2184</v>
      </c>
      <c r="Q292" s="290" t="s">
        <v>310</v>
      </c>
      <c r="S292" s="290"/>
      <c r="T292" s="290" t="str">
        <f t="shared" si="23"/>
        <v/>
      </c>
      <c r="U292" s="303"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25">
      <c r="A293" s="275" t="s">
        <v>2185</v>
      </c>
      <c r="C293" s="182" t="s">
        <v>575</v>
      </c>
      <c r="D293" s="182" t="s">
        <v>699</v>
      </c>
      <c r="E293" s="182" t="s">
        <v>700</v>
      </c>
      <c r="F293" s="191" t="s">
        <v>578</v>
      </c>
      <c r="G293" s="191" t="s">
        <v>701</v>
      </c>
      <c r="H293" s="184"/>
      <c r="I293" s="191"/>
      <c r="J293" s="183">
        <v>650</v>
      </c>
      <c r="K293" s="191" t="s">
        <v>332</v>
      </c>
      <c r="L293" s="186"/>
      <c r="N293" s="209" t="s">
        <v>2183</v>
      </c>
      <c r="O293" s="209"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88" t="s">
        <v>2184</v>
      </c>
      <c r="Q293" s="288" t="s">
        <v>310</v>
      </c>
      <c r="R293" s="288" t="str">
        <f t="shared" ref="R293:R337" si="25">H293&amp;" "&amp;I293</f>
        <v xml:space="preserve"> </v>
      </c>
      <c r="S293" s="288"/>
      <c r="T293" s="275" t="str">
        <f t="shared" si="23"/>
        <v/>
      </c>
    </row>
    <row r="294" spans="1:21" x14ac:dyDescent="0.25">
      <c r="A294" s="275" t="s">
        <v>2185</v>
      </c>
      <c r="C294" s="207" t="s">
        <v>575</v>
      </c>
      <c r="D294" s="207" t="s">
        <v>699</v>
      </c>
      <c r="E294" s="207" t="s">
        <v>700</v>
      </c>
      <c r="F294" s="191" t="s">
        <v>578</v>
      </c>
      <c r="G294" s="191" t="s">
        <v>703</v>
      </c>
      <c r="H294" s="184"/>
      <c r="I294" s="191"/>
      <c r="J294" s="183">
        <v>651</v>
      </c>
      <c r="K294" s="191" t="s">
        <v>332</v>
      </c>
      <c r="L294" s="186"/>
      <c r="N294" s="209" t="s">
        <v>2183</v>
      </c>
      <c r="O294" s="209"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88" t="s">
        <v>2184</v>
      </c>
      <c r="Q294" s="288" t="s">
        <v>310</v>
      </c>
      <c r="R294" s="288" t="str">
        <f t="shared" si="25"/>
        <v xml:space="preserve"> </v>
      </c>
      <c r="S294" s="288"/>
      <c r="T294" s="275" t="str">
        <f t="shared" si="23"/>
        <v/>
      </c>
    </row>
    <row r="295" spans="1:21" x14ac:dyDescent="0.25">
      <c r="A295" s="275" t="s">
        <v>2185</v>
      </c>
      <c r="C295" s="207" t="s">
        <v>575</v>
      </c>
      <c r="D295" s="207" t="s">
        <v>699</v>
      </c>
      <c r="E295" s="207" t="s">
        <v>700</v>
      </c>
      <c r="F295" s="191" t="s">
        <v>578</v>
      </c>
      <c r="G295" s="191" t="s">
        <v>704</v>
      </c>
      <c r="H295" s="184"/>
      <c r="I295" s="191"/>
      <c r="J295" s="183">
        <v>652</v>
      </c>
      <c r="K295" s="191" t="s">
        <v>332</v>
      </c>
      <c r="L295" s="186"/>
      <c r="N295" s="209" t="s">
        <v>2183</v>
      </c>
      <c r="O295" s="209"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88" t="s">
        <v>2184</v>
      </c>
      <c r="Q295" s="288" t="s">
        <v>310</v>
      </c>
      <c r="R295" s="288" t="str">
        <f t="shared" si="25"/>
        <v xml:space="preserve"> </v>
      </c>
      <c r="S295" s="288"/>
      <c r="T295" s="275" t="str">
        <f t="shared" si="23"/>
        <v/>
      </c>
    </row>
    <row r="296" spans="1:21" x14ac:dyDescent="0.25">
      <c r="A296" s="275" t="s">
        <v>2185</v>
      </c>
      <c r="C296" s="207" t="s">
        <v>575</v>
      </c>
      <c r="D296" s="207" t="s">
        <v>699</v>
      </c>
      <c r="E296" s="207" t="s">
        <v>700</v>
      </c>
      <c r="F296" s="191" t="s">
        <v>585</v>
      </c>
      <c r="G296" s="191" t="s">
        <v>701</v>
      </c>
      <c r="H296" s="191" t="s">
        <v>705</v>
      </c>
      <c r="I296" s="191" t="s">
        <v>586</v>
      </c>
      <c r="J296" s="183">
        <v>141</v>
      </c>
      <c r="K296" s="191" t="s">
        <v>310</v>
      </c>
      <c r="L296" s="186" t="s">
        <v>2308</v>
      </c>
      <c r="N296" s="209" t="s">
        <v>2183</v>
      </c>
      <c r="O296" s="209"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88" t="s">
        <v>2184</v>
      </c>
      <c r="Q296" s="288" t="s">
        <v>310</v>
      </c>
      <c r="R296" s="288" t="str">
        <f t="shared" si="25"/>
        <v>Preexisting Natural Gas Nonpeaker</v>
      </c>
      <c r="S296" s="288" t="str">
        <f t="shared" si="24"/>
        <v>//**Preexisting Natural Gas Nonpeaker: **</v>
      </c>
      <c r="T296" s="275"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25">
      <c r="A297" s="275" t="s">
        <v>2185</v>
      </c>
      <c r="C297" s="207" t="s">
        <v>575</v>
      </c>
      <c r="D297" s="207" t="s">
        <v>699</v>
      </c>
      <c r="E297" s="207" t="s">
        <v>700</v>
      </c>
      <c r="F297" s="191" t="s">
        <v>585</v>
      </c>
      <c r="G297" s="191" t="s">
        <v>703</v>
      </c>
      <c r="H297" s="191"/>
      <c r="I297" s="191"/>
      <c r="J297" s="183">
        <v>653</v>
      </c>
      <c r="K297" s="191" t="s">
        <v>332</v>
      </c>
      <c r="L297" s="186"/>
      <c r="N297" s="209" t="s">
        <v>2183</v>
      </c>
      <c r="O297" s="209"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88" t="s">
        <v>2184</v>
      </c>
      <c r="Q297" s="288" t="s">
        <v>310</v>
      </c>
      <c r="R297" s="288" t="str">
        <f t="shared" si="25"/>
        <v xml:space="preserve"> </v>
      </c>
      <c r="S297" s="288"/>
      <c r="T297" s="275" t="str">
        <f t="shared" si="23"/>
        <v/>
      </c>
    </row>
    <row r="298" spans="1:21" x14ac:dyDescent="0.25">
      <c r="A298" s="275" t="s">
        <v>2185</v>
      </c>
      <c r="C298" s="207" t="s">
        <v>575</v>
      </c>
      <c r="D298" s="207" t="s">
        <v>699</v>
      </c>
      <c r="E298" s="207" t="s">
        <v>700</v>
      </c>
      <c r="F298" s="191" t="s">
        <v>585</v>
      </c>
      <c r="G298" s="191" t="s">
        <v>704</v>
      </c>
      <c r="H298" s="191"/>
      <c r="I298" s="191"/>
      <c r="J298" s="183">
        <v>654</v>
      </c>
      <c r="K298" s="191" t="s">
        <v>332</v>
      </c>
      <c r="L298" s="186"/>
      <c r="N298" s="209" t="s">
        <v>2183</v>
      </c>
      <c r="O298" s="209"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88" t="s">
        <v>2184</v>
      </c>
      <c r="Q298" s="288" t="s">
        <v>310</v>
      </c>
      <c r="R298" s="288" t="str">
        <f t="shared" si="25"/>
        <v xml:space="preserve"> </v>
      </c>
      <c r="S298" s="288"/>
      <c r="T298" s="275" t="str">
        <f t="shared" si="23"/>
        <v/>
      </c>
    </row>
    <row r="299" spans="1:21" x14ac:dyDescent="0.25">
      <c r="A299" s="275" t="s">
        <v>2185</v>
      </c>
      <c r="C299" s="207" t="s">
        <v>575</v>
      </c>
      <c r="D299" s="207" t="s">
        <v>699</v>
      </c>
      <c r="E299" s="207" t="s">
        <v>700</v>
      </c>
      <c r="F299" s="191" t="s">
        <v>588</v>
      </c>
      <c r="G299" s="191" t="s">
        <v>701</v>
      </c>
      <c r="H299" s="191"/>
      <c r="I299" s="191"/>
      <c r="J299" s="183">
        <v>655</v>
      </c>
      <c r="K299" s="191" t="s">
        <v>332</v>
      </c>
      <c r="L299" s="186"/>
      <c r="N299" s="209" t="s">
        <v>2183</v>
      </c>
      <c r="O299" s="209"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88" t="s">
        <v>2184</v>
      </c>
      <c r="Q299" s="288" t="s">
        <v>310</v>
      </c>
      <c r="R299" s="288" t="str">
        <f t="shared" si="25"/>
        <v xml:space="preserve"> </v>
      </c>
      <c r="S299" s="288"/>
      <c r="T299" s="275" t="str">
        <f t="shared" si="23"/>
        <v/>
      </c>
    </row>
    <row r="300" spans="1:21" x14ac:dyDescent="0.25">
      <c r="A300" s="275" t="s">
        <v>2185</v>
      </c>
      <c r="C300" s="207" t="s">
        <v>575</v>
      </c>
      <c r="D300" s="207" t="s">
        <v>699</v>
      </c>
      <c r="E300" s="207" t="s">
        <v>700</v>
      </c>
      <c r="F300" s="191" t="s">
        <v>588</v>
      </c>
      <c r="G300" s="191" t="s">
        <v>703</v>
      </c>
      <c r="H300" s="191"/>
      <c r="I300" s="191"/>
      <c r="J300" s="183">
        <v>656</v>
      </c>
      <c r="K300" s="191" t="s">
        <v>332</v>
      </c>
      <c r="L300" s="186"/>
      <c r="N300" s="209" t="s">
        <v>2183</v>
      </c>
      <c r="O300" s="209"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88" t="s">
        <v>2184</v>
      </c>
      <c r="Q300" s="288" t="s">
        <v>310</v>
      </c>
      <c r="R300" s="288" t="str">
        <f t="shared" si="25"/>
        <v xml:space="preserve"> </v>
      </c>
      <c r="S300" s="288"/>
      <c r="T300" s="275" t="str">
        <f t="shared" si="23"/>
        <v/>
      </c>
    </row>
    <row r="301" spans="1:21" x14ac:dyDescent="0.25">
      <c r="A301" s="275" t="s">
        <v>2185</v>
      </c>
      <c r="C301" s="207" t="s">
        <v>575</v>
      </c>
      <c r="D301" s="207" t="s">
        <v>699</v>
      </c>
      <c r="E301" s="207" t="s">
        <v>700</v>
      </c>
      <c r="F301" s="191" t="s">
        <v>588</v>
      </c>
      <c r="G301" s="191" t="s">
        <v>704</v>
      </c>
      <c r="H301" s="191"/>
      <c r="I301" s="191"/>
      <c r="J301" s="183">
        <v>657</v>
      </c>
      <c r="K301" s="191" t="s">
        <v>332</v>
      </c>
      <c r="L301" s="186"/>
      <c r="N301" s="209" t="s">
        <v>2183</v>
      </c>
      <c r="O301" s="209"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88" t="s">
        <v>2184</v>
      </c>
      <c r="Q301" s="288" t="s">
        <v>310</v>
      </c>
      <c r="R301" s="288" t="str">
        <f t="shared" si="25"/>
        <v xml:space="preserve"> </v>
      </c>
      <c r="S301" s="288"/>
      <c r="T301" s="275" t="str">
        <f t="shared" si="23"/>
        <v/>
      </c>
    </row>
    <row r="302" spans="1:21" x14ac:dyDescent="0.25">
      <c r="A302" s="275" t="s">
        <v>2185</v>
      </c>
      <c r="C302" s="207" t="s">
        <v>575</v>
      </c>
      <c r="D302" s="207" t="s">
        <v>699</v>
      </c>
      <c r="E302" s="207" t="s">
        <v>700</v>
      </c>
      <c r="F302" s="191" t="s">
        <v>591</v>
      </c>
      <c r="G302" s="191" t="s">
        <v>701</v>
      </c>
      <c r="H302" s="191"/>
      <c r="I302" s="191"/>
      <c r="J302" s="183">
        <v>658</v>
      </c>
      <c r="K302" s="191" t="s">
        <v>332</v>
      </c>
      <c r="L302" s="186"/>
      <c r="N302" s="209" t="s">
        <v>2183</v>
      </c>
      <c r="O302" s="209"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88" t="s">
        <v>2184</v>
      </c>
      <c r="Q302" s="288" t="s">
        <v>310</v>
      </c>
      <c r="R302" s="288" t="str">
        <f t="shared" si="25"/>
        <v xml:space="preserve"> </v>
      </c>
      <c r="S302" s="288"/>
      <c r="T302" s="275" t="str">
        <f t="shared" si="23"/>
        <v/>
      </c>
    </row>
    <row r="303" spans="1:21" x14ac:dyDescent="0.25">
      <c r="A303" s="275" t="s">
        <v>2185</v>
      </c>
      <c r="C303" s="207" t="s">
        <v>575</v>
      </c>
      <c r="D303" s="207" t="s">
        <v>699</v>
      </c>
      <c r="E303" s="207" t="s">
        <v>700</v>
      </c>
      <c r="F303" s="191" t="s">
        <v>591</v>
      </c>
      <c r="G303" s="191" t="s">
        <v>703</v>
      </c>
      <c r="H303" s="191"/>
      <c r="I303" s="191"/>
      <c r="J303" s="183">
        <v>659</v>
      </c>
      <c r="K303" s="191" t="s">
        <v>332</v>
      </c>
      <c r="L303" s="186"/>
      <c r="N303" s="209" t="s">
        <v>2183</v>
      </c>
      <c r="O303" s="209"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88" t="s">
        <v>2184</v>
      </c>
      <c r="Q303" s="288" t="s">
        <v>310</v>
      </c>
      <c r="R303" s="288" t="str">
        <f t="shared" si="25"/>
        <v xml:space="preserve"> </v>
      </c>
      <c r="S303" s="288"/>
      <c r="T303" s="275" t="str">
        <f t="shared" si="23"/>
        <v/>
      </c>
    </row>
    <row r="304" spans="1:21" x14ac:dyDescent="0.25">
      <c r="A304" s="275" t="s">
        <v>2185</v>
      </c>
      <c r="C304" s="207" t="s">
        <v>575</v>
      </c>
      <c r="D304" s="207" t="s">
        <v>699</v>
      </c>
      <c r="E304" s="207" t="s">
        <v>700</v>
      </c>
      <c r="F304" s="191" t="s">
        <v>591</v>
      </c>
      <c r="G304" s="191" t="s">
        <v>704</v>
      </c>
      <c r="H304" s="191"/>
      <c r="I304" s="191"/>
      <c r="J304" s="183">
        <v>660</v>
      </c>
      <c r="K304" s="191" t="s">
        <v>332</v>
      </c>
      <c r="L304" s="186"/>
      <c r="N304" s="209" t="s">
        <v>2183</v>
      </c>
      <c r="O304" s="209"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88" t="s">
        <v>2184</v>
      </c>
      <c r="Q304" s="288" t="s">
        <v>310</v>
      </c>
      <c r="R304" s="288" t="str">
        <f t="shared" si="25"/>
        <v xml:space="preserve"> </v>
      </c>
      <c r="S304" s="288"/>
      <c r="T304" s="275" t="str">
        <f t="shared" si="23"/>
        <v/>
      </c>
    </row>
    <row r="305" spans="1:21" s="289" customFormat="1" x14ac:dyDescent="0.25">
      <c r="A305" s="275" t="s">
        <v>2185</v>
      </c>
      <c r="B305" s="276"/>
      <c r="C305" s="207" t="s">
        <v>575</v>
      </c>
      <c r="D305" s="207" t="s">
        <v>699</v>
      </c>
      <c r="E305" s="207" t="s">
        <v>700</v>
      </c>
      <c r="F305" s="191" t="s">
        <v>594</v>
      </c>
      <c r="G305" s="191" t="s">
        <v>701</v>
      </c>
      <c r="H305" s="191"/>
      <c r="I305" s="191"/>
      <c r="J305" s="183">
        <v>661</v>
      </c>
      <c r="K305" s="191" t="s">
        <v>332</v>
      </c>
      <c r="L305" s="186"/>
      <c r="M305" s="276"/>
      <c r="N305" s="209" t="s">
        <v>2183</v>
      </c>
      <c r="O305" s="209"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88" t="s">
        <v>2184</v>
      </c>
      <c r="Q305" s="288" t="s">
        <v>310</v>
      </c>
      <c r="R305" s="288" t="str">
        <f t="shared" si="25"/>
        <v xml:space="preserve"> </v>
      </c>
      <c r="S305" s="288"/>
      <c r="T305" s="275" t="str">
        <f t="shared" si="23"/>
        <v/>
      </c>
      <c r="U305" s="304"/>
    </row>
    <row r="306" spans="1:21" s="289" customFormat="1" x14ac:dyDescent="0.25">
      <c r="A306" s="275" t="s">
        <v>2185</v>
      </c>
      <c r="B306" s="276"/>
      <c r="C306" s="207" t="s">
        <v>575</v>
      </c>
      <c r="D306" s="207" t="s">
        <v>699</v>
      </c>
      <c r="E306" s="207" t="s">
        <v>700</v>
      </c>
      <c r="F306" s="191" t="s">
        <v>594</v>
      </c>
      <c r="G306" s="191" t="s">
        <v>703</v>
      </c>
      <c r="H306" s="191"/>
      <c r="I306" s="191"/>
      <c r="J306" s="183">
        <v>662</v>
      </c>
      <c r="K306" s="191" t="s">
        <v>332</v>
      </c>
      <c r="L306" s="186"/>
      <c r="M306" s="276"/>
      <c r="N306" s="209" t="s">
        <v>2183</v>
      </c>
      <c r="O306" s="209"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88" t="s">
        <v>2184</v>
      </c>
      <c r="Q306" s="288" t="s">
        <v>310</v>
      </c>
      <c r="R306" s="288" t="str">
        <f t="shared" si="25"/>
        <v xml:space="preserve"> </v>
      </c>
      <c r="S306" s="288"/>
      <c r="T306" s="275" t="str">
        <f t="shared" si="23"/>
        <v/>
      </c>
      <c r="U306" s="304"/>
    </row>
    <row r="307" spans="1:21" s="289" customFormat="1" x14ac:dyDescent="0.25">
      <c r="A307" s="275" t="s">
        <v>2185</v>
      </c>
      <c r="B307" s="276"/>
      <c r="C307" s="207" t="s">
        <v>575</v>
      </c>
      <c r="D307" s="207" t="s">
        <v>699</v>
      </c>
      <c r="E307" s="207" t="s">
        <v>700</v>
      </c>
      <c r="F307" s="191" t="s">
        <v>594</v>
      </c>
      <c r="G307" s="191" t="s">
        <v>704</v>
      </c>
      <c r="H307" s="191" t="s">
        <v>711</v>
      </c>
      <c r="I307" s="191" t="s">
        <v>595</v>
      </c>
      <c r="J307" s="183">
        <v>143</v>
      </c>
      <c r="K307" s="191" t="s">
        <v>310</v>
      </c>
      <c r="L307" s="186" t="s">
        <v>2309</v>
      </c>
      <c r="M307" s="276"/>
      <c r="N307" s="209" t="s">
        <v>2183</v>
      </c>
      <c r="O307" s="209"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88" t="s">
        <v>2184</v>
      </c>
      <c r="Q307" s="288" t="s">
        <v>310</v>
      </c>
      <c r="R307" s="288" t="str">
        <f t="shared" si="25"/>
        <v>New Onshore Wind</v>
      </c>
      <c r="S307" s="288" t="str">
        <f t="shared" si="24"/>
        <v>//**New Onshore Wind: **</v>
      </c>
      <c r="T307" s="275"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4"/>
    </row>
    <row r="308" spans="1:21" s="289" customFormat="1" x14ac:dyDescent="0.25">
      <c r="A308" s="275" t="s">
        <v>2185</v>
      </c>
      <c r="B308" s="276"/>
      <c r="C308" s="207" t="s">
        <v>575</v>
      </c>
      <c r="D308" s="207" t="s">
        <v>699</v>
      </c>
      <c r="E308" s="207" t="s">
        <v>700</v>
      </c>
      <c r="F308" s="191" t="s">
        <v>596</v>
      </c>
      <c r="G308" s="191" t="s">
        <v>701</v>
      </c>
      <c r="H308" s="191"/>
      <c r="I308" s="191"/>
      <c r="J308" s="183">
        <v>663</v>
      </c>
      <c r="K308" s="191" t="s">
        <v>332</v>
      </c>
      <c r="L308" s="186"/>
      <c r="M308" s="276"/>
      <c r="N308" s="209" t="s">
        <v>2183</v>
      </c>
      <c r="O308" s="209"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88" t="s">
        <v>2184</v>
      </c>
      <c r="Q308" s="288" t="s">
        <v>310</v>
      </c>
      <c r="R308" s="288" t="str">
        <f t="shared" si="25"/>
        <v xml:space="preserve"> </v>
      </c>
      <c r="S308" s="288"/>
      <c r="T308" s="275" t="str">
        <f t="shared" si="23"/>
        <v/>
      </c>
      <c r="U308" s="304"/>
    </row>
    <row r="309" spans="1:21" s="289" customFormat="1" x14ac:dyDescent="0.25">
      <c r="A309" s="275" t="s">
        <v>2185</v>
      </c>
      <c r="B309" s="276"/>
      <c r="C309" s="207" t="s">
        <v>575</v>
      </c>
      <c r="D309" s="207" t="s">
        <v>699</v>
      </c>
      <c r="E309" s="207" t="s">
        <v>700</v>
      </c>
      <c r="F309" s="191" t="s">
        <v>596</v>
      </c>
      <c r="G309" s="191" t="s">
        <v>703</v>
      </c>
      <c r="H309" s="191"/>
      <c r="I309" s="191"/>
      <c r="J309" s="183">
        <v>664</v>
      </c>
      <c r="K309" s="191" t="s">
        <v>332</v>
      </c>
      <c r="L309" s="186"/>
      <c r="M309" s="276"/>
      <c r="N309" s="209" t="s">
        <v>2183</v>
      </c>
      <c r="O309" s="209"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88" t="s">
        <v>2184</v>
      </c>
      <c r="Q309" s="288" t="s">
        <v>310</v>
      </c>
      <c r="R309" s="288" t="str">
        <f t="shared" si="25"/>
        <v xml:space="preserve"> </v>
      </c>
      <c r="S309" s="288"/>
      <c r="T309" s="275" t="str">
        <f t="shared" si="23"/>
        <v/>
      </c>
      <c r="U309" s="304"/>
    </row>
    <row r="310" spans="1:21" s="289" customFormat="1" x14ac:dyDescent="0.25">
      <c r="A310" s="275" t="s">
        <v>2185</v>
      </c>
      <c r="B310" s="276"/>
      <c r="C310" s="207" t="s">
        <v>575</v>
      </c>
      <c r="D310" s="207" t="s">
        <v>699</v>
      </c>
      <c r="E310" s="207" t="s">
        <v>700</v>
      </c>
      <c r="F310" s="191" t="s">
        <v>596</v>
      </c>
      <c r="G310" s="191" t="s">
        <v>704</v>
      </c>
      <c r="H310" s="191" t="s">
        <v>711</v>
      </c>
      <c r="I310" s="191" t="s">
        <v>597</v>
      </c>
      <c r="J310" s="183">
        <v>144</v>
      </c>
      <c r="K310" s="191" t="s">
        <v>310</v>
      </c>
      <c r="L310" s="186" t="s">
        <v>2196</v>
      </c>
      <c r="M310" s="276"/>
      <c r="N310" s="209" t="s">
        <v>2183</v>
      </c>
      <c r="O310" s="209"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88" t="s">
        <v>2184</v>
      </c>
      <c r="Q310" s="288" t="s">
        <v>310</v>
      </c>
      <c r="R310" s="288" t="str">
        <f t="shared" si="25"/>
        <v>New Solar PV</v>
      </c>
      <c r="S310" s="288" t="str">
        <f t="shared" si="24"/>
        <v>//**New Solar PV: **</v>
      </c>
      <c r="T310" s="275"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4"/>
    </row>
    <row r="311" spans="1:21" s="289" customFormat="1" x14ac:dyDescent="0.25">
      <c r="A311" s="275" t="s">
        <v>2185</v>
      </c>
      <c r="B311" s="276"/>
      <c r="C311" s="207" t="s">
        <v>575</v>
      </c>
      <c r="D311" s="207" t="s">
        <v>699</v>
      </c>
      <c r="E311" s="207" t="s">
        <v>700</v>
      </c>
      <c r="F311" s="191" t="s">
        <v>598</v>
      </c>
      <c r="G311" s="191" t="s">
        <v>701</v>
      </c>
      <c r="H311" s="191"/>
      <c r="I311" s="191"/>
      <c r="J311" s="183">
        <v>665</v>
      </c>
      <c r="K311" s="191" t="s">
        <v>332</v>
      </c>
      <c r="L311" s="186"/>
      <c r="M311" s="276"/>
      <c r="N311" s="209" t="s">
        <v>2183</v>
      </c>
      <c r="O311" s="209"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88" t="s">
        <v>2184</v>
      </c>
      <c r="Q311" s="288" t="s">
        <v>310</v>
      </c>
      <c r="R311" s="288" t="str">
        <f t="shared" si="25"/>
        <v xml:space="preserve"> </v>
      </c>
      <c r="S311" s="288"/>
      <c r="T311" s="275" t="str">
        <f t="shared" si="23"/>
        <v/>
      </c>
      <c r="U311" s="304"/>
    </row>
    <row r="312" spans="1:21" s="289" customFormat="1" x14ac:dyDescent="0.25">
      <c r="A312" s="275" t="s">
        <v>2185</v>
      </c>
      <c r="B312" s="276"/>
      <c r="C312" s="207" t="s">
        <v>575</v>
      </c>
      <c r="D312" s="207" t="s">
        <v>699</v>
      </c>
      <c r="E312" s="207" t="s">
        <v>700</v>
      </c>
      <c r="F312" s="191" t="s">
        <v>598</v>
      </c>
      <c r="G312" s="191" t="s">
        <v>703</v>
      </c>
      <c r="H312" s="191"/>
      <c r="I312" s="191"/>
      <c r="J312" s="183">
        <v>666</v>
      </c>
      <c r="K312" s="191" t="s">
        <v>332</v>
      </c>
      <c r="L312" s="186"/>
      <c r="M312" s="276"/>
      <c r="N312" s="209" t="s">
        <v>2183</v>
      </c>
      <c r="O312" s="209"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88" t="s">
        <v>2184</v>
      </c>
      <c r="Q312" s="288" t="s">
        <v>310</v>
      </c>
      <c r="R312" s="288" t="str">
        <f t="shared" si="25"/>
        <v xml:space="preserve"> </v>
      </c>
      <c r="S312" s="288"/>
      <c r="T312" s="275" t="str">
        <f t="shared" si="23"/>
        <v/>
      </c>
      <c r="U312" s="304"/>
    </row>
    <row r="313" spans="1:21" s="289" customFormat="1" x14ac:dyDescent="0.25">
      <c r="A313" s="275" t="s">
        <v>2185</v>
      </c>
      <c r="B313" s="276"/>
      <c r="C313" s="207" t="s">
        <v>575</v>
      </c>
      <c r="D313" s="207" t="s">
        <v>699</v>
      </c>
      <c r="E313" s="207" t="s">
        <v>700</v>
      </c>
      <c r="F313" s="191" t="s">
        <v>598</v>
      </c>
      <c r="G313" s="191" t="s">
        <v>704</v>
      </c>
      <c r="H313" s="191"/>
      <c r="I313" s="191"/>
      <c r="J313" s="183">
        <v>667</v>
      </c>
      <c r="K313" s="191" t="s">
        <v>332</v>
      </c>
      <c r="L313" s="186"/>
      <c r="M313" s="276"/>
      <c r="N313" s="209" t="s">
        <v>2183</v>
      </c>
      <c r="O313" s="209"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88" t="s">
        <v>2184</v>
      </c>
      <c r="Q313" s="288" t="s">
        <v>310</v>
      </c>
      <c r="R313" s="288" t="str">
        <f t="shared" si="25"/>
        <v xml:space="preserve"> </v>
      </c>
      <c r="S313" s="288"/>
      <c r="T313" s="275" t="str">
        <f t="shared" si="23"/>
        <v/>
      </c>
      <c r="U313" s="304"/>
    </row>
    <row r="314" spans="1:21" s="289" customFormat="1" x14ac:dyDescent="0.25">
      <c r="A314" s="275" t="s">
        <v>2185</v>
      </c>
      <c r="B314" s="276"/>
      <c r="C314" s="207" t="s">
        <v>575</v>
      </c>
      <c r="D314" s="207" t="s">
        <v>699</v>
      </c>
      <c r="E314" s="207" t="s">
        <v>700</v>
      </c>
      <c r="F314" s="191" t="s">
        <v>600</v>
      </c>
      <c r="G314" s="191" t="s">
        <v>701</v>
      </c>
      <c r="H314" s="191"/>
      <c r="I314" s="191"/>
      <c r="J314" s="183">
        <v>668</v>
      </c>
      <c r="K314" s="191" t="s">
        <v>332</v>
      </c>
      <c r="L314" s="186"/>
      <c r="M314" s="276"/>
      <c r="N314" s="209" t="s">
        <v>2183</v>
      </c>
      <c r="O314" s="209"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88" t="s">
        <v>2184</v>
      </c>
      <c r="Q314" s="288" t="s">
        <v>310</v>
      </c>
      <c r="R314" s="288" t="str">
        <f t="shared" si="25"/>
        <v xml:space="preserve"> </v>
      </c>
      <c r="S314" s="288"/>
      <c r="T314" s="275" t="str">
        <f t="shared" si="23"/>
        <v/>
      </c>
      <c r="U314" s="304"/>
    </row>
    <row r="315" spans="1:21" s="289" customFormat="1" x14ac:dyDescent="0.25">
      <c r="A315" s="275" t="s">
        <v>2185</v>
      </c>
      <c r="B315" s="276"/>
      <c r="C315" s="207" t="s">
        <v>575</v>
      </c>
      <c r="D315" s="207" t="s">
        <v>699</v>
      </c>
      <c r="E315" s="207" t="s">
        <v>700</v>
      </c>
      <c r="F315" s="191" t="s">
        <v>600</v>
      </c>
      <c r="G315" s="191" t="s">
        <v>703</v>
      </c>
      <c r="H315" s="191"/>
      <c r="I315" s="191"/>
      <c r="J315" s="183">
        <v>669</v>
      </c>
      <c r="K315" s="191" t="s">
        <v>332</v>
      </c>
      <c r="L315" s="186"/>
      <c r="M315" s="276"/>
      <c r="N315" s="209" t="s">
        <v>2183</v>
      </c>
      <c r="O315" s="209"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88" t="s">
        <v>2184</v>
      </c>
      <c r="Q315" s="288" t="s">
        <v>310</v>
      </c>
      <c r="R315" s="288" t="str">
        <f t="shared" si="25"/>
        <v xml:space="preserve"> </v>
      </c>
      <c r="S315" s="288"/>
      <c r="T315" s="275" t="str">
        <f t="shared" si="23"/>
        <v/>
      </c>
      <c r="U315" s="304"/>
    </row>
    <row r="316" spans="1:21" s="289" customFormat="1" x14ac:dyDescent="0.25">
      <c r="A316" s="275" t="s">
        <v>2185</v>
      </c>
      <c r="B316" s="276"/>
      <c r="C316" s="207" t="s">
        <v>575</v>
      </c>
      <c r="D316" s="207" t="s">
        <v>699</v>
      </c>
      <c r="E316" s="207" t="s">
        <v>700</v>
      </c>
      <c r="F316" s="191" t="s">
        <v>600</v>
      </c>
      <c r="G316" s="191" t="s">
        <v>704</v>
      </c>
      <c r="H316" s="191"/>
      <c r="I316" s="191"/>
      <c r="J316" s="183">
        <v>670</v>
      </c>
      <c r="K316" s="191" t="s">
        <v>332</v>
      </c>
      <c r="L316" s="186"/>
      <c r="M316" s="276"/>
      <c r="N316" s="209" t="s">
        <v>2183</v>
      </c>
      <c r="O316" s="209"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88" t="s">
        <v>2184</v>
      </c>
      <c r="Q316" s="288" t="s">
        <v>310</v>
      </c>
      <c r="R316" s="288" t="str">
        <f t="shared" si="25"/>
        <v xml:space="preserve"> </v>
      </c>
      <c r="S316" s="288"/>
      <c r="T316" s="275" t="str">
        <f t="shared" si="23"/>
        <v/>
      </c>
      <c r="U316" s="304"/>
    </row>
    <row r="317" spans="1:21" s="289" customFormat="1" x14ac:dyDescent="0.25">
      <c r="A317" s="275" t="s">
        <v>2185</v>
      </c>
      <c r="B317" s="276"/>
      <c r="C317" s="207" t="s">
        <v>575</v>
      </c>
      <c r="D317" s="207" t="s">
        <v>699</v>
      </c>
      <c r="E317" s="207" t="s">
        <v>700</v>
      </c>
      <c r="F317" s="191" t="s">
        <v>604</v>
      </c>
      <c r="G317" s="191" t="s">
        <v>701</v>
      </c>
      <c r="H317" s="191"/>
      <c r="I317" s="191"/>
      <c r="J317" s="183">
        <v>671</v>
      </c>
      <c r="K317" s="191" t="s">
        <v>332</v>
      </c>
      <c r="L317" s="186"/>
      <c r="M317" s="276"/>
      <c r="N317" s="209" t="s">
        <v>2183</v>
      </c>
      <c r="O317" s="209"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88" t="s">
        <v>2184</v>
      </c>
      <c r="Q317" s="288" t="s">
        <v>310</v>
      </c>
      <c r="R317" s="288" t="str">
        <f t="shared" si="25"/>
        <v xml:space="preserve"> </v>
      </c>
      <c r="S317" s="288"/>
      <c r="T317" s="275" t="str">
        <f t="shared" si="23"/>
        <v/>
      </c>
      <c r="U317" s="304"/>
    </row>
    <row r="318" spans="1:21" s="289" customFormat="1" x14ac:dyDescent="0.25">
      <c r="A318" s="275" t="s">
        <v>2185</v>
      </c>
      <c r="B318" s="276"/>
      <c r="C318" s="207" t="s">
        <v>575</v>
      </c>
      <c r="D318" s="207" t="s">
        <v>699</v>
      </c>
      <c r="E318" s="207" t="s">
        <v>700</v>
      </c>
      <c r="F318" s="191" t="s">
        <v>604</v>
      </c>
      <c r="G318" s="191" t="s">
        <v>703</v>
      </c>
      <c r="H318" s="191"/>
      <c r="I318" s="191"/>
      <c r="J318" s="183">
        <v>672</v>
      </c>
      <c r="K318" s="191" t="s">
        <v>332</v>
      </c>
      <c r="L318" s="186"/>
      <c r="M318" s="276"/>
      <c r="N318" s="209" t="s">
        <v>2183</v>
      </c>
      <c r="O318" s="209"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88" t="s">
        <v>2184</v>
      </c>
      <c r="Q318" s="288" t="s">
        <v>310</v>
      </c>
      <c r="R318" s="288" t="str">
        <f t="shared" si="25"/>
        <v xml:space="preserve"> </v>
      </c>
      <c r="S318" s="288"/>
      <c r="T318" s="275" t="str">
        <f t="shared" si="23"/>
        <v/>
      </c>
      <c r="U318" s="304"/>
    </row>
    <row r="319" spans="1:21" s="289" customFormat="1" x14ac:dyDescent="0.25">
      <c r="A319" s="275" t="s">
        <v>2185</v>
      </c>
      <c r="B319" s="276"/>
      <c r="C319" s="207" t="s">
        <v>575</v>
      </c>
      <c r="D319" s="207" t="s">
        <v>699</v>
      </c>
      <c r="E319" s="207" t="s">
        <v>700</v>
      </c>
      <c r="F319" s="191" t="s">
        <v>604</v>
      </c>
      <c r="G319" s="191" t="s">
        <v>704</v>
      </c>
      <c r="H319" s="191"/>
      <c r="I319" s="191"/>
      <c r="J319" s="183">
        <v>673</v>
      </c>
      <c r="K319" s="191" t="s">
        <v>332</v>
      </c>
      <c r="L319" s="186"/>
      <c r="M319" s="276"/>
      <c r="N319" s="209" t="s">
        <v>2183</v>
      </c>
      <c r="O319" s="209"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88" t="s">
        <v>2184</v>
      </c>
      <c r="Q319" s="288" t="s">
        <v>310</v>
      </c>
      <c r="R319" s="288" t="str">
        <f t="shared" si="25"/>
        <v xml:space="preserve"> </v>
      </c>
      <c r="S319" s="288"/>
      <c r="T319" s="275" t="str">
        <f t="shared" si="23"/>
        <v/>
      </c>
      <c r="U319" s="304"/>
    </row>
    <row r="320" spans="1:21" s="289" customFormat="1" x14ac:dyDescent="0.25">
      <c r="A320" s="275" t="s">
        <v>2185</v>
      </c>
      <c r="B320" s="276"/>
      <c r="C320" s="207" t="s">
        <v>575</v>
      </c>
      <c r="D320" s="207" t="s">
        <v>699</v>
      </c>
      <c r="E320" s="207" t="s">
        <v>700</v>
      </c>
      <c r="F320" s="191" t="s">
        <v>606</v>
      </c>
      <c r="G320" s="191" t="s">
        <v>701</v>
      </c>
      <c r="H320" s="191"/>
      <c r="I320" s="191"/>
      <c r="J320" s="183">
        <v>674</v>
      </c>
      <c r="K320" s="191" t="s">
        <v>332</v>
      </c>
      <c r="L320" s="186"/>
      <c r="M320" s="276"/>
      <c r="N320" s="209" t="s">
        <v>2183</v>
      </c>
      <c r="O320" s="209"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88" t="s">
        <v>2184</v>
      </c>
      <c r="Q320" s="288" t="s">
        <v>310</v>
      </c>
      <c r="R320" s="288" t="str">
        <f t="shared" si="25"/>
        <v xml:space="preserve"> </v>
      </c>
      <c r="S320" s="288"/>
      <c r="T320" s="275" t="str">
        <f t="shared" si="23"/>
        <v/>
      </c>
      <c r="U320" s="304"/>
    </row>
    <row r="321" spans="1:21" s="289" customFormat="1" x14ac:dyDescent="0.25">
      <c r="A321" s="275" t="s">
        <v>2185</v>
      </c>
      <c r="B321" s="276"/>
      <c r="C321" s="207" t="s">
        <v>575</v>
      </c>
      <c r="D321" s="207" t="s">
        <v>699</v>
      </c>
      <c r="E321" s="207" t="s">
        <v>700</v>
      </c>
      <c r="F321" s="191" t="s">
        <v>606</v>
      </c>
      <c r="G321" s="191" t="s">
        <v>703</v>
      </c>
      <c r="H321" s="191"/>
      <c r="I321" s="191"/>
      <c r="J321" s="183">
        <v>675</v>
      </c>
      <c r="K321" s="191" t="s">
        <v>332</v>
      </c>
      <c r="L321" s="186"/>
      <c r="M321" s="276"/>
      <c r="N321" s="209" t="s">
        <v>2183</v>
      </c>
      <c r="O321" s="209"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88" t="s">
        <v>2184</v>
      </c>
      <c r="Q321" s="288" t="s">
        <v>310</v>
      </c>
      <c r="R321" s="288" t="str">
        <f t="shared" si="25"/>
        <v xml:space="preserve"> </v>
      </c>
      <c r="S321" s="288"/>
      <c r="T321" s="275" t="str">
        <f t="shared" si="23"/>
        <v/>
      </c>
      <c r="U321" s="304"/>
    </row>
    <row r="322" spans="1:21" s="289" customFormat="1" x14ac:dyDescent="0.25">
      <c r="A322" s="275" t="s">
        <v>2185</v>
      </c>
      <c r="B322" s="276"/>
      <c r="C322" s="207" t="s">
        <v>575</v>
      </c>
      <c r="D322" s="207" t="s">
        <v>699</v>
      </c>
      <c r="E322" s="207" t="s">
        <v>700</v>
      </c>
      <c r="F322" s="191" t="s">
        <v>606</v>
      </c>
      <c r="G322" s="191" t="s">
        <v>704</v>
      </c>
      <c r="H322" s="191"/>
      <c r="I322" s="191"/>
      <c r="J322" s="183">
        <v>676</v>
      </c>
      <c r="K322" s="191" t="s">
        <v>332</v>
      </c>
      <c r="L322" s="186"/>
      <c r="M322" s="276"/>
      <c r="N322" s="209" t="s">
        <v>2183</v>
      </c>
      <c r="O322" s="209"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88" t="s">
        <v>2184</v>
      </c>
      <c r="Q322" s="288" t="s">
        <v>310</v>
      </c>
      <c r="R322" s="288" t="str">
        <f t="shared" si="25"/>
        <v xml:space="preserve"> </v>
      </c>
      <c r="S322" s="288"/>
      <c r="T322" s="275" t="str">
        <f t="shared" si="23"/>
        <v/>
      </c>
      <c r="U322" s="304"/>
    </row>
    <row r="323" spans="1:21" s="289" customFormat="1" x14ac:dyDescent="0.25">
      <c r="A323" s="275" t="s">
        <v>2185</v>
      </c>
      <c r="B323" s="276"/>
      <c r="C323" s="207" t="s">
        <v>575</v>
      </c>
      <c r="D323" s="207" t="s">
        <v>699</v>
      </c>
      <c r="E323" s="207" t="s">
        <v>700</v>
      </c>
      <c r="F323" s="191" t="s">
        <v>608</v>
      </c>
      <c r="G323" s="191" t="s">
        <v>701</v>
      </c>
      <c r="H323" s="191"/>
      <c r="I323" s="191"/>
      <c r="J323" s="183">
        <v>677</v>
      </c>
      <c r="K323" s="191" t="s">
        <v>332</v>
      </c>
      <c r="L323" s="186"/>
      <c r="M323" s="276"/>
      <c r="N323" s="209" t="s">
        <v>2183</v>
      </c>
      <c r="O323" s="209"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88" t="s">
        <v>2184</v>
      </c>
      <c r="Q323" s="288" t="s">
        <v>310</v>
      </c>
      <c r="R323" s="288" t="str">
        <f t="shared" si="25"/>
        <v xml:space="preserve"> </v>
      </c>
      <c r="S323" s="288"/>
      <c r="T323" s="275" t="str">
        <f t="shared" si="23"/>
        <v/>
      </c>
      <c r="U323" s="304"/>
    </row>
    <row r="324" spans="1:21" s="289" customFormat="1" x14ac:dyDescent="0.25">
      <c r="A324" s="275" t="s">
        <v>2185</v>
      </c>
      <c r="B324" s="276"/>
      <c r="C324" s="207" t="s">
        <v>575</v>
      </c>
      <c r="D324" s="207" t="s">
        <v>699</v>
      </c>
      <c r="E324" s="207" t="s">
        <v>700</v>
      </c>
      <c r="F324" s="191" t="s">
        <v>608</v>
      </c>
      <c r="G324" s="191" t="s">
        <v>703</v>
      </c>
      <c r="H324" s="191"/>
      <c r="I324" s="191"/>
      <c r="J324" s="183">
        <v>678</v>
      </c>
      <c r="K324" s="191" t="s">
        <v>332</v>
      </c>
      <c r="L324" s="186"/>
      <c r="M324" s="276"/>
      <c r="N324" s="209" t="s">
        <v>2183</v>
      </c>
      <c r="O324" s="209"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88" t="s">
        <v>2184</v>
      </c>
      <c r="Q324" s="288" t="s">
        <v>310</v>
      </c>
      <c r="R324" s="288" t="str">
        <f t="shared" si="25"/>
        <v xml:space="preserve"> </v>
      </c>
      <c r="S324" s="288"/>
      <c r="T324" s="275" t="str">
        <f t="shared" ref="T324:T421" si="26">IF(K324="Yes",S324&amp;L324,"")</f>
        <v/>
      </c>
      <c r="U324" s="304"/>
    </row>
    <row r="325" spans="1:21" s="289" customFormat="1" x14ac:dyDescent="0.25">
      <c r="A325" s="275" t="s">
        <v>2185</v>
      </c>
      <c r="B325" s="276"/>
      <c r="C325" s="207" t="s">
        <v>575</v>
      </c>
      <c r="D325" s="207" t="s">
        <v>699</v>
      </c>
      <c r="E325" s="207" t="s">
        <v>700</v>
      </c>
      <c r="F325" s="191" t="s">
        <v>608</v>
      </c>
      <c r="G325" s="191" t="s">
        <v>704</v>
      </c>
      <c r="H325" s="191"/>
      <c r="I325" s="191"/>
      <c r="J325" s="183">
        <v>679</v>
      </c>
      <c r="K325" s="191" t="s">
        <v>332</v>
      </c>
      <c r="L325" s="186"/>
      <c r="M325" s="276"/>
      <c r="N325" s="209" t="s">
        <v>2183</v>
      </c>
      <c r="O325" s="209"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88" t="s">
        <v>2184</v>
      </c>
      <c r="Q325" s="288" t="s">
        <v>310</v>
      </c>
      <c r="R325" s="288" t="str">
        <f t="shared" si="25"/>
        <v xml:space="preserve"> </v>
      </c>
      <c r="S325" s="288"/>
      <c r="T325" s="275" t="str">
        <f t="shared" si="26"/>
        <v/>
      </c>
      <c r="U325" s="304"/>
    </row>
    <row r="326" spans="1:21" s="289" customFormat="1" x14ac:dyDescent="0.25">
      <c r="A326" s="275" t="s">
        <v>2185</v>
      </c>
      <c r="B326" s="276"/>
      <c r="C326" s="207" t="s">
        <v>575</v>
      </c>
      <c r="D326" s="207" t="s">
        <v>699</v>
      </c>
      <c r="E326" s="207" t="s">
        <v>700</v>
      </c>
      <c r="F326" s="191" t="s">
        <v>611</v>
      </c>
      <c r="G326" s="191" t="s">
        <v>701</v>
      </c>
      <c r="H326" s="191"/>
      <c r="I326" s="191"/>
      <c r="J326" s="183">
        <v>680</v>
      </c>
      <c r="K326" s="191" t="s">
        <v>332</v>
      </c>
      <c r="L326" s="186"/>
      <c r="M326" s="276"/>
      <c r="N326" s="209" t="s">
        <v>2183</v>
      </c>
      <c r="O326" s="209"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88" t="s">
        <v>2184</v>
      </c>
      <c r="Q326" s="288" t="s">
        <v>310</v>
      </c>
      <c r="R326" s="288" t="str">
        <f t="shared" si="25"/>
        <v xml:space="preserve"> </v>
      </c>
      <c r="S326" s="288"/>
      <c r="T326" s="275" t="str">
        <f t="shared" si="26"/>
        <v/>
      </c>
      <c r="U326" s="304"/>
    </row>
    <row r="327" spans="1:21" s="289" customFormat="1" x14ac:dyDescent="0.25">
      <c r="A327" s="275" t="s">
        <v>2185</v>
      </c>
      <c r="B327" s="276"/>
      <c r="C327" s="207" t="s">
        <v>575</v>
      </c>
      <c r="D327" s="207" t="s">
        <v>699</v>
      </c>
      <c r="E327" s="207" t="s">
        <v>700</v>
      </c>
      <c r="F327" s="191" t="s">
        <v>611</v>
      </c>
      <c r="G327" s="191" t="s">
        <v>703</v>
      </c>
      <c r="H327" s="191"/>
      <c r="I327" s="191"/>
      <c r="J327" s="183">
        <v>681</v>
      </c>
      <c r="K327" s="191" t="s">
        <v>332</v>
      </c>
      <c r="L327" s="186"/>
      <c r="M327" s="276"/>
      <c r="N327" s="209" t="s">
        <v>2183</v>
      </c>
      <c r="O327" s="209"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88" t="s">
        <v>2184</v>
      </c>
      <c r="Q327" s="288" t="s">
        <v>310</v>
      </c>
      <c r="R327" s="288" t="str">
        <f t="shared" si="25"/>
        <v xml:space="preserve"> </v>
      </c>
      <c r="S327" s="288"/>
      <c r="T327" s="275" t="str">
        <f t="shared" si="26"/>
        <v/>
      </c>
      <c r="U327" s="304"/>
    </row>
    <row r="328" spans="1:21" s="289" customFormat="1" x14ac:dyDescent="0.25">
      <c r="A328" s="275" t="s">
        <v>2185</v>
      </c>
      <c r="B328" s="276"/>
      <c r="C328" s="207" t="s">
        <v>575</v>
      </c>
      <c r="D328" s="207" t="s">
        <v>699</v>
      </c>
      <c r="E328" s="207" t="s">
        <v>700</v>
      </c>
      <c r="F328" s="191" t="s">
        <v>611</v>
      </c>
      <c r="G328" s="191" t="s">
        <v>704</v>
      </c>
      <c r="H328" s="191" t="s">
        <v>711</v>
      </c>
      <c r="I328" s="191" t="s">
        <v>612</v>
      </c>
      <c r="J328" s="183">
        <v>182</v>
      </c>
      <c r="K328" s="191" t="s">
        <v>310</v>
      </c>
      <c r="L328" s="186" t="s">
        <v>2310</v>
      </c>
      <c r="M328" s="276"/>
      <c r="N328" s="209" t="s">
        <v>2183</v>
      </c>
      <c r="O328" s="209"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88" t="s">
        <v>2184</v>
      </c>
      <c r="Q328" s="288" t="s">
        <v>310</v>
      </c>
      <c r="R328" s="288" t="str">
        <f t="shared" si="25"/>
        <v>New Offshore Wind</v>
      </c>
      <c r="S328" s="288" t="str">
        <f t="shared" ref="S328:S421" si="27">IF(R328="","","//**"&amp;R328&amp;": **")</f>
        <v>//**New Offshore Wind: **</v>
      </c>
      <c r="T328" s="275"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4"/>
    </row>
    <row r="329" spans="1:21" s="289" customFormat="1" x14ac:dyDescent="0.25">
      <c r="A329" s="275" t="s">
        <v>2185</v>
      </c>
      <c r="B329" s="276"/>
      <c r="C329" s="207" t="s">
        <v>575</v>
      </c>
      <c r="D329" s="207" t="s">
        <v>699</v>
      </c>
      <c r="E329" s="207" t="s">
        <v>700</v>
      </c>
      <c r="F329" s="191" t="s">
        <v>613</v>
      </c>
      <c r="G329" s="191" t="s">
        <v>701</v>
      </c>
      <c r="H329" s="182"/>
      <c r="I329" s="191"/>
      <c r="J329" s="183">
        <v>682</v>
      </c>
      <c r="K329" s="191" t="s">
        <v>332</v>
      </c>
      <c r="L329" s="186"/>
      <c r="M329" s="276"/>
      <c r="N329" s="209" t="s">
        <v>2183</v>
      </c>
      <c r="O329" s="209"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88" t="s">
        <v>2184</v>
      </c>
      <c r="Q329" s="288" t="s">
        <v>310</v>
      </c>
      <c r="R329" s="288" t="str">
        <f t="shared" si="25"/>
        <v xml:space="preserve"> </v>
      </c>
      <c r="S329" s="288"/>
      <c r="T329" s="275" t="str">
        <f t="shared" si="26"/>
        <v/>
      </c>
      <c r="U329" s="304"/>
    </row>
    <row r="330" spans="1:21" s="289" customFormat="1" x14ac:dyDescent="0.25">
      <c r="A330" s="275" t="s">
        <v>2185</v>
      </c>
      <c r="B330" s="276"/>
      <c r="C330" s="207" t="s">
        <v>575</v>
      </c>
      <c r="D330" s="207" t="s">
        <v>699</v>
      </c>
      <c r="E330" s="207" t="s">
        <v>700</v>
      </c>
      <c r="F330" s="191" t="s">
        <v>613</v>
      </c>
      <c r="G330" s="191" t="s">
        <v>703</v>
      </c>
      <c r="H330" s="182"/>
      <c r="I330" s="182"/>
      <c r="J330" s="183">
        <v>683</v>
      </c>
      <c r="K330" s="191" t="s">
        <v>332</v>
      </c>
      <c r="L330" s="186"/>
      <c r="M330" s="276"/>
      <c r="N330" s="209" t="s">
        <v>2183</v>
      </c>
      <c r="O330" s="209"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88" t="s">
        <v>2184</v>
      </c>
      <c r="Q330" s="288" t="s">
        <v>310</v>
      </c>
      <c r="R330" s="288" t="str">
        <f t="shared" si="25"/>
        <v xml:space="preserve"> </v>
      </c>
      <c r="S330" s="288"/>
      <c r="T330" s="275" t="str">
        <f t="shared" si="26"/>
        <v/>
      </c>
      <c r="U330" s="304"/>
    </row>
    <row r="331" spans="1:21" s="289" customFormat="1" x14ac:dyDescent="0.25">
      <c r="A331" s="275" t="s">
        <v>2185</v>
      </c>
      <c r="B331" s="276"/>
      <c r="C331" s="207" t="s">
        <v>575</v>
      </c>
      <c r="D331" s="207" t="s">
        <v>699</v>
      </c>
      <c r="E331" s="207" t="s">
        <v>700</v>
      </c>
      <c r="F331" s="191" t="s">
        <v>613</v>
      </c>
      <c r="G331" s="191" t="s">
        <v>704</v>
      </c>
      <c r="H331" s="182"/>
      <c r="I331" s="182"/>
      <c r="J331" s="183">
        <v>684</v>
      </c>
      <c r="K331" s="191" t="s">
        <v>332</v>
      </c>
      <c r="L331" s="186"/>
      <c r="M331" s="276"/>
      <c r="N331" s="209" t="s">
        <v>2183</v>
      </c>
      <c r="O331" s="209"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88" t="s">
        <v>2184</v>
      </c>
      <c r="Q331" s="288" t="s">
        <v>310</v>
      </c>
      <c r="R331" s="288" t="str">
        <f t="shared" si="25"/>
        <v xml:space="preserve"> </v>
      </c>
      <c r="S331" s="288"/>
      <c r="T331" s="275" t="str">
        <f t="shared" si="26"/>
        <v/>
      </c>
      <c r="U331" s="304"/>
    </row>
    <row r="332" spans="1:21" s="289" customFormat="1" x14ac:dyDescent="0.25">
      <c r="A332" s="275" t="s">
        <v>2185</v>
      </c>
      <c r="B332" s="276"/>
      <c r="C332" s="207" t="s">
        <v>575</v>
      </c>
      <c r="D332" s="207" t="s">
        <v>699</v>
      </c>
      <c r="E332" s="207" t="s">
        <v>700</v>
      </c>
      <c r="F332" s="191" t="s">
        <v>615</v>
      </c>
      <c r="G332" s="191" t="s">
        <v>701</v>
      </c>
      <c r="H332" s="182"/>
      <c r="I332" s="191"/>
      <c r="J332" s="183">
        <v>685</v>
      </c>
      <c r="K332" s="191" t="s">
        <v>332</v>
      </c>
      <c r="L332" s="186"/>
      <c r="M332" s="276"/>
      <c r="N332" s="209" t="s">
        <v>2183</v>
      </c>
      <c r="O332" s="209"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88" t="s">
        <v>2184</v>
      </c>
      <c r="Q332" s="288" t="s">
        <v>310</v>
      </c>
      <c r="R332" s="288" t="str">
        <f t="shared" si="25"/>
        <v xml:space="preserve"> </v>
      </c>
      <c r="S332" s="288"/>
      <c r="T332" s="275" t="str">
        <f t="shared" si="26"/>
        <v/>
      </c>
      <c r="U332" s="304"/>
    </row>
    <row r="333" spans="1:21" s="289" customFormat="1" x14ac:dyDescent="0.25">
      <c r="A333" s="275" t="s">
        <v>2185</v>
      </c>
      <c r="B333" s="276"/>
      <c r="C333" s="207" t="s">
        <v>575</v>
      </c>
      <c r="D333" s="207" t="s">
        <v>699</v>
      </c>
      <c r="E333" s="207" t="s">
        <v>700</v>
      </c>
      <c r="F333" s="191" t="s">
        <v>615</v>
      </c>
      <c r="G333" s="191" t="s">
        <v>703</v>
      </c>
      <c r="H333" s="182"/>
      <c r="I333" s="182"/>
      <c r="J333" s="183">
        <v>686</v>
      </c>
      <c r="K333" s="191" t="s">
        <v>332</v>
      </c>
      <c r="L333" s="186"/>
      <c r="M333" s="276"/>
      <c r="N333" s="209" t="s">
        <v>2183</v>
      </c>
      <c r="O333" s="209"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88" t="s">
        <v>2184</v>
      </c>
      <c r="Q333" s="288" t="s">
        <v>310</v>
      </c>
      <c r="R333" s="288" t="str">
        <f t="shared" si="25"/>
        <v xml:space="preserve"> </v>
      </c>
      <c r="S333" s="288"/>
      <c r="T333" s="275" t="str">
        <f t="shared" si="26"/>
        <v/>
      </c>
      <c r="U333" s="304"/>
    </row>
    <row r="334" spans="1:21" s="289" customFormat="1" x14ac:dyDescent="0.25">
      <c r="A334" s="275" t="s">
        <v>2185</v>
      </c>
      <c r="B334" s="276"/>
      <c r="C334" s="207" t="s">
        <v>575</v>
      </c>
      <c r="D334" s="207" t="s">
        <v>699</v>
      </c>
      <c r="E334" s="207" t="s">
        <v>700</v>
      </c>
      <c r="F334" s="191" t="s">
        <v>615</v>
      </c>
      <c r="G334" s="191" t="s">
        <v>704</v>
      </c>
      <c r="H334" s="182"/>
      <c r="I334" s="191"/>
      <c r="J334" s="183">
        <v>687</v>
      </c>
      <c r="K334" s="191" t="s">
        <v>332</v>
      </c>
      <c r="L334" s="186"/>
      <c r="M334" s="276"/>
      <c r="N334" s="209" t="s">
        <v>2183</v>
      </c>
      <c r="O334" s="209"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88" t="s">
        <v>2184</v>
      </c>
      <c r="Q334" s="288" t="s">
        <v>310</v>
      </c>
      <c r="R334" s="288" t="str">
        <f t="shared" si="25"/>
        <v xml:space="preserve"> </v>
      </c>
      <c r="S334" s="288"/>
      <c r="T334" s="275" t="str">
        <f t="shared" si="26"/>
        <v/>
      </c>
      <c r="U334" s="304"/>
    </row>
    <row r="335" spans="1:21" s="289" customFormat="1" x14ac:dyDescent="0.25">
      <c r="A335" s="275" t="s">
        <v>2185</v>
      </c>
      <c r="B335" s="276"/>
      <c r="C335" s="207" t="s">
        <v>575</v>
      </c>
      <c r="D335" s="207" t="s">
        <v>699</v>
      </c>
      <c r="E335" s="207" t="s">
        <v>700</v>
      </c>
      <c r="F335" s="191" t="s">
        <v>617</v>
      </c>
      <c r="G335" s="191" t="s">
        <v>701</v>
      </c>
      <c r="H335" s="182"/>
      <c r="I335" s="191"/>
      <c r="J335" s="183">
        <v>688</v>
      </c>
      <c r="K335" s="191" t="s">
        <v>332</v>
      </c>
      <c r="L335" s="186"/>
      <c r="M335" s="276"/>
      <c r="N335" s="209" t="s">
        <v>2183</v>
      </c>
      <c r="O335" s="209"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88" t="s">
        <v>2184</v>
      </c>
      <c r="Q335" s="288" t="s">
        <v>310</v>
      </c>
      <c r="R335" s="288" t="str">
        <f t="shared" si="25"/>
        <v xml:space="preserve"> </v>
      </c>
      <c r="S335" s="288"/>
      <c r="T335" s="275" t="str">
        <f t="shared" si="26"/>
        <v/>
      </c>
      <c r="U335" s="304"/>
    </row>
    <row r="336" spans="1:21" s="289" customFormat="1" x14ac:dyDescent="0.25">
      <c r="A336" s="275" t="s">
        <v>2185</v>
      </c>
      <c r="B336" s="276"/>
      <c r="C336" s="207" t="s">
        <v>575</v>
      </c>
      <c r="D336" s="207" t="s">
        <v>699</v>
      </c>
      <c r="E336" s="207" t="s">
        <v>700</v>
      </c>
      <c r="F336" s="191" t="s">
        <v>617</v>
      </c>
      <c r="G336" s="191" t="s">
        <v>703</v>
      </c>
      <c r="H336" s="191"/>
      <c r="I336" s="191"/>
      <c r="J336" s="183">
        <v>689</v>
      </c>
      <c r="K336" s="191" t="s">
        <v>332</v>
      </c>
      <c r="L336" s="186"/>
      <c r="M336" s="276"/>
      <c r="N336" s="209" t="s">
        <v>2183</v>
      </c>
      <c r="O336" s="209"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88" t="s">
        <v>2184</v>
      </c>
      <c r="Q336" s="288" t="s">
        <v>310</v>
      </c>
      <c r="R336" s="288" t="str">
        <f t="shared" si="25"/>
        <v xml:space="preserve"> </v>
      </c>
      <c r="S336" s="288"/>
      <c r="T336" s="275" t="str">
        <f t="shared" si="26"/>
        <v/>
      </c>
      <c r="U336" s="304"/>
    </row>
    <row r="337" spans="1:21" x14ac:dyDescent="0.25">
      <c r="A337" s="275" t="s">
        <v>2185</v>
      </c>
      <c r="C337" s="207" t="s">
        <v>575</v>
      </c>
      <c r="D337" s="207" t="s">
        <v>699</v>
      </c>
      <c r="E337" s="207" t="s">
        <v>700</v>
      </c>
      <c r="F337" s="191" t="s">
        <v>617</v>
      </c>
      <c r="G337" s="191" t="s">
        <v>704</v>
      </c>
      <c r="H337" s="191"/>
      <c r="I337" s="191"/>
      <c r="J337" s="183">
        <v>690</v>
      </c>
      <c r="K337" s="191" t="s">
        <v>332</v>
      </c>
      <c r="L337" s="186"/>
      <c r="N337" s="209" t="s">
        <v>2183</v>
      </c>
      <c r="O337" s="209"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88" t="s">
        <v>2184</v>
      </c>
      <c r="Q337" s="288" t="s">
        <v>310</v>
      </c>
      <c r="R337" s="288" t="str">
        <f t="shared" si="25"/>
        <v xml:space="preserve"> </v>
      </c>
      <c r="S337" s="288"/>
      <c r="T337" s="275" t="str">
        <f t="shared" si="26"/>
        <v/>
      </c>
    </row>
    <row r="338" spans="1:21" s="291" customFormat="1" ht="90" x14ac:dyDescent="0.25">
      <c r="A338" s="291" t="s">
        <v>2182</v>
      </c>
      <c r="B338" s="277"/>
      <c r="C338" s="291" t="s">
        <v>575</v>
      </c>
      <c r="D338" s="291" t="s">
        <v>717</v>
      </c>
      <c r="E338" s="291" t="str">
        <f>E339</f>
        <v>Percent Reduction in Soft Costs of Capacity Construction</v>
      </c>
      <c r="M338" s="277"/>
      <c r="N338" s="293" t="s">
        <v>2183</v>
      </c>
      <c r="O338" s="293"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1" t="s">
        <v>2184</v>
      </c>
      <c r="Q338" s="291" t="s">
        <v>310</v>
      </c>
      <c r="S338" s="291" t="str">
        <f t="shared" si="27"/>
        <v/>
      </c>
      <c r="T338" s="291" t="str">
        <f t="shared" si="26"/>
        <v/>
      </c>
      <c r="U338" s="303"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25">
      <c r="A339" s="275" t="s">
        <v>2185</v>
      </c>
      <c r="C339" s="182" t="s">
        <v>575</v>
      </c>
      <c r="D339" s="183" t="s">
        <v>717</v>
      </c>
      <c r="E339" s="183" t="s">
        <v>718</v>
      </c>
      <c r="F339" s="191" t="s">
        <v>594</v>
      </c>
      <c r="G339" s="191"/>
      <c r="H339" s="191" t="s">
        <v>595</v>
      </c>
      <c r="I339" s="191"/>
      <c r="J339" s="183">
        <v>194</v>
      </c>
      <c r="K339" s="191" t="s">
        <v>310</v>
      </c>
      <c r="L339" s="186" t="s">
        <v>2197</v>
      </c>
      <c r="N339" s="209" t="s">
        <v>2183</v>
      </c>
      <c r="O339" s="209"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88" t="s">
        <v>2184</v>
      </c>
      <c r="Q339" s="288" t="s">
        <v>310</v>
      </c>
      <c r="R339" s="288" t="str">
        <f>H339&amp;" "&amp;I339</f>
        <v xml:space="preserve">Onshore Wind </v>
      </c>
      <c r="S339" s="288" t="str">
        <f t="shared" si="27"/>
        <v>//**Onshore Wind : **</v>
      </c>
      <c r="T339" s="275"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25">
      <c r="A340" s="275" t="s">
        <v>2185</v>
      </c>
      <c r="C340" s="207" t="s">
        <v>575</v>
      </c>
      <c r="D340" s="207" t="s">
        <v>717</v>
      </c>
      <c r="E340" s="207" t="s">
        <v>718</v>
      </c>
      <c r="F340" s="191" t="s">
        <v>596</v>
      </c>
      <c r="G340" s="191"/>
      <c r="H340" s="191" t="s">
        <v>597</v>
      </c>
      <c r="I340" s="191"/>
      <c r="J340" s="183">
        <v>195</v>
      </c>
      <c r="K340" s="191" t="s">
        <v>310</v>
      </c>
      <c r="L340" s="186" t="s">
        <v>2197</v>
      </c>
      <c r="N340" s="209" t="s">
        <v>2183</v>
      </c>
      <c r="O340" s="209"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88" t="s">
        <v>2184</v>
      </c>
      <c r="Q340" s="288" t="s">
        <v>310</v>
      </c>
      <c r="R340" s="288" t="str">
        <f>H340&amp;" "&amp;I340</f>
        <v xml:space="preserve">Solar PV </v>
      </c>
      <c r="S340" s="288" t="str">
        <f t="shared" si="27"/>
        <v>//**Solar PV : **</v>
      </c>
      <c r="T340" s="275"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25">
      <c r="A341" s="275" t="s">
        <v>2185</v>
      </c>
      <c r="C341" s="207" t="s">
        <v>575</v>
      </c>
      <c r="D341" s="207" t="s">
        <v>717</v>
      </c>
      <c r="E341" s="207" t="s">
        <v>718</v>
      </c>
      <c r="F341" s="191" t="s">
        <v>611</v>
      </c>
      <c r="G341" s="191"/>
      <c r="H341" s="191" t="s">
        <v>612</v>
      </c>
      <c r="I341" s="191"/>
      <c r="J341" s="183">
        <v>196</v>
      </c>
      <c r="K341" s="191" t="s">
        <v>310</v>
      </c>
      <c r="L341" s="186" t="s">
        <v>2197</v>
      </c>
      <c r="N341" s="209" t="s">
        <v>2183</v>
      </c>
      <c r="O341" s="209"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88" t="s">
        <v>2184</v>
      </c>
      <c r="Q341" s="288" t="s">
        <v>310</v>
      </c>
      <c r="R341" s="288" t="str">
        <f>H341&amp;" "&amp;I341</f>
        <v xml:space="preserve">Offshore Wind </v>
      </c>
      <c r="S341" s="288" t="str">
        <f t="shared" si="27"/>
        <v>//**Offshore Wind : **</v>
      </c>
      <c r="T341" s="275"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5" x14ac:dyDescent="0.25">
      <c r="A342" s="291" t="s">
        <v>2182</v>
      </c>
      <c r="B342" s="277"/>
      <c r="C342" s="307" t="s">
        <v>575</v>
      </c>
      <c r="D342" s="307" t="s">
        <v>726</v>
      </c>
      <c r="E342" s="307" t="s">
        <v>727</v>
      </c>
      <c r="F342" s="309"/>
      <c r="G342" s="309"/>
      <c r="H342" s="309"/>
      <c r="I342" s="309"/>
      <c r="J342" s="308">
        <v>145</v>
      </c>
      <c r="K342" s="309" t="s">
        <v>310</v>
      </c>
      <c r="L342" s="312" t="s">
        <v>2311</v>
      </c>
      <c r="M342" s="277"/>
      <c r="N342" s="293" t="s">
        <v>2183</v>
      </c>
      <c r="O342" s="293" t="str">
        <f>INDEX('Standard Descriptions'!$E:$E,MATCH(Guidance!E342,'Standard Descriptions'!$C:$C,0))</f>
        <v xml:space="preserve"> This policy specifies the reduction in transmission and distribution losses that will be achieved by 2050. // </v>
      </c>
      <c r="P342" s="291" t="s">
        <v>2184</v>
      </c>
      <c r="Q342" s="291" t="s">
        <v>332</v>
      </c>
      <c r="R342" s="291" t="str">
        <f>H342&amp;" "&amp;I342</f>
        <v xml:space="preserve"> </v>
      </c>
      <c r="S342" s="291"/>
      <c r="T342" s="291"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3"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65" x14ac:dyDescent="0.25">
      <c r="A343" s="291" t="s">
        <v>2182</v>
      </c>
      <c r="B343" s="277"/>
      <c r="C343" s="291" t="s">
        <v>575</v>
      </c>
      <c r="D343" s="291" t="s">
        <v>735</v>
      </c>
      <c r="E343" s="291" t="str">
        <f>E344</f>
        <v>Perc Subsidy for Elec Capacity Construction</v>
      </c>
      <c r="F343" s="291"/>
      <c r="G343" s="291"/>
      <c r="H343" s="291"/>
      <c r="I343" s="291"/>
      <c r="J343" s="291"/>
      <c r="K343" s="291"/>
      <c r="L343" s="291"/>
      <c r="M343" s="277"/>
      <c r="N343" s="293" t="s">
        <v>2183</v>
      </c>
      <c r="O343" s="293"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1" t="s">
        <v>2184</v>
      </c>
      <c r="Q343" s="291" t="s">
        <v>310</v>
      </c>
      <c r="R343" s="291"/>
      <c r="S343" s="291"/>
      <c r="T343" s="291" t="str">
        <f t="shared" si="26"/>
        <v/>
      </c>
      <c r="U343" s="303"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**Louisiana does not have a capacity construction subsidy for onshore wind. However, the Investment Tax Credit, a similar program for solar power, covers 30% of system costs through 2019, with declining amounts thereafter.//**Solar PV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**Louisiana does not have a capacity construction subsidy for offshore wind. However, the Investment Tax Credit, a similar program for solar power, covers 30% of system costs through 2019, with declining amounts thereafter.</v>
      </c>
    </row>
    <row r="344" spans="1:21" x14ac:dyDescent="0.25">
      <c r="A344" s="275" t="s">
        <v>2185</v>
      </c>
      <c r="C344" s="182" t="s">
        <v>575</v>
      </c>
      <c r="D344" s="181" t="s">
        <v>735</v>
      </c>
      <c r="E344" s="182" t="s">
        <v>736</v>
      </c>
      <c r="F344" s="184" t="s">
        <v>578</v>
      </c>
      <c r="G344" s="184"/>
      <c r="H344" s="191" t="s">
        <v>579</v>
      </c>
      <c r="I344" s="191"/>
      <c r="J344" s="183">
        <v>691</v>
      </c>
      <c r="K344" s="191" t="s">
        <v>332</v>
      </c>
      <c r="L344" s="186"/>
      <c r="N344" s="209" t="s">
        <v>2183</v>
      </c>
      <c r="O344" s="209"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88" t="s">
        <v>2184</v>
      </c>
      <c r="Q344" s="288" t="s">
        <v>310</v>
      </c>
      <c r="R344" s="288" t="str">
        <f t="shared" ref="R344:R356" si="28">H344&amp;" "&amp;I344</f>
        <v xml:space="preserve">Hard Coal </v>
      </c>
      <c r="S344" s="288" t="str">
        <f t="shared" si="27"/>
        <v>//**Hard Coal : **</v>
      </c>
      <c r="T344" s="275" t="str">
        <f t="shared" si="26"/>
        <v/>
      </c>
    </row>
    <row r="345" spans="1:21" x14ac:dyDescent="0.25">
      <c r="A345" s="275" t="s">
        <v>2185</v>
      </c>
      <c r="C345" s="207" t="s">
        <v>575</v>
      </c>
      <c r="D345" s="207" t="s">
        <v>735</v>
      </c>
      <c r="E345" s="207" t="s">
        <v>736</v>
      </c>
      <c r="F345" s="191" t="s">
        <v>740</v>
      </c>
      <c r="G345" s="199"/>
      <c r="H345" s="191" t="s">
        <v>741</v>
      </c>
      <c r="I345" s="191"/>
      <c r="J345" s="183">
        <v>692</v>
      </c>
      <c r="K345" s="191" t="s">
        <v>332</v>
      </c>
      <c r="L345" s="186"/>
      <c r="N345" s="209" t="s">
        <v>2183</v>
      </c>
      <c r="O345" s="209"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88" t="s">
        <v>2184</v>
      </c>
      <c r="Q345" s="288" t="s">
        <v>310</v>
      </c>
      <c r="R345" s="288" t="str">
        <f t="shared" si="28"/>
        <v xml:space="preserve">Natural Gas </v>
      </c>
      <c r="S345" s="288" t="str">
        <f t="shared" si="27"/>
        <v>//**Natural Gas : **</v>
      </c>
      <c r="T345" s="275" t="str">
        <f t="shared" si="26"/>
        <v/>
      </c>
    </row>
    <row r="346" spans="1:21" x14ac:dyDescent="0.25">
      <c r="A346" s="275" t="s">
        <v>2185</v>
      </c>
      <c r="C346" s="207" t="s">
        <v>575</v>
      </c>
      <c r="D346" s="207" t="s">
        <v>735</v>
      </c>
      <c r="E346" s="207" t="s">
        <v>736</v>
      </c>
      <c r="F346" s="191" t="s">
        <v>588</v>
      </c>
      <c r="G346" s="199"/>
      <c r="H346" s="191" t="s">
        <v>589</v>
      </c>
      <c r="I346" s="191"/>
      <c r="J346" s="183">
        <v>517</v>
      </c>
      <c r="K346" s="191" t="s">
        <v>310</v>
      </c>
      <c r="L346" s="186" t="s">
        <v>2198</v>
      </c>
      <c r="N346" s="209" t="s">
        <v>2183</v>
      </c>
      <c r="O346" s="209"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88" t="s">
        <v>2184</v>
      </c>
      <c r="Q346" s="288" t="s">
        <v>310</v>
      </c>
      <c r="R346" s="288" t="str">
        <f t="shared" si="28"/>
        <v xml:space="preserve">Nuclear </v>
      </c>
      <c r="S346" s="288" t="str">
        <f t="shared" si="27"/>
        <v>//**Nuclear : **</v>
      </c>
      <c r="T346" s="275"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25">
      <c r="A347" s="275" t="s">
        <v>2185</v>
      </c>
      <c r="C347" s="207" t="s">
        <v>575</v>
      </c>
      <c r="D347" s="207" t="s">
        <v>735</v>
      </c>
      <c r="E347" s="207" t="s">
        <v>736</v>
      </c>
      <c r="F347" s="191" t="s">
        <v>591</v>
      </c>
      <c r="G347" s="199"/>
      <c r="H347" s="191" t="s">
        <v>592</v>
      </c>
      <c r="I347" s="191"/>
      <c r="J347" s="183">
        <v>693</v>
      </c>
      <c r="K347" s="191" t="s">
        <v>332</v>
      </c>
      <c r="L347" s="186"/>
      <c r="N347" s="209" t="s">
        <v>2183</v>
      </c>
      <c r="O347" s="209"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88" t="s">
        <v>2184</v>
      </c>
      <c r="Q347" s="288" t="s">
        <v>310</v>
      </c>
      <c r="R347" s="288" t="str">
        <f t="shared" si="28"/>
        <v xml:space="preserve">Hydro </v>
      </c>
      <c r="S347" s="288" t="str">
        <f t="shared" si="27"/>
        <v>//**Hydro : **</v>
      </c>
      <c r="T347" s="275" t="str">
        <f t="shared" si="26"/>
        <v/>
      </c>
    </row>
    <row r="348" spans="1:21" x14ac:dyDescent="0.25">
      <c r="A348" s="275" t="s">
        <v>2185</v>
      </c>
      <c r="C348" s="207" t="s">
        <v>575</v>
      </c>
      <c r="D348" s="207" t="s">
        <v>735</v>
      </c>
      <c r="E348" s="207" t="s">
        <v>736</v>
      </c>
      <c r="F348" s="191" t="s">
        <v>594</v>
      </c>
      <c r="G348" s="199"/>
      <c r="H348" s="191" t="s">
        <v>595</v>
      </c>
      <c r="I348" s="191"/>
      <c r="J348" s="183">
        <v>518</v>
      </c>
      <c r="K348" s="191" t="s">
        <v>310</v>
      </c>
      <c r="L348" s="298" t="str">
        <f>_xlfn.CONCAT('Supporting Data'!$A$6," does not have a capacity construction subsidy for ",LOWER(PolicyLevers!$F$329),". ",'Repeating Values'!$D$8)</f>
        <v>Louisiana does not have a capacity construction subsidy for onshore wind. However, the Investment Tax Credit, a similar program for solar power, covers 30% of system costs through 2019, with declining amounts thereafter.</v>
      </c>
      <c r="N348" s="209" t="s">
        <v>2183</v>
      </c>
      <c r="O348" s="209"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88" t="s">
        <v>2184</v>
      </c>
      <c r="Q348" s="288" t="s">
        <v>310</v>
      </c>
      <c r="R348" s="288" t="str">
        <f t="shared" si="28"/>
        <v xml:space="preserve">Onshore Wind </v>
      </c>
      <c r="S348" s="288" t="str">
        <f t="shared" si="27"/>
        <v>//**Onshore Wind : **</v>
      </c>
      <c r="T348" s="275" t="str">
        <f t="shared" si="26"/>
        <v>//**Onshore Wind : **Louisiana does not have a capacity construction subsidy for onshore wind. However, the Investment Tax Credit, a similar program for solar power, covers 30% of system costs through 2019, with declining amounts thereafter.</v>
      </c>
    </row>
    <row r="349" spans="1:21" x14ac:dyDescent="0.25">
      <c r="A349" s="275" t="s">
        <v>2185</v>
      </c>
      <c r="C349" s="207" t="s">
        <v>575</v>
      </c>
      <c r="D349" s="207" t="s">
        <v>735</v>
      </c>
      <c r="E349" s="207" t="s">
        <v>736</v>
      </c>
      <c r="F349" s="191" t="s">
        <v>596</v>
      </c>
      <c r="G349" s="199"/>
      <c r="H349" s="191" t="s">
        <v>597</v>
      </c>
      <c r="I349" s="191"/>
      <c r="J349" s="183">
        <v>519</v>
      </c>
      <c r="K349" s="191" t="s">
        <v>310</v>
      </c>
      <c r="L349" s="298" t="str">
        <f>_xlfn.CONCAT('Supporting Data'!$A$6," does not have a capacity construction subsidy for ",LOWER(PolicyLevers!$F$330),". ",'Repeating Values'!$D$8)</f>
        <v>Louisiana does not have a capacity construction subsidy for solar pv. However, the Investment Tax Credit, a similar program for solar power, covers 30% of system costs through 2019, with declining amounts thereafter.</v>
      </c>
      <c r="N349" s="209" t="s">
        <v>2183</v>
      </c>
      <c r="O349" s="209"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88" t="s">
        <v>2184</v>
      </c>
      <c r="Q349" s="288" t="s">
        <v>310</v>
      </c>
      <c r="R349" s="288" t="str">
        <f t="shared" si="28"/>
        <v xml:space="preserve">Solar PV </v>
      </c>
      <c r="S349" s="288" t="str">
        <f t="shared" si="27"/>
        <v>//**Solar PV : **</v>
      </c>
      <c r="T349" s="275" t="str">
        <f t="shared" si="26"/>
        <v>//**Solar PV : **Louisiana does not have a capacity construction subsidy for solar pv. However, the Investment Tax Credit, a similar program for solar power, covers 30% of system costs through 2019, with declining amounts thereafter.</v>
      </c>
    </row>
    <row r="350" spans="1:21" x14ac:dyDescent="0.25">
      <c r="A350" s="275" t="s">
        <v>2185</v>
      </c>
      <c r="C350" s="207" t="s">
        <v>575</v>
      </c>
      <c r="D350" s="207" t="s">
        <v>735</v>
      </c>
      <c r="E350" s="207" t="s">
        <v>736</v>
      </c>
      <c r="F350" s="191" t="s">
        <v>598</v>
      </c>
      <c r="G350" s="199"/>
      <c r="H350" s="191" t="s">
        <v>599</v>
      </c>
      <c r="I350" s="191"/>
      <c r="J350" s="183">
        <v>520</v>
      </c>
      <c r="K350" s="191" t="s">
        <v>310</v>
      </c>
      <c r="L350" s="182"/>
      <c r="N350" s="209" t="s">
        <v>2183</v>
      </c>
      <c r="O350" s="209"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88" t="s">
        <v>2184</v>
      </c>
      <c r="Q350" s="288" t="s">
        <v>310</v>
      </c>
      <c r="R350" s="288" t="str">
        <f t="shared" si="28"/>
        <v xml:space="preserve">Solar Thermal </v>
      </c>
      <c r="S350" s="288" t="str">
        <f t="shared" si="27"/>
        <v>//**Solar Thermal : **</v>
      </c>
      <c r="T350" s="275" t="str">
        <f>S350</f>
        <v>//**Solar Thermal : **</v>
      </c>
    </row>
    <row r="351" spans="1:21" x14ac:dyDescent="0.25">
      <c r="A351" s="275" t="s">
        <v>2185</v>
      </c>
      <c r="C351" s="207" t="s">
        <v>575</v>
      </c>
      <c r="D351" s="207" t="s">
        <v>735</v>
      </c>
      <c r="E351" s="207" t="s">
        <v>736</v>
      </c>
      <c r="F351" s="191" t="s">
        <v>600</v>
      </c>
      <c r="G351" s="199"/>
      <c r="H351" s="191" t="s">
        <v>601</v>
      </c>
      <c r="I351" s="191"/>
      <c r="J351" s="183">
        <v>521</v>
      </c>
      <c r="K351" s="191" t="s">
        <v>310</v>
      </c>
      <c r="L351" s="186" t="s">
        <v>2312</v>
      </c>
      <c r="N351" s="209" t="s">
        <v>2183</v>
      </c>
      <c r="O351" s="209"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88" t="s">
        <v>2184</v>
      </c>
      <c r="Q351" s="288" t="s">
        <v>310</v>
      </c>
      <c r="R351" s="288" t="str">
        <f t="shared" si="28"/>
        <v xml:space="preserve">Biomass </v>
      </c>
      <c r="S351" s="288" t="str">
        <f t="shared" si="27"/>
        <v>//**Biomass : **</v>
      </c>
      <c r="T351" s="275"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25">
      <c r="A352" s="275" t="s">
        <v>2185</v>
      </c>
      <c r="C352" s="207" t="s">
        <v>575</v>
      </c>
      <c r="D352" s="207" t="s">
        <v>735</v>
      </c>
      <c r="E352" s="207" t="s">
        <v>736</v>
      </c>
      <c r="F352" s="191" t="s">
        <v>608</v>
      </c>
      <c r="G352" s="199"/>
      <c r="H352" s="191" t="s">
        <v>609</v>
      </c>
      <c r="I352" s="191"/>
      <c r="J352" s="183">
        <v>694</v>
      </c>
      <c r="K352" s="191" t="s">
        <v>332</v>
      </c>
      <c r="L352" s="186"/>
      <c r="N352" s="209" t="s">
        <v>2183</v>
      </c>
      <c r="O352" s="209"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88" t="s">
        <v>2184</v>
      </c>
      <c r="Q352" s="288" t="s">
        <v>310</v>
      </c>
      <c r="R352" s="288" t="str">
        <f t="shared" si="28"/>
        <v xml:space="preserve">Lignite </v>
      </c>
      <c r="S352" s="288" t="str">
        <f t="shared" si="27"/>
        <v>//**Lignite : **</v>
      </c>
      <c r="T352" s="275" t="str">
        <f t="shared" si="26"/>
        <v/>
      </c>
    </row>
    <row r="353" spans="1:21" x14ac:dyDescent="0.25">
      <c r="A353" s="275" t="s">
        <v>2185</v>
      </c>
      <c r="C353" s="207" t="s">
        <v>575</v>
      </c>
      <c r="D353" s="207" t="s">
        <v>735</v>
      </c>
      <c r="E353" s="207" t="s">
        <v>736</v>
      </c>
      <c r="F353" s="191" t="s">
        <v>611</v>
      </c>
      <c r="G353" s="199"/>
      <c r="H353" s="191" t="s">
        <v>612</v>
      </c>
      <c r="I353" s="191"/>
      <c r="J353" s="183">
        <v>522</v>
      </c>
      <c r="K353" s="191" t="s">
        <v>310</v>
      </c>
      <c r="L353" s="298" t="str">
        <f>_xlfn.CONCAT('Supporting Data'!$A$6," does not have a capacity construction subsidy for ",LOWER(PolicyLevers!$F$334),". ",'Repeating Values'!$D$8)</f>
        <v>Louisiana does not have a capacity construction subsidy for offshore wind. However, the Investment Tax Credit, a similar program for solar power, covers 30% of system costs through 2019, with declining amounts thereafter.</v>
      </c>
      <c r="N353" s="209" t="s">
        <v>2183</v>
      </c>
      <c r="O353" s="209"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88" t="s">
        <v>2184</v>
      </c>
      <c r="Q353" s="288" t="s">
        <v>310</v>
      </c>
      <c r="R353" s="288" t="str">
        <f t="shared" si="28"/>
        <v xml:space="preserve">Offshore Wind </v>
      </c>
      <c r="S353" s="288" t="str">
        <f t="shared" si="27"/>
        <v>//**Offshore Wind : **</v>
      </c>
      <c r="T353" s="275" t="str">
        <f t="shared" si="26"/>
        <v>//**Offshore Wind : **Louisiana does not have a capacity construction subsidy for offshore wind. However, the Investment Tax Credit, a similar program for solar power, covers 30% of system costs through 2019, with declining amounts thereafter.</v>
      </c>
    </row>
    <row r="354" spans="1:21" x14ac:dyDescent="0.25">
      <c r="A354" s="275" t="s">
        <v>2185</v>
      </c>
      <c r="C354" s="207" t="s">
        <v>575</v>
      </c>
      <c r="D354" s="207" t="s">
        <v>735</v>
      </c>
      <c r="E354" s="207" t="s">
        <v>736</v>
      </c>
      <c r="F354" s="191" t="s">
        <v>613</v>
      </c>
      <c r="G354" s="184"/>
      <c r="H354" s="191" t="s">
        <v>614</v>
      </c>
      <c r="I354" s="191"/>
      <c r="J354" s="183">
        <v>695</v>
      </c>
      <c r="K354" s="191" t="s">
        <v>332</v>
      </c>
      <c r="L354" s="186"/>
      <c r="N354" s="209" t="s">
        <v>2183</v>
      </c>
      <c r="O354" s="209"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88" t="s">
        <v>2184</v>
      </c>
      <c r="Q354" s="288" t="s">
        <v>310</v>
      </c>
      <c r="R354" s="288" t="str">
        <f t="shared" si="28"/>
        <v xml:space="preserve">Crude Oil </v>
      </c>
      <c r="S354" s="288" t="str">
        <f t="shared" si="27"/>
        <v>//**Crude Oil : **</v>
      </c>
      <c r="T354" s="275" t="str">
        <f t="shared" si="26"/>
        <v/>
      </c>
    </row>
    <row r="355" spans="1:21" x14ac:dyDescent="0.25">
      <c r="A355" s="275" t="s">
        <v>2185</v>
      </c>
      <c r="C355" s="207" t="s">
        <v>575</v>
      </c>
      <c r="D355" s="207" t="s">
        <v>735</v>
      </c>
      <c r="E355" s="207" t="s">
        <v>736</v>
      </c>
      <c r="F355" s="191" t="s">
        <v>615</v>
      </c>
      <c r="G355" s="184"/>
      <c r="H355" s="191" t="s">
        <v>616</v>
      </c>
      <c r="I355" s="191"/>
      <c r="J355" s="183">
        <v>696</v>
      </c>
      <c r="K355" s="191" t="s">
        <v>332</v>
      </c>
      <c r="L355" s="186"/>
      <c r="N355" s="209" t="s">
        <v>2183</v>
      </c>
      <c r="O355" s="209"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88" t="s">
        <v>2184</v>
      </c>
      <c r="Q355" s="288" t="s">
        <v>310</v>
      </c>
      <c r="R355" s="288" t="str">
        <f t="shared" si="28"/>
        <v xml:space="preserve">Heavy or Residual Fuel Oil </v>
      </c>
      <c r="S355" s="288" t="str">
        <f t="shared" si="27"/>
        <v>//**Heavy or Residual Fuel Oil : **</v>
      </c>
      <c r="T355" s="275" t="str">
        <f t="shared" si="26"/>
        <v/>
      </c>
    </row>
    <row r="356" spans="1:21" x14ac:dyDescent="0.25">
      <c r="A356" s="275" t="s">
        <v>2185</v>
      </c>
      <c r="C356" s="207" t="s">
        <v>575</v>
      </c>
      <c r="D356" s="207" t="s">
        <v>735</v>
      </c>
      <c r="E356" s="207" t="s">
        <v>736</v>
      </c>
      <c r="F356" s="191" t="s">
        <v>617</v>
      </c>
      <c r="G356" s="184"/>
      <c r="H356" s="191" t="s">
        <v>618</v>
      </c>
      <c r="I356" s="191"/>
      <c r="J356" s="183">
        <v>697</v>
      </c>
      <c r="K356" s="191" t="s">
        <v>332</v>
      </c>
      <c r="L356" s="186"/>
      <c r="N356" s="209" t="s">
        <v>2183</v>
      </c>
      <c r="O356" s="209"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88" t="s">
        <v>2184</v>
      </c>
      <c r="Q356" s="288" t="s">
        <v>310</v>
      </c>
      <c r="R356" s="288" t="str">
        <f t="shared" si="28"/>
        <v xml:space="preserve">Municipal Solid Waste </v>
      </c>
      <c r="S356" s="288" t="str">
        <f t="shared" si="27"/>
        <v>//**Municipal Solid Waste : **</v>
      </c>
      <c r="T356" s="275" t="str">
        <f t="shared" si="26"/>
        <v/>
      </c>
    </row>
    <row r="357" spans="1:21" s="290" customFormat="1" ht="180" x14ac:dyDescent="0.25">
      <c r="A357" s="290" t="s">
        <v>2182</v>
      </c>
      <c r="B357" s="276"/>
      <c r="C357" s="290" t="s">
        <v>575</v>
      </c>
      <c r="D357" s="290" t="s">
        <v>747</v>
      </c>
      <c r="E357" s="290" t="str">
        <f>E358</f>
        <v>Subsidy for Elec Production by Fuel</v>
      </c>
      <c r="M357" s="276"/>
      <c r="N357" s="292" t="s">
        <v>2183</v>
      </c>
      <c r="O357" s="292" t="str">
        <f>INDEX('Standard Descriptions'!$E:$E,MATCH(Guidance!E357,'Standard Descriptions'!$C:$C,0))</f>
        <v xml:space="preserve"> This policy is a subsidy paid by the government to suppliers of electricity per unit of electricity generated from the selected plant type(s). // </v>
      </c>
      <c r="P357" s="290" t="s">
        <v>2184</v>
      </c>
      <c r="Q357" s="290" t="s">
        <v>310</v>
      </c>
      <c r="S357" s="290" t="str">
        <f t="shared" si="27"/>
        <v/>
      </c>
      <c r="T357" s="290" t="str">
        <f t="shared" si="26"/>
        <v/>
      </c>
      <c r="U357" s="303"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25">
      <c r="A358" s="275" t="s">
        <v>2185</v>
      </c>
      <c r="C358" s="181" t="s">
        <v>575</v>
      </c>
      <c r="D358" s="181" t="s">
        <v>747</v>
      </c>
      <c r="E358" s="181" t="s">
        <v>748</v>
      </c>
      <c r="F358" s="184" t="s">
        <v>578</v>
      </c>
      <c r="G358" s="184"/>
      <c r="H358" s="191" t="s">
        <v>579</v>
      </c>
      <c r="I358" s="184"/>
      <c r="J358" s="183">
        <v>698</v>
      </c>
      <c r="K358" s="191" t="s">
        <v>332</v>
      </c>
      <c r="L358" s="186"/>
      <c r="N358" s="209" t="s">
        <v>2183</v>
      </c>
      <c r="O358" s="209" t="str">
        <f>INDEX('Standard Descriptions'!$E:$E,MATCH(Guidance!E358,'Standard Descriptions'!$C:$C,0))</f>
        <v xml:space="preserve"> This policy is a subsidy paid by the government to suppliers of electricity per unit of electricity generated from the selected plant type(s). // </v>
      </c>
      <c r="P358" s="288" t="s">
        <v>2184</v>
      </c>
      <c r="Q358" s="288" t="s">
        <v>310</v>
      </c>
      <c r="R358" s="288" t="str">
        <f t="shared" ref="R358:R370" si="29">H358&amp;" "&amp;I358</f>
        <v xml:space="preserve">Hard Coal </v>
      </c>
      <c r="S358" s="288" t="str">
        <f t="shared" si="27"/>
        <v>//**Hard Coal : **</v>
      </c>
      <c r="T358" s="275" t="str">
        <f t="shared" si="26"/>
        <v/>
      </c>
    </row>
    <row r="359" spans="1:21" x14ac:dyDescent="0.25">
      <c r="A359" s="275" t="s">
        <v>2185</v>
      </c>
      <c r="C359" s="189" t="s">
        <v>575</v>
      </c>
      <c r="D359" s="189" t="s">
        <v>747</v>
      </c>
      <c r="E359" s="189" t="s">
        <v>748</v>
      </c>
      <c r="F359" s="191" t="s">
        <v>740</v>
      </c>
      <c r="G359" s="199"/>
      <c r="H359" s="191" t="s">
        <v>741</v>
      </c>
      <c r="I359" s="199"/>
      <c r="J359" s="183">
        <v>699</v>
      </c>
      <c r="K359" s="191" t="s">
        <v>332</v>
      </c>
      <c r="L359" s="186"/>
      <c r="N359" s="209" t="s">
        <v>2183</v>
      </c>
      <c r="O359" s="209" t="str">
        <f>INDEX('Standard Descriptions'!$E:$E,MATCH(Guidance!E359,'Standard Descriptions'!$C:$C,0))</f>
        <v xml:space="preserve"> This policy is a subsidy paid by the government to suppliers of electricity per unit of electricity generated from the selected plant type(s). // </v>
      </c>
      <c r="P359" s="288" t="s">
        <v>2184</v>
      </c>
      <c r="Q359" s="288" t="s">
        <v>310</v>
      </c>
      <c r="R359" s="288" t="str">
        <f t="shared" si="29"/>
        <v xml:space="preserve">Natural Gas </v>
      </c>
      <c r="S359" s="288" t="str">
        <f t="shared" si="27"/>
        <v>//**Natural Gas : **</v>
      </c>
      <c r="T359" s="275" t="str">
        <f t="shared" si="26"/>
        <v/>
      </c>
    </row>
    <row r="360" spans="1:21" x14ac:dyDescent="0.25">
      <c r="A360" s="275" t="s">
        <v>2185</v>
      </c>
      <c r="C360" s="189" t="s">
        <v>575</v>
      </c>
      <c r="D360" s="189" t="s">
        <v>747</v>
      </c>
      <c r="E360" s="189" t="s">
        <v>748</v>
      </c>
      <c r="F360" s="191" t="s">
        <v>588</v>
      </c>
      <c r="G360" s="199"/>
      <c r="H360" s="191" t="s">
        <v>589</v>
      </c>
      <c r="I360" s="199"/>
      <c r="J360" s="43">
        <v>37</v>
      </c>
      <c r="K360" s="191" t="s">
        <v>310</v>
      </c>
      <c r="L360" s="300"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09" t="s">
        <v>2183</v>
      </c>
      <c r="O360" s="209" t="str">
        <f>INDEX('Standard Descriptions'!$E:$E,MATCH(Guidance!E360,'Standard Descriptions'!$C:$C,0))</f>
        <v xml:space="preserve"> This policy is a subsidy paid by the government to suppliers of electricity per unit of electricity generated from the selected plant type(s). // </v>
      </c>
      <c r="P360" s="288" t="s">
        <v>2184</v>
      </c>
      <c r="Q360" s="288" t="s">
        <v>310</v>
      </c>
      <c r="R360" s="288" t="str">
        <f t="shared" si="29"/>
        <v xml:space="preserve">Nuclear </v>
      </c>
      <c r="S360" s="288" t="str">
        <f t="shared" si="27"/>
        <v>//**Nuclear : **</v>
      </c>
      <c r="T360" s="275"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25">
      <c r="A361" s="275" t="s">
        <v>2185</v>
      </c>
      <c r="C361" s="189" t="s">
        <v>575</v>
      </c>
      <c r="D361" s="189" t="s">
        <v>747</v>
      </c>
      <c r="E361" s="189" t="s">
        <v>748</v>
      </c>
      <c r="F361" s="191" t="s">
        <v>591</v>
      </c>
      <c r="G361" s="199"/>
      <c r="H361" s="191" t="s">
        <v>592</v>
      </c>
      <c r="I361" s="199"/>
      <c r="J361" s="43">
        <v>700</v>
      </c>
      <c r="K361" s="191" t="s">
        <v>332</v>
      </c>
      <c r="L361" s="300"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09" t="s">
        <v>2183</v>
      </c>
      <c r="O361" s="209" t="str">
        <f>INDEX('Standard Descriptions'!$E:$E,MATCH(Guidance!E361,'Standard Descriptions'!$C:$C,0))</f>
        <v xml:space="preserve"> This policy is a subsidy paid by the government to suppliers of electricity per unit of electricity generated from the selected plant type(s). // </v>
      </c>
      <c r="P361" s="288" t="s">
        <v>2184</v>
      </c>
      <c r="Q361" s="288" t="s">
        <v>310</v>
      </c>
      <c r="R361" s="288" t="str">
        <f t="shared" si="29"/>
        <v xml:space="preserve">Hydro </v>
      </c>
      <c r="S361" s="288" t="str">
        <f t="shared" si="27"/>
        <v>//**Hydro : **</v>
      </c>
      <c r="T361" s="275" t="str">
        <f t="shared" si="26"/>
        <v/>
      </c>
    </row>
    <row r="362" spans="1:21" x14ac:dyDescent="0.25">
      <c r="A362" s="275" t="s">
        <v>2185</v>
      </c>
      <c r="C362" s="189" t="s">
        <v>575</v>
      </c>
      <c r="D362" s="189" t="s">
        <v>747</v>
      </c>
      <c r="E362" s="189" t="s">
        <v>748</v>
      </c>
      <c r="F362" s="191" t="s">
        <v>594</v>
      </c>
      <c r="G362" s="199"/>
      <c r="H362" s="191" t="s">
        <v>595</v>
      </c>
      <c r="I362" s="199"/>
      <c r="J362" s="43">
        <v>39</v>
      </c>
      <c r="K362" s="191" t="s">
        <v>310</v>
      </c>
      <c r="L362" s="300"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09" t="s">
        <v>2183</v>
      </c>
      <c r="O362" s="209" t="str">
        <f>INDEX('Standard Descriptions'!$E:$E,MATCH(Guidance!E362,'Standard Descriptions'!$C:$C,0))</f>
        <v xml:space="preserve"> This policy is a subsidy paid by the government to suppliers of electricity per unit of electricity generated from the selected plant type(s). // </v>
      </c>
      <c r="P362" s="288" t="s">
        <v>2184</v>
      </c>
      <c r="Q362" s="288" t="s">
        <v>310</v>
      </c>
      <c r="R362" s="288" t="str">
        <f t="shared" si="29"/>
        <v xml:space="preserve">Onshore Wind </v>
      </c>
      <c r="S362" s="288" t="str">
        <f t="shared" si="27"/>
        <v>//**Onshore Wind : **</v>
      </c>
      <c r="T362" s="275"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25">
      <c r="A363" s="275" t="s">
        <v>2185</v>
      </c>
      <c r="C363" s="189" t="s">
        <v>575</v>
      </c>
      <c r="D363" s="189" t="s">
        <v>747</v>
      </c>
      <c r="E363" s="189" t="s">
        <v>748</v>
      </c>
      <c r="F363" s="191" t="s">
        <v>596</v>
      </c>
      <c r="G363" s="199"/>
      <c r="H363" s="191" t="s">
        <v>597</v>
      </c>
      <c r="I363" s="199"/>
      <c r="J363" s="43">
        <v>40</v>
      </c>
      <c r="K363" s="191" t="s">
        <v>310</v>
      </c>
      <c r="L363" s="300"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09" t="s">
        <v>2183</v>
      </c>
      <c r="O363" s="209" t="str">
        <f>INDEX('Standard Descriptions'!$E:$E,MATCH(Guidance!E363,'Standard Descriptions'!$C:$C,0))</f>
        <v xml:space="preserve"> This policy is a subsidy paid by the government to suppliers of electricity per unit of electricity generated from the selected plant type(s). // </v>
      </c>
      <c r="P363" s="288" t="s">
        <v>2184</v>
      </c>
      <c r="Q363" s="288" t="s">
        <v>310</v>
      </c>
      <c r="R363" s="288" t="str">
        <f t="shared" si="29"/>
        <v xml:space="preserve">Solar PV </v>
      </c>
      <c r="S363" s="288" t="str">
        <f t="shared" si="27"/>
        <v>//**Solar PV : **</v>
      </c>
      <c r="T363" s="275"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25">
      <c r="A364" s="275" t="s">
        <v>2185</v>
      </c>
      <c r="C364" s="189" t="s">
        <v>575</v>
      </c>
      <c r="D364" s="189" t="s">
        <v>747</v>
      </c>
      <c r="E364" s="189" t="s">
        <v>748</v>
      </c>
      <c r="F364" s="191" t="s">
        <v>598</v>
      </c>
      <c r="G364" s="199"/>
      <c r="H364" s="191" t="s">
        <v>599</v>
      </c>
      <c r="I364" s="199"/>
      <c r="J364" s="43">
        <v>41</v>
      </c>
      <c r="K364" s="191" t="s">
        <v>310</v>
      </c>
      <c r="L364" s="300"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09" t="s">
        <v>2183</v>
      </c>
      <c r="O364" s="209" t="str">
        <f>INDEX('Standard Descriptions'!$E:$E,MATCH(Guidance!E364,'Standard Descriptions'!$C:$C,0))</f>
        <v xml:space="preserve"> This policy is a subsidy paid by the government to suppliers of electricity per unit of electricity generated from the selected plant type(s). // </v>
      </c>
      <c r="P364" s="288" t="s">
        <v>2184</v>
      </c>
      <c r="Q364" s="288" t="s">
        <v>310</v>
      </c>
      <c r="R364" s="288" t="str">
        <f t="shared" si="29"/>
        <v xml:space="preserve">Solar Thermal </v>
      </c>
      <c r="S364" s="288" t="str">
        <f t="shared" si="27"/>
        <v>//**Solar Thermal : **</v>
      </c>
      <c r="T364" s="275"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25">
      <c r="A365" s="275" t="s">
        <v>2185</v>
      </c>
      <c r="C365" s="189" t="s">
        <v>575</v>
      </c>
      <c r="D365" s="189" t="s">
        <v>747</v>
      </c>
      <c r="E365" s="189" t="s">
        <v>748</v>
      </c>
      <c r="F365" s="191" t="s">
        <v>600</v>
      </c>
      <c r="G365" s="199"/>
      <c r="H365" s="191" t="s">
        <v>601</v>
      </c>
      <c r="I365" s="199"/>
      <c r="J365" s="43">
        <v>42</v>
      </c>
      <c r="K365" s="191" t="s">
        <v>310</v>
      </c>
      <c r="L365" s="300"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09" t="s">
        <v>2183</v>
      </c>
      <c r="O365" s="209" t="str">
        <f>INDEX('Standard Descriptions'!$E:$E,MATCH(Guidance!E365,'Standard Descriptions'!$C:$C,0))</f>
        <v xml:space="preserve"> This policy is a subsidy paid by the government to suppliers of electricity per unit of electricity generated from the selected plant type(s). // </v>
      </c>
      <c r="P365" s="288" t="s">
        <v>2184</v>
      </c>
      <c r="Q365" s="288" t="s">
        <v>310</v>
      </c>
      <c r="R365" s="288" t="str">
        <f t="shared" si="29"/>
        <v xml:space="preserve">Biomass </v>
      </c>
      <c r="S365" s="288" t="str">
        <f t="shared" si="27"/>
        <v>//**Biomass : **</v>
      </c>
      <c r="T365" s="275"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25">
      <c r="A366" s="275" t="s">
        <v>2185</v>
      </c>
      <c r="C366" s="189" t="s">
        <v>575</v>
      </c>
      <c r="D366" s="189" t="s">
        <v>747</v>
      </c>
      <c r="E366" s="189" t="s">
        <v>748</v>
      </c>
      <c r="F366" s="191" t="s">
        <v>608</v>
      </c>
      <c r="G366" s="199"/>
      <c r="H366" s="191" t="s">
        <v>609</v>
      </c>
      <c r="I366" s="199"/>
      <c r="J366" s="43">
        <v>701</v>
      </c>
      <c r="K366" s="191" t="s">
        <v>332</v>
      </c>
      <c r="L366" s="181"/>
      <c r="N366" s="209" t="s">
        <v>2183</v>
      </c>
      <c r="O366" s="209" t="str">
        <f>INDEX('Standard Descriptions'!$E:$E,MATCH(Guidance!E366,'Standard Descriptions'!$C:$C,0))</f>
        <v xml:space="preserve"> This policy is a subsidy paid by the government to suppliers of electricity per unit of electricity generated from the selected plant type(s). // </v>
      </c>
      <c r="P366" s="288" t="s">
        <v>2184</v>
      </c>
      <c r="Q366" s="288" t="s">
        <v>310</v>
      </c>
      <c r="R366" s="288" t="str">
        <f t="shared" si="29"/>
        <v xml:space="preserve">Lignite </v>
      </c>
      <c r="S366" s="288" t="str">
        <f t="shared" si="27"/>
        <v>//**Lignite : **</v>
      </c>
      <c r="T366" s="275" t="str">
        <f t="shared" si="26"/>
        <v/>
      </c>
    </row>
    <row r="367" spans="1:21" x14ac:dyDescent="0.25">
      <c r="A367" s="275" t="s">
        <v>2185</v>
      </c>
      <c r="C367" s="189" t="s">
        <v>575</v>
      </c>
      <c r="D367" s="189" t="s">
        <v>747</v>
      </c>
      <c r="E367" s="189" t="s">
        <v>748</v>
      </c>
      <c r="F367" s="191" t="s">
        <v>611</v>
      </c>
      <c r="G367" s="199"/>
      <c r="H367" s="191" t="s">
        <v>612</v>
      </c>
      <c r="I367" s="199"/>
      <c r="J367" s="43">
        <v>184</v>
      </c>
      <c r="K367" s="191" t="s">
        <v>310</v>
      </c>
      <c r="L367" s="300"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09" t="s">
        <v>2183</v>
      </c>
      <c r="O367" s="209" t="str">
        <f>INDEX('Standard Descriptions'!$E:$E,MATCH(Guidance!E367,'Standard Descriptions'!$C:$C,0))</f>
        <v xml:space="preserve"> This policy is a subsidy paid by the government to suppliers of electricity per unit of electricity generated from the selected plant type(s). // </v>
      </c>
      <c r="P367" s="288" t="s">
        <v>2184</v>
      </c>
      <c r="Q367" s="288" t="s">
        <v>310</v>
      </c>
      <c r="R367" s="288" t="str">
        <f t="shared" si="29"/>
        <v xml:space="preserve">Offshore Wind </v>
      </c>
      <c r="S367" s="288" t="str">
        <f t="shared" si="27"/>
        <v>//**Offshore Wind : **</v>
      </c>
      <c r="T367" s="275"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25">
      <c r="A368" s="275" t="s">
        <v>2185</v>
      </c>
      <c r="C368" s="189" t="s">
        <v>575</v>
      </c>
      <c r="D368" s="189" t="s">
        <v>747</v>
      </c>
      <c r="E368" s="189" t="s">
        <v>748</v>
      </c>
      <c r="F368" s="191" t="s">
        <v>613</v>
      </c>
      <c r="G368" s="184"/>
      <c r="H368" s="191" t="s">
        <v>614</v>
      </c>
      <c r="I368" s="199"/>
      <c r="J368" s="43">
        <v>702</v>
      </c>
      <c r="K368" s="191" t="s">
        <v>332</v>
      </c>
      <c r="L368" s="186"/>
      <c r="N368" s="209" t="s">
        <v>2183</v>
      </c>
      <c r="O368" s="209" t="str">
        <f>INDEX('Standard Descriptions'!$E:$E,MATCH(Guidance!E368,'Standard Descriptions'!$C:$C,0))</f>
        <v xml:space="preserve"> This policy is a subsidy paid by the government to suppliers of electricity per unit of electricity generated from the selected plant type(s). // </v>
      </c>
      <c r="P368" s="288" t="s">
        <v>2184</v>
      </c>
      <c r="Q368" s="288" t="s">
        <v>310</v>
      </c>
      <c r="R368" s="288" t="str">
        <f t="shared" si="29"/>
        <v xml:space="preserve">Crude Oil </v>
      </c>
      <c r="S368" s="288" t="str">
        <f t="shared" si="27"/>
        <v>//**Crude Oil : **</v>
      </c>
      <c r="T368" s="275" t="str">
        <f t="shared" si="26"/>
        <v/>
      </c>
    </row>
    <row r="369" spans="1:24" x14ac:dyDescent="0.25">
      <c r="A369" s="275" t="s">
        <v>2185</v>
      </c>
      <c r="C369" s="189" t="s">
        <v>575</v>
      </c>
      <c r="D369" s="189" t="s">
        <v>747</v>
      </c>
      <c r="E369" s="189" t="s">
        <v>748</v>
      </c>
      <c r="F369" s="191" t="s">
        <v>615</v>
      </c>
      <c r="G369" s="184"/>
      <c r="H369" s="191" t="s">
        <v>616</v>
      </c>
      <c r="I369" s="199"/>
      <c r="J369" s="43">
        <v>703</v>
      </c>
      <c r="K369" s="191" t="s">
        <v>332</v>
      </c>
      <c r="L369" s="186"/>
      <c r="N369" s="209" t="s">
        <v>2183</v>
      </c>
      <c r="O369" s="209" t="str">
        <f>INDEX('Standard Descriptions'!$E:$E,MATCH(Guidance!E369,'Standard Descriptions'!$C:$C,0))</f>
        <v xml:space="preserve"> This policy is a subsidy paid by the government to suppliers of electricity per unit of electricity generated from the selected plant type(s). // </v>
      </c>
      <c r="P369" s="288" t="s">
        <v>2184</v>
      </c>
      <c r="Q369" s="288" t="s">
        <v>310</v>
      </c>
      <c r="R369" s="288" t="str">
        <f t="shared" si="29"/>
        <v xml:space="preserve">Heavy or Residual Fuel Oil </v>
      </c>
      <c r="S369" s="288" t="str">
        <f t="shared" si="27"/>
        <v>//**Heavy or Residual Fuel Oil : **</v>
      </c>
      <c r="T369" s="275" t="str">
        <f t="shared" si="26"/>
        <v/>
      </c>
    </row>
    <row r="370" spans="1:24" x14ac:dyDescent="0.25">
      <c r="A370" s="275" t="s">
        <v>2185</v>
      </c>
      <c r="C370" s="189" t="s">
        <v>575</v>
      </c>
      <c r="D370" s="189" t="s">
        <v>747</v>
      </c>
      <c r="E370" s="189" t="s">
        <v>748</v>
      </c>
      <c r="F370" s="191" t="s">
        <v>617</v>
      </c>
      <c r="G370" s="184"/>
      <c r="H370" s="191" t="s">
        <v>618</v>
      </c>
      <c r="I370" s="199"/>
      <c r="J370" s="43">
        <v>704</v>
      </c>
      <c r="K370" s="191" t="s">
        <v>332</v>
      </c>
      <c r="L370" s="186"/>
      <c r="N370" s="209" t="s">
        <v>2183</v>
      </c>
      <c r="O370" s="209" t="str">
        <f>INDEX('Standard Descriptions'!$E:$E,MATCH(Guidance!E370,'Standard Descriptions'!$C:$C,0))</f>
        <v xml:space="preserve"> This policy is a subsidy paid by the government to suppliers of electricity per unit of electricity generated from the selected plant type(s). // </v>
      </c>
      <c r="P370" s="288" t="s">
        <v>2184</v>
      </c>
      <c r="Q370" s="288" t="s">
        <v>310</v>
      </c>
      <c r="R370" s="288" t="str">
        <f t="shared" si="29"/>
        <v xml:space="preserve">Municipal Solid Waste </v>
      </c>
      <c r="S370" s="288" t="str">
        <f t="shared" si="27"/>
        <v>//**Municipal Solid Waste : **</v>
      </c>
      <c r="T370" s="275" t="str">
        <f t="shared" si="26"/>
        <v/>
      </c>
    </row>
    <row r="371" spans="1:24" s="282" customFormat="1" ht="52.5" customHeight="1" x14ac:dyDescent="0.25">
      <c r="A371" s="282" t="s">
        <v>2182</v>
      </c>
      <c r="B371" s="283"/>
      <c r="C371" s="282" t="s">
        <v>753</v>
      </c>
      <c r="D371" s="282" t="s">
        <v>619</v>
      </c>
      <c r="E371" s="282" t="str">
        <f>E406</f>
        <v>Industry Sector Fraction of Potential Additional CCS Achieved</v>
      </c>
      <c r="M371" s="276"/>
      <c r="N371" s="282" t="s">
        <v>2183</v>
      </c>
      <c r="O371" s="282"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2" t="s">
        <v>2184</v>
      </c>
      <c r="Q371" s="282" t="s">
        <v>310</v>
      </c>
      <c r="S371" s="282" t="str">
        <f t="shared" si="27"/>
        <v/>
      </c>
      <c r="T371" s="282" t="str">
        <f t="shared" si="26"/>
        <v/>
      </c>
      <c r="U371" s="303"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28" customFormat="1" x14ac:dyDescent="0.25">
      <c r="A372" s="275" t="s">
        <v>2185</v>
      </c>
      <c r="B372" s="276"/>
      <c r="C372" s="181" t="s">
        <v>753</v>
      </c>
      <c r="D372" s="181" t="s">
        <v>619</v>
      </c>
      <c r="E372" s="181" t="s">
        <v>754</v>
      </c>
      <c r="F372" s="184" t="s">
        <v>2098</v>
      </c>
      <c r="G372" s="191" t="s">
        <v>756</v>
      </c>
      <c r="H372" s="181" t="s">
        <v>2130</v>
      </c>
      <c r="I372" s="184" t="s">
        <v>758</v>
      </c>
      <c r="J372" s="259">
        <v>908</v>
      </c>
      <c r="K372" s="191" t="s">
        <v>332</v>
      </c>
      <c r="L372" s="184"/>
      <c r="M372" s="276"/>
      <c r="N372" s="209" t="s">
        <v>2183</v>
      </c>
      <c r="O372" s="209"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88" t="s">
        <v>2184</v>
      </c>
      <c r="Q372" s="288" t="s">
        <v>310</v>
      </c>
      <c r="R372" s="288" t="str">
        <f t="shared" ref="R372:R388" si="30">H372&amp;" "&amp;I372</f>
        <v>Agriculture and Forestry Energy Related Emissions</v>
      </c>
      <c r="S372" s="288" t="str">
        <f t="shared" si="27"/>
        <v>//**Agriculture and Forestry Energy Related Emissions: **</v>
      </c>
      <c r="T372" s="275" t="str">
        <f t="shared" si="26"/>
        <v/>
      </c>
      <c r="U372" s="304"/>
      <c r="V372" s="275"/>
      <c r="W372" s="275"/>
      <c r="X372" s="275"/>
    </row>
    <row r="373" spans="1:24" s="328" customFormat="1" x14ac:dyDescent="0.25">
      <c r="A373" s="275" t="s">
        <v>2185</v>
      </c>
      <c r="B373" s="276"/>
      <c r="C373" s="189" t="s">
        <v>753</v>
      </c>
      <c r="D373" s="189" t="s">
        <v>619</v>
      </c>
      <c r="E373" s="189" t="s">
        <v>754</v>
      </c>
      <c r="F373" s="184" t="s">
        <v>2098</v>
      </c>
      <c r="G373" s="191" t="s">
        <v>762</v>
      </c>
      <c r="H373" s="181" t="s">
        <v>2130</v>
      </c>
      <c r="I373" s="184" t="s">
        <v>763</v>
      </c>
      <c r="J373" s="259">
        <v>909</v>
      </c>
      <c r="K373" s="191" t="s">
        <v>332</v>
      </c>
      <c r="L373" s="199"/>
      <c r="M373" s="276"/>
      <c r="N373" s="209" t="s">
        <v>2183</v>
      </c>
      <c r="O373" s="209"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88" t="s">
        <v>2184</v>
      </c>
      <c r="Q373" s="288" t="s">
        <v>310</v>
      </c>
      <c r="R373" s="288" t="str">
        <f t="shared" si="30"/>
        <v>Agriculture and Forestry Process Emissions</v>
      </c>
      <c r="S373" s="288" t="str">
        <f t="shared" si="27"/>
        <v>//**Agriculture and Forestry Process Emissions: **</v>
      </c>
      <c r="T373" s="275" t="str">
        <f t="shared" si="26"/>
        <v/>
      </c>
      <c r="U373" s="304"/>
      <c r="V373" s="275"/>
      <c r="W373" s="275"/>
      <c r="X373" s="275"/>
    </row>
    <row r="374" spans="1:24" s="328" customFormat="1" x14ac:dyDescent="0.25">
      <c r="A374" s="275" t="s">
        <v>2185</v>
      </c>
      <c r="B374" s="276"/>
      <c r="C374" s="189" t="s">
        <v>753</v>
      </c>
      <c r="D374" s="189" t="s">
        <v>619</v>
      </c>
      <c r="E374" s="189" t="s">
        <v>754</v>
      </c>
      <c r="F374" s="191" t="s">
        <v>2096</v>
      </c>
      <c r="G374" s="191" t="s">
        <v>756</v>
      </c>
      <c r="H374" s="181" t="s">
        <v>1831</v>
      </c>
      <c r="I374" s="184" t="s">
        <v>758</v>
      </c>
      <c r="J374" s="259">
        <v>910</v>
      </c>
      <c r="K374" s="191" t="s">
        <v>332</v>
      </c>
      <c r="L374" s="199"/>
      <c r="M374" s="276"/>
      <c r="N374" s="209" t="s">
        <v>2183</v>
      </c>
      <c r="O374" s="209"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88" t="s">
        <v>2184</v>
      </c>
      <c r="Q374" s="288" t="s">
        <v>310</v>
      </c>
      <c r="R374" s="288" t="str">
        <f t="shared" si="30"/>
        <v>Coal Mining Energy Related Emissions</v>
      </c>
      <c r="S374" s="288" t="str">
        <f t="shared" si="27"/>
        <v>//**Coal Mining Energy Related Emissions: **</v>
      </c>
      <c r="T374" s="275" t="str">
        <f t="shared" si="26"/>
        <v/>
      </c>
      <c r="U374" s="304"/>
      <c r="V374" s="275"/>
      <c r="W374" s="275"/>
      <c r="X374" s="275"/>
    </row>
    <row r="375" spans="1:24" s="328" customFormat="1" x14ac:dyDescent="0.25">
      <c r="A375" s="275" t="s">
        <v>2185</v>
      </c>
      <c r="B375" s="276"/>
      <c r="C375" s="189" t="s">
        <v>753</v>
      </c>
      <c r="D375" s="189" t="s">
        <v>619</v>
      </c>
      <c r="E375" s="189" t="s">
        <v>754</v>
      </c>
      <c r="F375" s="191" t="s">
        <v>2096</v>
      </c>
      <c r="G375" s="191" t="s">
        <v>762</v>
      </c>
      <c r="H375" s="181" t="s">
        <v>1831</v>
      </c>
      <c r="I375" s="184" t="s">
        <v>763</v>
      </c>
      <c r="J375" s="259">
        <v>911</v>
      </c>
      <c r="K375" s="191" t="s">
        <v>332</v>
      </c>
      <c r="L375" s="199"/>
      <c r="M375" s="276"/>
      <c r="N375" s="209" t="s">
        <v>2183</v>
      </c>
      <c r="O375" s="209"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88" t="s">
        <v>2184</v>
      </c>
      <c r="Q375" s="288" t="s">
        <v>310</v>
      </c>
      <c r="R375" s="288" t="str">
        <f t="shared" si="30"/>
        <v>Coal Mining Process Emissions</v>
      </c>
      <c r="S375" s="288" t="str">
        <f t="shared" si="27"/>
        <v>//**Coal Mining Process Emissions: **</v>
      </c>
      <c r="T375" s="275" t="str">
        <f t="shared" si="26"/>
        <v/>
      </c>
      <c r="U375" s="304"/>
      <c r="V375" s="275"/>
      <c r="W375" s="275"/>
      <c r="X375" s="275"/>
    </row>
    <row r="376" spans="1:24" s="328" customFormat="1" x14ac:dyDescent="0.25">
      <c r="A376" s="275" t="s">
        <v>2185</v>
      </c>
      <c r="B376" s="276"/>
      <c r="C376" s="189" t="s">
        <v>753</v>
      </c>
      <c r="D376" s="189" t="s">
        <v>619</v>
      </c>
      <c r="E376" s="189" t="s">
        <v>754</v>
      </c>
      <c r="F376" s="191" t="s">
        <v>2094</v>
      </c>
      <c r="G376" s="191" t="s">
        <v>756</v>
      </c>
      <c r="H376" s="181" t="s">
        <v>2100</v>
      </c>
      <c r="I376" s="184" t="s">
        <v>758</v>
      </c>
      <c r="J376" s="259">
        <v>912</v>
      </c>
      <c r="K376" s="191" t="s">
        <v>332</v>
      </c>
      <c r="L376" s="199"/>
      <c r="M376" s="276"/>
      <c r="N376" s="209" t="s">
        <v>2183</v>
      </c>
      <c r="O376" s="209"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88" t="s">
        <v>2184</v>
      </c>
      <c r="Q376" s="288" t="s">
        <v>310</v>
      </c>
      <c r="R376" s="288" t="str">
        <f t="shared" si="30"/>
        <v>Oil and Gas Extraction Energy Related Emissions</v>
      </c>
      <c r="S376" s="288" t="str">
        <f t="shared" si="27"/>
        <v>//**Oil and Gas Extraction Energy Related Emissions: **</v>
      </c>
      <c r="T376" s="275" t="str">
        <f t="shared" si="26"/>
        <v/>
      </c>
      <c r="U376" s="304"/>
      <c r="V376" s="275"/>
      <c r="W376" s="275"/>
      <c r="X376" s="275"/>
    </row>
    <row r="377" spans="1:24" s="328" customFormat="1" x14ac:dyDescent="0.25">
      <c r="A377" s="275" t="s">
        <v>2185</v>
      </c>
      <c r="B377" s="276"/>
      <c r="C377" s="189" t="s">
        <v>753</v>
      </c>
      <c r="D377" s="189" t="s">
        <v>619</v>
      </c>
      <c r="E377" s="189" t="s">
        <v>754</v>
      </c>
      <c r="F377" s="191" t="s">
        <v>2094</v>
      </c>
      <c r="G377" s="191" t="s">
        <v>762</v>
      </c>
      <c r="H377" s="181" t="s">
        <v>2100</v>
      </c>
      <c r="I377" s="184" t="s">
        <v>763</v>
      </c>
      <c r="J377" s="259">
        <v>913</v>
      </c>
      <c r="K377" s="191" t="s">
        <v>332</v>
      </c>
      <c r="L377" s="199"/>
      <c r="M377" s="276"/>
      <c r="N377" s="209" t="s">
        <v>2183</v>
      </c>
      <c r="O377" s="209"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88" t="s">
        <v>2184</v>
      </c>
      <c r="Q377" s="288" t="s">
        <v>310</v>
      </c>
      <c r="R377" s="288" t="str">
        <f t="shared" si="30"/>
        <v>Oil and Gas Extraction Process Emissions</v>
      </c>
      <c r="S377" s="288" t="str">
        <f t="shared" si="27"/>
        <v>//**Oil and Gas Extraction Process Emissions: **</v>
      </c>
      <c r="T377" s="275" t="str">
        <f t="shared" si="26"/>
        <v/>
      </c>
      <c r="U377" s="304"/>
      <c r="V377" s="275"/>
      <c r="W377" s="275"/>
      <c r="X377" s="275"/>
    </row>
    <row r="378" spans="1:24" s="328" customFormat="1" x14ac:dyDescent="0.25">
      <c r="A378" s="275" t="s">
        <v>2185</v>
      </c>
      <c r="B378" s="276"/>
      <c r="C378" s="189" t="s">
        <v>753</v>
      </c>
      <c r="D378" s="189" t="s">
        <v>619</v>
      </c>
      <c r="E378" s="189" t="s">
        <v>754</v>
      </c>
      <c r="F378" s="191" t="s">
        <v>2092</v>
      </c>
      <c r="G378" s="191" t="s">
        <v>756</v>
      </c>
      <c r="H378" s="181" t="s">
        <v>2129</v>
      </c>
      <c r="I378" s="184" t="s">
        <v>758</v>
      </c>
      <c r="J378" s="259">
        <v>914</v>
      </c>
      <c r="K378" s="191" t="s">
        <v>332</v>
      </c>
      <c r="L378" s="199"/>
      <c r="M378" s="276"/>
      <c r="N378" s="209" t="s">
        <v>2183</v>
      </c>
      <c r="O378" s="209"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88" t="s">
        <v>2184</v>
      </c>
      <c r="Q378" s="288" t="s">
        <v>310</v>
      </c>
      <c r="R378" s="288" t="str">
        <f t="shared" si="30"/>
        <v>Other Mining and Quarrying Energy Related Emissions</v>
      </c>
      <c r="S378" s="288" t="str">
        <f t="shared" si="27"/>
        <v>//**Other Mining and Quarrying Energy Related Emissions: **</v>
      </c>
      <c r="T378" s="275" t="str">
        <f t="shared" si="26"/>
        <v/>
      </c>
      <c r="U378" s="304"/>
      <c r="V378" s="275"/>
      <c r="W378" s="275"/>
      <c r="X378" s="275"/>
    </row>
    <row r="379" spans="1:24" s="328" customFormat="1" x14ac:dyDescent="0.25">
      <c r="A379" s="275" t="s">
        <v>2185</v>
      </c>
      <c r="B379" s="276"/>
      <c r="C379" s="189" t="s">
        <v>753</v>
      </c>
      <c r="D379" s="189" t="s">
        <v>619</v>
      </c>
      <c r="E379" s="189" t="s">
        <v>754</v>
      </c>
      <c r="F379" s="191" t="s">
        <v>2092</v>
      </c>
      <c r="G379" s="191" t="s">
        <v>762</v>
      </c>
      <c r="H379" s="181" t="s">
        <v>2129</v>
      </c>
      <c r="I379" s="184" t="s">
        <v>763</v>
      </c>
      <c r="J379" s="259">
        <v>915</v>
      </c>
      <c r="K379" s="191" t="s">
        <v>332</v>
      </c>
      <c r="L379" s="199"/>
      <c r="M379" s="276"/>
      <c r="N379" s="209" t="s">
        <v>2183</v>
      </c>
      <c r="O379" s="209"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88" t="s">
        <v>2184</v>
      </c>
      <c r="Q379" s="288" t="s">
        <v>310</v>
      </c>
      <c r="R379" s="288" t="str">
        <f t="shared" si="30"/>
        <v>Other Mining and Quarrying Process Emissions</v>
      </c>
      <c r="S379" s="288" t="str">
        <f t="shared" si="27"/>
        <v>//**Other Mining and Quarrying Process Emissions: **</v>
      </c>
      <c r="T379" s="275" t="str">
        <f t="shared" si="26"/>
        <v/>
      </c>
      <c r="U379" s="304"/>
      <c r="V379" s="275"/>
      <c r="W379" s="275"/>
      <c r="X379" s="275"/>
    </row>
    <row r="380" spans="1:24" s="328" customFormat="1" x14ac:dyDescent="0.25">
      <c r="A380" s="275" t="s">
        <v>2185</v>
      </c>
      <c r="B380" s="276"/>
      <c r="C380" s="189" t="s">
        <v>753</v>
      </c>
      <c r="D380" s="189" t="s">
        <v>619</v>
      </c>
      <c r="E380" s="189" t="s">
        <v>754</v>
      </c>
      <c r="F380" s="191" t="s">
        <v>2090</v>
      </c>
      <c r="G380" s="191" t="s">
        <v>756</v>
      </c>
      <c r="H380" s="181" t="s">
        <v>2128</v>
      </c>
      <c r="I380" s="184" t="s">
        <v>758</v>
      </c>
      <c r="J380" s="259">
        <v>916</v>
      </c>
      <c r="K380" s="184" t="s">
        <v>310</v>
      </c>
      <c r="L380" s="189"/>
      <c r="M380" s="276"/>
      <c r="N380" s="209" t="s">
        <v>2183</v>
      </c>
      <c r="O380" s="209"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88" t="s">
        <v>2184</v>
      </c>
      <c r="Q380" s="288" t="s">
        <v>310</v>
      </c>
      <c r="R380" s="288" t="str">
        <f t="shared" si="30"/>
        <v>Food Beverage and Tobacco Energy Related Emissions</v>
      </c>
      <c r="S380" s="288" t="str">
        <f t="shared" si="27"/>
        <v>//**Food Beverage and Tobacco Energy Related Emissions: **</v>
      </c>
      <c r="T380" s="275" t="str">
        <f t="shared" si="26"/>
        <v>//**Food Beverage and Tobacco Energy Related Emissions: **</v>
      </c>
      <c r="U380" s="304"/>
      <c r="V380" s="275"/>
      <c r="W380" s="275"/>
      <c r="X380" s="275"/>
    </row>
    <row r="381" spans="1:24" s="328" customFormat="1" x14ac:dyDescent="0.25">
      <c r="A381" s="275" t="s">
        <v>2185</v>
      </c>
      <c r="B381" s="276"/>
      <c r="C381" s="189" t="s">
        <v>753</v>
      </c>
      <c r="D381" s="189" t="s">
        <v>619</v>
      </c>
      <c r="E381" s="189" t="s">
        <v>754</v>
      </c>
      <c r="F381" s="191" t="s">
        <v>2090</v>
      </c>
      <c r="G381" s="191" t="s">
        <v>762</v>
      </c>
      <c r="H381" s="181" t="s">
        <v>2128</v>
      </c>
      <c r="I381" s="184" t="s">
        <v>763</v>
      </c>
      <c r="J381" s="259">
        <v>917</v>
      </c>
      <c r="K381" s="191" t="s">
        <v>332</v>
      </c>
      <c r="L381" s="189"/>
      <c r="M381" s="276"/>
      <c r="N381" s="209" t="s">
        <v>2183</v>
      </c>
      <c r="O381" s="209"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88" t="s">
        <v>2184</v>
      </c>
      <c r="Q381" s="288" t="s">
        <v>310</v>
      </c>
      <c r="R381" s="288" t="str">
        <f t="shared" si="30"/>
        <v>Food Beverage and Tobacco Process Emissions</v>
      </c>
      <c r="S381" s="288" t="str">
        <f t="shared" si="27"/>
        <v>//**Food Beverage and Tobacco Process Emissions: **</v>
      </c>
      <c r="T381" s="275" t="str">
        <f t="shared" si="26"/>
        <v/>
      </c>
      <c r="U381" s="304"/>
      <c r="V381" s="275"/>
      <c r="W381" s="275"/>
      <c r="X381" s="275"/>
    </row>
    <row r="382" spans="1:24" s="328" customFormat="1" x14ac:dyDescent="0.25">
      <c r="A382" s="275" t="s">
        <v>2185</v>
      </c>
      <c r="B382" s="276"/>
      <c r="C382" s="189" t="s">
        <v>753</v>
      </c>
      <c r="D382" s="189" t="s">
        <v>619</v>
      </c>
      <c r="E382" s="189" t="s">
        <v>754</v>
      </c>
      <c r="F382" s="191" t="s">
        <v>2088</v>
      </c>
      <c r="G382" s="191" t="s">
        <v>756</v>
      </c>
      <c r="H382" s="181" t="s">
        <v>2127</v>
      </c>
      <c r="I382" s="184" t="s">
        <v>758</v>
      </c>
      <c r="J382" s="259">
        <v>918</v>
      </c>
      <c r="K382" s="184" t="s">
        <v>310</v>
      </c>
      <c r="L382" s="189"/>
      <c r="M382" s="276"/>
      <c r="N382" s="209" t="s">
        <v>2183</v>
      </c>
      <c r="O382" s="209"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88" t="s">
        <v>2184</v>
      </c>
      <c r="Q382" s="288" t="s">
        <v>310</v>
      </c>
      <c r="R382" s="288" t="str">
        <f t="shared" si="30"/>
        <v>Textiles Apparel and Leather Energy Related Emissions</v>
      </c>
      <c r="S382" s="288" t="str">
        <f t="shared" si="27"/>
        <v>//**Textiles Apparel and Leather Energy Related Emissions: **</v>
      </c>
      <c r="T382" s="275" t="str">
        <f t="shared" si="26"/>
        <v>//**Textiles Apparel and Leather Energy Related Emissions: **</v>
      </c>
      <c r="U382" s="304"/>
      <c r="V382" s="275"/>
      <c r="W382" s="275"/>
      <c r="X382" s="275"/>
    </row>
    <row r="383" spans="1:24" s="328" customFormat="1" x14ac:dyDescent="0.25">
      <c r="A383" s="275" t="s">
        <v>2185</v>
      </c>
      <c r="B383" s="276"/>
      <c r="C383" s="189" t="s">
        <v>753</v>
      </c>
      <c r="D383" s="189" t="s">
        <v>619</v>
      </c>
      <c r="E383" s="189" t="s">
        <v>754</v>
      </c>
      <c r="F383" s="191" t="s">
        <v>2088</v>
      </c>
      <c r="G383" s="191" t="s">
        <v>762</v>
      </c>
      <c r="H383" s="181" t="s">
        <v>2127</v>
      </c>
      <c r="I383" s="184" t="s">
        <v>763</v>
      </c>
      <c r="J383" s="259">
        <v>919</v>
      </c>
      <c r="K383" s="191" t="s">
        <v>332</v>
      </c>
      <c r="L383" s="189"/>
      <c r="M383" s="276"/>
      <c r="N383" s="209" t="s">
        <v>2183</v>
      </c>
      <c r="O383" s="209"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88" t="s">
        <v>2184</v>
      </c>
      <c r="Q383" s="288" t="s">
        <v>310</v>
      </c>
      <c r="R383" s="288" t="str">
        <f t="shared" si="30"/>
        <v>Textiles Apparel and Leather Process Emissions</v>
      </c>
      <c r="S383" s="288" t="str">
        <f t="shared" si="27"/>
        <v>//**Textiles Apparel and Leather Process Emissions: **</v>
      </c>
      <c r="T383" s="275" t="str">
        <f t="shared" si="26"/>
        <v/>
      </c>
      <c r="U383" s="304"/>
      <c r="V383" s="275"/>
      <c r="W383" s="275"/>
      <c r="X383" s="275"/>
    </row>
    <row r="384" spans="1:24" s="328" customFormat="1" x14ac:dyDescent="0.25">
      <c r="A384" s="275" t="s">
        <v>2185</v>
      </c>
      <c r="B384" s="276"/>
      <c r="C384" s="189" t="s">
        <v>753</v>
      </c>
      <c r="D384" s="189" t="s">
        <v>619</v>
      </c>
      <c r="E384" s="189" t="s">
        <v>754</v>
      </c>
      <c r="F384" s="191" t="s">
        <v>2086</v>
      </c>
      <c r="G384" s="191" t="s">
        <v>756</v>
      </c>
      <c r="H384" s="181" t="s">
        <v>2126</v>
      </c>
      <c r="I384" s="184" t="s">
        <v>758</v>
      </c>
      <c r="J384" s="259">
        <v>920</v>
      </c>
      <c r="K384" s="184" t="s">
        <v>310</v>
      </c>
      <c r="L384" s="189"/>
      <c r="M384" s="276"/>
      <c r="N384" s="209" t="s">
        <v>2183</v>
      </c>
      <c r="O384" s="209"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88" t="s">
        <v>2184</v>
      </c>
      <c r="Q384" s="288" t="s">
        <v>310</v>
      </c>
      <c r="R384" s="288" t="str">
        <f t="shared" si="30"/>
        <v>Wood Products Energy Related Emissions</v>
      </c>
      <c r="S384" s="288" t="str">
        <f t="shared" si="27"/>
        <v>//**Wood Products Energy Related Emissions: **</v>
      </c>
      <c r="T384" s="275" t="str">
        <f t="shared" si="26"/>
        <v>//**Wood Products Energy Related Emissions: **</v>
      </c>
      <c r="U384" s="304"/>
      <c r="V384" s="275"/>
      <c r="W384" s="275"/>
      <c r="X384" s="275"/>
    </row>
    <row r="385" spans="1:24" s="328" customFormat="1" x14ac:dyDescent="0.25">
      <c r="A385" s="275" t="s">
        <v>2185</v>
      </c>
      <c r="B385" s="276"/>
      <c r="C385" s="189" t="s">
        <v>753</v>
      </c>
      <c r="D385" s="189" t="s">
        <v>619</v>
      </c>
      <c r="E385" s="189" t="s">
        <v>754</v>
      </c>
      <c r="F385" s="191" t="s">
        <v>2086</v>
      </c>
      <c r="G385" s="191" t="s">
        <v>762</v>
      </c>
      <c r="H385" s="181" t="s">
        <v>2126</v>
      </c>
      <c r="I385" s="184" t="s">
        <v>763</v>
      </c>
      <c r="J385" s="259">
        <v>921</v>
      </c>
      <c r="K385" s="191" t="s">
        <v>332</v>
      </c>
      <c r="L385" s="189"/>
      <c r="M385" s="276"/>
      <c r="N385" s="209" t="s">
        <v>2183</v>
      </c>
      <c r="O385" s="209"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88" t="s">
        <v>2184</v>
      </c>
      <c r="Q385" s="288" t="s">
        <v>310</v>
      </c>
      <c r="R385" s="288" t="str">
        <f t="shared" si="30"/>
        <v>Wood Products Process Emissions</v>
      </c>
      <c r="S385" s="288" t="str">
        <f t="shared" si="27"/>
        <v>//**Wood Products Process Emissions: **</v>
      </c>
      <c r="T385" s="275" t="str">
        <f t="shared" si="26"/>
        <v/>
      </c>
      <c r="U385" s="304"/>
      <c r="V385" s="275"/>
      <c r="W385" s="275"/>
      <c r="X385" s="275"/>
    </row>
    <row r="386" spans="1:24" s="328" customFormat="1" x14ac:dyDescent="0.25">
      <c r="A386" s="275" t="s">
        <v>2185</v>
      </c>
      <c r="B386" s="276"/>
      <c r="C386" s="189" t="s">
        <v>753</v>
      </c>
      <c r="D386" s="189" t="s">
        <v>619</v>
      </c>
      <c r="E386" s="189" t="s">
        <v>754</v>
      </c>
      <c r="F386" s="191" t="s">
        <v>2084</v>
      </c>
      <c r="G386" s="191" t="s">
        <v>756</v>
      </c>
      <c r="H386" s="181" t="s">
        <v>2125</v>
      </c>
      <c r="I386" s="184" t="s">
        <v>758</v>
      </c>
      <c r="J386" s="259">
        <v>922</v>
      </c>
      <c r="K386" s="184" t="s">
        <v>310</v>
      </c>
      <c r="L386" s="189"/>
      <c r="M386" s="276"/>
      <c r="N386" s="209" t="s">
        <v>2183</v>
      </c>
      <c r="O386" s="209"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88" t="s">
        <v>2184</v>
      </c>
      <c r="Q386" s="288" t="s">
        <v>310</v>
      </c>
      <c r="R386" s="288" t="str">
        <f t="shared" si="30"/>
        <v>Pulp Paper and Printing Energy Related Emissions</v>
      </c>
      <c r="S386" s="288" t="str">
        <f t="shared" si="27"/>
        <v>//**Pulp Paper and Printing Energy Related Emissions: **</v>
      </c>
      <c r="T386" s="275" t="str">
        <f t="shared" si="26"/>
        <v>//**Pulp Paper and Printing Energy Related Emissions: **</v>
      </c>
      <c r="U386" s="304"/>
      <c r="V386" s="275"/>
      <c r="W386" s="275"/>
      <c r="X386" s="275"/>
    </row>
    <row r="387" spans="1:24" s="328" customFormat="1" x14ac:dyDescent="0.25">
      <c r="A387" s="275" t="s">
        <v>2185</v>
      </c>
      <c r="B387" s="276"/>
      <c r="C387" s="189" t="s">
        <v>753</v>
      </c>
      <c r="D387" s="189" t="s">
        <v>619</v>
      </c>
      <c r="E387" s="189" t="s">
        <v>754</v>
      </c>
      <c r="F387" s="191" t="s">
        <v>2084</v>
      </c>
      <c r="G387" s="191" t="s">
        <v>762</v>
      </c>
      <c r="H387" s="181" t="s">
        <v>2125</v>
      </c>
      <c r="I387" s="184" t="s">
        <v>763</v>
      </c>
      <c r="J387" s="259">
        <v>923</v>
      </c>
      <c r="K387" s="191" t="s">
        <v>332</v>
      </c>
      <c r="L387" s="199"/>
      <c r="M387" s="276"/>
      <c r="N387" s="209" t="s">
        <v>2183</v>
      </c>
      <c r="O387" s="209"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88" t="s">
        <v>2184</v>
      </c>
      <c r="Q387" s="288" t="s">
        <v>310</v>
      </c>
      <c r="R387" s="288" t="str">
        <f t="shared" si="30"/>
        <v>Pulp Paper and Printing Process Emissions</v>
      </c>
      <c r="S387" s="288" t="str">
        <f t="shared" si="27"/>
        <v>//**Pulp Paper and Printing Process Emissions: **</v>
      </c>
      <c r="T387" s="275" t="str">
        <f t="shared" si="26"/>
        <v/>
      </c>
      <c r="U387" s="304"/>
      <c r="V387" s="275"/>
      <c r="W387" s="275"/>
      <c r="X387" s="275"/>
    </row>
    <row r="388" spans="1:24" s="328" customFormat="1" x14ac:dyDescent="0.25">
      <c r="A388" s="275" t="s">
        <v>2185</v>
      </c>
      <c r="B388" s="276"/>
      <c r="C388" s="189" t="s">
        <v>753</v>
      </c>
      <c r="D388" s="189" t="s">
        <v>619</v>
      </c>
      <c r="E388" s="189" t="s">
        <v>754</v>
      </c>
      <c r="F388" s="191" t="s">
        <v>2082</v>
      </c>
      <c r="G388" s="191" t="s">
        <v>756</v>
      </c>
      <c r="H388" s="181" t="s">
        <v>2124</v>
      </c>
      <c r="I388" s="184" t="s">
        <v>758</v>
      </c>
      <c r="J388" s="259">
        <v>924</v>
      </c>
      <c r="K388" s="184" t="s">
        <v>310</v>
      </c>
      <c r="L388" s="199"/>
      <c r="M388" s="276"/>
      <c r="N388" s="209" t="s">
        <v>2183</v>
      </c>
      <c r="O388" s="209"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88" t="s">
        <v>2184</v>
      </c>
      <c r="Q388" s="288" t="s">
        <v>310</v>
      </c>
      <c r="R388" s="288" t="str">
        <f t="shared" si="30"/>
        <v>Refined Petroleum and Coke Energy Related Emissions</v>
      </c>
      <c r="S388" s="288" t="str">
        <f t="shared" ref="S388" si="31">IF(R388="","","//**"&amp;R388&amp;": **")</f>
        <v>//**Refined Petroleum and Coke Energy Related Emissions: **</v>
      </c>
      <c r="T388" s="275" t="str">
        <f t="shared" ref="T388" si="32">IF(K388="Yes",S388&amp;L388,"")</f>
        <v>//**Refined Petroleum and Coke Energy Related Emissions: **</v>
      </c>
      <c r="U388" s="304"/>
      <c r="V388" s="275"/>
      <c r="W388" s="275"/>
      <c r="X388" s="275"/>
    </row>
    <row r="389" spans="1:24" s="328" customFormat="1" x14ac:dyDescent="0.25">
      <c r="A389" s="275" t="s">
        <v>2185</v>
      </c>
      <c r="B389" s="276"/>
      <c r="C389" s="189" t="s">
        <v>753</v>
      </c>
      <c r="D389" s="189" t="s">
        <v>619</v>
      </c>
      <c r="E389" s="189" t="s">
        <v>754</v>
      </c>
      <c r="F389" s="191" t="s">
        <v>2082</v>
      </c>
      <c r="G389" s="191" t="s">
        <v>762</v>
      </c>
      <c r="H389" s="181" t="s">
        <v>2124</v>
      </c>
      <c r="I389" s="184" t="s">
        <v>763</v>
      </c>
      <c r="J389" s="259">
        <v>925</v>
      </c>
      <c r="K389" s="191" t="s">
        <v>332</v>
      </c>
      <c r="L389" s="199"/>
      <c r="M389" s="276"/>
      <c r="N389" s="209" t="s">
        <v>2183</v>
      </c>
      <c r="O389" s="209"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88" t="s">
        <v>2184</v>
      </c>
      <c r="Q389" s="288" t="s">
        <v>310</v>
      </c>
      <c r="R389" s="288" t="str">
        <f t="shared" ref="R389:R405" si="33">H389&amp;" "&amp;I389</f>
        <v>Refined Petroleum and Coke Process Emissions</v>
      </c>
      <c r="S389" s="288" t="str">
        <f t="shared" ref="S389:S405" si="34">IF(R389="","","//**"&amp;R389&amp;": **")</f>
        <v>//**Refined Petroleum and Coke Process Emissions: **</v>
      </c>
      <c r="T389" s="275" t="str">
        <f t="shared" ref="T389:T405" si="35">IF(K389="Yes",S389&amp;L389,"")</f>
        <v/>
      </c>
      <c r="U389" s="304"/>
      <c r="V389" s="275"/>
      <c r="W389" s="275"/>
      <c r="X389" s="275"/>
    </row>
    <row r="390" spans="1:24" s="328" customFormat="1" x14ac:dyDescent="0.25">
      <c r="A390" s="275" t="s">
        <v>2185</v>
      </c>
      <c r="B390" s="276"/>
      <c r="C390" s="189" t="s">
        <v>753</v>
      </c>
      <c r="D390" s="189" t="s">
        <v>619</v>
      </c>
      <c r="E390" s="189" t="s">
        <v>754</v>
      </c>
      <c r="F390" s="191" t="s">
        <v>2080</v>
      </c>
      <c r="G390" s="191" t="s">
        <v>756</v>
      </c>
      <c r="H390" s="181" t="s">
        <v>1832</v>
      </c>
      <c r="I390" s="184" t="s">
        <v>758</v>
      </c>
      <c r="J390" s="259">
        <v>926</v>
      </c>
      <c r="K390" s="184" t="s">
        <v>310</v>
      </c>
      <c r="L390" s="199"/>
      <c r="M390" s="276"/>
      <c r="N390" s="209" t="s">
        <v>2183</v>
      </c>
      <c r="O390" s="209"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88" t="s">
        <v>2184</v>
      </c>
      <c r="Q390" s="288" t="s">
        <v>310</v>
      </c>
      <c r="R390" s="288" t="str">
        <f t="shared" si="33"/>
        <v>Chemicals Energy Related Emissions</v>
      </c>
      <c r="S390" s="288" t="str">
        <f t="shared" si="34"/>
        <v>//**Chemicals Energy Related Emissions: **</v>
      </c>
      <c r="T390" s="275" t="str">
        <f t="shared" si="35"/>
        <v>//**Chemicals Energy Related Emissions: **</v>
      </c>
      <c r="U390" s="304"/>
      <c r="V390" s="275"/>
      <c r="W390" s="275"/>
      <c r="X390" s="275"/>
    </row>
    <row r="391" spans="1:24" s="328" customFormat="1" x14ac:dyDescent="0.25">
      <c r="A391" s="275" t="s">
        <v>2185</v>
      </c>
      <c r="B391" s="276"/>
      <c r="C391" s="189" t="s">
        <v>753</v>
      </c>
      <c r="D391" s="189" t="s">
        <v>619</v>
      </c>
      <c r="E391" s="189" t="s">
        <v>754</v>
      </c>
      <c r="F391" s="191" t="s">
        <v>2080</v>
      </c>
      <c r="G391" s="191" t="s">
        <v>762</v>
      </c>
      <c r="H391" s="181" t="s">
        <v>1832</v>
      </c>
      <c r="I391" s="184" t="s">
        <v>763</v>
      </c>
      <c r="J391" s="259">
        <v>927</v>
      </c>
      <c r="K391" s="184" t="s">
        <v>310</v>
      </c>
      <c r="L391" s="199"/>
      <c r="M391" s="276"/>
      <c r="N391" s="209" t="s">
        <v>2183</v>
      </c>
      <c r="O391" s="209"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88" t="s">
        <v>2184</v>
      </c>
      <c r="Q391" s="288" t="s">
        <v>310</v>
      </c>
      <c r="R391" s="288" t="str">
        <f t="shared" si="33"/>
        <v>Chemicals Process Emissions</v>
      </c>
      <c r="S391" s="288" t="str">
        <f t="shared" si="34"/>
        <v>//**Chemicals Process Emissions: **</v>
      </c>
      <c r="T391" s="275" t="str">
        <f t="shared" si="35"/>
        <v>//**Chemicals Process Emissions: **</v>
      </c>
      <c r="U391" s="304"/>
      <c r="V391" s="275"/>
      <c r="W391" s="275"/>
      <c r="X391" s="275"/>
    </row>
    <row r="392" spans="1:24" s="328" customFormat="1" x14ac:dyDescent="0.25">
      <c r="A392" s="275" t="s">
        <v>2185</v>
      </c>
      <c r="B392" s="276"/>
      <c r="C392" s="189" t="s">
        <v>753</v>
      </c>
      <c r="D392" s="189" t="s">
        <v>619</v>
      </c>
      <c r="E392" s="189" t="s">
        <v>754</v>
      </c>
      <c r="F392" s="191" t="s">
        <v>2079</v>
      </c>
      <c r="G392" s="191" t="s">
        <v>756</v>
      </c>
      <c r="H392" s="181" t="s">
        <v>2123</v>
      </c>
      <c r="I392" s="184" t="s">
        <v>758</v>
      </c>
      <c r="J392" s="259">
        <v>928</v>
      </c>
      <c r="K392" s="184" t="s">
        <v>310</v>
      </c>
      <c r="L392" s="199"/>
      <c r="M392" s="276"/>
      <c r="N392" s="209" t="s">
        <v>2183</v>
      </c>
      <c r="O392" s="209"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88" t="s">
        <v>2184</v>
      </c>
      <c r="Q392" s="288" t="s">
        <v>310</v>
      </c>
      <c r="R392" s="288" t="str">
        <f t="shared" si="33"/>
        <v>Rubber and Plastic Products Energy Related Emissions</v>
      </c>
      <c r="S392" s="288" t="str">
        <f t="shared" si="34"/>
        <v>//**Rubber and Plastic Products Energy Related Emissions: **</v>
      </c>
      <c r="T392" s="275" t="str">
        <f t="shared" si="35"/>
        <v>//**Rubber and Plastic Products Energy Related Emissions: **</v>
      </c>
      <c r="U392" s="304"/>
      <c r="V392" s="275"/>
      <c r="W392" s="275"/>
      <c r="X392" s="275"/>
    </row>
    <row r="393" spans="1:24" s="328" customFormat="1" x14ac:dyDescent="0.25">
      <c r="A393" s="275" t="s">
        <v>2185</v>
      </c>
      <c r="B393" s="276"/>
      <c r="C393" s="189" t="s">
        <v>753</v>
      </c>
      <c r="D393" s="189" t="s">
        <v>619</v>
      </c>
      <c r="E393" s="189" t="s">
        <v>754</v>
      </c>
      <c r="F393" s="191" t="s">
        <v>2079</v>
      </c>
      <c r="G393" s="191" t="s">
        <v>762</v>
      </c>
      <c r="H393" s="181" t="s">
        <v>2123</v>
      </c>
      <c r="I393" s="184" t="s">
        <v>763</v>
      </c>
      <c r="J393" s="259">
        <v>929</v>
      </c>
      <c r="K393" s="191" t="s">
        <v>332</v>
      </c>
      <c r="L393" s="199"/>
      <c r="M393" s="276"/>
      <c r="N393" s="209" t="s">
        <v>2183</v>
      </c>
      <c r="O393" s="209"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88" t="s">
        <v>2184</v>
      </c>
      <c r="Q393" s="288" t="s">
        <v>310</v>
      </c>
      <c r="R393" s="288" t="str">
        <f t="shared" si="33"/>
        <v>Rubber and Plastic Products Process Emissions</v>
      </c>
      <c r="S393" s="288" t="str">
        <f t="shared" si="34"/>
        <v>//**Rubber and Plastic Products Process Emissions: **</v>
      </c>
      <c r="T393" s="275" t="str">
        <f t="shared" si="35"/>
        <v/>
      </c>
      <c r="U393" s="304"/>
      <c r="V393" s="275"/>
      <c r="W393" s="275"/>
      <c r="X393" s="275"/>
    </row>
    <row r="394" spans="1:24" s="328" customFormat="1" x14ac:dyDescent="0.25">
      <c r="A394" s="275" t="s">
        <v>2185</v>
      </c>
      <c r="B394" s="276"/>
      <c r="C394" s="189" t="s">
        <v>753</v>
      </c>
      <c r="D394" s="189" t="s">
        <v>619</v>
      </c>
      <c r="E394" s="189" t="s">
        <v>754</v>
      </c>
      <c r="F394" s="191" t="s">
        <v>2077</v>
      </c>
      <c r="G394" s="191" t="s">
        <v>756</v>
      </c>
      <c r="H394" s="181" t="s">
        <v>2122</v>
      </c>
      <c r="I394" s="184" t="s">
        <v>758</v>
      </c>
      <c r="J394" s="259">
        <v>930</v>
      </c>
      <c r="K394" s="184" t="s">
        <v>310</v>
      </c>
      <c r="L394" s="199"/>
      <c r="M394" s="276"/>
      <c r="N394" s="209" t="s">
        <v>2183</v>
      </c>
      <c r="O394" s="209"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88" t="s">
        <v>2184</v>
      </c>
      <c r="Q394" s="288" t="s">
        <v>310</v>
      </c>
      <c r="R394" s="288" t="str">
        <f t="shared" si="33"/>
        <v>Glass and Glass Products Energy Related Emissions</v>
      </c>
      <c r="S394" s="288" t="str">
        <f t="shared" si="34"/>
        <v>//**Glass and Glass Products Energy Related Emissions: **</v>
      </c>
      <c r="T394" s="275" t="str">
        <f t="shared" si="35"/>
        <v>//**Glass and Glass Products Energy Related Emissions: **</v>
      </c>
      <c r="U394" s="304"/>
      <c r="V394" s="275"/>
      <c r="W394" s="275"/>
      <c r="X394" s="275"/>
    </row>
    <row r="395" spans="1:24" s="328" customFormat="1" x14ac:dyDescent="0.25">
      <c r="A395" s="275" t="s">
        <v>2185</v>
      </c>
      <c r="B395" s="276"/>
      <c r="C395" s="189" t="s">
        <v>753</v>
      </c>
      <c r="D395" s="189" t="s">
        <v>619</v>
      </c>
      <c r="E395" s="189" t="s">
        <v>754</v>
      </c>
      <c r="F395" s="191" t="s">
        <v>2077</v>
      </c>
      <c r="G395" s="191" t="s">
        <v>762</v>
      </c>
      <c r="H395" s="181" t="s">
        <v>2122</v>
      </c>
      <c r="I395" s="184" t="s">
        <v>763</v>
      </c>
      <c r="J395" s="259">
        <v>931</v>
      </c>
      <c r="K395" s="191" t="s">
        <v>332</v>
      </c>
      <c r="L395" s="199"/>
      <c r="M395" s="276"/>
      <c r="N395" s="209" t="s">
        <v>2183</v>
      </c>
      <c r="O395" s="209"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88" t="s">
        <v>2184</v>
      </c>
      <c r="Q395" s="288" t="s">
        <v>310</v>
      </c>
      <c r="R395" s="288" t="str">
        <f t="shared" si="33"/>
        <v>Glass and Glass Products Process Emissions</v>
      </c>
      <c r="S395" s="288" t="str">
        <f t="shared" si="34"/>
        <v>//**Glass and Glass Products Process Emissions: **</v>
      </c>
      <c r="T395" s="275" t="str">
        <f t="shared" si="35"/>
        <v/>
      </c>
      <c r="U395" s="304"/>
      <c r="V395" s="275"/>
      <c r="W395" s="275"/>
      <c r="X395" s="275"/>
    </row>
    <row r="396" spans="1:24" s="328" customFormat="1" x14ac:dyDescent="0.25">
      <c r="A396" s="275" t="s">
        <v>2185</v>
      </c>
      <c r="B396" s="276"/>
      <c r="C396" s="189" t="s">
        <v>753</v>
      </c>
      <c r="D396" s="189" t="s">
        <v>619</v>
      </c>
      <c r="E396" s="189" t="s">
        <v>754</v>
      </c>
      <c r="F396" s="191" t="s">
        <v>2075</v>
      </c>
      <c r="G396" s="191" t="s">
        <v>756</v>
      </c>
      <c r="H396" s="181" t="s">
        <v>2121</v>
      </c>
      <c r="I396" s="184" t="s">
        <v>758</v>
      </c>
      <c r="J396" s="259">
        <v>932</v>
      </c>
      <c r="K396" s="184" t="s">
        <v>310</v>
      </c>
      <c r="L396" s="199"/>
      <c r="M396" s="276"/>
      <c r="N396" s="209" t="s">
        <v>2183</v>
      </c>
      <c r="O396" s="209"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88" t="s">
        <v>2184</v>
      </c>
      <c r="Q396" s="288" t="s">
        <v>310</v>
      </c>
      <c r="R396" s="288" t="str">
        <f t="shared" si="33"/>
        <v>Cement and Other Nonmetallic Minerals Energy Related Emissions</v>
      </c>
      <c r="S396" s="288" t="str">
        <f t="shared" si="34"/>
        <v>//**Cement and Other Nonmetallic Minerals Energy Related Emissions: **</v>
      </c>
      <c r="T396" s="275" t="str">
        <f t="shared" si="35"/>
        <v>//**Cement and Other Nonmetallic Minerals Energy Related Emissions: **</v>
      </c>
      <c r="U396" s="304"/>
      <c r="V396" s="275"/>
      <c r="W396" s="275"/>
      <c r="X396" s="275"/>
    </row>
    <row r="397" spans="1:24" s="328" customFormat="1" x14ac:dyDescent="0.25">
      <c r="A397" s="275" t="s">
        <v>2185</v>
      </c>
      <c r="B397" s="276"/>
      <c r="C397" s="189" t="s">
        <v>753</v>
      </c>
      <c r="D397" s="189" t="s">
        <v>619</v>
      </c>
      <c r="E397" s="189" t="s">
        <v>754</v>
      </c>
      <c r="F397" s="191" t="s">
        <v>2075</v>
      </c>
      <c r="G397" s="191" t="s">
        <v>762</v>
      </c>
      <c r="H397" s="181" t="s">
        <v>2121</v>
      </c>
      <c r="I397" s="184" t="s">
        <v>763</v>
      </c>
      <c r="J397" s="259">
        <v>933</v>
      </c>
      <c r="K397" s="184" t="s">
        <v>310</v>
      </c>
      <c r="L397" s="199"/>
      <c r="M397" s="276"/>
      <c r="N397" s="209" t="s">
        <v>2183</v>
      </c>
      <c r="O397" s="209"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88" t="s">
        <v>2184</v>
      </c>
      <c r="Q397" s="288" t="s">
        <v>310</v>
      </c>
      <c r="R397" s="288" t="str">
        <f t="shared" si="33"/>
        <v>Cement and Other Nonmetallic Minerals Process Emissions</v>
      </c>
      <c r="S397" s="288" t="str">
        <f t="shared" si="34"/>
        <v>//**Cement and Other Nonmetallic Minerals Process Emissions: **</v>
      </c>
      <c r="T397" s="275" t="str">
        <f t="shared" si="35"/>
        <v>//**Cement and Other Nonmetallic Minerals Process Emissions: **</v>
      </c>
      <c r="U397" s="304"/>
      <c r="V397" s="275"/>
      <c r="W397" s="275"/>
      <c r="X397" s="275"/>
    </row>
    <row r="398" spans="1:24" s="328" customFormat="1" x14ac:dyDescent="0.25">
      <c r="A398" s="275" t="s">
        <v>2185</v>
      </c>
      <c r="B398" s="276"/>
      <c r="C398" s="189" t="s">
        <v>753</v>
      </c>
      <c r="D398" s="189" t="s">
        <v>619</v>
      </c>
      <c r="E398" s="189" t="s">
        <v>754</v>
      </c>
      <c r="F398" s="191" t="s">
        <v>2073</v>
      </c>
      <c r="G398" s="191" t="s">
        <v>756</v>
      </c>
      <c r="H398" s="181" t="s">
        <v>1833</v>
      </c>
      <c r="I398" s="184" t="s">
        <v>758</v>
      </c>
      <c r="J398" s="259">
        <v>934</v>
      </c>
      <c r="K398" s="184" t="s">
        <v>310</v>
      </c>
      <c r="L398" s="199"/>
      <c r="M398" s="276"/>
      <c r="N398" s="209" t="s">
        <v>2183</v>
      </c>
      <c r="O398" s="209"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88" t="s">
        <v>2184</v>
      </c>
      <c r="Q398" s="288" t="s">
        <v>310</v>
      </c>
      <c r="R398" s="288" t="str">
        <f t="shared" si="33"/>
        <v>Iron and Steel Energy Related Emissions</v>
      </c>
      <c r="S398" s="288" t="str">
        <f t="shared" si="34"/>
        <v>//**Iron and Steel Energy Related Emissions: **</v>
      </c>
      <c r="T398" s="275" t="str">
        <f t="shared" si="35"/>
        <v>//**Iron and Steel Energy Related Emissions: **</v>
      </c>
      <c r="U398" s="304"/>
      <c r="V398" s="275"/>
      <c r="W398" s="275"/>
      <c r="X398" s="275"/>
    </row>
    <row r="399" spans="1:24" s="328" customFormat="1" x14ac:dyDescent="0.25">
      <c r="A399" s="275" t="s">
        <v>2185</v>
      </c>
      <c r="B399" s="276"/>
      <c r="C399" s="189" t="s">
        <v>753</v>
      </c>
      <c r="D399" s="189" t="s">
        <v>619</v>
      </c>
      <c r="E399" s="189" t="s">
        <v>754</v>
      </c>
      <c r="F399" s="191" t="s">
        <v>2073</v>
      </c>
      <c r="G399" s="191" t="s">
        <v>762</v>
      </c>
      <c r="H399" s="181" t="s">
        <v>1833</v>
      </c>
      <c r="I399" s="184" t="s">
        <v>763</v>
      </c>
      <c r="J399" s="259">
        <v>935</v>
      </c>
      <c r="K399" s="184" t="s">
        <v>310</v>
      </c>
      <c r="L399" s="199"/>
      <c r="M399" s="276"/>
      <c r="N399" s="209" t="s">
        <v>2183</v>
      </c>
      <c r="O399" s="209"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88" t="s">
        <v>2184</v>
      </c>
      <c r="Q399" s="288" t="s">
        <v>310</v>
      </c>
      <c r="R399" s="288" t="str">
        <f t="shared" si="33"/>
        <v>Iron and Steel Process Emissions</v>
      </c>
      <c r="S399" s="288" t="str">
        <f t="shared" si="34"/>
        <v>//**Iron and Steel Process Emissions: **</v>
      </c>
      <c r="T399" s="275" t="str">
        <f t="shared" si="35"/>
        <v>//**Iron and Steel Process Emissions: **</v>
      </c>
      <c r="U399" s="304"/>
      <c r="V399" s="275"/>
      <c r="W399" s="275"/>
      <c r="X399" s="275"/>
    </row>
    <row r="400" spans="1:24" s="328" customFormat="1" x14ac:dyDescent="0.25">
      <c r="A400" s="275" t="s">
        <v>2185</v>
      </c>
      <c r="B400" s="276"/>
      <c r="C400" s="189" t="s">
        <v>753</v>
      </c>
      <c r="D400" s="189" t="s">
        <v>619</v>
      </c>
      <c r="E400" s="189" t="s">
        <v>754</v>
      </c>
      <c r="F400" s="191" t="s">
        <v>2072</v>
      </c>
      <c r="G400" s="191" t="s">
        <v>756</v>
      </c>
      <c r="H400" s="181" t="s">
        <v>2120</v>
      </c>
      <c r="I400" s="184" t="s">
        <v>758</v>
      </c>
      <c r="J400" s="259">
        <v>936</v>
      </c>
      <c r="K400" s="184" t="s">
        <v>310</v>
      </c>
      <c r="L400" s="199"/>
      <c r="M400" s="276"/>
      <c r="N400" s="209" t="s">
        <v>2183</v>
      </c>
      <c r="O400" s="209"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88" t="s">
        <v>2184</v>
      </c>
      <c r="Q400" s="288" t="s">
        <v>310</v>
      </c>
      <c r="R400" s="288" t="str">
        <f t="shared" si="33"/>
        <v>Other Metals Energy Related Emissions</v>
      </c>
      <c r="S400" s="288" t="str">
        <f t="shared" si="34"/>
        <v>//**Other Metals Energy Related Emissions: **</v>
      </c>
      <c r="T400" s="275" t="str">
        <f t="shared" si="35"/>
        <v>//**Other Metals Energy Related Emissions: **</v>
      </c>
      <c r="U400" s="304"/>
      <c r="V400" s="275"/>
      <c r="W400" s="275"/>
      <c r="X400" s="275"/>
    </row>
    <row r="401" spans="1:24" s="328" customFormat="1" x14ac:dyDescent="0.25">
      <c r="A401" s="275" t="s">
        <v>2185</v>
      </c>
      <c r="B401" s="276"/>
      <c r="C401" s="189" t="s">
        <v>753</v>
      </c>
      <c r="D401" s="189" t="s">
        <v>619</v>
      </c>
      <c r="E401" s="189" t="s">
        <v>754</v>
      </c>
      <c r="F401" s="191" t="s">
        <v>2072</v>
      </c>
      <c r="G401" s="191" t="s">
        <v>762</v>
      </c>
      <c r="H401" s="181" t="s">
        <v>2120</v>
      </c>
      <c r="I401" s="184" t="s">
        <v>763</v>
      </c>
      <c r="J401" s="259">
        <v>937</v>
      </c>
      <c r="K401" s="191" t="s">
        <v>332</v>
      </c>
      <c r="L401" s="199"/>
      <c r="M401" s="276"/>
      <c r="N401" s="209" t="s">
        <v>2183</v>
      </c>
      <c r="O401" s="209"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88" t="s">
        <v>2184</v>
      </c>
      <c r="Q401" s="288" t="s">
        <v>310</v>
      </c>
      <c r="R401" s="288" t="str">
        <f t="shared" si="33"/>
        <v>Other Metals Process Emissions</v>
      </c>
      <c r="S401" s="288" t="str">
        <f t="shared" si="34"/>
        <v>//**Other Metals Process Emissions: **</v>
      </c>
      <c r="T401" s="275" t="str">
        <f t="shared" si="35"/>
        <v/>
      </c>
      <c r="U401" s="304"/>
      <c r="V401" s="275"/>
      <c r="W401" s="275"/>
      <c r="X401" s="275"/>
    </row>
    <row r="402" spans="1:24" s="328" customFormat="1" x14ac:dyDescent="0.25">
      <c r="A402" s="275" t="s">
        <v>2185</v>
      </c>
      <c r="B402" s="276"/>
      <c r="C402" s="189" t="s">
        <v>753</v>
      </c>
      <c r="D402" s="189" t="s">
        <v>619</v>
      </c>
      <c r="E402" s="189" t="s">
        <v>754</v>
      </c>
      <c r="F402" s="191" t="s">
        <v>2070</v>
      </c>
      <c r="G402" s="191" t="s">
        <v>756</v>
      </c>
      <c r="H402" s="181" t="s">
        <v>2119</v>
      </c>
      <c r="I402" s="184" t="s">
        <v>758</v>
      </c>
      <c r="J402" s="259">
        <v>938</v>
      </c>
      <c r="K402" s="184" t="s">
        <v>310</v>
      </c>
      <c r="L402" s="199"/>
      <c r="M402" s="276"/>
      <c r="N402" s="209" t="s">
        <v>2183</v>
      </c>
      <c r="O402" s="209"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88" t="s">
        <v>2184</v>
      </c>
      <c r="Q402" s="288" t="s">
        <v>310</v>
      </c>
      <c r="R402" s="288" t="str">
        <f t="shared" si="33"/>
        <v>Metal Products Except Machinery and Vehicles Energy Related Emissions</v>
      </c>
      <c r="S402" s="288" t="str">
        <f t="shared" si="34"/>
        <v>//**Metal Products Except Machinery and Vehicles Energy Related Emissions: **</v>
      </c>
      <c r="T402" s="275" t="str">
        <f t="shared" si="35"/>
        <v>//**Metal Products Except Machinery and Vehicles Energy Related Emissions: **</v>
      </c>
      <c r="U402" s="304"/>
      <c r="V402" s="275"/>
      <c r="W402" s="275"/>
      <c r="X402" s="275"/>
    </row>
    <row r="403" spans="1:24" s="328" customFormat="1" x14ac:dyDescent="0.25">
      <c r="A403" s="275" t="s">
        <v>2185</v>
      </c>
      <c r="B403" s="276"/>
      <c r="C403" s="189" t="s">
        <v>753</v>
      </c>
      <c r="D403" s="189" t="s">
        <v>619</v>
      </c>
      <c r="E403" s="189" t="s">
        <v>754</v>
      </c>
      <c r="F403" s="191" t="s">
        <v>2070</v>
      </c>
      <c r="G403" s="191" t="s">
        <v>762</v>
      </c>
      <c r="H403" s="181" t="s">
        <v>2119</v>
      </c>
      <c r="I403" s="184" t="s">
        <v>763</v>
      </c>
      <c r="J403" s="259">
        <v>939</v>
      </c>
      <c r="K403" s="191" t="s">
        <v>332</v>
      </c>
      <c r="L403" s="199"/>
      <c r="M403" s="276"/>
      <c r="N403" s="209" t="s">
        <v>2183</v>
      </c>
      <c r="O403" s="209"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88" t="s">
        <v>2184</v>
      </c>
      <c r="Q403" s="288" t="s">
        <v>310</v>
      </c>
      <c r="R403" s="288" t="str">
        <f t="shared" si="33"/>
        <v>Metal Products Except Machinery and Vehicles Process Emissions</v>
      </c>
      <c r="S403" s="288" t="str">
        <f t="shared" si="34"/>
        <v>//**Metal Products Except Machinery and Vehicles Process Emissions: **</v>
      </c>
      <c r="T403" s="275" t="str">
        <f t="shared" si="35"/>
        <v/>
      </c>
      <c r="U403" s="304"/>
      <c r="V403" s="275"/>
      <c r="W403" s="275"/>
      <c r="X403" s="275"/>
    </row>
    <row r="404" spans="1:24" s="328" customFormat="1" x14ac:dyDescent="0.25">
      <c r="A404" s="275" t="s">
        <v>2185</v>
      </c>
      <c r="B404" s="276"/>
      <c r="C404" s="189" t="s">
        <v>753</v>
      </c>
      <c r="D404" s="189" t="s">
        <v>619</v>
      </c>
      <c r="E404" s="189" t="s">
        <v>754</v>
      </c>
      <c r="F404" s="191" t="s">
        <v>2068</v>
      </c>
      <c r="G404" s="191" t="s">
        <v>756</v>
      </c>
      <c r="H404" s="181" t="s">
        <v>2118</v>
      </c>
      <c r="I404" s="184" t="s">
        <v>758</v>
      </c>
      <c r="J404" s="259">
        <v>940</v>
      </c>
      <c r="K404" s="184" t="s">
        <v>310</v>
      </c>
      <c r="L404" s="199"/>
      <c r="M404" s="276"/>
      <c r="N404" s="209" t="s">
        <v>2183</v>
      </c>
      <c r="O404" s="209"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88" t="s">
        <v>2184</v>
      </c>
      <c r="Q404" s="288" t="s">
        <v>310</v>
      </c>
      <c r="R404" s="288" t="str">
        <f t="shared" si="33"/>
        <v>Computers and Electronics Energy Related Emissions</v>
      </c>
      <c r="S404" s="288" t="str">
        <f t="shared" si="34"/>
        <v>//**Computers and Electronics Energy Related Emissions: **</v>
      </c>
      <c r="T404" s="275" t="str">
        <f t="shared" si="35"/>
        <v>//**Computers and Electronics Energy Related Emissions: **</v>
      </c>
      <c r="U404" s="304"/>
      <c r="V404" s="275"/>
      <c r="W404" s="275"/>
      <c r="X404" s="275"/>
    </row>
    <row r="405" spans="1:24" s="328" customFormat="1" x14ac:dyDescent="0.25">
      <c r="A405" s="275" t="s">
        <v>2185</v>
      </c>
      <c r="B405" s="276"/>
      <c r="C405" s="189" t="s">
        <v>753</v>
      </c>
      <c r="D405" s="189" t="s">
        <v>619</v>
      </c>
      <c r="E405" s="189" t="s">
        <v>754</v>
      </c>
      <c r="F405" s="191" t="s">
        <v>2068</v>
      </c>
      <c r="G405" s="191" t="s">
        <v>762</v>
      </c>
      <c r="H405" s="181" t="s">
        <v>2118</v>
      </c>
      <c r="I405" s="184" t="s">
        <v>763</v>
      </c>
      <c r="J405" s="259">
        <v>941</v>
      </c>
      <c r="K405" s="191" t="s">
        <v>332</v>
      </c>
      <c r="L405" s="199"/>
      <c r="M405" s="276"/>
      <c r="N405" s="209" t="s">
        <v>2183</v>
      </c>
      <c r="O405" s="209"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88" t="s">
        <v>2184</v>
      </c>
      <c r="Q405" s="288" t="s">
        <v>310</v>
      </c>
      <c r="R405" s="288" t="str">
        <f t="shared" si="33"/>
        <v>Computers and Electronics Process Emissions</v>
      </c>
      <c r="S405" s="288" t="str">
        <f t="shared" si="34"/>
        <v>//**Computers and Electronics Process Emissions: **</v>
      </c>
      <c r="T405" s="275" t="str">
        <f t="shared" si="35"/>
        <v/>
      </c>
      <c r="U405" s="304"/>
      <c r="V405" s="275"/>
      <c r="W405" s="275"/>
      <c r="X405" s="275"/>
    </row>
    <row r="406" spans="1:24" x14ac:dyDescent="0.25">
      <c r="A406" s="275" t="s">
        <v>2185</v>
      </c>
      <c r="C406" s="189" t="s">
        <v>753</v>
      </c>
      <c r="D406" s="189" t="s">
        <v>619</v>
      </c>
      <c r="E406" s="189" t="s">
        <v>754</v>
      </c>
      <c r="F406" s="191" t="s">
        <v>2066</v>
      </c>
      <c r="G406" s="191" t="s">
        <v>756</v>
      </c>
      <c r="H406" s="181" t="s">
        <v>2117</v>
      </c>
      <c r="I406" s="184" t="s">
        <v>758</v>
      </c>
      <c r="J406" s="259">
        <v>942</v>
      </c>
      <c r="K406" s="184" t="s">
        <v>310</v>
      </c>
      <c r="L406" s="199"/>
      <c r="N406" s="209" t="s">
        <v>2183</v>
      </c>
      <c r="O406" s="209"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88" t="s">
        <v>2184</v>
      </c>
      <c r="Q406" s="288" t="s">
        <v>310</v>
      </c>
      <c r="R406" s="288" t="str">
        <f t="shared" ref="R406:R424" si="36">H406&amp;" "&amp;I406</f>
        <v>Appliances and Electrical Equipment Energy Related Emissions</v>
      </c>
      <c r="S406" s="288" t="str">
        <f t="shared" si="27"/>
        <v>//**Appliances and Electrical Equipment Energy Related Emissions: **</v>
      </c>
      <c r="T406" s="275" t="str">
        <f t="shared" si="26"/>
        <v>//**Appliances and Electrical Equipment Energy Related Emissions: **</v>
      </c>
    </row>
    <row r="407" spans="1:24" x14ac:dyDescent="0.25">
      <c r="A407" s="275" t="s">
        <v>2185</v>
      </c>
      <c r="C407" s="189" t="s">
        <v>753</v>
      </c>
      <c r="D407" s="189" t="s">
        <v>619</v>
      </c>
      <c r="E407" s="189" t="s">
        <v>754</v>
      </c>
      <c r="F407" s="191" t="s">
        <v>2066</v>
      </c>
      <c r="G407" s="191" t="s">
        <v>762</v>
      </c>
      <c r="H407" s="181" t="s">
        <v>2117</v>
      </c>
      <c r="I407" s="184" t="s">
        <v>763</v>
      </c>
      <c r="J407" s="259">
        <v>943</v>
      </c>
      <c r="K407" s="191" t="s">
        <v>332</v>
      </c>
      <c r="L407" s="199"/>
      <c r="N407" s="209" t="s">
        <v>2183</v>
      </c>
      <c r="O407" s="209"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88" t="s">
        <v>2184</v>
      </c>
      <c r="Q407" s="288" t="s">
        <v>310</v>
      </c>
      <c r="R407" s="288" t="str">
        <f t="shared" si="36"/>
        <v>Appliances and Electrical Equipment Process Emissions</v>
      </c>
      <c r="S407" s="288" t="str">
        <f t="shared" si="27"/>
        <v>//**Appliances and Electrical Equipment Process Emissions: **</v>
      </c>
      <c r="T407" s="275" t="str">
        <f t="shared" si="26"/>
        <v/>
      </c>
    </row>
    <row r="408" spans="1:24" x14ac:dyDescent="0.25">
      <c r="A408" s="275" t="s">
        <v>2185</v>
      </c>
      <c r="C408" s="189" t="s">
        <v>753</v>
      </c>
      <c r="D408" s="189" t="s">
        <v>619</v>
      </c>
      <c r="E408" s="189" t="s">
        <v>754</v>
      </c>
      <c r="F408" s="191" t="s">
        <v>2064</v>
      </c>
      <c r="G408" s="191" t="s">
        <v>756</v>
      </c>
      <c r="H408" s="181" t="s">
        <v>2116</v>
      </c>
      <c r="I408" s="184" t="s">
        <v>758</v>
      </c>
      <c r="J408" s="259">
        <v>944</v>
      </c>
      <c r="K408" s="184" t="s">
        <v>310</v>
      </c>
      <c r="L408" s="199"/>
      <c r="N408" s="209" t="s">
        <v>2183</v>
      </c>
      <c r="O408" s="209"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88" t="s">
        <v>2184</v>
      </c>
      <c r="Q408" s="288" t="s">
        <v>310</v>
      </c>
      <c r="R408" s="288" t="str">
        <f t="shared" si="36"/>
        <v>Other Machinery Energy Related Emissions</v>
      </c>
      <c r="S408" s="288" t="str">
        <f t="shared" si="27"/>
        <v>//**Other Machinery Energy Related Emissions: **</v>
      </c>
      <c r="T408" s="275" t="str">
        <f t="shared" si="26"/>
        <v>//**Other Machinery Energy Related Emissions: **</v>
      </c>
    </row>
    <row r="409" spans="1:24" x14ac:dyDescent="0.25">
      <c r="A409" s="275" t="s">
        <v>2185</v>
      </c>
      <c r="C409" s="189" t="s">
        <v>753</v>
      </c>
      <c r="D409" s="189" t="s">
        <v>619</v>
      </c>
      <c r="E409" s="189" t="s">
        <v>754</v>
      </c>
      <c r="F409" s="191" t="s">
        <v>2064</v>
      </c>
      <c r="G409" s="191" t="s">
        <v>762</v>
      </c>
      <c r="H409" s="181" t="s">
        <v>2116</v>
      </c>
      <c r="I409" s="184" t="s">
        <v>763</v>
      </c>
      <c r="J409" s="259">
        <v>945</v>
      </c>
      <c r="K409" s="191" t="s">
        <v>332</v>
      </c>
      <c r="L409" s="199"/>
      <c r="N409" s="209" t="s">
        <v>2183</v>
      </c>
      <c r="O409" s="209"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88" t="s">
        <v>2184</v>
      </c>
      <c r="Q409" s="288" t="s">
        <v>310</v>
      </c>
      <c r="R409" s="288" t="str">
        <f t="shared" si="36"/>
        <v>Other Machinery Process Emissions</v>
      </c>
      <c r="S409" s="288" t="str">
        <f t="shared" si="27"/>
        <v>//**Other Machinery Process Emissions: **</v>
      </c>
      <c r="T409" s="275" t="str">
        <f t="shared" si="26"/>
        <v/>
      </c>
    </row>
    <row r="410" spans="1:24" x14ac:dyDescent="0.25">
      <c r="A410" s="275" t="s">
        <v>2185</v>
      </c>
      <c r="C410" s="189" t="s">
        <v>753</v>
      </c>
      <c r="D410" s="189" t="s">
        <v>619</v>
      </c>
      <c r="E410" s="189" t="s">
        <v>754</v>
      </c>
      <c r="F410" s="191" t="s">
        <v>2062</v>
      </c>
      <c r="G410" s="191" t="s">
        <v>756</v>
      </c>
      <c r="H410" s="181" t="s">
        <v>2115</v>
      </c>
      <c r="I410" s="184" t="s">
        <v>758</v>
      </c>
      <c r="J410" s="259">
        <v>946</v>
      </c>
      <c r="K410" s="184" t="s">
        <v>310</v>
      </c>
      <c r="L410" s="199"/>
      <c r="N410" s="209" t="s">
        <v>2183</v>
      </c>
      <c r="O410" s="209"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88" t="s">
        <v>2184</v>
      </c>
      <c r="Q410" s="288" t="s">
        <v>310</v>
      </c>
      <c r="R410" s="288" t="str">
        <f t="shared" si="36"/>
        <v>Road Vehicles Energy Related Emissions</v>
      </c>
      <c r="S410" s="288" t="str">
        <f t="shared" si="27"/>
        <v>//**Road Vehicles Energy Related Emissions: **</v>
      </c>
      <c r="T410" s="275" t="str">
        <f t="shared" si="26"/>
        <v>//**Road Vehicles Energy Related Emissions: **</v>
      </c>
    </row>
    <row r="411" spans="1:24" x14ac:dyDescent="0.25">
      <c r="A411" s="275" t="s">
        <v>2185</v>
      </c>
      <c r="C411" s="189" t="s">
        <v>753</v>
      </c>
      <c r="D411" s="189" t="s">
        <v>619</v>
      </c>
      <c r="E411" s="189" t="s">
        <v>754</v>
      </c>
      <c r="F411" s="191" t="s">
        <v>2062</v>
      </c>
      <c r="G411" s="191" t="s">
        <v>762</v>
      </c>
      <c r="H411" s="181" t="s">
        <v>2115</v>
      </c>
      <c r="I411" s="184" t="s">
        <v>763</v>
      </c>
      <c r="J411" s="259">
        <v>947</v>
      </c>
      <c r="K411" s="191" t="s">
        <v>332</v>
      </c>
      <c r="L411" s="199"/>
      <c r="N411" s="209" t="s">
        <v>2183</v>
      </c>
      <c r="O411" s="209"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88" t="s">
        <v>2184</v>
      </c>
      <c r="Q411" s="288" t="s">
        <v>310</v>
      </c>
      <c r="R411" s="288" t="str">
        <f t="shared" si="36"/>
        <v>Road Vehicles Process Emissions</v>
      </c>
      <c r="S411" s="288" t="str">
        <f t="shared" si="27"/>
        <v>//**Road Vehicles Process Emissions: **</v>
      </c>
      <c r="T411" s="275" t="str">
        <f t="shared" si="26"/>
        <v/>
      </c>
    </row>
    <row r="412" spans="1:24" x14ac:dyDescent="0.25">
      <c r="A412" s="275" t="s">
        <v>2185</v>
      </c>
      <c r="C412" s="189" t="s">
        <v>753</v>
      </c>
      <c r="D412" s="189" t="s">
        <v>619</v>
      </c>
      <c r="E412" s="189" t="s">
        <v>754</v>
      </c>
      <c r="F412" s="191" t="s">
        <v>2060</v>
      </c>
      <c r="G412" s="191" t="s">
        <v>756</v>
      </c>
      <c r="H412" s="181" t="s">
        <v>2114</v>
      </c>
      <c r="I412" s="184" t="s">
        <v>758</v>
      </c>
      <c r="J412" s="259">
        <v>948</v>
      </c>
      <c r="K412" s="184" t="s">
        <v>310</v>
      </c>
      <c r="L412" s="199"/>
      <c r="N412" s="209" t="s">
        <v>2183</v>
      </c>
      <c r="O412" s="209"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88" t="s">
        <v>2184</v>
      </c>
      <c r="Q412" s="288" t="s">
        <v>310</v>
      </c>
      <c r="R412" s="288" t="str">
        <f t="shared" si="36"/>
        <v>Nonroad Vehicles Energy Related Emissions</v>
      </c>
      <c r="S412" s="288" t="str">
        <f t="shared" si="27"/>
        <v>//**Nonroad Vehicles Energy Related Emissions: **</v>
      </c>
      <c r="T412" s="275" t="str">
        <f t="shared" si="26"/>
        <v>//**Nonroad Vehicles Energy Related Emissions: **</v>
      </c>
    </row>
    <row r="413" spans="1:24" x14ac:dyDescent="0.25">
      <c r="A413" s="275" t="s">
        <v>2185</v>
      </c>
      <c r="C413" s="189" t="s">
        <v>753</v>
      </c>
      <c r="D413" s="189" t="s">
        <v>619</v>
      </c>
      <c r="E413" s="189" t="s">
        <v>754</v>
      </c>
      <c r="F413" s="191" t="s">
        <v>2060</v>
      </c>
      <c r="G413" s="191" t="s">
        <v>762</v>
      </c>
      <c r="H413" s="181" t="s">
        <v>2114</v>
      </c>
      <c r="I413" s="184" t="s">
        <v>763</v>
      </c>
      <c r="J413" s="259">
        <v>949</v>
      </c>
      <c r="K413" s="191" t="s">
        <v>332</v>
      </c>
      <c r="L413" s="199"/>
      <c r="N413" s="209" t="s">
        <v>2183</v>
      </c>
      <c r="O413" s="209"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88" t="s">
        <v>2184</v>
      </c>
      <c r="Q413" s="288" t="s">
        <v>310</v>
      </c>
      <c r="R413" s="288" t="str">
        <f t="shared" si="36"/>
        <v>Nonroad Vehicles Process Emissions</v>
      </c>
      <c r="S413" s="288" t="str">
        <f t="shared" si="27"/>
        <v>//**Nonroad Vehicles Process Emissions: **</v>
      </c>
      <c r="T413" s="275" t="str">
        <f t="shared" si="26"/>
        <v/>
      </c>
    </row>
    <row r="414" spans="1:24" x14ac:dyDescent="0.25">
      <c r="A414" s="275" t="s">
        <v>2185</v>
      </c>
      <c r="C414" s="189" t="s">
        <v>753</v>
      </c>
      <c r="D414" s="189" t="s">
        <v>619</v>
      </c>
      <c r="E414" s="189" t="s">
        <v>754</v>
      </c>
      <c r="F414" s="191" t="s">
        <v>2058</v>
      </c>
      <c r="G414" s="191" t="s">
        <v>756</v>
      </c>
      <c r="H414" s="181" t="s">
        <v>2113</v>
      </c>
      <c r="I414" s="184" t="s">
        <v>758</v>
      </c>
      <c r="J414" s="259">
        <v>950</v>
      </c>
      <c r="K414" s="184" t="s">
        <v>310</v>
      </c>
      <c r="L414" s="199"/>
      <c r="N414" s="209" t="s">
        <v>2183</v>
      </c>
      <c r="O414" s="209"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88" t="s">
        <v>2184</v>
      </c>
      <c r="Q414" s="288" t="s">
        <v>310</v>
      </c>
      <c r="R414" s="288" t="str">
        <f t="shared" si="36"/>
        <v>Other Manufacturing Energy Related Emissions</v>
      </c>
      <c r="S414" s="288" t="str">
        <f t="shared" si="27"/>
        <v>//**Other Manufacturing Energy Related Emissions: **</v>
      </c>
      <c r="T414" s="275" t="str">
        <f t="shared" si="26"/>
        <v>//**Other Manufacturing Energy Related Emissions: **</v>
      </c>
    </row>
    <row r="415" spans="1:24" x14ac:dyDescent="0.25">
      <c r="A415" s="275" t="s">
        <v>2185</v>
      </c>
      <c r="C415" s="189" t="s">
        <v>753</v>
      </c>
      <c r="D415" s="189" t="s">
        <v>619</v>
      </c>
      <c r="E415" s="189" t="s">
        <v>754</v>
      </c>
      <c r="F415" s="191" t="s">
        <v>2058</v>
      </c>
      <c r="G415" s="191" t="s">
        <v>762</v>
      </c>
      <c r="H415" s="181" t="s">
        <v>2113</v>
      </c>
      <c r="I415" s="184" t="s">
        <v>763</v>
      </c>
      <c r="J415" s="259">
        <v>951</v>
      </c>
      <c r="K415" s="191" t="s">
        <v>332</v>
      </c>
      <c r="L415" s="199"/>
      <c r="N415" s="209" t="s">
        <v>2183</v>
      </c>
      <c r="O415" s="209"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88" t="s">
        <v>2184</v>
      </c>
      <c r="Q415" s="288" t="s">
        <v>310</v>
      </c>
      <c r="R415" s="288" t="str">
        <f t="shared" si="36"/>
        <v>Other Manufacturing Process Emissions</v>
      </c>
      <c r="S415" s="288" t="str">
        <f t="shared" si="27"/>
        <v>//**Other Manufacturing Process Emissions: **</v>
      </c>
      <c r="T415" s="275" t="str">
        <f t="shared" si="26"/>
        <v/>
      </c>
    </row>
    <row r="416" spans="1:24" x14ac:dyDescent="0.25">
      <c r="A416" s="275" t="s">
        <v>2185</v>
      </c>
      <c r="C416" s="189" t="s">
        <v>753</v>
      </c>
      <c r="D416" s="189" t="s">
        <v>619</v>
      </c>
      <c r="E416" s="189" t="s">
        <v>754</v>
      </c>
      <c r="F416" s="191" t="s">
        <v>2056</v>
      </c>
      <c r="G416" s="191" t="s">
        <v>756</v>
      </c>
      <c r="H416" s="181" t="s">
        <v>2099</v>
      </c>
      <c r="I416" s="184" t="s">
        <v>758</v>
      </c>
      <c r="J416" s="259">
        <v>952</v>
      </c>
      <c r="K416" s="184" t="s">
        <v>310</v>
      </c>
      <c r="L416" s="199"/>
      <c r="N416" s="209" t="s">
        <v>2183</v>
      </c>
      <c r="O416" s="209"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88" t="s">
        <v>2184</v>
      </c>
      <c r="Q416" s="288" t="s">
        <v>310</v>
      </c>
      <c r="R416" s="288" t="str">
        <f t="shared" si="36"/>
        <v>Energy Pipelines and Gas Processing Energy Related Emissions</v>
      </c>
      <c r="S416" s="288" t="str">
        <f t="shared" si="27"/>
        <v>//**Energy Pipelines and Gas Processing Energy Related Emissions: **</v>
      </c>
      <c r="T416" s="275" t="str">
        <f t="shared" si="26"/>
        <v>//**Energy Pipelines and Gas Processing Energy Related Emissions: **</v>
      </c>
    </row>
    <row r="417" spans="1:21" x14ac:dyDescent="0.25">
      <c r="A417" s="275" t="s">
        <v>2185</v>
      </c>
      <c r="C417" s="189" t="s">
        <v>753</v>
      </c>
      <c r="D417" s="189" t="s">
        <v>619</v>
      </c>
      <c r="E417" s="189" t="s">
        <v>754</v>
      </c>
      <c r="F417" s="191" t="s">
        <v>2056</v>
      </c>
      <c r="G417" s="191" t="s">
        <v>762</v>
      </c>
      <c r="H417" s="181" t="s">
        <v>2099</v>
      </c>
      <c r="I417" s="184" t="s">
        <v>763</v>
      </c>
      <c r="J417" s="259">
        <v>953</v>
      </c>
      <c r="K417" s="191" t="s">
        <v>332</v>
      </c>
      <c r="L417" s="199"/>
      <c r="N417" s="209" t="s">
        <v>2183</v>
      </c>
      <c r="O417" s="209"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88" t="s">
        <v>2184</v>
      </c>
      <c r="Q417" s="288" t="s">
        <v>310</v>
      </c>
      <c r="R417" s="288" t="str">
        <f t="shared" si="36"/>
        <v>Energy Pipelines and Gas Processing Process Emissions</v>
      </c>
      <c r="S417" s="288" t="str">
        <f t="shared" si="27"/>
        <v>//**Energy Pipelines and Gas Processing Process Emissions: **</v>
      </c>
      <c r="T417" s="275" t="str">
        <f t="shared" si="26"/>
        <v/>
      </c>
    </row>
    <row r="418" spans="1:21" x14ac:dyDescent="0.25">
      <c r="A418" s="275" t="s">
        <v>2185</v>
      </c>
      <c r="C418" s="189" t="s">
        <v>753</v>
      </c>
      <c r="D418" s="189" t="s">
        <v>619</v>
      </c>
      <c r="E418" s="189" t="s">
        <v>754</v>
      </c>
      <c r="F418" s="191" t="s">
        <v>2054</v>
      </c>
      <c r="G418" s="191" t="s">
        <v>756</v>
      </c>
      <c r="H418" s="181" t="s">
        <v>2112</v>
      </c>
      <c r="I418" s="184" t="s">
        <v>758</v>
      </c>
      <c r="J418" s="259">
        <v>954</v>
      </c>
      <c r="K418" s="191" t="s">
        <v>332</v>
      </c>
      <c r="L418" s="199"/>
      <c r="N418" s="209" t="s">
        <v>2183</v>
      </c>
      <c r="O418" s="209"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88" t="s">
        <v>2184</v>
      </c>
      <c r="Q418" s="288" t="s">
        <v>310</v>
      </c>
      <c r="R418" s="288" t="str">
        <f t="shared" si="36"/>
        <v>Water and Waste Energy Related Emissions</v>
      </c>
      <c r="S418" s="288" t="str">
        <f t="shared" si="27"/>
        <v>//**Water and Waste Energy Related Emissions: **</v>
      </c>
      <c r="T418" s="275" t="str">
        <f t="shared" si="26"/>
        <v/>
      </c>
    </row>
    <row r="419" spans="1:21" x14ac:dyDescent="0.25">
      <c r="A419" s="275" t="s">
        <v>2185</v>
      </c>
      <c r="C419" s="189" t="s">
        <v>753</v>
      </c>
      <c r="D419" s="189" t="s">
        <v>619</v>
      </c>
      <c r="E419" s="189" t="s">
        <v>754</v>
      </c>
      <c r="F419" s="191" t="s">
        <v>2054</v>
      </c>
      <c r="G419" s="191" t="s">
        <v>762</v>
      </c>
      <c r="H419" s="181" t="s">
        <v>2112</v>
      </c>
      <c r="I419" s="184" t="s">
        <v>763</v>
      </c>
      <c r="J419" s="259">
        <v>955</v>
      </c>
      <c r="K419" s="191" t="s">
        <v>332</v>
      </c>
      <c r="L419" s="199"/>
      <c r="N419" s="209" t="s">
        <v>2183</v>
      </c>
      <c r="O419" s="209"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88" t="s">
        <v>2184</v>
      </c>
      <c r="Q419" s="288" t="s">
        <v>310</v>
      </c>
      <c r="R419" s="288" t="str">
        <f t="shared" si="36"/>
        <v>Water and Waste Process Emissions</v>
      </c>
      <c r="S419" s="288" t="str">
        <f t="shared" si="27"/>
        <v>//**Water and Waste Process Emissions: **</v>
      </c>
      <c r="T419" s="275" t="str">
        <f t="shared" si="26"/>
        <v/>
      </c>
    </row>
    <row r="420" spans="1:21" x14ac:dyDescent="0.25">
      <c r="A420" s="275" t="s">
        <v>2185</v>
      </c>
      <c r="C420" s="189" t="s">
        <v>753</v>
      </c>
      <c r="D420" s="189" t="s">
        <v>619</v>
      </c>
      <c r="E420" s="189" t="s">
        <v>754</v>
      </c>
      <c r="F420" s="191" t="s">
        <v>2052</v>
      </c>
      <c r="G420" s="191" t="s">
        <v>756</v>
      </c>
      <c r="H420" s="181" t="s">
        <v>2102</v>
      </c>
      <c r="I420" s="184" t="s">
        <v>758</v>
      </c>
      <c r="J420" s="259">
        <v>956</v>
      </c>
      <c r="K420" s="191" t="s">
        <v>332</v>
      </c>
      <c r="L420" s="199"/>
      <c r="N420" s="209" t="s">
        <v>2183</v>
      </c>
      <c r="O420" s="209"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88" t="s">
        <v>2184</v>
      </c>
      <c r="Q420" s="288" t="s">
        <v>310</v>
      </c>
      <c r="R420" s="288" t="str">
        <f t="shared" si="36"/>
        <v>Construction Energy Related Emissions</v>
      </c>
      <c r="S420" s="288" t="str">
        <f t="shared" si="27"/>
        <v>//**Construction Energy Related Emissions: **</v>
      </c>
      <c r="T420" s="275" t="str">
        <f t="shared" si="26"/>
        <v/>
      </c>
    </row>
    <row r="421" spans="1:21" x14ac:dyDescent="0.25">
      <c r="A421" s="275" t="s">
        <v>2185</v>
      </c>
      <c r="C421" s="189" t="s">
        <v>753</v>
      </c>
      <c r="D421" s="189" t="s">
        <v>619</v>
      </c>
      <c r="E421" s="189" t="s">
        <v>754</v>
      </c>
      <c r="F421" s="191" t="s">
        <v>2052</v>
      </c>
      <c r="G421" s="191" t="s">
        <v>762</v>
      </c>
      <c r="H421" s="181" t="s">
        <v>2102</v>
      </c>
      <c r="I421" s="184" t="s">
        <v>763</v>
      </c>
      <c r="J421" s="259">
        <v>957</v>
      </c>
      <c r="K421" s="191" t="s">
        <v>332</v>
      </c>
      <c r="L421" s="199"/>
      <c r="N421" s="209" t="s">
        <v>2183</v>
      </c>
      <c r="O421" s="209"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88" t="s">
        <v>2184</v>
      </c>
      <c r="Q421" s="288" t="s">
        <v>310</v>
      </c>
      <c r="R421" s="288" t="str">
        <f t="shared" si="36"/>
        <v>Construction Process Emissions</v>
      </c>
      <c r="S421" s="288" t="str">
        <f t="shared" si="27"/>
        <v>//**Construction Process Emissions: **</v>
      </c>
      <c r="T421" s="275" t="str">
        <f t="shared" si="26"/>
        <v/>
      </c>
    </row>
    <row r="422" spans="1:21" s="291" customFormat="1" ht="30" x14ac:dyDescent="0.25">
      <c r="A422" s="291" t="s">
        <v>2182</v>
      </c>
      <c r="B422" s="277"/>
      <c r="C422" s="310" t="s">
        <v>753</v>
      </c>
      <c r="D422" s="310" t="s">
        <v>778</v>
      </c>
      <c r="E422" s="310" t="s">
        <v>779</v>
      </c>
      <c r="F422" s="311"/>
      <c r="G422" s="311"/>
      <c r="H422" s="311"/>
      <c r="I422" s="311"/>
      <c r="J422" s="323">
        <v>43</v>
      </c>
      <c r="K422" s="311" t="s">
        <v>310</v>
      </c>
      <c r="L422" s="312" t="s">
        <v>2313</v>
      </c>
      <c r="M422" s="277"/>
      <c r="N422" s="293" t="s">
        <v>2183</v>
      </c>
      <c r="O422" s="293" t="str">
        <f>INDEX('Standard Descriptions'!$E:$E,MATCH(Guidance!E422,'Standard Descriptions'!$C:$C,0))</f>
        <v xml:space="preserve"> This policy reduces CO2 emissions from the cement industry by substituting other inputs, such as fly ash, for a portion of the clinker in cement. // </v>
      </c>
      <c r="P422" s="291" t="s">
        <v>2184</v>
      </c>
      <c r="Q422" s="291" t="s">
        <v>332</v>
      </c>
      <c r="R422" s="291" t="str">
        <f t="shared" si="36"/>
        <v xml:space="preserve"> </v>
      </c>
      <c r="T422" s="291" t="str">
        <f t="shared" ref="T422:T675" si="37">IF(K422="Yes",S422&amp;L422,"")</f>
        <v xml:space="preserve">  If this policy is fully implemented, the share of clinker in cement is reduced to 60%.</v>
      </c>
      <c r="U422" s="303"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1" customFormat="1" ht="30" x14ac:dyDescent="0.25">
      <c r="A423" s="291" t="s">
        <v>2182</v>
      </c>
      <c r="B423" s="277"/>
      <c r="C423" s="310" t="s">
        <v>753</v>
      </c>
      <c r="D423" s="310" t="s">
        <v>785</v>
      </c>
      <c r="E423" s="310" t="s">
        <v>786</v>
      </c>
      <c r="F423" s="311"/>
      <c r="G423" s="311"/>
      <c r="H423" s="311"/>
      <c r="I423" s="311"/>
      <c r="J423" s="323">
        <v>44</v>
      </c>
      <c r="K423" s="311" t="s">
        <v>310</v>
      </c>
      <c r="L423" s="312" t="s">
        <v>2314</v>
      </c>
      <c r="M423" s="277"/>
      <c r="N423" s="293" t="s">
        <v>2183</v>
      </c>
      <c r="O423" s="293"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1" t="s">
        <v>2184</v>
      </c>
      <c r="Q423" s="291" t="s">
        <v>332</v>
      </c>
      <c r="R423" s="291" t="str">
        <f t="shared" si="36"/>
        <v xml:space="preserve"> </v>
      </c>
      <c r="T423" s="291" t="str">
        <f t="shared" si="37"/>
        <v xml:space="preserve"> If this policy is fully implemented, fuel use is reduced by 7.9% for all industries in 2050.</v>
      </c>
      <c r="U423" s="303"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1" customFormat="1" ht="45" x14ac:dyDescent="0.25">
      <c r="A424" s="291" t="s">
        <v>2182</v>
      </c>
      <c r="B424" s="277"/>
      <c r="C424" s="310" t="s">
        <v>753</v>
      </c>
      <c r="D424" s="310" t="s">
        <v>791</v>
      </c>
      <c r="E424" s="310" t="s">
        <v>792</v>
      </c>
      <c r="F424" s="311"/>
      <c r="G424" s="311"/>
      <c r="H424" s="311"/>
      <c r="I424" s="311"/>
      <c r="J424" s="323">
        <v>45</v>
      </c>
      <c r="K424" s="311" t="s">
        <v>310</v>
      </c>
      <c r="L424" s="312" t="s">
        <v>2199</v>
      </c>
      <c r="M424" s="277"/>
      <c r="N424" s="293" t="s">
        <v>2183</v>
      </c>
      <c r="O424" s="293"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1" t="s">
        <v>2184</v>
      </c>
      <c r="Q424" s="291" t="s">
        <v>332</v>
      </c>
      <c r="R424" s="291" t="str">
        <f t="shared" si="36"/>
        <v xml:space="preserve"> </v>
      </c>
      <c r="T424" s="291" t="str">
        <f t="shared" si="37"/>
        <v xml:space="preserve"> If this policy is fully implemented, fuel use is reduced for most industries between 2% and 9% in 2050.</v>
      </c>
      <c r="U424" s="303"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1" customFormat="1" ht="60" x14ac:dyDescent="0.25">
      <c r="A425" s="291" t="s">
        <v>2182</v>
      </c>
      <c r="B425" s="277"/>
      <c r="C425" s="291" t="s">
        <v>753</v>
      </c>
      <c r="D425" s="291" t="s">
        <v>797</v>
      </c>
      <c r="E425" s="291" t="str">
        <f>E626</f>
        <v>Percentage Improvement in Eqpt Efficiency Standards above BAU</v>
      </c>
      <c r="M425" s="277"/>
      <c r="N425" s="293" t="s">
        <v>2183</v>
      </c>
      <c r="O425" s="293"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1" t="s">
        <v>2184</v>
      </c>
      <c r="Q425" s="291" t="s">
        <v>310</v>
      </c>
      <c r="T425" s="291" t="str">
        <f t="shared" si="37"/>
        <v/>
      </c>
      <c r="U425" s="303"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29" customFormat="1" x14ac:dyDescent="0.25">
      <c r="A426" s="275" t="s">
        <v>2185</v>
      </c>
      <c r="B426" s="276"/>
      <c r="C426" s="181" t="s">
        <v>753</v>
      </c>
      <c r="D426" s="181" t="s">
        <v>797</v>
      </c>
      <c r="E426" s="181" t="s">
        <v>798</v>
      </c>
      <c r="F426" s="184" t="s">
        <v>2098</v>
      </c>
      <c r="G426" s="184" t="s">
        <v>799</v>
      </c>
      <c r="H426" s="181" t="s">
        <v>2130</v>
      </c>
      <c r="I426" s="184" t="s">
        <v>800</v>
      </c>
      <c r="J426" s="43">
        <v>958</v>
      </c>
      <c r="K426" s="184" t="s">
        <v>310</v>
      </c>
      <c r="L426" s="184"/>
      <c r="M426" s="276"/>
      <c r="N426" s="209" t="s">
        <v>2183</v>
      </c>
      <c r="O426" s="209"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88" t="s">
        <v>2184</v>
      </c>
      <c r="Q426" s="288" t="s">
        <v>310</v>
      </c>
      <c r="R426" s="288" t="str">
        <f t="shared" ref="R426:R489" si="38">H426&amp;" "&amp;I426</f>
        <v>Agriculture and Forestry Electricity Use</v>
      </c>
      <c r="S426" s="288" t="str">
        <f t="shared" ref="S426:S489" si="39">IF(R426="","","//**"&amp;R426&amp;": **")</f>
        <v>//**Agriculture and Forestry Electricity Use: **</v>
      </c>
      <c r="T426" s="275" t="str">
        <f t="shared" ref="T426:T489" si="40">IF(K426="Yes",S426&amp;L426,"")</f>
        <v>//**Agriculture and Forestry Electricity Use: **</v>
      </c>
      <c r="U426" s="304"/>
    </row>
    <row r="427" spans="1:21" s="329" customFormat="1" x14ac:dyDescent="0.25">
      <c r="A427" s="275" t="s">
        <v>2185</v>
      </c>
      <c r="B427" s="276"/>
      <c r="C427" s="189" t="s">
        <v>753</v>
      </c>
      <c r="D427" s="189" t="s">
        <v>797</v>
      </c>
      <c r="E427" s="189" t="s">
        <v>798</v>
      </c>
      <c r="F427" s="184" t="s">
        <v>2098</v>
      </c>
      <c r="G427" s="184" t="s">
        <v>806</v>
      </c>
      <c r="H427" s="181" t="s">
        <v>2130</v>
      </c>
      <c r="I427" s="184" t="s">
        <v>807</v>
      </c>
      <c r="J427" s="43">
        <v>959</v>
      </c>
      <c r="K427" s="184" t="s">
        <v>332</v>
      </c>
      <c r="L427" s="199"/>
      <c r="M427" s="276"/>
      <c r="N427" s="209" t="s">
        <v>2183</v>
      </c>
      <c r="O427" s="209"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88" t="s">
        <v>2184</v>
      </c>
      <c r="Q427" s="288" t="s">
        <v>310</v>
      </c>
      <c r="R427" s="288" t="str">
        <f t="shared" si="38"/>
        <v>Agriculture and Forestry Coal Use</v>
      </c>
      <c r="S427" s="288" t="str">
        <f t="shared" si="39"/>
        <v>//**Agriculture and Forestry Coal Use: **</v>
      </c>
      <c r="T427" s="275" t="str">
        <f t="shared" si="40"/>
        <v/>
      </c>
      <c r="U427" s="304"/>
    </row>
    <row r="428" spans="1:21" s="329" customFormat="1" x14ac:dyDescent="0.25">
      <c r="A428" s="275" t="s">
        <v>2185</v>
      </c>
      <c r="B428" s="276"/>
      <c r="C428" s="189" t="s">
        <v>753</v>
      </c>
      <c r="D428" s="189" t="s">
        <v>797</v>
      </c>
      <c r="E428" s="189" t="s">
        <v>798</v>
      </c>
      <c r="F428" s="184" t="s">
        <v>2098</v>
      </c>
      <c r="G428" s="184" t="s">
        <v>808</v>
      </c>
      <c r="H428" s="181" t="s">
        <v>2130</v>
      </c>
      <c r="I428" s="184" t="s">
        <v>809</v>
      </c>
      <c r="J428" s="43">
        <v>960</v>
      </c>
      <c r="K428" s="184" t="s">
        <v>310</v>
      </c>
      <c r="L428" s="199"/>
      <c r="M428" s="276"/>
      <c r="N428" s="209" t="s">
        <v>2183</v>
      </c>
      <c r="O428" s="209"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88" t="s">
        <v>2184</v>
      </c>
      <c r="Q428" s="288" t="s">
        <v>310</v>
      </c>
      <c r="R428" s="288" t="str">
        <f t="shared" si="38"/>
        <v>Agriculture and Forestry Natural Gas Use</v>
      </c>
      <c r="S428" s="288" t="str">
        <f t="shared" si="39"/>
        <v>//**Agriculture and Forestry Natural Gas Use: **</v>
      </c>
      <c r="T428" s="275" t="str">
        <f t="shared" si="40"/>
        <v>//**Agriculture and Forestry Natural Gas Use: **</v>
      </c>
      <c r="U428" s="304"/>
    </row>
    <row r="429" spans="1:21" s="329" customFormat="1" x14ac:dyDescent="0.25">
      <c r="A429" s="275" t="s">
        <v>2185</v>
      </c>
      <c r="B429" s="276"/>
      <c r="C429" s="189" t="s">
        <v>753</v>
      </c>
      <c r="D429" s="189" t="s">
        <v>797</v>
      </c>
      <c r="E429" s="189" t="s">
        <v>798</v>
      </c>
      <c r="F429" s="184" t="s">
        <v>2098</v>
      </c>
      <c r="G429" s="184" t="s">
        <v>810</v>
      </c>
      <c r="H429" s="181" t="s">
        <v>2130</v>
      </c>
      <c r="I429" s="184" t="s">
        <v>811</v>
      </c>
      <c r="J429" s="43">
        <v>961</v>
      </c>
      <c r="K429" s="184" t="s">
        <v>332</v>
      </c>
      <c r="L429" s="199"/>
      <c r="M429" s="276"/>
      <c r="N429" s="209" t="s">
        <v>2183</v>
      </c>
      <c r="O429" s="209"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88" t="s">
        <v>2184</v>
      </c>
      <c r="Q429" s="288" t="s">
        <v>310</v>
      </c>
      <c r="R429" s="288" t="str">
        <f t="shared" si="38"/>
        <v>Agriculture and Forestry Biomass Use</v>
      </c>
      <c r="S429" s="288" t="str">
        <f t="shared" si="39"/>
        <v>//**Agriculture and Forestry Biomass Use: **</v>
      </c>
      <c r="T429" s="275" t="str">
        <f t="shared" si="40"/>
        <v/>
      </c>
      <c r="U429" s="304"/>
    </row>
    <row r="430" spans="1:21" s="329" customFormat="1" x14ac:dyDescent="0.25">
      <c r="A430" s="275" t="s">
        <v>2185</v>
      </c>
      <c r="B430" s="276"/>
      <c r="C430" s="189" t="s">
        <v>753</v>
      </c>
      <c r="D430" s="189" t="s">
        <v>797</v>
      </c>
      <c r="E430" s="189" t="s">
        <v>798</v>
      </c>
      <c r="F430" s="184" t="s">
        <v>2098</v>
      </c>
      <c r="G430" s="184" t="s">
        <v>812</v>
      </c>
      <c r="H430" s="181" t="s">
        <v>2130</v>
      </c>
      <c r="I430" s="184" t="s">
        <v>813</v>
      </c>
      <c r="J430" s="43">
        <v>962</v>
      </c>
      <c r="K430" s="184" t="s">
        <v>310</v>
      </c>
      <c r="L430" s="199"/>
      <c r="M430" s="276"/>
      <c r="N430" s="209" t="s">
        <v>2183</v>
      </c>
      <c r="O430" s="209"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88" t="s">
        <v>2184</v>
      </c>
      <c r="Q430" s="288" t="s">
        <v>310</v>
      </c>
      <c r="R430" s="288" t="str">
        <f t="shared" si="38"/>
        <v>Agriculture and Forestry Petroleum Use</v>
      </c>
      <c r="S430" s="288" t="str">
        <f t="shared" si="39"/>
        <v>//**Agriculture and Forestry Petroleum Use: **</v>
      </c>
      <c r="T430" s="275" t="str">
        <f t="shared" si="40"/>
        <v>//**Agriculture and Forestry Petroleum Use: **</v>
      </c>
      <c r="U430" s="304"/>
    </row>
    <row r="431" spans="1:21" s="329" customFormat="1" x14ac:dyDescent="0.25">
      <c r="A431" s="275" t="s">
        <v>2185</v>
      </c>
      <c r="B431" s="276"/>
      <c r="C431" s="189" t="s">
        <v>753</v>
      </c>
      <c r="D431" s="189" t="s">
        <v>797</v>
      </c>
      <c r="E431" s="189" t="s">
        <v>798</v>
      </c>
      <c r="F431" s="184" t="s">
        <v>2098</v>
      </c>
      <c r="G431" s="184" t="s">
        <v>814</v>
      </c>
      <c r="H431" s="181" t="s">
        <v>2130</v>
      </c>
      <c r="I431" s="184" t="s">
        <v>815</v>
      </c>
      <c r="J431" s="43">
        <v>963</v>
      </c>
      <c r="K431" s="184" t="s">
        <v>332</v>
      </c>
      <c r="L431" s="199"/>
      <c r="M431" s="276"/>
      <c r="N431" s="209" t="s">
        <v>2183</v>
      </c>
      <c r="O431" s="209"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88" t="s">
        <v>2184</v>
      </c>
      <c r="Q431" s="288" t="s">
        <v>310</v>
      </c>
      <c r="R431" s="288" t="str">
        <f t="shared" si="38"/>
        <v>Agriculture and Forestry Purchased Heat Use</v>
      </c>
      <c r="S431" s="288" t="str">
        <f t="shared" si="39"/>
        <v>//**Agriculture and Forestry Purchased Heat Use: **</v>
      </c>
      <c r="T431" s="275" t="str">
        <f t="shared" si="40"/>
        <v/>
      </c>
      <c r="U431" s="304"/>
    </row>
    <row r="432" spans="1:21" s="329" customFormat="1" x14ac:dyDescent="0.25">
      <c r="A432" s="275" t="s">
        <v>2185</v>
      </c>
      <c r="B432" s="276"/>
      <c r="C432" s="189" t="s">
        <v>753</v>
      </c>
      <c r="D432" s="189" t="s">
        <v>797</v>
      </c>
      <c r="E432" s="189" t="s">
        <v>798</v>
      </c>
      <c r="F432" s="184" t="s">
        <v>2098</v>
      </c>
      <c r="G432" s="184" t="s">
        <v>816</v>
      </c>
      <c r="H432" s="181" t="s">
        <v>2130</v>
      </c>
      <c r="I432" s="184" t="s">
        <v>817</v>
      </c>
      <c r="J432" s="43">
        <v>964</v>
      </c>
      <c r="K432" s="184" t="s">
        <v>332</v>
      </c>
      <c r="L432" s="199"/>
      <c r="M432" s="276"/>
      <c r="N432" s="209" t="s">
        <v>2183</v>
      </c>
      <c r="O432" s="209"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88" t="s">
        <v>2184</v>
      </c>
      <c r="Q432" s="288" t="s">
        <v>310</v>
      </c>
      <c r="R432" s="288" t="str">
        <f t="shared" si="38"/>
        <v>Agriculture and Forestry Crude Oil Use</v>
      </c>
      <c r="S432" s="288" t="str">
        <f t="shared" si="39"/>
        <v>//**Agriculture and Forestry Crude Oil Use: **</v>
      </c>
      <c r="T432" s="275" t="str">
        <f t="shared" si="40"/>
        <v/>
      </c>
      <c r="U432" s="304"/>
    </row>
    <row r="433" spans="1:21" s="329" customFormat="1" x14ac:dyDescent="0.25">
      <c r="A433" s="275" t="s">
        <v>2185</v>
      </c>
      <c r="B433" s="276"/>
      <c r="C433" s="189" t="s">
        <v>753</v>
      </c>
      <c r="D433" s="189" t="s">
        <v>797</v>
      </c>
      <c r="E433" s="189" t="s">
        <v>798</v>
      </c>
      <c r="F433" s="184" t="s">
        <v>2098</v>
      </c>
      <c r="G433" s="184" t="s">
        <v>818</v>
      </c>
      <c r="H433" s="181" t="s">
        <v>2130</v>
      </c>
      <c r="I433" s="184" t="s">
        <v>819</v>
      </c>
      <c r="J433" s="43">
        <v>965</v>
      </c>
      <c r="K433" s="184" t="s">
        <v>310</v>
      </c>
      <c r="L433" s="199"/>
      <c r="M433" s="276"/>
      <c r="N433" s="209" t="s">
        <v>2183</v>
      </c>
      <c r="O433" s="209"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88" t="s">
        <v>2184</v>
      </c>
      <c r="Q433" s="288" t="s">
        <v>310</v>
      </c>
      <c r="R433" s="288" t="str">
        <f t="shared" si="38"/>
        <v>Agriculture and Forestry Heavy or Residual Fuel Oil Use</v>
      </c>
      <c r="S433" s="288" t="str">
        <f t="shared" si="39"/>
        <v>//**Agriculture and Forestry Heavy or Residual Fuel Oil Use: **</v>
      </c>
      <c r="T433" s="275" t="str">
        <f t="shared" si="40"/>
        <v>//**Agriculture and Forestry Heavy or Residual Fuel Oil Use: **</v>
      </c>
      <c r="U433" s="304"/>
    </row>
    <row r="434" spans="1:21" s="329" customFormat="1" x14ac:dyDescent="0.25">
      <c r="A434" s="275" t="s">
        <v>2185</v>
      </c>
      <c r="B434" s="276"/>
      <c r="C434" s="189" t="s">
        <v>753</v>
      </c>
      <c r="D434" s="189" t="s">
        <v>797</v>
      </c>
      <c r="E434" s="189" t="s">
        <v>798</v>
      </c>
      <c r="F434" s="184" t="s">
        <v>2098</v>
      </c>
      <c r="G434" s="184" t="s">
        <v>820</v>
      </c>
      <c r="H434" s="181" t="s">
        <v>2130</v>
      </c>
      <c r="I434" s="184" t="s">
        <v>821</v>
      </c>
      <c r="J434" s="43">
        <v>966</v>
      </c>
      <c r="K434" s="184" t="s">
        <v>310</v>
      </c>
      <c r="L434" s="199"/>
      <c r="M434" s="276"/>
      <c r="N434" s="209" t="s">
        <v>2183</v>
      </c>
      <c r="O434" s="209"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88" t="s">
        <v>2184</v>
      </c>
      <c r="Q434" s="288" t="s">
        <v>310</v>
      </c>
      <c r="R434" s="288" t="str">
        <f t="shared" si="38"/>
        <v>Agriculture and Forestry LPG Propane or Butane Use</v>
      </c>
      <c r="S434" s="288" t="str">
        <f t="shared" si="39"/>
        <v>//**Agriculture and Forestry LPG Propane or Butane Use: **</v>
      </c>
      <c r="T434" s="275" t="str">
        <f t="shared" si="40"/>
        <v>//**Agriculture and Forestry LPG Propane or Butane Use: **</v>
      </c>
      <c r="U434" s="304"/>
    </row>
    <row r="435" spans="1:21" s="329" customFormat="1" x14ac:dyDescent="0.25">
      <c r="A435" s="275" t="s">
        <v>2185</v>
      </c>
      <c r="B435" s="276"/>
      <c r="C435" s="189" t="s">
        <v>753</v>
      </c>
      <c r="D435" s="189" t="s">
        <v>797</v>
      </c>
      <c r="E435" s="189" t="s">
        <v>798</v>
      </c>
      <c r="F435" s="184" t="s">
        <v>2098</v>
      </c>
      <c r="G435" s="184" t="s">
        <v>822</v>
      </c>
      <c r="H435" s="181" t="s">
        <v>2130</v>
      </c>
      <c r="I435" s="184" t="s">
        <v>823</v>
      </c>
      <c r="J435" s="43">
        <v>967</v>
      </c>
      <c r="K435" s="184" t="s">
        <v>332</v>
      </c>
      <c r="L435" s="199"/>
      <c r="M435" s="276"/>
      <c r="N435" s="209" t="s">
        <v>2183</v>
      </c>
      <c r="O435" s="209"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88" t="s">
        <v>2184</v>
      </c>
      <c r="Q435" s="288" t="s">
        <v>310</v>
      </c>
      <c r="R435" s="288" t="str">
        <f t="shared" si="38"/>
        <v>Agriculture and Forestry Hydrogen Use</v>
      </c>
      <c r="S435" s="288" t="str">
        <f t="shared" si="39"/>
        <v>//**Agriculture and Forestry Hydrogen Use: **</v>
      </c>
      <c r="T435" s="275" t="str">
        <f t="shared" si="40"/>
        <v/>
      </c>
      <c r="U435" s="304"/>
    </row>
    <row r="436" spans="1:21" s="329" customFormat="1" x14ac:dyDescent="0.25">
      <c r="A436" s="275" t="s">
        <v>2185</v>
      </c>
      <c r="B436" s="276"/>
      <c r="C436" s="189" t="s">
        <v>753</v>
      </c>
      <c r="D436" s="189" t="s">
        <v>797</v>
      </c>
      <c r="E436" s="189" t="s">
        <v>798</v>
      </c>
      <c r="F436" s="191" t="s">
        <v>2096</v>
      </c>
      <c r="G436" s="184" t="s">
        <v>799</v>
      </c>
      <c r="H436" s="181" t="s">
        <v>1831</v>
      </c>
      <c r="I436" s="184" t="s">
        <v>800</v>
      </c>
      <c r="J436" s="43">
        <v>968</v>
      </c>
      <c r="K436" s="184" t="s">
        <v>310</v>
      </c>
      <c r="L436" s="199"/>
      <c r="M436" s="276"/>
      <c r="N436" s="209" t="s">
        <v>2183</v>
      </c>
      <c r="O436" s="209"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88" t="s">
        <v>2184</v>
      </c>
      <c r="Q436" s="288" t="s">
        <v>310</v>
      </c>
      <c r="R436" s="288" t="str">
        <f t="shared" si="38"/>
        <v>Coal Mining Electricity Use</v>
      </c>
      <c r="S436" s="288" t="str">
        <f t="shared" si="39"/>
        <v>//**Coal Mining Electricity Use: **</v>
      </c>
      <c r="T436" s="275" t="str">
        <f t="shared" si="40"/>
        <v>//**Coal Mining Electricity Use: **</v>
      </c>
      <c r="U436" s="304"/>
    </row>
    <row r="437" spans="1:21" s="329" customFormat="1" x14ac:dyDescent="0.25">
      <c r="A437" s="275" t="s">
        <v>2185</v>
      </c>
      <c r="B437" s="276"/>
      <c r="C437" s="189" t="s">
        <v>753</v>
      </c>
      <c r="D437" s="189" t="s">
        <v>797</v>
      </c>
      <c r="E437" s="189" t="s">
        <v>798</v>
      </c>
      <c r="F437" s="191" t="s">
        <v>2096</v>
      </c>
      <c r="G437" s="184" t="s">
        <v>806</v>
      </c>
      <c r="H437" s="181" t="s">
        <v>1831</v>
      </c>
      <c r="I437" s="184" t="s">
        <v>807</v>
      </c>
      <c r="J437" s="43">
        <v>969</v>
      </c>
      <c r="K437" s="184" t="s">
        <v>310</v>
      </c>
      <c r="L437" s="199"/>
      <c r="M437" s="276"/>
      <c r="N437" s="209" t="s">
        <v>2183</v>
      </c>
      <c r="O437" s="209"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88" t="s">
        <v>2184</v>
      </c>
      <c r="Q437" s="288" t="s">
        <v>310</v>
      </c>
      <c r="R437" s="288" t="str">
        <f t="shared" si="38"/>
        <v>Coal Mining Coal Use</v>
      </c>
      <c r="S437" s="288" t="str">
        <f t="shared" si="39"/>
        <v>//**Coal Mining Coal Use: **</v>
      </c>
      <c r="T437" s="275" t="str">
        <f t="shared" si="40"/>
        <v>//**Coal Mining Coal Use: **</v>
      </c>
      <c r="U437" s="304"/>
    </row>
    <row r="438" spans="1:21" s="329" customFormat="1" x14ac:dyDescent="0.25">
      <c r="A438" s="275" t="s">
        <v>2185</v>
      </c>
      <c r="B438" s="276"/>
      <c r="C438" s="189" t="s">
        <v>753</v>
      </c>
      <c r="D438" s="189" t="s">
        <v>797</v>
      </c>
      <c r="E438" s="189" t="s">
        <v>798</v>
      </c>
      <c r="F438" s="191" t="s">
        <v>2096</v>
      </c>
      <c r="G438" s="184" t="s">
        <v>808</v>
      </c>
      <c r="H438" s="181" t="s">
        <v>1831</v>
      </c>
      <c r="I438" s="184" t="s">
        <v>809</v>
      </c>
      <c r="J438" s="43">
        <v>970</v>
      </c>
      <c r="K438" s="184" t="s">
        <v>310</v>
      </c>
      <c r="L438" s="199"/>
      <c r="M438" s="276"/>
      <c r="N438" s="209" t="s">
        <v>2183</v>
      </c>
      <c r="O438" s="209"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88" t="s">
        <v>2184</v>
      </c>
      <c r="Q438" s="288" t="s">
        <v>310</v>
      </c>
      <c r="R438" s="288" t="str">
        <f t="shared" si="38"/>
        <v>Coal Mining Natural Gas Use</v>
      </c>
      <c r="S438" s="288" t="str">
        <f t="shared" si="39"/>
        <v>//**Coal Mining Natural Gas Use: **</v>
      </c>
      <c r="T438" s="275" t="str">
        <f t="shared" si="40"/>
        <v>//**Coal Mining Natural Gas Use: **</v>
      </c>
      <c r="U438" s="304"/>
    </row>
    <row r="439" spans="1:21" s="329" customFormat="1" x14ac:dyDescent="0.25">
      <c r="A439" s="275" t="s">
        <v>2185</v>
      </c>
      <c r="B439" s="276"/>
      <c r="C439" s="189" t="s">
        <v>753</v>
      </c>
      <c r="D439" s="189" t="s">
        <v>797</v>
      </c>
      <c r="E439" s="189" t="s">
        <v>798</v>
      </c>
      <c r="F439" s="191" t="s">
        <v>2096</v>
      </c>
      <c r="G439" s="184" t="s">
        <v>810</v>
      </c>
      <c r="H439" s="181" t="s">
        <v>1831</v>
      </c>
      <c r="I439" s="184" t="s">
        <v>811</v>
      </c>
      <c r="J439" s="43">
        <v>971</v>
      </c>
      <c r="K439" s="184" t="s">
        <v>332</v>
      </c>
      <c r="L439" s="199"/>
      <c r="M439" s="276"/>
      <c r="N439" s="209" t="s">
        <v>2183</v>
      </c>
      <c r="O439" s="209"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88" t="s">
        <v>2184</v>
      </c>
      <c r="Q439" s="288" t="s">
        <v>310</v>
      </c>
      <c r="R439" s="288" t="str">
        <f t="shared" si="38"/>
        <v>Coal Mining Biomass Use</v>
      </c>
      <c r="S439" s="288" t="str">
        <f t="shared" si="39"/>
        <v>//**Coal Mining Biomass Use: **</v>
      </c>
      <c r="T439" s="275" t="str">
        <f t="shared" si="40"/>
        <v/>
      </c>
      <c r="U439" s="304"/>
    </row>
    <row r="440" spans="1:21" s="329" customFormat="1" x14ac:dyDescent="0.25">
      <c r="A440" s="275" t="s">
        <v>2185</v>
      </c>
      <c r="B440" s="276"/>
      <c r="C440" s="189" t="s">
        <v>753</v>
      </c>
      <c r="D440" s="189" t="s">
        <v>797</v>
      </c>
      <c r="E440" s="189" t="s">
        <v>798</v>
      </c>
      <c r="F440" s="191" t="s">
        <v>2096</v>
      </c>
      <c r="G440" s="184" t="s">
        <v>812</v>
      </c>
      <c r="H440" s="181" t="s">
        <v>1831</v>
      </c>
      <c r="I440" s="184" t="s">
        <v>813</v>
      </c>
      <c r="J440" s="43">
        <v>972</v>
      </c>
      <c r="K440" s="184" t="s">
        <v>310</v>
      </c>
      <c r="L440" s="199"/>
      <c r="M440" s="276"/>
      <c r="N440" s="209" t="s">
        <v>2183</v>
      </c>
      <c r="O440" s="209"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88" t="s">
        <v>2184</v>
      </c>
      <c r="Q440" s="288" t="s">
        <v>310</v>
      </c>
      <c r="R440" s="288" t="str">
        <f t="shared" si="38"/>
        <v>Coal Mining Petroleum Use</v>
      </c>
      <c r="S440" s="288" t="str">
        <f t="shared" si="39"/>
        <v>//**Coal Mining Petroleum Use: **</v>
      </c>
      <c r="T440" s="275" t="str">
        <f t="shared" si="40"/>
        <v>//**Coal Mining Petroleum Use: **</v>
      </c>
      <c r="U440" s="304"/>
    </row>
    <row r="441" spans="1:21" s="329" customFormat="1" x14ac:dyDescent="0.25">
      <c r="A441" s="275" t="s">
        <v>2185</v>
      </c>
      <c r="B441" s="276"/>
      <c r="C441" s="189" t="s">
        <v>753</v>
      </c>
      <c r="D441" s="189" t="s">
        <v>797</v>
      </c>
      <c r="E441" s="189" t="s">
        <v>798</v>
      </c>
      <c r="F441" s="191" t="s">
        <v>2096</v>
      </c>
      <c r="G441" s="184" t="s">
        <v>814</v>
      </c>
      <c r="H441" s="181" t="s">
        <v>1831</v>
      </c>
      <c r="I441" s="184" t="s">
        <v>815</v>
      </c>
      <c r="J441" s="43">
        <v>973</v>
      </c>
      <c r="K441" s="184" t="s">
        <v>332</v>
      </c>
      <c r="L441" s="199"/>
      <c r="M441" s="276"/>
      <c r="N441" s="209" t="s">
        <v>2183</v>
      </c>
      <c r="O441" s="209"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88" t="s">
        <v>2184</v>
      </c>
      <c r="Q441" s="288" t="s">
        <v>310</v>
      </c>
      <c r="R441" s="288" t="str">
        <f t="shared" si="38"/>
        <v>Coal Mining Purchased Heat Use</v>
      </c>
      <c r="S441" s="288" t="str">
        <f t="shared" si="39"/>
        <v>//**Coal Mining Purchased Heat Use: **</v>
      </c>
      <c r="T441" s="275" t="str">
        <f t="shared" si="40"/>
        <v/>
      </c>
      <c r="U441" s="304"/>
    </row>
    <row r="442" spans="1:21" s="329" customFormat="1" x14ac:dyDescent="0.25">
      <c r="A442" s="275" t="s">
        <v>2185</v>
      </c>
      <c r="B442" s="276"/>
      <c r="C442" s="189" t="s">
        <v>753</v>
      </c>
      <c r="D442" s="189" t="s">
        <v>797</v>
      </c>
      <c r="E442" s="189" t="s">
        <v>798</v>
      </c>
      <c r="F442" s="191" t="s">
        <v>2096</v>
      </c>
      <c r="G442" s="184" t="s">
        <v>816</v>
      </c>
      <c r="H442" s="181" t="s">
        <v>1831</v>
      </c>
      <c r="I442" s="184" t="s">
        <v>817</v>
      </c>
      <c r="J442" s="43">
        <v>974</v>
      </c>
      <c r="K442" s="184" t="s">
        <v>332</v>
      </c>
      <c r="L442" s="199"/>
      <c r="M442" s="276"/>
      <c r="N442" s="209" t="s">
        <v>2183</v>
      </c>
      <c r="O442" s="209"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88" t="s">
        <v>2184</v>
      </c>
      <c r="Q442" s="288" t="s">
        <v>310</v>
      </c>
      <c r="R442" s="288" t="str">
        <f t="shared" si="38"/>
        <v>Coal Mining Crude Oil Use</v>
      </c>
      <c r="S442" s="288" t="str">
        <f t="shared" si="39"/>
        <v>//**Coal Mining Crude Oil Use: **</v>
      </c>
      <c r="T442" s="275" t="str">
        <f t="shared" si="40"/>
        <v/>
      </c>
      <c r="U442" s="304"/>
    </row>
    <row r="443" spans="1:21" s="329" customFormat="1" x14ac:dyDescent="0.25">
      <c r="A443" s="275" t="s">
        <v>2185</v>
      </c>
      <c r="B443" s="276"/>
      <c r="C443" s="189" t="s">
        <v>753</v>
      </c>
      <c r="D443" s="189" t="s">
        <v>797</v>
      </c>
      <c r="E443" s="189" t="s">
        <v>798</v>
      </c>
      <c r="F443" s="191" t="s">
        <v>2096</v>
      </c>
      <c r="G443" s="184" t="s">
        <v>818</v>
      </c>
      <c r="H443" s="181" t="s">
        <v>1831</v>
      </c>
      <c r="I443" s="184" t="s">
        <v>819</v>
      </c>
      <c r="J443" s="43">
        <v>975</v>
      </c>
      <c r="K443" s="184" t="s">
        <v>310</v>
      </c>
      <c r="L443" s="199"/>
      <c r="M443" s="276"/>
      <c r="N443" s="209" t="s">
        <v>2183</v>
      </c>
      <c r="O443" s="209"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88" t="s">
        <v>2184</v>
      </c>
      <c r="Q443" s="288" t="s">
        <v>310</v>
      </c>
      <c r="R443" s="288" t="str">
        <f t="shared" si="38"/>
        <v>Coal Mining Heavy or Residual Fuel Oil Use</v>
      </c>
      <c r="S443" s="288" t="str">
        <f t="shared" si="39"/>
        <v>//**Coal Mining Heavy or Residual Fuel Oil Use: **</v>
      </c>
      <c r="T443" s="275" t="str">
        <f t="shared" si="40"/>
        <v>//**Coal Mining Heavy or Residual Fuel Oil Use: **</v>
      </c>
      <c r="U443" s="304"/>
    </row>
    <row r="444" spans="1:21" s="329" customFormat="1" x14ac:dyDescent="0.25">
      <c r="A444" s="275" t="s">
        <v>2185</v>
      </c>
      <c r="B444" s="276"/>
      <c r="C444" s="189" t="s">
        <v>753</v>
      </c>
      <c r="D444" s="189" t="s">
        <v>797</v>
      </c>
      <c r="E444" s="189" t="s">
        <v>798</v>
      </c>
      <c r="F444" s="191" t="s">
        <v>2096</v>
      </c>
      <c r="G444" s="184" t="s">
        <v>820</v>
      </c>
      <c r="H444" s="181" t="s">
        <v>1831</v>
      </c>
      <c r="I444" s="184" t="s">
        <v>821</v>
      </c>
      <c r="J444" s="43">
        <v>976</v>
      </c>
      <c r="K444" s="184" t="s">
        <v>332</v>
      </c>
      <c r="L444" s="199"/>
      <c r="M444" s="276"/>
      <c r="N444" s="209" t="s">
        <v>2183</v>
      </c>
      <c r="O444" s="209"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88" t="s">
        <v>2184</v>
      </c>
      <c r="Q444" s="288" t="s">
        <v>310</v>
      </c>
      <c r="R444" s="288" t="str">
        <f t="shared" si="38"/>
        <v>Coal Mining LPG Propane or Butane Use</v>
      </c>
      <c r="S444" s="288" t="str">
        <f t="shared" si="39"/>
        <v>//**Coal Mining LPG Propane or Butane Use: **</v>
      </c>
      <c r="T444" s="275" t="str">
        <f t="shared" si="40"/>
        <v/>
      </c>
      <c r="U444" s="304"/>
    </row>
    <row r="445" spans="1:21" s="329" customFormat="1" x14ac:dyDescent="0.25">
      <c r="A445" s="275" t="s">
        <v>2185</v>
      </c>
      <c r="B445" s="276"/>
      <c r="C445" s="189" t="s">
        <v>753</v>
      </c>
      <c r="D445" s="189" t="s">
        <v>797</v>
      </c>
      <c r="E445" s="189" t="s">
        <v>798</v>
      </c>
      <c r="F445" s="191" t="s">
        <v>2096</v>
      </c>
      <c r="G445" s="184" t="s">
        <v>822</v>
      </c>
      <c r="H445" s="181" t="s">
        <v>1831</v>
      </c>
      <c r="I445" s="184" t="s">
        <v>823</v>
      </c>
      <c r="J445" s="43">
        <v>977</v>
      </c>
      <c r="K445" s="184" t="s">
        <v>332</v>
      </c>
      <c r="L445" s="199"/>
      <c r="M445" s="276"/>
      <c r="N445" s="209" t="s">
        <v>2183</v>
      </c>
      <c r="O445" s="209"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88" t="s">
        <v>2184</v>
      </c>
      <c r="Q445" s="288" t="s">
        <v>310</v>
      </c>
      <c r="R445" s="288" t="str">
        <f t="shared" si="38"/>
        <v>Coal Mining Hydrogen Use</v>
      </c>
      <c r="S445" s="288" t="str">
        <f t="shared" si="39"/>
        <v>//**Coal Mining Hydrogen Use: **</v>
      </c>
      <c r="T445" s="275" t="str">
        <f t="shared" si="40"/>
        <v/>
      </c>
      <c r="U445" s="304"/>
    </row>
    <row r="446" spans="1:21" s="329" customFormat="1" x14ac:dyDescent="0.25">
      <c r="A446" s="275" t="s">
        <v>2185</v>
      </c>
      <c r="B446" s="276"/>
      <c r="C446" s="189" t="s">
        <v>753</v>
      </c>
      <c r="D446" s="189" t="s">
        <v>797</v>
      </c>
      <c r="E446" s="189" t="s">
        <v>798</v>
      </c>
      <c r="F446" s="191" t="s">
        <v>2094</v>
      </c>
      <c r="G446" s="184" t="s">
        <v>799</v>
      </c>
      <c r="H446" s="181" t="s">
        <v>2100</v>
      </c>
      <c r="I446" s="184" t="s">
        <v>800</v>
      </c>
      <c r="J446" s="43">
        <v>978</v>
      </c>
      <c r="K446" s="184" t="s">
        <v>310</v>
      </c>
      <c r="L446" s="199"/>
      <c r="M446" s="276"/>
      <c r="N446" s="209" t="s">
        <v>2183</v>
      </c>
      <c r="O446" s="209"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88" t="s">
        <v>2184</v>
      </c>
      <c r="Q446" s="288" t="s">
        <v>310</v>
      </c>
      <c r="R446" s="288" t="str">
        <f t="shared" si="38"/>
        <v>Oil and Gas Extraction Electricity Use</v>
      </c>
      <c r="S446" s="288" t="str">
        <f t="shared" si="39"/>
        <v>//**Oil and Gas Extraction Electricity Use: **</v>
      </c>
      <c r="T446" s="275" t="str">
        <f t="shared" si="40"/>
        <v>//**Oil and Gas Extraction Electricity Use: **</v>
      </c>
      <c r="U446" s="304"/>
    </row>
    <row r="447" spans="1:21" s="329" customFormat="1" x14ac:dyDescent="0.25">
      <c r="A447" s="275" t="s">
        <v>2185</v>
      </c>
      <c r="B447" s="276"/>
      <c r="C447" s="189" t="s">
        <v>753</v>
      </c>
      <c r="D447" s="189" t="s">
        <v>797</v>
      </c>
      <c r="E447" s="189" t="s">
        <v>798</v>
      </c>
      <c r="F447" s="191" t="s">
        <v>2094</v>
      </c>
      <c r="G447" s="184" t="s">
        <v>806</v>
      </c>
      <c r="H447" s="181" t="s">
        <v>2100</v>
      </c>
      <c r="I447" s="184" t="s">
        <v>807</v>
      </c>
      <c r="J447" s="43">
        <v>979</v>
      </c>
      <c r="K447" s="184" t="s">
        <v>332</v>
      </c>
      <c r="L447" s="199"/>
      <c r="M447" s="276"/>
      <c r="N447" s="209" t="s">
        <v>2183</v>
      </c>
      <c r="O447" s="209"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88" t="s">
        <v>2184</v>
      </c>
      <c r="Q447" s="288" t="s">
        <v>310</v>
      </c>
      <c r="R447" s="288" t="str">
        <f t="shared" si="38"/>
        <v>Oil and Gas Extraction Coal Use</v>
      </c>
      <c r="S447" s="288" t="str">
        <f t="shared" si="39"/>
        <v>//**Oil and Gas Extraction Coal Use: **</v>
      </c>
      <c r="T447" s="275" t="str">
        <f t="shared" si="40"/>
        <v/>
      </c>
      <c r="U447" s="304"/>
    </row>
    <row r="448" spans="1:21" s="329" customFormat="1" x14ac:dyDescent="0.25">
      <c r="A448" s="275" t="s">
        <v>2185</v>
      </c>
      <c r="B448" s="276"/>
      <c r="C448" s="189" t="s">
        <v>753</v>
      </c>
      <c r="D448" s="189" t="s">
        <v>797</v>
      </c>
      <c r="E448" s="189" t="s">
        <v>798</v>
      </c>
      <c r="F448" s="191" t="s">
        <v>2094</v>
      </c>
      <c r="G448" s="184" t="s">
        <v>808</v>
      </c>
      <c r="H448" s="181" t="s">
        <v>2100</v>
      </c>
      <c r="I448" s="184" t="s">
        <v>809</v>
      </c>
      <c r="J448" s="43">
        <v>980</v>
      </c>
      <c r="K448" s="184" t="s">
        <v>310</v>
      </c>
      <c r="L448" s="199"/>
      <c r="M448" s="276"/>
      <c r="N448" s="209" t="s">
        <v>2183</v>
      </c>
      <c r="O448" s="209"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88" t="s">
        <v>2184</v>
      </c>
      <c r="Q448" s="288" t="s">
        <v>310</v>
      </c>
      <c r="R448" s="288" t="str">
        <f t="shared" si="38"/>
        <v>Oil and Gas Extraction Natural Gas Use</v>
      </c>
      <c r="S448" s="288" t="str">
        <f t="shared" si="39"/>
        <v>//**Oil and Gas Extraction Natural Gas Use: **</v>
      </c>
      <c r="T448" s="275" t="str">
        <f t="shared" si="40"/>
        <v>//**Oil and Gas Extraction Natural Gas Use: **</v>
      </c>
      <c r="U448" s="304"/>
    </row>
    <row r="449" spans="1:21" s="329" customFormat="1" x14ac:dyDescent="0.25">
      <c r="A449" s="275" t="s">
        <v>2185</v>
      </c>
      <c r="B449" s="276"/>
      <c r="C449" s="189" t="s">
        <v>753</v>
      </c>
      <c r="D449" s="189" t="s">
        <v>797</v>
      </c>
      <c r="E449" s="189" t="s">
        <v>798</v>
      </c>
      <c r="F449" s="191" t="s">
        <v>2094</v>
      </c>
      <c r="G449" s="184" t="s">
        <v>810</v>
      </c>
      <c r="H449" s="181" t="s">
        <v>2100</v>
      </c>
      <c r="I449" s="184" t="s">
        <v>811</v>
      </c>
      <c r="J449" s="43">
        <v>981</v>
      </c>
      <c r="K449" s="184" t="s">
        <v>332</v>
      </c>
      <c r="L449" s="199"/>
      <c r="M449" s="276"/>
      <c r="N449" s="209" t="s">
        <v>2183</v>
      </c>
      <c r="O449" s="209"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88" t="s">
        <v>2184</v>
      </c>
      <c r="Q449" s="288" t="s">
        <v>310</v>
      </c>
      <c r="R449" s="288" t="str">
        <f t="shared" si="38"/>
        <v>Oil and Gas Extraction Biomass Use</v>
      </c>
      <c r="S449" s="288" t="str">
        <f t="shared" si="39"/>
        <v>//**Oil and Gas Extraction Biomass Use: **</v>
      </c>
      <c r="T449" s="275" t="str">
        <f t="shared" si="40"/>
        <v/>
      </c>
      <c r="U449" s="304"/>
    </row>
    <row r="450" spans="1:21" s="329" customFormat="1" x14ac:dyDescent="0.25">
      <c r="A450" s="275" t="s">
        <v>2185</v>
      </c>
      <c r="B450" s="276"/>
      <c r="C450" s="189" t="s">
        <v>753</v>
      </c>
      <c r="D450" s="189" t="s">
        <v>797</v>
      </c>
      <c r="E450" s="189" t="s">
        <v>798</v>
      </c>
      <c r="F450" s="191" t="s">
        <v>2094</v>
      </c>
      <c r="G450" s="184" t="s">
        <v>812</v>
      </c>
      <c r="H450" s="181" t="s">
        <v>2100</v>
      </c>
      <c r="I450" s="184" t="s">
        <v>813</v>
      </c>
      <c r="J450" s="43">
        <v>982</v>
      </c>
      <c r="K450" s="184" t="s">
        <v>310</v>
      </c>
      <c r="L450" s="199"/>
      <c r="M450" s="276"/>
      <c r="N450" s="209" t="s">
        <v>2183</v>
      </c>
      <c r="O450" s="209"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88" t="s">
        <v>2184</v>
      </c>
      <c r="Q450" s="288" t="s">
        <v>310</v>
      </c>
      <c r="R450" s="288" t="str">
        <f t="shared" si="38"/>
        <v>Oil and Gas Extraction Petroleum Use</v>
      </c>
      <c r="S450" s="288" t="str">
        <f t="shared" si="39"/>
        <v>//**Oil and Gas Extraction Petroleum Use: **</v>
      </c>
      <c r="T450" s="275" t="str">
        <f t="shared" si="40"/>
        <v>//**Oil and Gas Extraction Petroleum Use: **</v>
      </c>
      <c r="U450" s="304"/>
    </row>
    <row r="451" spans="1:21" s="329" customFormat="1" x14ac:dyDescent="0.25">
      <c r="A451" s="275" t="s">
        <v>2185</v>
      </c>
      <c r="B451" s="276"/>
      <c r="C451" s="189" t="s">
        <v>753</v>
      </c>
      <c r="D451" s="189" t="s">
        <v>797</v>
      </c>
      <c r="E451" s="189" t="s">
        <v>798</v>
      </c>
      <c r="F451" s="191" t="s">
        <v>2094</v>
      </c>
      <c r="G451" s="184" t="s">
        <v>814</v>
      </c>
      <c r="H451" s="181" t="s">
        <v>2100</v>
      </c>
      <c r="I451" s="184" t="s">
        <v>815</v>
      </c>
      <c r="J451" s="43">
        <v>983</v>
      </c>
      <c r="K451" s="184" t="s">
        <v>332</v>
      </c>
      <c r="L451" s="199"/>
      <c r="M451" s="276"/>
      <c r="N451" s="209" t="s">
        <v>2183</v>
      </c>
      <c r="O451" s="209"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88" t="s">
        <v>2184</v>
      </c>
      <c r="Q451" s="288" t="s">
        <v>310</v>
      </c>
      <c r="R451" s="288" t="str">
        <f t="shared" si="38"/>
        <v>Oil and Gas Extraction Purchased Heat Use</v>
      </c>
      <c r="S451" s="288" t="str">
        <f t="shared" si="39"/>
        <v>//**Oil and Gas Extraction Purchased Heat Use: **</v>
      </c>
      <c r="T451" s="275" t="str">
        <f t="shared" si="40"/>
        <v/>
      </c>
      <c r="U451" s="304"/>
    </row>
    <row r="452" spans="1:21" s="329" customFormat="1" x14ac:dyDescent="0.25">
      <c r="A452" s="275" t="s">
        <v>2185</v>
      </c>
      <c r="B452" s="276"/>
      <c r="C452" s="189" t="s">
        <v>753</v>
      </c>
      <c r="D452" s="189" t="s">
        <v>797</v>
      </c>
      <c r="E452" s="189" t="s">
        <v>798</v>
      </c>
      <c r="F452" s="191" t="s">
        <v>2094</v>
      </c>
      <c r="G452" s="184" t="s">
        <v>816</v>
      </c>
      <c r="H452" s="181" t="s">
        <v>2100</v>
      </c>
      <c r="I452" s="184" t="s">
        <v>817</v>
      </c>
      <c r="J452" s="43">
        <v>984</v>
      </c>
      <c r="K452" s="184" t="s">
        <v>332</v>
      </c>
      <c r="L452" s="199"/>
      <c r="M452" s="276"/>
      <c r="N452" s="209" t="s">
        <v>2183</v>
      </c>
      <c r="O452" s="209"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88" t="s">
        <v>2184</v>
      </c>
      <c r="Q452" s="288" t="s">
        <v>310</v>
      </c>
      <c r="R452" s="288" t="str">
        <f t="shared" si="38"/>
        <v>Oil and Gas Extraction Crude Oil Use</v>
      </c>
      <c r="S452" s="288" t="str">
        <f t="shared" si="39"/>
        <v>//**Oil and Gas Extraction Crude Oil Use: **</v>
      </c>
      <c r="T452" s="275" t="str">
        <f t="shared" si="40"/>
        <v/>
      </c>
      <c r="U452" s="304"/>
    </row>
    <row r="453" spans="1:21" s="329" customFormat="1" x14ac:dyDescent="0.25">
      <c r="A453" s="275" t="s">
        <v>2185</v>
      </c>
      <c r="B453" s="276"/>
      <c r="C453" s="189" t="s">
        <v>753</v>
      </c>
      <c r="D453" s="189" t="s">
        <v>797</v>
      </c>
      <c r="E453" s="189" t="s">
        <v>798</v>
      </c>
      <c r="F453" s="191" t="s">
        <v>2094</v>
      </c>
      <c r="G453" s="184" t="s">
        <v>818</v>
      </c>
      <c r="H453" s="181" t="s">
        <v>2100</v>
      </c>
      <c r="I453" s="184" t="s">
        <v>819</v>
      </c>
      <c r="J453" s="43">
        <v>985</v>
      </c>
      <c r="K453" s="184" t="s">
        <v>310</v>
      </c>
      <c r="L453" s="199"/>
      <c r="M453" s="276"/>
      <c r="N453" s="209" t="s">
        <v>2183</v>
      </c>
      <c r="O453" s="209"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88" t="s">
        <v>2184</v>
      </c>
      <c r="Q453" s="288" t="s">
        <v>310</v>
      </c>
      <c r="R453" s="288" t="str">
        <f t="shared" si="38"/>
        <v>Oil and Gas Extraction Heavy or Residual Fuel Oil Use</v>
      </c>
      <c r="S453" s="288" t="str">
        <f t="shared" si="39"/>
        <v>//**Oil and Gas Extraction Heavy or Residual Fuel Oil Use: **</v>
      </c>
      <c r="T453" s="275" t="str">
        <f t="shared" si="40"/>
        <v>//**Oil and Gas Extraction Heavy or Residual Fuel Oil Use: **</v>
      </c>
      <c r="U453" s="304"/>
    </row>
    <row r="454" spans="1:21" s="329" customFormat="1" x14ac:dyDescent="0.25">
      <c r="A454" s="275" t="s">
        <v>2185</v>
      </c>
      <c r="B454" s="276"/>
      <c r="C454" s="189" t="s">
        <v>753</v>
      </c>
      <c r="D454" s="189" t="s">
        <v>797</v>
      </c>
      <c r="E454" s="189" t="s">
        <v>798</v>
      </c>
      <c r="F454" s="191" t="s">
        <v>2094</v>
      </c>
      <c r="G454" s="184" t="s">
        <v>820</v>
      </c>
      <c r="H454" s="181" t="s">
        <v>2100</v>
      </c>
      <c r="I454" s="184" t="s">
        <v>821</v>
      </c>
      <c r="J454" s="43">
        <v>986</v>
      </c>
      <c r="K454" s="184" t="s">
        <v>332</v>
      </c>
      <c r="L454" s="199"/>
      <c r="M454" s="276"/>
      <c r="N454" s="209" t="s">
        <v>2183</v>
      </c>
      <c r="O454" s="209"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88" t="s">
        <v>2184</v>
      </c>
      <c r="Q454" s="288" t="s">
        <v>310</v>
      </c>
      <c r="R454" s="288" t="str">
        <f t="shared" si="38"/>
        <v>Oil and Gas Extraction LPG Propane or Butane Use</v>
      </c>
      <c r="S454" s="288" t="str">
        <f t="shared" si="39"/>
        <v>//**Oil and Gas Extraction LPG Propane or Butane Use: **</v>
      </c>
      <c r="T454" s="275" t="str">
        <f t="shared" si="40"/>
        <v/>
      </c>
      <c r="U454" s="304"/>
    </row>
    <row r="455" spans="1:21" s="329" customFormat="1" x14ac:dyDescent="0.25">
      <c r="A455" s="275" t="s">
        <v>2185</v>
      </c>
      <c r="B455" s="276"/>
      <c r="C455" s="189" t="s">
        <v>753</v>
      </c>
      <c r="D455" s="189" t="s">
        <v>797</v>
      </c>
      <c r="E455" s="189" t="s">
        <v>798</v>
      </c>
      <c r="F455" s="191" t="s">
        <v>2094</v>
      </c>
      <c r="G455" s="184" t="s">
        <v>822</v>
      </c>
      <c r="H455" s="181" t="s">
        <v>2100</v>
      </c>
      <c r="I455" s="184" t="s">
        <v>823</v>
      </c>
      <c r="J455" s="43">
        <v>987</v>
      </c>
      <c r="K455" s="184" t="s">
        <v>332</v>
      </c>
      <c r="L455" s="199"/>
      <c r="M455" s="276"/>
      <c r="N455" s="209" t="s">
        <v>2183</v>
      </c>
      <c r="O455" s="209"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88" t="s">
        <v>2184</v>
      </c>
      <c r="Q455" s="288" t="s">
        <v>310</v>
      </c>
      <c r="R455" s="288" t="str">
        <f t="shared" si="38"/>
        <v>Oil and Gas Extraction Hydrogen Use</v>
      </c>
      <c r="S455" s="288" t="str">
        <f t="shared" si="39"/>
        <v>//**Oil and Gas Extraction Hydrogen Use: **</v>
      </c>
      <c r="T455" s="275" t="str">
        <f t="shared" si="40"/>
        <v/>
      </c>
      <c r="U455" s="304"/>
    </row>
    <row r="456" spans="1:21" s="329" customFormat="1" x14ac:dyDescent="0.25">
      <c r="A456" s="275" t="s">
        <v>2185</v>
      </c>
      <c r="B456" s="276"/>
      <c r="C456" s="189" t="s">
        <v>753</v>
      </c>
      <c r="D456" s="189" t="s">
        <v>797</v>
      </c>
      <c r="E456" s="189" t="s">
        <v>798</v>
      </c>
      <c r="F456" s="191" t="s">
        <v>2092</v>
      </c>
      <c r="G456" s="184" t="s">
        <v>799</v>
      </c>
      <c r="H456" s="181" t="s">
        <v>2129</v>
      </c>
      <c r="I456" s="184" t="s">
        <v>800</v>
      </c>
      <c r="J456" s="43">
        <v>988</v>
      </c>
      <c r="K456" s="184" t="s">
        <v>310</v>
      </c>
      <c r="L456" s="199"/>
      <c r="M456" s="276"/>
      <c r="N456" s="209" t="s">
        <v>2183</v>
      </c>
      <c r="O456" s="209"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88" t="s">
        <v>2184</v>
      </c>
      <c r="Q456" s="288" t="s">
        <v>310</v>
      </c>
      <c r="R456" s="288" t="str">
        <f t="shared" si="38"/>
        <v>Other Mining and Quarrying Electricity Use</v>
      </c>
      <c r="S456" s="288" t="str">
        <f t="shared" si="39"/>
        <v>//**Other Mining and Quarrying Electricity Use: **</v>
      </c>
      <c r="T456" s="275" t="str">
        <f t="shared" si="40"/>
        <v>//**Other Mining and Quarrying Electricity Use: **</v>
      </c>
      <c r="U456" s="304"/>
    </row>
    <row r="457" spans="1:21" s="329" customFormat="1" x14ac:dyDescent="0.25">
      <c r="A457" s="275" t="s">
        <v>2185</v>
      </c>
      <c r="B457" s="276"/>
      <c r="C457" s="189" t="s">
        <v>753</v>
      </c>
      <c r="D457" s="189" t="s">
        <v>797</v>
      </c>
      <c r="E457" s="189" t="s">
        <v>798</v>
      </c>
      <c r="F457" s="191" t="s">
        <v>2092</v>
      </c>
      <c r="G457" s="184" t="s">
        <v>806</v>
      </c>
      <c r="H457" s="181" t="s">
        <v>2129</v>
      </c>
      <c r="I457" s="184" t="s">
        <v>807</v>
      </c>
      <c r="J457" s="43">
        <v>989</v>
      </c>
      <c r="K457" s="184" t="s">
        <v>332</v>
      </c>
      <c r="L457" s="199"/>
      <c r="M457" s="276"/>
      <c r="N457" s="209" t="s">
        <v>2183</v>
      </c>
      <c r="O457" s="209"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88" t="s">
        <v>2184</v>
      </c>
      <c r="Q457" s="288" t="s">
        <v>310</v>
      </c>
      <c r="R457" s="288" t="str">
        <f t="shared" si="38"/>
        <v>Other Mining and Quarrying Coal Use</v>
      </c>
      <c r="S457" s="288" t="str">
        <f t="shared" si="39"/>
        <v>//**Other Mining and Quarrying Coal Use: **</v>
      </c>
      <c r="T457" s="275" t="str">
        <f t="shared" si="40"/>
        <v/>
      </c>
      <c r="U457" s="304"/>
    </row>
    <row r="458" spans="1:21" s="329" customFormat="1" x14ac:dyDescent="0.25">
      <c r="A458" s="275" t="s">
        <v>2185</v>
      </c>
      <c r="B458" s="276"/>
      <c r="C458" s="189" t="s">
        <v>753</v>
      </c>
      <c r="D458" s="189" t="s">
        <v>797</v>
      </c>
      <c r="E458" s="189" t="s">
        <v>798</v>
      </c>
      <c r="F458" s="191" t="s">
        <v>2092</v>
      </c>
      <c r="G458" s="184" t="s">
        <v>808</v>
      </c>
      <c r="H458" s="181" t="s">
        <v>2129</v>
      </c>
      <c r="I458" s="184" t="s">
        <v>809</v>
      </c>
      <c r="J458" s="43">
        <v>990</v>
      </c>
      <c r="K458" s="184" t="s">
        <v>310</v>
      </c>
      <c r="L458" s="199"/>
      <c r="M458" s="276"/>
      <c r="N458" s="209" t="s">
        <v>2183</v>
      </c>
      <c r="O458" s="209"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88" t="s">
        <v>2184</v>
      </c>
      <c r="Q458" s="288" t="s">
        <v>310</v>
      </c>
      <c r="R458" s="288" t="str">
        <f t="shared" si="38"/>
        <v>Other Mining and Quarrying Natural Gas Use</v>
      </c>
      <c r="S458" s="288" t="str">
        <f t="shared" si="39"/>
        <v>//**Other Mining and Quarrying Natural Gas Use: **</v>
      </c>
      <c r="T458" s="275" t="str">
        <f t="shared" si="40"/>
        <v>//**Other Mining and Quarrying Natural Gas Use: **</v>
      </c>
      <c r="U458" s="304"/>
    </row>
    <row r="459" spans="1:21" s="329" customFormat="1" x14ac:dyDescent="0.25">
      <c r="A459" s="275" t="s">
        <v>2185</v>
      </c>
      <c r="B459" s="276"/>
      <c r="C459" s="189" t="s">
        <v>753</v>
      </c>
      <c r="D459" s="189" t="s">
        <v>797</v>
      </c>
      <c r="E459" s="189" t="s">
        <v>798</v>
      </c>
      <c r="F459" s="191" t="s">
        <v>2092</v>
      </c>
      <c r="G459" s="184" t="s">
        <v>810</v>
      </c>
      <c r="H459" s="181" t="s">
        <v>2129</v>
      </c>
      <c r="I459" s="184" t="s">
        <v>811</v>
      </c>
      <c r="J459" s="43">
        <v>991</v>
      </c>
      <c r="K459" s="184" t="s">
        <v>332</v>
      </c>
      <c r="L459" s="199"/>
      <c r="M459" s="276"/>
      <c r="N459" s="209" t="s">
        <v>2183</v>
      </c>
      <c r="O459" s="209"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88" t="s">
        <v>2184</v>
      </c>
      <c r="Q459" s="288" t="s">
        <v>310</v>
      </c>
      <c r="R459" s="288" t="str">
        <f t="shared" si="38"/>
        <v>Other Mining and Quarrying Biomass Use</v>
      </c>
      <c r="S459" s="288" t="str">
        <f t="shared" si="39"/>
        <v>//**Other Mining and Quarrying Biomass Use: **</v>
      </c>
      <c r="T459" s="275" t="str">
        <f t="shared" si="40"/>
        <v/>
      </c>
      <c r="U459" s="304"/>
    </row>
    <row r="460" spans="1:21" s="329" customFormat="1" x14ac:dyDescent="0.25">
      <c r="A460" s="275" t="s">
        <v>2185</v>
      </c>
      <c r="B460" s="276"/>
      <c r="C460" s="189" t="s">
        <v>753</v>
      </c>
      <c r="D460" s="189" t="s">
        <v>797</v>
      </c>
      <c r="E460" s="189" t="s">
        <v>798</v>
      </c>
      <c r="F460" s="191" t="s">
        <v>2092</v>
      </c>
      <c r="G460" s="184" t="s">
        <v>812</v>
      </c>
      <c r="H460" s="181" t="s">
        <v>2129</v>
      </c>
      <c r="I460" s="184" t="s">
        <v>813</v>
      </c>
      <c r="J460" s="43">
        <v>992</v>
      </c>
      <c r="K460" s="184" t="s">
        <v>310</v>
      </c>
      <c r="L460" s="199"/>
      <c r="M460" s="276"/>
      <c r="N460" s="209" t="s">
        <v>2183</v>
      </c>
      <c r="O460" s="209"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88" t="s">
        <v>2184</v>
      </c>
      <c r="Q460" s="288" t="s">
        <v>310</v>
      </c>
      <c r="R460" s="288" t="str">
        <f t="shared" si="38"/>
        <v>Other Mining and Quarrying Petroleum Use</v>
      </c>
      <c r="S460" s="288" t="str">
        <f t="shared" si="39"/>
        <v>//**Other Mining and Quarrying Petroleum Use: **</v>
      </c>
      <c r="T460" s="275" t="str">
        <f t="shared" si="40"/>
        <v>//**Other Mining and Quarrying Petroleum Use: **</v>
      </c>
      <c r="U460" s="304"/>
    </row>
    <row r="461" spans="1:21" s="329" customFormat="1" x14ac:dyDescent="0.25">
      <c r="A461" s="275" t="s">
        <v>2185</v>
      </c>
      <c r="B461" s="276"/>
      <c r="C461" s="189" t="s">
        <v>753</v>
      </c>
      <c r="D461" s="189" t="s">
        <v>797</v>
      </c>
      <c r="E461" s="189" t="s">
        <v>798</v>
      </c>
      <c r="F461" s="191" t="s">
        <v>2092</v>
      </c>
      <c r="G461" s="184" t="s">
        <v>814</v>
      </c>
      <c r="H461" s="181" t="s">
        <v>2129</v>
      </c>
      <c r="I461" s="184" t="s">
        <v>815</v>
      </c>
      <c r="J461" s="43">
        <v>993</v>
      </c>
      <c r="K461" s="184" t="s">
        <v>332</v>
      </c>
      <c r="L461" s="199"/>
      <c r="M461" s="276"/>
      <c r="N461" s="209" t="s">
        <v>2183</v>
      </c>
      <c r="O461" s="209"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88" t="s">
        <v>2184</v>
      </c>
      <c r="Q461" s="288" t="s">
        <v>310</v>
      </c>
      <c r="R461" s="288" t="str">
        <f t="shared" si="38"/>
        <v>Other Mining and Quarrying Purchased Heat Use</v>
      </c>
      <c r="S461" s="288" t="str">
        <f t="shared" si="39"/>
        <v>//**Other Mining and Quarrying Purchased Heat Use: **</v>
      </c>
      <c r="T461" s="275" t="str">
        <f t="shared" si="40"/>
        <v/>
      </c>
      <c r="U461" s="304"/>
    </row>
    <row r="462" spans="1:21" s="329" customFormat="1" x14ac:dyDescent="0.25">
      <c r="A462" s="275" t="s">
        <v>2185</v>
      </c>
      <c r="B462" s="276"/>
      <c r="C462" s="189" t="s">
        <v>753</v>
      </c>
      <c r="D462" s="189" t="s">
        <v>797</v>
      </c>
      <c r="E462" s="189" t="s">
        <v>798</v>
      </c>
      <c r="F462" s="191" t="s">
        <v>2092</v>
      </c>
      <c r="G462" s="184" t="s">
        <v>816</v>
      </c>
      <c r="H462" s="181" t="s">
        <v>2129</v>
      </c>
      <c r="I462" s="184" t="s">
        <v>817</v>
      </c>
      <c r="J462" s="43">
        <v>994</v>
      </c>
      <c r="K462" s="184" t="s">
        <v>332</v>
      </c>
      <c r="L462" s="199"/>
      <c r="M462" s="276"/>
      <c r="N462" s="209" t="s">
        <v>2183</v>
      </c>
      <c r="O462" s="209"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88" t="s">
        <v>2184</v>
      </c>
      <c r="Q462" s="288" t="s">
        <v>310</v>
      </c>
      <c r="R462" s="288" t="str">
        <f t="shared" si="38"/>
        <v>Other Mining and Quarrying Crude Oil Use</v>
      </c>
      <c r="S462" s="288" t="str">
        <f t="shared" si="39"/>
        <v>//**Other Mining and Quarrying Crude Oil Use: **</v>
      </c>
      <c r="T462" s="275" t="str">
        <f t="shared" si="40"/>
        <v/>
      </c>
      <c r="U462" s="304"/>
    </row>
    <row r="463" spans="1:21" s="329" customFormat="1" x14ac:dyDescent="0.25">
      <c r="A463" s="275" t="s">
        <v>2185</v>
      </c>
      <c r="B463" s="276"/>
      <c r="C463" s="189" t="s">
        <v>753</v>
      </c>
      <c r="D463" s="189" t="s">
        <v>797</v>
      </c>
      <c r="E463" s="189" t="s">
        <v>798</v>
      </c>
      <c r="F463" s="191" t="s">
        <v>2092</v>
      </c>
      <c r="G463" s="184" t="s">
        <v>818</v>
      </c>
      <c r="H463" s="181" t="s">
        <v>2129</v>
      </c>
      <c r="I463" s="184" t="s">
        <v>819</v>
      </c>
      <c r="J463" s="43">
        <v>995</v>
      </c>
      <c r="K463" s="184" t="s">
        <v>310</v>
      </c>
      <c r="L463" s="199"/>
      <c r="M463" s="276"/>
      <c r="N463" s="209" t="s">
        <v>2183</v>
      </c>
      <c r="O463" s="209"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88" t="s">
        <v>2184</v>
      </c>
      <c r="Q463" s="288" t="s">
        <v>310</v>
      </c>
      <c r="R463" s="288" t="str">
        <f t="shared" si="38"/>
        <v>Other Mining and Quarrying Heavy or Residual Fuel Oil Use</v>
      </c>
      <c r="S463" s="288" t="str">
        <f t="shared" si="39"/>
        <v>//**Other Mining and Quarrying Heavy or Residual Fuel Oil Use: **</v>
      </c>
      <c r="T463" s="275" t="str">
        <f t="shared" si="40"/>
        <v>//**Other Mining and Quarrying Heavy or Residual Fuel Oil Use: **</v>
      </c>
      <c r="U463" s="304"/>
    </row>
    <row r="464" spans="1:21" s="329" customFormat="1" x14ac:dyDescent="0.25">
      <c r="A464" s="275" t="s">
        <v>2185</v>
      </c>
      <c r="B464" s="276"/>
      <c r="C464" s="189" t="s">
        <v>753</v>
      </c>
      <c r="D464" s="189" t="s">
        <v>797</v>
      </c>
      <c r="E464" s="189" t="s">
        <v>798</v>
      </c>
      <c r="F464" s="191" t="s">
        <v>2092</v>
      </c>
      <c r="G464" s="184" t="s">
        <v>820</v>
      </c>
      <c r="H464" s="181" t="s">
        <v>2129</v>
      </c>
      <c r="I464" s="184" t="s">
        <v>821</v>
      </c>
      <c r="J464" s="43">
        <v>996</v>
      </c>
      <c r="K464" s="184" t="s">
        <v>332</v>
      </c>
      <c r="L464" s="199"/>
      <c r="M464" s="276"/>
      <c r="N464" s="209" t="s">
        <v>2183</v>
      </c>
      <c r="O464" s="209"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88" t="s">
        <v>2184</v>
      </c>
      <c r="Q464" s="288" t="s">
        <v>310</v>
      </c>
      <c r="R464" s="288" t="str">
        <f t="shared" si="38"/>
        <v>Other Mining and Quarrying LPG Propane or Butane Use</v>
      </c>
      <c r="S464" s="288" t="str">
        <f t="shared" si="39"/>
        <v>//**Other Mining and Quarrying LPG Propane or Butane Use: **</v>
      </c>
      <c r="T464" s="275" t="str">
        <f t="shared" si="40"/>
        <v/>
      </c>
      <c r="U464" s="304"/>
    </row>
    <row r="465" spans="1:21" s="329" customFormat="1" x14ac:dyDescent="0.25">
      <c r="A465" s="275" t="s">
        <v>2185</v>
      </c>
      <c r="B465" s="276"/>
      <c r="C465" s="189" t="s">
        <v>753</v>
      </c>
      <c r="D465" s="189" t="s">
        <v>797</v>
      </c>
      <c r="E465" s="189" t="s">
        <v>798</v>
      </c>
      <c r="F465" s="191" t="s">
        <v>2092</v>
      </c>
      <c r="G465" s="184" t="s">
        <v>822</v>
      </c>
      <c r="H465" s="181" t="s">
        <v>2129</v>
      </c>
      <c r="I465" s="184" t="s">
        <v>823</v>
      </c>
      <c r="J465" s="43">
        <v>997</v>
      </c>
      <c r="K465" s="184" t="s">
        <v>332</v>
      </c>
      <c r="L465" s="199"/>
      <c r="M465" s="276"/>
      <c r="N465" s="209" t="s">
        <v>2183</v>
      </c>
      <c r="O465" s="209"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88" t="s">
        <v>2184</v>
      </c>
      <c r="Q465" s="288" t="s">
        <v>310</v>
      </c>
      <c r="R465" s="288" t="str">
        <f t="shared" si="38"/>
        <v>Other Mining and Quarrying Hydrogen Use</v>
      </c>
      <c r="S465" s="288" t="str">
        <f t="shared" si="39"/>
        <v>//**Other Mining and Quarrying Hydrogen Use: **</v>
      </c>
      <c r="T465" s="275" t="str">
        <f t="shared" si="40"/>
        <v/>
      </c>
      <c r="U465" s="304"/>
    </row>
    <row r="466" spans="1:21" s="329" customFormat="1" x14ac:dyDescent="0.25">
      <c r="A466" s="275" t="s">
        <v>2185</v>
      </c>
      <c r="B466" s="276"/>
      <c r="C466" s="189" t="s">
        <v>753</v>
      </c>
      <c r="D466" s="189" t="s">
        <v>797</v>
      </c>
      <c r="E466" s="189" t="s">
        <v>798</v>
      </c>
      <c r="F466" s="191" t="s">
        <v>2090</v>
      </c>
      <c r="G466" s="184" t="s">
        <v>799</v>
      </c>
      <c r="H466" s="181" t="s">
        <v>2128</v>
      </c>
      <c r="I466" s="184" t="s">
        <v>800</v>
      </c>
      <c r="J466" s="43">
        <v>998</v>
      </c>
      <c r="K466" s="184" t="s">
        <v>310</v>
      </c>
      <c r="L466" s="199"/>
      <c r="M466" s="276"/>
      <c r="N466" s="209" t="s">
        <v>2183</v>
      </c>
      <c r="O466" s="209"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88" t="s">
        <v>2184</v>
      </c>
      <c r="Q466" s="288" t="s">
        <v>310</v>
      </c>
      <c r="R466" s="288" t="str">
        <f t="shared" si="38"/>
        <v>Food Beverage and Tobacco Electricity Use</v>
      </c>
      <c r="S466" s="288" t="str">
        <f t="shared" si="39"/>
        <v>//**Food Beverage and Tobacco Electricity Use: **</v>
      </c>
      <c r="T466" s="275" t="str">
        <f t="shared" si="40"/>
        <v>//**Food Beverage and Tobacco Electricity Use: **</v>
      </c>
      <c r="U466" s="304"/>
    </row>
    <row r="467" spans="1:21" s="329" customFormat="1" x14ac:dyDescent="0.25">
      <c r="A467" s="275" t="s">
        <v>2185</v>
      </c>
      <c r="B467" s="276"/>
      <c r="C467" s="189" t="s">
        <v>753</v>
      </c>
      <c r="D467" s="189" t="s">
        <v>797</v>
      </c>
      <c r="E467" s="189" t="s">
        <v>798</v>
      </c>
      <c r="F467" s="191" t="s">
        <v>2090</v>
      </c>
      <c r="G467" s="184" t="s">
        <v>806</v>
      </c>
      <c r="H467" s="181" t="s">
        <v>2128</v>
      </c>
      <c r="I467" s="184" t="s">
        <v>807</v>
      </c>
      <c r="J467" s="43">
        <v>999</v>
      </c>
      <c r="K467" s="184" t="s">
        <v>310</v>
      </c>
      <c r="L467" s="199"/>
      <c r="M467" s="276"/>
      <c r="N467" s="209" t="s">
        <v>2183</v>
      </c>
      <c r="O467" s="209"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88" t="s">
        <v>2184</v>
      </c>
      <c r="Q467" s="288" t="s">
        <v>310</v>
      </c>
      <c r="R467" s="288" t="str">
        <f t="shared" si="38"/>
        <v>Food Beverage and Tobacco Coal Use</v>
      </c>
      <c r="S467" s="288" t="str">
        <f t="shared" si="39"/>
        <v>//**Food Beverage and Tobacco Coal Use: **</v>
      </c>
      <c r="T467" s="275" t="str">
        <f t="shared" si="40"/>
        <v>//**Food Beverage and Tobacco Coal Use: **</v>
      </c>
      <c r="U467" s="304"/>
    </row>
    <row r="468" spans="1:21" s="329" customFormat="1" x14ac:dyDescent="0.25">
      <c r="A468" s="275" t="s">
        <v>2185</v>
      </c>
      <c r="B468" s="276"/>
      <c r="C468" s="189" t="s">
        <v>753</v>
      </c>
      <c r="D468" s="189" t="s">
        <v>797</v>
      </c>
      <c r="E468" s="189" t="s">
        <v>798</v>
      </c>
      <c r="F468" s="191" t="s">
        <v>2090</v>
      </c>
      <c r="G468" s="184" t="s">
        <v>808</v>
      </c>
      <c r="H468" s="181" t="s">
        <v>2128</v>
      </c>
      <c r="I468" s="184" t="s">
        <v>809</v>
      </c>
      <c r="J468" s="43">
        <v>1000</v>
      </c>
      <c r="K468" s="184" t="s">
        <v>310</v>
      </c>
      <c r="L468" s="199"/>
      <c r="M468" s="276"/>
      <c r="N468" s="209" t="s">
        <v>2183</v>
      </c>
      <c r="O468" s="209"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88" t="s">
        <v>2184</v>
      </c>
      <c r="Q468" s="288" t="s">
        <v>310</v>
      </c>
      <c r="R468" s="288" t="str">
        <f t="shared" si="38"/>
        <v>Food Beverage and Tobacco Natural Gas Use</v>
      </c>
      <c r="S468" s="288" t="str">
        <f t="shared" si="39"/>
        <v>//**Food Beverage and Tobacco Natural Gas Use: **</v>
      </c>
      <c r="T468" s="275" t="str">
        <f t="shared" si="40"/>
        <v>//**Food Beverage and Tobacco Natural Gas Use: **</v>
      </c>
      <c r="U468" s="304"/>
    </row>
    <row r="469" spans="1:21" s="329" customFormat="1" x14ac:dyDescent="0.25">
      <c r="A469" s="275" t="s">
        <v>2185</v>
      </c>
      <c r="B469" s="276"/>
      <c r="C469" s="189" t="s">
        <v>753</v>
      </c>
      <c r="D469" s="189" t="s">
        <v>797</v>
      </c>
      <c r="E469" s="189" t="s">
        <v>798</v>
      </c>
      <c r="F469" s="191" t="s">
        <v>2090</v>
      </c>
      <c r="G469" s="184" t="s">
        <v>810</v>
      </c>
      <c r="H469" s="181" t="s">
        <v>2128</v>
      </c>
      <c r="I469" s="184" t="s">
        <v>811</v>
      </c>
      <c r="J469" s="43">
        <v>1001</v>
      </c>
      <c r="K469" s="184" t="s">
        <v>332</v>
      </c>
      <c r="L469" s="199"/>
      <c r="M469" s="276"/>
      <c r="N469" s="209" t="s">
        <v>2183</v>
      </c>
      <c r="O469" s="209"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88" t="s">
        <v>2184</v>
      </c>
      <c r="Q469" s="288" t="s">
        <v>310</v>
      </c>
      <c r="R469" s="288" t="str">
        <f t="shared" si="38"/>
        <v>Food Beverage and Tobacco Biomass Use</v>
      </c>
      <c r="S469" s="288" t="str">
        <f t="shared" si="39"/>
        <v>//**Food Beverage and Tobacco Biomass Use: **</v>
      </c>
      <c r="T469" s="275" t="str">
        <f t="shared" si="40"/>
        <v/>
      </c>
      <c r="U469" s="304"/>
    </row>
    <row r="470" spans="1:21" s="329" customFormat="1" x14ac:dyDescent="0.25">
      <c r="A470" s="275" t="s">
        <v>2185</v>
      </c>
      <c r="B470" s="276"/>
      <c r="C470" s="189" t="s">
        <v>753</v>
      </c>
      <c r="D470" s="189" t="s">
        <v>797</v>
      </c>
      <c r="E470" s="189" t="s">
        <v>798</v>
      </c>
      <c r="F470" s="191" t="s">
        <v>2090</v>
      </c>
      <c r="G470" s="184" t="s">
        <v>812</v>
      </c>
      <c r="H470" s="181" t="s">
        <v>2128</v>
      </c>
      <c r="I470" s="184" t="s">
        <v>813</v>
      </c>
      <c r="J470" s="43">
        <v>1002</v>
      </c>
      <c r="K470" s="184" t="s">
        <v>310</v>
      </c>
      <c r="L470" s="199"/>
      <c r="M470" s="276"/>
      <c r="N470" s="209" t="s">
        <v>2183</v>
      </c>
      <c r="O470" s="209"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88" t="s">
        <v>2184</v>
      </c>
      <c r="Q470" s="288" t="s">
        <v>310</v>
      </c>
      <c r="R470" s="288" t="str">
        <f t="shared" si="38"/>
        <v>Food Beverage and Tobacco Petroleum Use</v>
      </c>
      <c r="S470" s="288" t="str">
        <f t="shared" si="39"/>
        <v>//**Food Beverage and Tobacco Petroleum Use: **</v>
      </c>
      <c r="T470" s="275" t="str">
        <f t="shared" si="40"/>
        <v>//**Food Beverage and Tobacco Petroleum Use: **</v>
      </c>
      <c r="U470" s="304"/>
    </row>
    <row r="471" spans="1:21" s="329" customFormat="1" x14ac:dyDescent="0.25">
      <c r="A471" s="275" t="s">
        <v>2185</v>
      </c>
      <c r="B471" s="276"/>
      <c r="C471" s="189" t="s">
        <v>753</v>
      </c>
      <c r="D471" s="189" t="s">
        <v>797</v>
      </c>
      <c r="E471" s="189" t="s">
        <v>798</v>
      </c>
      <c r="F471" s="191" t="s">
        <v>2090</v>
      </c>
      <c r="G471" s="184" t="s">
        <v>814</v>
      </c>
      <c r="H471" s="181" t="s">
        <v>2128</v>
      </c>
      <c r="I471" s="184" t="s">
        <v>815</v>
      </c>
      <c r="J471" s="43">
        <v>1003</v>
      </c>
      <c r="K471" s="184" t="s">
        <v>332</v>
      </c>
      <c r="L471" s="199"/>
      <c r="M471" s="276"/>
      <c r="N471" s="209" t="s">
        <v>2183</v>
      </c>
      <c r="O471" s="209"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88" t="s">
        <v>2184</v>
      </c>
      <c r="Q471" s="288" t="s">
        <v>310</v>
      </c>
      <c r="R471" s="288" t="str">
        <f t="shared" si="38"/>
        <v>Food Beverage and Tobacco Purchased Heat Use</v>
      </c>
      <c r="S471" s="288" t="str">
        <f t="shared" si="39"/>
        <v>//**Food Beverage and Tobacco Purchased Heat Use: **</v>
      </c>
      <c r="T471" s="275" t="str">
        <f t="shared" si="40"/>
        <v/>
      </c>
      <c r="U471" s="304"/>
    </row>
    <row r="472" spans="1:21" s="329" customFormat="1" x14ac:dyDescent="0.25">
      <c r="A472" s="275" t="s">
        <v>2185</v>
      </c>
      <c r="B472" s="276"/>
      <c r="C472" s="189" t="s">
        <v>753</v>
      </c>
      <c r="D472" s="189" t="s">
        <v>797</v>
      </c>
      <c r="E472" s="189" t="s">
        <v>798</v>
      </c>
      <c r="F472" s="191" t="s">
        <v>2090</v>
      </c>
      <c r="G472" s="184" t="s">
        <v>816</v>
      </c>
      <c r="H472" s="181" t="s">
        <v>2128</v>
      </c>
      <c r="I472" s="184" t="s">
        <v>817</v>
      </c>
      <c r="J472" s="43">
        <v>1004</v>
      </c>
      <c r="K472" s="184" t="s">
        <v>332</v>
      </c>
      <c r="L472" s="199"/>
      <c r="M472" s="276"/>
      <c r="N472" s="209" t="s">
        <v>2183</v>
      </c>
      <c r="O472" s="209"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88" t="s">
        <v>2184</v>
      </c>
      <c r="Q472" s="288" t="s">
        <v>310</v>
      </c>
      <c r="R472" s="288" t="str">
        <f t="shared" si="38"/>
        <v>Food Beverage and Tobacco Crude Oil Use</v>
      </c>
      <c r="S472" s="288" t="str">
        <f t="shared" si="39"/>
        <v>//**Food Beverage and Tobacco Crude Oil Use: **</v>
      </c>
      <c r="T472" s="275" t="str">
        <f t="shared" si="40"/>
        <v/>
      </c>
      <c r="U472" s="304"/>
    </row>
    <row r="473" spans="1:21" s="329" customFormat="1" x14ac:dyDescent="0.25">
      <c r="A473" s="275" t="s">
        <v>2185</v>
      </c>
      <c r="B473" s="276"/>
      <c r="C473" s="189" t="s">
        <v>753</v>
      </c>
      <c r="D473" s="189" t="s">
        <v>797</v>
      </c>
      <c r="E473" s="189" t="s">
        <v>798</v>
      </c>
      <c r="F473" s="191" t="s">
        <v>2090</v>
      </c>
      <c r="G473" s="184" t="s">
        <v>818</v>
      </c>
      <c r="H473" s="181" t="s">
        <v>2128</v>
      </c>
      <c r="I473" s="184" t="s">
        <v>819</v>
      </c>
      <c r="J473" s="43">
        <v>1005</v>
      </c>
      <c r="K473" s="184" t="s">
        <v>310</v>
      </c>
      <c r="L473" s="199"/>
      <c r="M473" s="276"/>
      <c r="N473" s="209" t="s">
        <v>2183</v>
      </c>
      <c r="O473" s="209"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88" t="s">
        <v>2184</v>
      </c>
      <c r="Q473" s="288" t="s">
        <v>310</v>
      </c>
      <c r="R473" s="288" t="str">
        <f t="shared" si="38"/>
        <v>Food Beverage and Tobacco Heavy or Residual Fuel Oil Use</v>
      </c>
      <c r="S473" s="288" t="str">
        <f t="shared" si="39"/>
        <v>//**Food Beverage and Tobacco Heavy or Residual Fuel Oil Use: **</v>
      </c>
      <c r="T473" s="275" t="str">
        <f t="shared" si="40"/>
        <v>//**Food Beverage and Tobacco Heavy or Residual Fuel Oil Use: **</v>
      </c>
      <c r="U473" s="304"/>
    </row>
    <row r="474" spans="1:21" s="329" customFormat="1" x14ac:dyDescent="0.25">
      <c r="A474" s="275" t="s">
        <v>2185</v>
      </c>
      <c r="B474" s="276"/>
      <c r="C474" s="189" t="s">
        <v>753</v>
      </c>
      <c r="D474" s="189" t="s">
        <v>797</v>
      </c>
      <c r="E474" s="189" t="s">
        <v>798</v>
      </c>
      <c r="F474" s="191" t="s">
        <v>2090</v>
      </c>
      <c r="G474" s="184" t="s">
        <v>820</v>
      </c>
      <c r="H474" s="181" t="s">
        <v>2128</v>
      </c>
      <c r="I474" s="184" t="s">
        <v>821</v>
      </c>
      <c r="J474" s="43">
        <v>1006</v>
      </c>
      <c r="K474" s="184" t="s">
        <v>310</v>
      </c>
      <c r="L474" s="199"/>
      <c r="M474" s="276"/>
      <c r="N474" s="209" t="s">
        <v>2183</v>
      </c>
      <c r="O474" s="209"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88" t="s">
        <v>2184</v>
      </c>
      <c r="Q474" s="288" t="s">
        <v>310</v>
      </c>
      <c r="R474" s="288" t="str">
        <f t="shared" si="38"/>
        <v>Food Beverage and Tobacco LPG Propane or Butane Use</v>
      </c>
      <c r="S474" s="288" t="str">
        <f t="shared" si="39"/>
        <v>//**Food Beverage and Tobacco LPG Propane or Butane Use: **</v>
      </c>
      <c r="T474" s="275" t="str">
        <f t="shared" si="40"/>
        <v>//**Food Beverage and Tobacco LPG Propane or Butane Use: **</v>
      </c>
      <c r="U474" s="304"/>
    </row>
    <row r="475" spans="1:21" s="329" customFormat="1" x14ac:dyDescent="0.25">
      <c r="A475" s="275" t="s">
        <v>2185</v>
      </c>
      <c r="B475" s="276"/>
      <c r="C475" s="189" t="s">
        <v>753</v>
      </c>
      <c r="D475" s="189" t="s">
        <v>797</v>
      </c>
      <c r="E475" s="189" t="s">
        <v>798</v>
      </c>
      <c r="F475" s="191" t="s">
        <v>2090</v>
      </c>
      <c r="G475" s="184" t="s">
        <v>822</v>
      </c>
      <c r="H475" s="181" t="s">
        <v>2128</v>
      </c>
      <c r="I475" s="184" t="s">
        <v>823</v>
      </c>
      <c r="J475" s="43">
        <v>1007</v>
      </c>
      <c r="K475" s="184" t="s">
        <v>332</v>
      </c>
      <c r="L475" s="199"/>
      <c r="M475" s="276"/>
      <c r="N475" s="209" t="s">
        <v>2183</v>
      </c>
      <c r="O475" s="209"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88" t="s">
        <v>2184</v>
      </c>
      <c r="Q475" s="288" t="s">
        <v>310</v>
      </c>
      <c r="R475" s="288" t="str">
        <f t="shared" si="38"/>
        <v>Food Beverage and Tobacco Hydrogen Use</v>
      </c>
      <c r="S475" s="288" t="str">
        <f t="shared" si="39"/>
        <v>//**Food Beverage and Tobacco Hydrogen Use: **</v>
      </c>
      <c r="T475" s="275" t="str">
        <f t="shared" si="40"/>
        <v/>
      </c>
      <c r="U475" s="304"/>
    </row>
    <row r="476" spans="1:21" s="329" customFormat="1" x14ac:dyDescent="0.25">
      <c r="A476" s="275" t="s">
        <v>2185</v>
      </c>
      <c r="B476" s="276"/>
      <c r="C476" s="189" t="s">
        <v>753</v>
      </c>
      <c r="D476" s="189" t="s">
        <v>797</v>
      </c>
      <c r="E476" s="189" t="s">
        <v>798</v>
      </c>
      <c r="F476" s="191" t="s">
        <v>2088</v>
      </c>
      <c r="G476" s="184" t="s">
        <v>799</v>
      </c>
      <c r="H476" s="181" t="s">
        <v>2127</v>
      </c>
      <c r="I476" s="184" t="s">
        <v>800</v>
      </c>
      <c r="J476" s="43">
        <v>1008</v>
      </c>
      <c r="K476" s="184" t="s">
        <v>310</v>
      </c>
      <c r="L476" s="199"/>
      <c r="M476" s="276"/>
      <c r="N476" s="209" t="s">
        <v>2183</v>
      </c>
      <c r="O476" s="209"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88" t="s">
        <v>2184</v>
      </c>
      <c r="Q476" s="288" t="s">
        <v>310</v>
      </c>
      <c r="R476" s="288" t="str">
        <f t="shared" si="38"/>
        <v>Textiles Apparel and Leather Electricity Use</v>
      </c>
      <c r="S476" s="288" t="str">
        <f t="shared" si="39"/>
        <v>//**Textiles Apparel and Leather Electricity Use: **</v>
      </c>
      <c r="T476" s="275" t="str">
        <f t="shared" si="40"/>
        <v>//**Textiles Apparel and Leather Electricity Use: **</v>
      </c>
      <c r="U476" s="304"/>
    </row>
    <row r="477" spans="1:21" s="329" customFormat="1" x14ac:dyDescent="0.25">
      <c r="A477" s="275" t="s">
        <v>2185</v>
      </c>
      <c r="B477" s="276"/>
      <c r="C477" s="189" t="s">
        <v>753</v>
      </c>
      <c r="D477" s="189" t="s">
        <v>797</v>
      </c>
      <c r="E477" s="189" t="s">
        <v>798</v>
      </c>
      <c r="F477" s="191" t="s">
        <v>2088</v>
      </c>
      <c r="G477" s="184" t="s">
        <v>806</v>
      </c>
      <c r="H477" s="181" t="s">
        <v>2127</v>
      </c>
      <c r="I477" s="184" t="s">
        <v>807</v>
      </c>
      <c r="J477" s="43">
        <v>1009</v>
      </c>
      <c r="K477" s="184" t="s">
        <v>310</v>
      </c>
      <c r="L477" s="199"/>
      <c r="M477" s="276"/>
      <c r="N477" s="209" t="s">
        <v>2183</v>
      </c>
      <c r="O477" s="209"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88" t="s">
        <v>2184</v>
      </c>
      <c r="Q477" s="288" t="s">
        <v>310</v>
      </c>
      <c r="R477" s="288" t="str">
        <f t="shared" si="38"/>
        <v>Textiles Apparel and Leather Coal Use</v>
      </c>
      <c r="S477" s="288" t="str">
        <f t="shared" si="39"/>
        <v>//**Textiles Apparel and Leather Coal Use: **</v>
      </c>
      <c r="T477" s="275" t="str">
        <f t="shared" si="40"/>
        <v>//**Textiles Apparel and Leather Coal Use: **</v>
      </c>
      <c r="U477" s="304"/>
    </row>
    <row r="478" spans="1:21" s="329" customFormat="1" x14ac:dyDescent="0.25">
      <c r="A478" s="275" t="s">
        <v>2185</v>
      </c>
      <c r="B478" s="276"/>
      <c r="C478" s="189" t="s">
        <v>753</v>
      </c>
      <c r="D478" s="189" t="s">
        <v>797</v>
      </c>
      <c r="E478" s="189" t="s">
        <v>798</v>
      </c>
      <c r="F478" s="191" t="s">
        <v>2088</v>
      </c>
      <c r="G478" s="184" t="s">
        <v>808</v>
      </c>
      <c r="H478" s="181" t="s">
        <v>2127</v>
      </c>
      <c r="I478" s="184" t="s">
        <v>809</v>
      </c>
      <c r="J478" s="43">
        <v>1010</v>
      </c>
      <c r="K478" s="184" t="s">
        <v>310</v>
      </c>
      <c r="L478" s="199"/>
      <c r="M478" s="276"/>
      <c r="N478" s="209" t="s">
        <v>2183</v>
      </c>
      <c r="O478" s="209"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88" t="s">
        <v>2184</v>
      </c>
      <c r="Q478" s="288" t="s">
        <v>310</v>
      </c>
      <c r="R478" s="288" t="str">
        <f t="shared" si="38"/>
        <v>Textiles Apparel and Leather Natural Gas Use</v>
      </c>
      <c r="S478" s="288" t="str">
        <f t="shared" si="39"/>
        <v>//**Textiles Apparel and Leather Natural Gas Use: **</v>
      </c>
      <c r="T478" s="275" t="str">
        <f t="shared" si="40"/>
        <v>//**Textiles Apparel and Leather Natural Gas Use: **</v>
      </c>
      <c r="U478" s="304"/>
    </row>
    <row r="479" spans="1:21" s="329" customFormat="1" x14ac:dyDescent="0.25">
      <c r="A479" s="275" t="s">
        <v>2185</v>
      </c>
      <c r="B479" s="276"/>
      <c r="C479" s="189" t="s">
        <v>753</v>
      </c>
      <c r="D479" s="189" t="s">
        <v>797</v>
      </c>
      <c r="E479" s="189" t="s">
        <v>798</v>
      </c>
      <c r="F479" s="191" t="s">
        <v>2088</v>
      </c>
      <c r="G479" s="184" t="s">
        <v>810</v>
      </c>
      <c r="H479" s="181" t="s">
        <v>2127</v>
      </c>
      <c r="I479" s="184" t="s">
        <v>811</v>
      </c>
      <c r="J479" s="43">
        <v>1011</v>
      </c>
      <c r="K479" s="184" t="s">
        <v>332</v>
      </c>
      <c r="L479" s="199"/>
      <c r="M479" s="276"/>
      <c r="N479" s="209" t="s">
        <v>2183</v>
      </c>
      <c r="O479" s="209"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88" t="s">
        <v>2184</v>
      </c>
      <c r="Q479" s="288" t="s">
        <v>310</v>
      </c>
      <c r="R479" s="288" t="str">
        <f t="shared" si="38"/>
        <v>Textiles Apparel and Leather Biomass Use</v>
      </c>
      <c r="S479" s="288" t="str">
        <f t="shared" si="39"/>
        <v>//**Textiles Apparel and Leather Biomass Use: **</v>
      </c>
      <c r="T479" s="275" t="str">
        <f t="shared" si="40"/>
        <v/>
      </c>
      <c r="U479" s="304"/>
    </row>
    <row r="480" spans="1:21" s="329" customFormat="1" x14ac:dyDescent="0.25">
      <c r="A480" s="275" t="s">
        <v>2185</v>
      </c>
      <c r="B480" s="276"/>
      <c r="C480" s="189" t="s">
        <v>753</v>
      </c>
      <c r="D480" s="189" t="s">
        <v>797</v>
      </c>
      <c r="E480" s="189" t="s">
        <v>798</v>
      </c>
      <c r="F480" s="191" t="s">
        <v>2088</v>
      </c>
      <c r="G480" s="184" t="s">
        <v>812</v>
      </c>
      <c r="H480" s="181" t="s">
        <v>2127</v>
      </c>
      <c r="I480" s="184" t="s">
        <v>813</v>
      </c>
      <c r="J480" s="43">
        <v>1012</v>
      </c>
      <c r="K480" s="184" t="s">
        <v>310</v>
      </c>
      <c r="L480" s="199"/>
      <c r="M480" s="276"/>
      <c r="N480" s="209" t="s">
        <v>2183</v>
      </c>
      <c r="O480" s="209"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88" t="s">
        <v>2184</v>
      </c>
      <c r="Q480" s="288" t="s">
        <v>310</v>
      </c>
      <c r="R480" s="288" t="str">
        <f t="shared" si="38"/>
        <v>Textiles Apparel and Leather Petroleum Use</v>
      </c>
      <c r="S480" s="288" t="str">
        <f t="shared" si="39"/>
        <v>//**Textiles Apparel and Leather Petroleum Use: **</v>
      </c>
      <c r="T480" s="275" t="str">
        <f t="shared" si="40"/>
        <v>//**Textiles Apparel and Leather Petroleum Use: **</v>
      </c>
      <c r="U480" s="304"/>
    </row>
    <row r="481" spans="1:21" s="329" customFormat="1" x14ac:dyDescent="0.25">
      <c r="A481" s="275" t="s">
        <v>2185</v>
      </c>
      <c r="B481" s="276"/>
      <c r="C481" s="189" t="s">
        <v>753</v>
      </c>
      <c r="D481" s="189" t="s">
        <v>797</v>
      </c>
      <c r="E481" s="189" t="s">
        <v>798</v>
      </c>
      <c r="F481" s="191" t="s">
        <v>2088</v>
      </c>
      <c r="G481" s="184" t="s">
        <v>814</v>
      </c>
      <c r="H481" s="181" t="s">
        <v>2127</v>
      </c>
      <c r="I481" s="184" t="s">
        <v>815</v>
      </c>
      <c r="J481" s="43">
        <v>1013</v>
      </c>
      <c r="K481" s="184" t="s">
        <v>332</v>
      </c>
      <c r="L481" s="199"/>
      <c r="M481" s="276"/>
      <c r="N481" s="209" t="s">
        <v>2183</v>
      </c>
      <c r="O481" s="209"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88" t="s">
        <v>2184</v>
      </c>
      <c r="Q481" s="288" t="s">
        <v>310</v>
      </c>
      <c r="R481" s="288" t="str">
        <f t="shared" si="38"/>
        <v>Textiles Apparel and Leather Purchased Heat Use</v>
      </c>
      <c r="S481" s="288" t="str">
        <f t="shared" si="39"/>
        <v>//**Textiles Apparel and Leather Purchased Heat Use: **</v>
      </c>
      <c r="T481" s="275" t="str">
        <f t="shared" si="40"/>
        <v/>
      </c>
      <c r="U481" s="304"/>
    </row>
    <row r="482" spans="1:21" s="329" customFormat="1" x14ac:dyDescent="0.25">
      <c r="A482" s="275" t="s">
        <v>2185</v>
      </c>
      <c r="B482" s="276"/>
      <c r="C482" s="189" t="s">
        <v>753</v>
      </c>
      <c r="D482" s="189" t="s">
        <v>797</v>
      </c>
      <c r="E482" s="189" t="s">
        <v>798</v>
      </c>
      <c r="F482" s="191" t="s">
        <v>2088</v>
      </c>
      <c r="G482" s="184" t="s">
        <v>816</v>
      </c>
      <c r="H482" s="181" t="s">
        <v>2127</v>
      </c>
      <c r="I482" s="184" t="s">
        <v>817</v>
      </c>
      <c r="J482" s="43">
        <v>1014</v>
      </c>
      <c r="K482" s="184" t="s">
        <v>332</v>
      </c>
      <c r="L482" s="199"/>
      <c r="M482" s="276"/>
      <c r="N482" s="209" t="s">
        <v>2183</v>
      </c>
      <c r="O482" s="209"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88" t="s">
        <v>2184</v>
      </c>
      <c r="Q482" s="288" t="s">
        <v>310</v>
      </c>
      <c r="R482" s="288" t="str">
        <f t="shared" si="38"/>
        <v>Textiles Apparel and Leather Crude Oil Use</v>
      </c>
      <c r="S482" s="288" t="str">
        <f t="shared" si="39"/>
        <v>//**Textiles Apparel and Leather Crude Oil Use: **</v>
      </c>
      <c r="T482" s="275" t="str">
        <f t="shared" si="40"/>
        <v/>
      </c>
      <c r="U482" s="304"/>
    </row>
    <row r="483" spans="1:21" s="329" customFormat="1" x14ac:dyDescent="0.25">
      <c r="A483" s="275" t="s">
        <v>2185</v>
      </c>
      <c r="B483" s="276"/>
      <c r="C483" s="189" t="s">
        <v>753</v>
      </c>
      <c r="D483" s="189" t="s">
        <v>797</v>
      </c>
      <c r="E483" s="189" t="s">
        <v>798</v>
      </c>
      <c r="F483" s="191" t="s">
        <v>2088</v>
      </c>
      <c r="G483" s="184" t="s">
        <v>818</v>
      </c>
      <c r="H483" s="181" t="s">
        <v>2127</v>
      </c>
      <c r="I483" s="184" t="s">
        <v>819</v>
      </c>
      <c r="J483" s="43">
        <v>1015</v>
      </c>
      <c r="K483" s="184" t="s">
        <v>310</v>
      </c>
      <c r="L483" s="199"/>
      <c r="M483" s="276"/>
      <c r="N483" s="209" t="s">
        <v>2183</v>
      </c>
      <c r="O483" s="209"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88" t="s">
        <v>2184</v>
      </c>
      <c r="Q483" s="288" t="s">
        <v>310</v>
      </c>
      <c r="R483" s="288" t="str">
        <f t="shared" si="38"/>
        <v>Textiles Apparel and Leather Heavy or Residual Fuel Oil Use</v>
      </c>
      <c r="S483" s="288" t="str">
        <f t="shared" si="39"/>
        <v>//**Textiles Apparel and Leather Heavy or Residual Fuel Oil Use: **</v>
      </c>
      <c r="T483" s="275" t="str">
        <f t="shared" si="40"/>
        <v>//**Textiles Apparel and Leather Heavy or Residual Fuel Oil Use: **</v>
      </c>
      <c r="U483" s="304"/>
    </row>
    <row r="484" spans="1:21" s="329" customFormat="1" x14ac:dyDescent="0.25">
      <c r="A484" s="275" t="s">
        <v>2185</v>
      </c>
      <c r="B484" s="276"/>
      <c r="C484" s="189" t="s">
        <v>753</v>
      </c>
      <c r="D484" s="189" t="s">
        <v>797</v>
      </c>
      <c r="E484" s="189" t="s">
        <v>798</v>
      </c>
      <c r="F484" s="191" t="s">
        <v>2088</v>
      </c>
      <c r="G484" s="184" t="s">
        <v>820</v>
      </c>
      <c r="H484" s="181" t="s">
        <v>2127</v>
      </c>
      <c r="I484" s="184" t="s">
        <v>821</v>
      </c>
      <c r="J484" s="43">
        <v>1016</v>
      </c>
      <c r="K484" s="184" t="s">
        <v>310</v>
      </c>
      <c r="L484" s="199"/>
      <c r="M484" s="276"/>
      <c r="N484" s="209" t="s">
        <v>2183</v>
      </c>
      <c r="O484" s="209"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88" t="s">
        <v>2184</v>
      </c>
      <c r="Q484" s="288" t="s">
        <v>310</v>
      </c>
      <c r="R484" s="288" t="str">
        <f t="shared" si="38"/>
        <v>Textiles Apparel and Leather LPG Propane or Butane Use</v>
      </c>
      <c r="S484" s="288" t="str">
        <f t="shared" si="39"/>
        <v>//**Textiles Apparel and Leather LPG Propane or Butane Use: **</v>
      </c>
      <c r="T484" s="275" t="str">
        <f t="shared" si="40"/>
        <v>//**Textiles Apparel and Leather LPG Propane or Butane Use: **</v>
      </c>
      <c r="U484" s="304"/>
    </row>
    <row r="485" spans="1:21" s="329" customFormat="1" x14ac:dyDescent="0.25">
      <c r="A485" s="275" t="s">
        <v>2185</v>
      </c>
      <c r="B485" s="276"/>
      <c r="C485" s="189" t="s">
        <v>753</v>
      </c>
      <c r="D485" s="189" t="s">
        <v>797</v>
      </c>
      <c r="E485" s="189" t="s">
        <v>798</v>
      </c>
      <c r="F485" s="191" t="s">
        <v>2088</v>
      </c>
      <c r="G485" s="184" t="s">
        <v>822</v>
      </c>
      <c r="H485" s="181" t="s">
        <v>2127</v>
      </c>
      <c r="I485" s="184" t="s">
        <v>823</v>
      </c>
      <c r="J485" s="43">
        <v>1017</v>
      </c>
      <c r="K485" s="184" t="s">
        <v>332</v>
      </c>
      <c r="L485" s="199"/>
      <c r="M485" s="276"/>
      <c r="N485" s="209" t="s">
        <v>2183</v>
      </c>
      <c r="O485" s="209"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88" t="s">
        <v>2184</v>
      </c>
      <c r="Q485" s="288" t="s">
        <v>310</v>
      </c>
      <c r="R485" s="288" t="str">
        <f t="shared" si="38"/>
        <v>Textiles Apparel and Leather Hydrogen Use</v>
      </c>
      <c r="S485" s="288" t="str">
        <f t="shared" si="39"/>
        <v>//**Textiles Apparel and Leather Hydrogen Use: **</v>
      </c>
      <c r="T485" s="275" t="str">
        <f t="shared" si="40"/>
        <v/>
      </c>
      <c r="U485" s="304"/>
    </row>
    <row r="486" spans="1:21" s="329" customFormat="1" x14ac:dyDescent="0.25">
      <c r="A486" s="275" t="s">
        <v>2185</v>
      </c>
      <c r="B486" s="276"/>
      <c r="C486" s="189" t="s">
        <v>753</v>
      </c>
      <c r="D486" s="189" t="s">
        <v>797</v>
      </c>
      <c r="E486" s="189" t="s">
        <v>798</v>
      </c>
      <c r="F486" s="191" t="s">
        <v>2086</v>
      </c>
      <c r="G486" s="184" t="s">
        <v>799</v>
      </c>
      <c r="H486" s="181" t="s">
        <v>2126</v>
      </c>
      <c r="I486" s="184" t="s">
        <v>800</v>
      </c>
      <c r="J486" s="43">
        <v>1018</v>
      </c>
      <c r="K486" s="184" t="s">
        <v>310</v>
      </c>
      <c r="L486" s="199"/>
      <c r="M486" s="276"/>
      <c r="N486" s="209" t="s">
        <v>2183</v>
      </c>
      <c r="O486" s="209"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88" t="s">
        <v>2184</v>
      </c>
      <c r="Q486" s="288" t="s">
        <v>310</v>
      </c>
      <c r="R486" s="288" t="str">
        <f t="shared" si="38"/>
        <v>Wood Products Electricity Use</v>
      </c>
      <c r="S486" s="288" t="str">
        <f t="shared" si="39"/>
        <v>//**Wood Products Electricity Use: **</v>
      </c>
      <c r="T486" s="275" t="str">
        <f t="shared" si="40"/>
        <v>//**Wood Products Electricity Use: **</v>
      </c>
      <c r="U486" s="304"/>
    </row>
    <row r="487" spans="1:21" s="329" customFormat="1" x14ac:dyDescent="0.25">
      <c r="A487" s="275" t="s">
        <v>2185</v>
      </c>
      <c r="B487" s="276"/>
      <c r="C487" s="189" t="s">
        <v>753</v>
      </c>
      <c r="D487" s="189" t="s">
        <v>797</v>
      </c>
      <c r="E487" s="189" t="s">
        <v>798</v>
      </c>
      <c r="F487" s="191" t="s">
        <v>2086</v>
      </c>
      <c r="G487" s="184" t="s">
        <v>806</v>
      </c>
      <c r="H487" s="181" t="s">
        <v>2126</v>
      </c>
      <c r="I487" s="184" t="s">
        <v>807</v>
      </c>
      <c r="J487" s="43">
        <v>1019</v>
      </c>
      <c r="K487" s="184" t="s">
        <v>310</v>
      </c>
      <c r="L487" s="199"/>
      <c r="M487" s="276"/>
      <c r="N487" s="209" t="s">
        <v>2183</v>
      </c>
      <c r="O487" s="209"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88" t="s">
        <v>2184</v>
      </c>
      <c r="Q487" s="288" t="s">
        <v>310</v>
      </c>
      <c r="R487" s="288" t="str">
        <f t="shared" si="38"/>
        <v>Wood Products Coal Use</v>
      </c>
      <c r="S487" s="288" t="str">
        <f t="shared" si="39"/>
        <v>//**Wood Products Coal Use: **</v>
      </c>
      <c r="T487" s="275" t="str">
        <f t="shared" si="40"/>
        <v>//**Wood Products Coal Use: **</v>
      </c>
      <c r="U487" s="304"/>
    </row>
    <row r="488" spans="1:21" s="329" customFormat="1" x14ac:dyDescent="0.25">
      <c r="A488" s="275" t="s">
        <v>2185</v>
      </c>
      <c r="B488" s="276"/>
      <c r="C488" s="189" t="s">
        <v>753</v>
      </c>
      <c r="D488" s="189" t="s">
        <v>797</v>
      </c>
      <c r="E488" s="189" t="s">
        <v>798</v>
      </c>
      <c r="F488" s="191" t="s">
        <v>2086</v>
      </c>
      <c r="G488" s="184" t="s">
        <v>808</v>
      </c>
      <c r="H488" s="181" t="s">
        <v>2126</v>
      </c>
      <c r="I488" s="184" t="s">
        <v>809</v>
      </c>
      <c r="J488" s="43">
        <v>1020</v>
      </c>
      <c r="K488" s="184" t="s">
        <v>310</v>
      </c>
      <c r="L488" s="199"/>
      <c r="M488" s="276"/>
      <c r="N488" s="209" t="s">
        <v>2183</v>
      </c>
      <c r="O488" s="209"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88" t="s">
        <v>2184</v>
      </c>
      <c r="Q488" s="288" t="s">
        <v>310</v>
      </c>
      <c r="R488" s="288" t="str">
        <f t="shared" si="38"/>
        <v>Wood Products Natural Gas Use</v>
      </c>
      <c r="S488" s="288" t="str">
        <f t="shared" si="39"/>
        <v>//**Wood Products Natural Gas Use: **</v>
      </c>
      <c r="T488" s="275" t="str">
        <f t="shared" si="40"/>
        <v>//**Wood Products Natural Gas Use: **</v>
      </c>
      <c r="U488" s="304"/>
    </row>
    <row r="489" spans="1:21" s="329" customFormat="1" x14ac:dyDescent="0.25">
      <c r="A489" s="275" t="s">
        <v>2185</v>
      </c>
      <c r="B489" s="276"/>
      <c r="C489" s="189" t="s">
        <v>753</v>
      </c>
      <c r="D489" s="189" t="s">
        <v>797</v>
      </c>
      <c r="E489" s="189" t="s">
        <v>798</v>
      </c>
      <c r="F489" s="191" t="s">
        <v>2086</v>
      </c>
      <c r="G489" s="184" t="s">
        <v>810</v>
      </c>
      <c r="H489" s="181" t="s">
        <v>2126</v>
      </c>
      <c r="I489" s="184" t="s">
        <v>811</v>
      </c>
      <c r="J489" s="43">
        <v>1021</v>
      </c>
      <c r="K489" s="184" t="s">
        <v>332</v>
      </c>
      <c r="L489" s="199"/>
      <c r="M489" s="276"/>
      <c r="N489" s="209" t="s">
        <v>2183</v>
      </c>
      <c r="O489" s="209"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88" t="s">
        <v>2184</v>
      </c>
      <c r="Q489" s="288" t="s">
        <v>310</v>
      </c>
      <c r="R489" s="288" t="str">
        <f t="shared" si="38"/>
        <v>Wood Products Biomass Use</v>
      </c>
      <c r="S489" s="288" t="str">
        <f t="shared" si="39"/>
        <v>//**Wood Products Biomass Use: **</v>
      </c>
      <c r="T489" s="275" t="str">
        <f t="shared" si="40"/>
        <v/>
      </c>
      <c r="U489" s="304"/>
    </row>
    <row r="490" spans="1:21" s="329" customFormat="1" x14ac:dyDescent="0.25">
      <c r="A490" s="275" t="s">
        <v>2185</v>
      </c>
      <c r="B490" s="276"/>
      <c r="C490" s="189" t="s">
        <v>753</v>
      </c>
      <c r="D490" s="189" t="s">
        <v>797</v>
      </c>
      <c r="E490" s="189" t="s">
        <v>798</v>
      </c>
      <c r="F490" s="191" t="s">
        <v>2086</v>
      </c>
      <c r="G490" s="184" t="s">
        <v>812</v>
      </c>
      <c r="H490" s="181" t="s">
        <v>2126</v>
      </c>
      <c r="I490" s="184" t="s">
        <v>813</v>
      </c>
      <c r="J490" s="43">
        <v>1022</v>
      </c>
      <c r="K490" s="184" t="s">
        <v>310</v>
      </c>
      <c r="L490" s="199"/>
      <c r="M490" s="276"/>
      <c r="N490" s="209" t="s">
        <v>2183</v>
      </c>
      <c r="O490" s="209"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88" t="s">
        <v>2184</v>
      </c>
      <c r="Q490" s="288" t="s">
        <v>310</v>
      </c>
      <c r="R490" s="288" t="str">
        <f t="shared" ref="R490:R553" si="41">H490&amp;" "&amp;I490</f>
        <v>Wood Products Petroleum Use</v>
      </c>
      <c r="S490" s="288" t="str">
        <f t="shared" ref="S490:S553" si="42">IF(R490="","","//**"&amp;R490&amp;": **")</f>
        <v>//**Wood Products Petroleum Use: **</v>
      </c>
      <c r="T490" s="275" t="str">
        <f t="shared" ref="T490:T553" si="43">IF(K490="Yes",S490&amp;L490,"")</f>
        <v>//**Wood Products Petroleum Use: **</v>
      </c>
      <c r="U490" s="304"/>
    </row>
    <row r="491" spans="1:21" s="329" customFormat="1" x14ac:dyDescent="0.25">
      <c r="A491" s="275" t="s">
        <v>2185</v>
      </c>
      <c r="B491" s="276"/>
      <c r="C491" s="189" t="s">
        <v>753</v>
      </c>
      <c r="D491" s="189" t="s">
        <v>797</v>
      </c>
      <c r="E491" s="189" t="s">
        <v>798</v>
      </c>
      <c r="F491" s="191" t="s">
        <v>2086</v>
      </c>
      <c r="G491" s="184" t="s">
        <v>814</v>
      </c>
      <c r="H491" s="181" t="s">
        <v>2126</v>
      </c>
      <c r="I491" s="184" t="s">
        <v>815</v>
      </c>
      <c r="J491" s="43">
        <v>1023</v>
      </c>
      <c r="K491" s="184" t="s">
        <v>332</v>
      </c>
      <c r="L491" s="199"/>
      <c r="M491" s="276"/>
      <c r="N491" s="209" t="s">
        <v>2183</v>
      </c>
      <c r="O491" s="209"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88" t="s">
        <v>2184</v>
      </c>
      <c r="Q491" s="288" t="s">
        <v>310</v>
      </c>
      <c r="R491" s="288" t="str">
        <f t="shared" si="41"/>
        <v>Wood Products Purchased Heat Use</v>
      </c>
      <c r="S491" s="288" t="str">
        <f t="shared" si="42"/>
        <v>//**Wood Products Purchased Heat Use: **</v>
      </c>
      <c r="T491" s="275" t="str">
        <f t="shared" si="43"/>
        <v/>
      </c>
      <c r="U491" s="304"/>
    </row>
    <row r="492" spans="1:21" s="329" customFormat="1" x14ac:dyDescent="0.25">
      <c r="A492" s="275" t="s">
        <v>2185</v>
      </c>
      <c r="B492" s="276"/>
      <c r="C492" s="189" t="s">
        <v>753</v>
      </c>
      <c r="D492" s="189" t="s">
        <v>797</v>
      </c>
      <c r="E492" s="189" t="s">
        <v>798</v>
      </c>
      <c r="F492" s="191" t="s">
        <v>2086</v>
      </c>
      <c r="G492" s="184" t="s">
        <v>816</v>
      </c>
      <c r="H492" s="181" t="s">
        <v>2126</v>
      </c>
      <c r="I492" s="184" t="s">
        <v>817</v>
      </c>
      <c r="J492" s="43">
        <v>1024</v>
      </c>
      <c r="K492" s="184" t="s">
        <v>332</v>
      </c>
      <c r="L492" s="199"/>
      <c r="M492" s="276"/>
      <c r="N492" s="209" t="s">
        <v>2183</v>
      </c>
      <c r="O492" s="209"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88" t="s">
        <v>2184</v>
      </c>
      <c r="Q492" s="288" t="s">
        <v>310</v>
      </c>
      <c r="R492" s="288" t="str">
        <f t="shared" si="41"/>
        <v>Wood Products Crude Oil Use</v>
      </c>
      <c r="S492" s="288" t="str">
        <f t="shared" si="42"/>
        <v>//**Wood Products Crude Oil Use: **</v>
      </c>
      <c r="T492" s="275" t="str">
        <f t="shared" si="43"/>
        <v/>
      </c>
      <c r="U492" s="304"/>
    </row>
    <row r="493" spans="1:21" s="329" customFormat="1" x14ac:dyDescent="0.25">
      <c r="A493" s="275" t="s">
        <v>2185</v>
      </c>
      <c r="B493" s="276"/>
      <c r="C493" s="189" t="s">
        <v>753</v>
      </c>
      <c r="D493" s="189" t="s">
        <v>797</v>
      </c>
      <c r="E493" s="189" t="s">
        <v>798</v>
      </c>
      <c r="F493" s="191" t="s">
        <v>2086</v>
      </c>
      <c r="G493" s="184" t="s">
        <v>818</v>
      </c>
      <c r="H493" s="181" t="s">
        <v>2126</v>
      </c>
      <c r="I493" s="184" t="s">
        <v>819</v>
      </c>
      <c r="J493" s="43">
        <v>1025</v>
      </c>
      <c r="K493" s="184" t="s">
        <v>310</v>
      </c>
      <c r="L493" s="199"/>
      <c r="M493" s="276"/>
      <c r="N493" s="209" t="s">
        <v>2183</v>
      </c>
      <c r="O493" s="209"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88" t="s">
        <v>2184</v>
      </c>
      <c r="Q493" s="288" t="s">
        <v>310</v>
      </c>
      <c r="R493" s="288" t="str">
        <f t="shared" si="41"/>
        <v>Wood Products Heavy or Residual Fuel Oil Use</v>
      </c>
      <c r="S493" s="288" t="str">
        <f t="shared" si="42"/>
        <v>//**Wood Products Heavy or Residual Fuel Oil Use: **</v>
      </c>
      <c r="T493" s="275" t="str">
        <f t="shared" si="43"/>
        <v>//**Wood Products Heavy or Residual Fuel Oil Use: **</v>
      </c>
      <c r="U493" s="304"/>
    </row>
    <row r="494" spans="1:21" s="329" customFormat="1" x14ac:dyDescent="0.25">
      <c r="A494" s="275" t="s">
        <v>2185</v>
      </c>
      <c r="B494" s="276"/>
      <c r="C494" s="189" t="s">
        <v>753</v>
      </c>
      <c r="D494" s="189" t="s">
        <v>797</v>
      </c>
      <c r="E494" s="189" t="s">
        <v>798</v>
      </c>
      <c r="F494" s="191" t="s">
        <v>2086</v>
      </c>
      <c r="G494" s="184" t="s">
        <v>820</v>
      </c>
      <c r="H494" s="181" t="s">
        <v>2126</v>
      </c>
      <c r="I494" s="184" t="s">
        <v>821</v>
      </c>
      <c r="J494" s="43">
        <v>1026</v>
      </c>
      <c r="K494" s="184" t="s">
        <v>310</v>
      </c>
      <c r="L494" s="199"/>
      <c r="M494" s="276"/>
      <c r="N494" s="209" t="s">
        <v>2183</v>
      </c>
      <c r="O494" s="209"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88" t="s">
        <v>2184</v>
      </c>
      <c r="Q494" s="288" t="s">
        <v>310</v>
      </c>
      <c r="R494" s="288" t="str">
        <f t="shared" si="41"/>
        <v>Wood Products LPG Propane or Butane Use</v>
      </c>
      <c r="S494" s="288" t="str">
        <f t="shared" si="42"/>
        <v>//**Wood Products LPG Propane or Butane Use: **</v>
      </c>
      <c r="T494" s="275" t="str">
        <f t="shared" si="43"/>
        <v>//**Wood Products LPG Propane or Butane Use: **</v>
      </c>
      <c r="U494" s="304"/>
    </row>
    <row r="495" spans="1:21" s="329" customFormat="1" x14ac:dyDescent="0.25">
      <c r="A495" s="275" t="s">
        <v>2185</v>
      </c>
      <c r="B495" s="276"/>
      <c r="C495" s="189" t="s">
        <v>753</v>
      </c>
      <c r="D495" s="189" t="s">
        <v>797</v>
      </c>
      <c r="E495" s="189" t="s">
        <v>798</v>
      </c>
      <c r="F495" s="191" t="s">
        <v>2086</v>
      </c>
      <c r="G495" s="184" t="s">
        <v>822</v>
      </c>
      <c r="H495" s="181" t="s">
        <v>2126</v>
      </c>
      <c r="I495" s="184" t="s">
        <v>823</v>
      </c>
      <c r="J495" s="43">
        <v>1027</v>
      </c>
      <c r="K495" s="184" t="s">
        <v>332</v>
      </c>
      <c r="L495" s="199"/>
      <c r="M495" s="276"/>
      <c r="N495" s="209" t="s">
        <v>2183</v>
      </c>
      <c r="O495" s="209"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88" t="s">
        <v>2184</v>
      </c>
      <c r="Q495" s="288" t="s">
        <v>310</v>
      </c>
      <c r="R495" s="288" t="str">
        <f t="shared" si="41"/>
        <v>Wood Products Hydrogen Use</v>
      </c>
      <c r="S495" s="288" t="str">
        <f t="shared" si="42"/>
        <v>//**Wood Products Hydrogen Use: **</v>
      </c>
      <c r="T495" s="275" t="str">
        <f t="shared" si="43"/>
        <v/>
      </c>
      <c r="U495" s="304"/>
    </row>
    <row r="496" spans="1:21" s="329" customFormat="1" x14ac:dyDescent="0.25">
      <c r="A496" s="275" t="s">
        <v>2185</v>
      </c>
      <c r="B496" s="276"/>
      <c r="C496" s="189" t="s">
        <v>753</v>
      </c>
      <c r="D496" s="189" t="s">
        <v>797</v>
      </c>
      <c r="E496" s="189" t="s">
        <v>798</v>
      </c>
      <c r="F496" s="191" t="s">
        <v>2084</v>
      </c>
      <c r="G496" s="184" t="s">
        <v>799</v>
      </c>
      <c r="H496" s="181" t="s">
        <v>2125</v>
      </c>
      <c r="I496" s="184" t="s">
        <v>800</v>
      </c>
      <c r="J496" s="43">
        <v>1028</v>
      </c>
      <c r="K496" s="184" t="s">
        <v>310</v>
      </c>
      <c r="L496" s="199"/>
      <c r="M496" s="276"/>
      <c r="N496" s="209" t="s">
        <v>2183</v>
      </c>
      <c r="O496" s="209"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88" t="s">
        <v>2184</v>
      </c>
      <c r="Q496" s="288" t="s">
        <v>310</v>
      </c>
      <c r="R496" s="288" t="str">
        <f t="shared" si="41"/>
        <v>Pulp Paper and Printing Electricity Use</v>
      </c>
      <c r="S496" s="288" t="str">
        <f t="shared" si="42"/>
        <v>//**Pulp Paper and Printing Electricity Use: **</v>
      </c>
      <c r="T496" s="275" t="str">
        <f t="shared" si="43"/>
        <v>//**Pulp Paper and Printing Electricity Use: **</v>
      </c>
      <c r="U496" s="304"/>
    </row>
    <row r="497" spans="1:21" s="329" customFormat="1" x14ac:dyDescent="0.25">
      <c r="A497" s="275" t="s">
        <v>2185</v>
      </c>
      <c r="B497" s="276"/>
      <c r="C497" s="189" t="s">
        <v>753</v>
      </c>
      <c r="D497" s="189" t="s">
        <v>797</v>
      </c>
      <c r="E497" s="189" t="s">
        <v>798</v>
      </c>
      <c r="F497" s="191" t="s">
        <v>2084</v>
      </c>
      <c r="G497" s="184" t="s">
        <v>806</v>
      </c>
      <c r="H497" s="181" t="s">
        <v>2125</v>
      </c>
      <c r="I497" s="184" t="s">
        <v>807</v>
      </c>
      <c r="J497" s="43">
        <v>1029</v>
      </c>
      <c r="K497" s="184" t="s">
        <v>310</v>
      </c>
      <c r="L497" s="199"/>
      <c r="M497" s="276"/>
      <c r="N497" s="209" t="s">
        <v>2183</v>
      </c>
      <c r="O497" s="209"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88" t="s">
        <v>2184</v>
      </c>
      <c r="Q497" s="288" t="s">
        <v>310</v>
      </c>
      <c r="R497" s="288" t="str">
        <f t="shared" si="41"/>
        <v>Pulp Paper and Printing Coal Use</v>
      </c>
      <c r="S497" s="288" t="str">
        <f t="shared" si="42"/>
        <v>//**Pulp Paper and Printing Coal Use: **</v>
      </c>
      <c r="T497" s="275" t="str">
        <f t="shared" si="43"/>
        <v>//**Pulp Paper and Printing Coal Use: **</v>
      </c>
      <c r="U497" s="304"/>
    </row>
    <row r="498" spans="1:21" s="329" customFormat="1" x14ac:dyDescent="0.25">
      <c r="A498" s="275" t="s">
        <v>2185</v>
      </c>
      <c r="B498" s="276"/>
      <c r="C498" s="189" t="s">
        <v>753</v>
      </c>
      <c r="D498" s="189" t="s">
        <v>797</v>
      </c>
      <c r="E498" s="189" t="s">
        <v>798</v>
      </c>
      <c r="F498" s="191" t="s">
        <v>2084</v>
      </c>
      <c r="G498" s="184" t="s">
        <v>808</v>
      </c>
      <c r="H498" s="181" t="s">
        <v>2125</v>
      </c>
      <c r="I498" s="184" t="s">
        <v>809</v>
      </c>
      <c r="J498" s="43">
        <v>1030</v>
      </c>
      <c r="K498" s="184" t="s">
        <v>310</v>
      </c>
      <c r="L498" s="199"/>
      <c r="M498" s="276"/>
      <c r="N498" s="209" t="s">
        <v>2183</v>
      </c>
      <c r="O498" s="209"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88" t="s">
        <v>2184</v>
      </c>
      <c r="Q498" s="288" t="s">
        <v>310</v>
      </c>
      <c r="R498" s="288" t="str">
        <f t="shared" si="41"/>
        <v>Pulp Paper and Printing Natural Gas Use</v>
      </c>
      <c r="S498" s="288" t="str">
        <f t="shared" si="42"/>
        <v>//**Pulp Paper and Printing Natural Gas Use: **</v>
      </c>
      <c r="T498" s="275" t="str">
        <f t="shared" si="43"/>
        <v>//**Pulp Paper and Printing Natural Gas Use: **</v>
      </c>
      <c r="U498" s="304"/>
    </row>
    <row r="499" spans="1:21" s="329" customFormat="1" x14ac:dyDescent="0.25">
      <c r="A499" s="275" t="s">
        <v>2185</v>
      </c>
      <c r="B499" s="276"/>
      <c r="C499" s="189" t="s">
        <v>753</v>
      </c>
      <c r="D499" s="189" t="s">
        <v>797</v>
      </c>
      <c r="E499" s="189" t="s">
        <v>798</v>
      </c>
      <c r="F499" s="191" t="s">
        <v>2084</v>
      </c>
      <c r="G499" s="184" t="s">
        <v>810</v>
      </c>
      <c r="H499" s="181" t="s">
        <v>2125</v>
      </c>
      <c r="I499" s="184" t="s">
        <v>811</v>
      </c>
      <c r="J499" s="43">
        <v>1031</v>
      </c>
      <c r="K499" s="184" t="s">
        <v>332</v>
      </c>
      <c r="L499" s="199"/>
      <c r="M499" s="276"/>
      <c r="N499" s="209" t="s">
        <v>2183</v>
      </c>
      <c r="O499" s="209"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88" t="s">
        <v>2184</v>
      </c>
      <c r="Q499" s="288" t="s">
        <v>310</v>
      </c>
      <c r="R499" s="288" t="str">
        <f t="shared" si="41"/>
        <v>Pulp Paper and Printing Biomass Use</v>
      </c>
      <c r="S499" s="288" t="str">
        <f t="shared" si="42"/>
        <v>//**Pulp Paper and Printing Biomass Use: **</v>
      </c>
      <c r="T499" s="275" t="str">
        <f t="shared" si="43"/>
        <v/>
      </c>
      <c r="U499" s="304"/>
    </row>
    <row r="500" spans="1:21" s="329" customFormat="1" x14ac:dyDescent="0.25">
      <c r="A500" s="275" t="s">
        <v>2185</v>
      </c>
      <c r="B500" s="276"/>
      <c r="C500" s="189" t="s">
        <v>753</v>
      </c>
      <c r="D500" s="189" t="s">
        <v>797</v>
      </c>
      <c r="E500" s="189" t="s">
        <v>798</v>
      </c>
      <c r="F500" s="191" t="s">
        <v>2084</v>
      </c>
      <c r="G500" s="184" t="s">
        <v>812</v>
      </c>
      <c r="H500" s="181" t="s">
        <v>2125</v>
      </c>
      <c r="I500" s="184" t="s">
        <v>813</v>
      </c>
      <c r="J500" s="43">
        <v>1032</v>
      </c>
      <c r="K500" s="184" t="s">
        <v>310</v>
      </c>
      <c r="L500" s="199"/>
      <c r="M500" s="276"/>
      <c r="N500" s="209" t="s">
        <v>2183</v>
      </c>
      <c r="O500" s="209"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88" t="s">
        <v>2184</v>
      </c>
      <c r="Q500" s="288" t="s">
        <v>310</v>
      </c>
      <c r="R500" s="288" t="str">
        <f t="shared" si="41"/>
        <v>Pulp Paper and Printing Petroleum Use</v>
      </c>
      <c r="S500" s="288" t="str">
        <f t="shared" si="42"/>
        <v>//**Pulp Paper and Printing Petroleum Use: **</v>
      </c>
      <c r="T500" s="275" t="str">
        <f t="shared" si="43"/>
        <v>//**Pulp Paper and Printing Petroleum Use: **</v>
      </c>
      <c r="U500" s="304"/>
    </row>
    <row r="501" spans="1:21" s="329" customFormat="1" x14ac:dyDescent="0.25">
      <c r="A501" s="275" t="s">
        <v>2185</v>
      </c>
      <c r="B501" s="276"/>
      <c r="C501" s="189" t="s">
        <v>753</v>
      </c>
      <c r="D501" s="189" t="s">
        <v>797</v>
      </c>
      <c r="E501" s="189" t="s">
        <v>798</v>
      </c>
      <c r="F501" s="191" t="s">
        <v>2084</v>
      </c>
      <c r="G501" s="184" t="s">
        <v>814</v>
      </c>
      <c r="H501" s="181" t="s">
        <v>2125</v>
      </c>
      <c r="I501" s="184" t="s">
        <v>815</v>
      </c>
      <c r="J501" s="43">
        <v>1033</v>
      </c>
      <c r="K501" s="184" t="s">
        <v>332</v>
      </c>
      <c r="L501" s="199"/>
      <c r="M501" s="276"/>
      <c r="N501" s="209" t="s">
        <v>2183</v>
      </c>
      <c r="O501" s="209"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88" t="s">
        <v>2184</v>
      </c>
      <c r="Q501" s="288" t="s">
        <v>310</v>
      </c>
      <c r="R501" s="288" t="str">
        <f t="shared" si="41"/>
        <v>Pulp Paper and Printing Purchased Heat Use</v>
      </c>
      <c r="S501" s="288" t="str">
        <f t="shared" si="42"/>
        <v>//**Pulp Paper and Printing Purchased Heat Use: **</v>
      </c>
      <c r="T501" s="275" t="str">
        <f t="shared" si="43"/>
        <v/>
      </c>
      <c r="U501" s="304"/>
    </row>
    <row r="502" spans="1:21" s="329" customFormat="1" x14ac:dyDescent="0.25">
      <c r="A502" s="275" t="s">
        <v>2185</v>
      </c>
      <c r="B502" s="276"/>
      <c r="C502" s="189" t="s">
        <v>753</v>
      </c>
      <c r="D502" s="189" t="s">
        <v>797</v>
      </c>
      <c r="E502" s="189" t="s">
        <v>798</v>
      </c>
      <c r="F502" s="191" t="s">
        <v>2084</v>
      </c>
      <c r="G502" s="184" t="s">
        <v>816</v>
      </c>
      <c r="H502" s="181" t="s">
        <v>2125</v>
      </c>
      <c r="I502" s="184" t="s">
        <v>817</v>
      </c>
      <c r="J502" s="43">
        <v>1034</v>
      </c>
      <c r="K502" s="184" t="s">
        <v>332</v>
      </c>
      <c r="L502" s="199"/>
      <c r="M502" s="276"/>
      <c r="N502" s="209" t="s">
        <v>2183</v>
      </c>
      <c r="O502" s="209"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88" t="s">
        <v>2184</v>
      </c>
      <c r="Q502" s="288" t="s">
        <v>310</v>
      </c>
      <c r="R502" s="288" t="str">
        <f t="shared" si="41"/>
        <v>Pulp Paper and Printing Crude Oil Use</v>
      </c>
      <c r="S502" s="288" t="str">
        <f t="shared" si="42"/>
        <v>//**Pulp Paper and Printing Crude Oil Use: **</v>
      </c>
      <c r="T502" s="275" t="str">
        <f t="shared" si="43"/>
        <v/>
      </c>
      <c r="U502" s="304"/>
    </row>
    <row r="503" spans="1:21" s="329" customFormat="1" x14ac:dyDescent="0.25">
      <c r="A503" s="275" t="s">
        <v>2185</v>
      </c>
      <c r="B503" s="276"/>
      <c r="C503" s="189" t="s">
        <v>753</v>
      </c>
      <c r="D503" s="189" t="s">
        <v>797</v>
      </c>
      <c r="E503" s="189" t="s">
        <v>798</v>
      </c>
      <c r="F503" s="191" t="s">
        <v>2084</v>
      </c>
      <c r="G503" s="184" t="s">
        <v>818</v>
      </c>
      <c r="H503" s="181" t="s">
        <v>2125</v>
      </c>
      <c r="I503" s="184" t="s">
        <v>819</v>
      </c>
      <c r="J503" s="43">
        <v>1035</v>
      </c>
      <c r="K503" s="184" t="s">
        <v>310</v>
      </c>
      <c r="L503" s="199"/>
      <c r="M503" s="276"/>
      <c r="N503" s="209" t="s">
        <v>2183</v>
      </c>
      <c r="O503" s="209"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88" t="s">
        <v>2184</v>
      </c>
      <c r="Q503" s="288" t="s">
        <v>310</v>
      </c>
      <c r="R503" s="288" t="str">
        <f t="shared" si="41"/>
        <v>Pulp Paper and Printing Heavy or Residual Fuel Oil Use</v>
      </c>
      <c r="S503" s="288" t="str">
        <f t="shared" si="42"/>
        <v>//**Pulp Paper and Printing Heavy or Residual Fuel Oil Use: **</v>
      </c>
      <c r="T503" s="275" t="str">
        <f t="shared" si="43"/>
        <v>//**Pulp Paper and Printing Heavy or Residual Fuel Oil Use: **</v>
      </c>
      <c r="U503" s="304"/>
    </row>
    <row r="504" spans="1:21" s="329" customFormat="1" x14ac:dyDescent="0.25">
      <c r="A504" s="275" t="s">
        <v>2185</v>
      </c>
      <c r="B504" s="276"/>
      <c r="C504" s="189" t="s">
        <v>753</v>
      </c>
      <c r="D504" s="189" t="s">
        <v>797</v>
      </c>
      <c r="E504" s="189" t="s">
        <v>798</v>
      </c>
      <c r="F504" s="191" t="s">
        <v>2084</v>
      </c>
      <c r="G504" s="184" t="s">
        <v>820</v>
      </c>
      <c r="H504" s="181" t="s">
        <v>2125</v>
      </c>
      <c r="I504" s="184" t="s">
        <v>821</v>
      </c>
      <c r="J504" s="43">
        <v>1036</v>
      </c>
      <c r="K504" s="184" t="s">
        <v>310</v>
      </c>
      <c r="L504" s="199"/>
      <c r="M504" s="276"/>
      <c r="N504" s="209" t="s">
        <v>2183</v>
      </c>
      <c r="O504" s="209"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88" t="s">
        <v>2184</v>
      </c>
      <c r="Q504" s="288" t="s">
        <v>310</v>
      </c>
      <c r="R504" s="288" t="str">
        <f t="shared" si="41"/>
        <v>Pulp Paper and Printing LPG Propane or Butane Use</v>
      </c>
      <c r="S504" s="288" t="str">
        <f t="shared" si="42"/>
        <v>//**Pulp Paper and Printing LPG Propane or Butane Use: **</v>
      </c>
      <c r="T504" s="275" t="str">
        <f t="shared" si="43"/>
        <v>//**Pulp Paper and Printing LPG Propane or Butane Use: **</v>
      </c>
      <c r="U504" s="304"/>
    </row>
    <row r="505" spans="1:21" s="329" customFormat="1" x14ac:dyDescent="0.25">
      <c r="A505" s="275" t="s">
        <v>2185</v>
      </c>
      <c r="B505" s="276"/>
      <c r="C505" s="189" t="s">
        <v>753</v>
      </c>
      <c r="D505" s="189" t="s">
        <v>797</v>
      </c>
      <c r="E505" s="189" t="s">
        <v>798</v>
      </c>
      <c r="F505" s="191" t="s">
        <v>2084</v>
      </c>
      <c r="G505" s="184" t="s">
        <v>822</v>
      </c>
      <c r="H505" s="181" t="s">
        <v>2125</v>
      </c>
      <c r="I505" s="184" t="s">
        <v>823</v>
      </c>
      <c r="J505" s="43">
        <v>1037</v>
      </c>
      <c r="K505" s="184" t="s">
        <v>332</v>
      </c>
      <c r="L505" s="199"/>
      <c r="M505" s="276"/>
      <c r="N505" s="209" t="s">
        <v>2183</v>
      </c>
      <c r="O505" s="209"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88" t="s">
        <v>2184</v>
      </c>
      <c r="Q505" s="288" t="s">
        <v>310</v>
      </c>
      <c r="R505" s="288" t="str">
        <f t="shared" si="41"/>
        <v>Pulp Paper and Printing Hydrogen Use</v>
      </c>
      <c r="S505" s="288" t="str">
        <f t="shared" si="42"/>
        <v>//**Pulp Paper and Printing Hydrogen Use: **</v>
      </c>
      <c r="T505" s="275" t="str">
        <f t="shared" si="43"/>
        <v/>
      </c>
      <c r="U505" s="304"/>
    </row>
    <row r="506" spans="1:21" s="329" customFormat="1" x14ac:dyDescent="0.25">
      <c r="A506" s="275" t="s">
        <v>2185</v>
      </c>
      <c r="B506" s="276"/>
      <c r="C506" s="189" t="s">
        <v>753</v>
      </c>
      <c r="D506" s="189" t="s">
        <v>797</v>
      </c>
      <c r="E506" s="189" t="s">
        <v>798</v>
      </c>
      <c r="F506" s="191" t="s">
        <v>2082</v>
      </c>
      <c r="G506" s="184" t="s">
        <v>799</v>
      </c>
      <c r="H506" s="181" t="s">
        <v>2124</v>
      </c>
      <c r="I506" s="184" t="s">
        <v>800</v>
      </c>
      <c r="J506" s="43">
        <v>1038</v>
      </c>
      <c r="K506" s="184" t="s">
        <v>310</v>
      </c>
      <c r="L506" s="199"/>
      <c r="M506" s="276"/>
      <c r="N506" s="209" t="s">
        <v>2183</v>
      </c>
      <c r="O506" s="209"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88" t="s">
        <v>2184</v>
      </c>
      <c r="Q506" s="288" t="s">
        <v>310</v>
      </c>
      <c r="R506" s="288" t="str">
        <f t="shared" si="41"/>
        <v>Refined Petroleum and Coke Electricity Use</v>
      </c>
      <c r="S506" s="288" t="str">
        <f t="shared" si="42"/>
        <v>//**Refined Petroleum and Coke Electricity Use: **</v>
      </c>
      <c r="T506" s="275" t="str">
        <f t="shared" si="43"/>
        <v>//**Refined Petroleum and Coke Electricity Use: **</v>
      </c>
      <c r="U506" s="304"/>
    </row>
    <row r="507" spans="1:21" s="329" customFormat="1" x14ac:dyDescent="0.25">
      <c r="A507" s="275" t="s">
        <v>2185</v>
      </c>
      <c r="B507" s="276"/>
      <c r="C507" s="189" t="s">
        <v>753</v>
      </c>
      <c r="D507" s="189" t="s">
        <v>797</v>
      </c>
      <c r="E507" s="189" t="s">
        <v>798</v>
      </c>
      <c r="F507" s="191" t="s">
        <v>2082</v>
      </c>
      <c r="G507" s="184" t="s">
        <v>806</v>
      </c>
      <c r="H507" s="181" t="s">
        <v>2124</v>
      </c>
      <c r="I507" s="184" t="s">
        <v>807</v>
      </c>
      <c r="J507" s="43">
        <v>1039</v>
      </c>
      <c r="K507" s="184" t="s">
        <v>310</v>
      </c>
      <c r="L507" s="199"/>
      <c r="M507" s="276"/>
      <c r="N507" s="209" t="s">
        <v>2183</v>
      </c>
      <c r="O507" s="209"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88" t="s">
        <v>2184</v>
      </c>
      <c r="Q507" s="288" t="s">
        <v>310</v>
      </c>
      <c r="R507" s="288" t="str">
        <f t="shared" si="41"/>
        <v>Refined Petroleum and Coke Coal Use</v>
      </c>
      <c r="S507" s="288" t="str">
        <f t="shared" si="42"/>
        <v>//**Refined Petroleum and Coke Coal Use: **</v>
      </c>
      <c r="T507" s="275" t="str">
        <f t="shared" si="43"/>
        <v>//**Refined Petroleum and Coke Coal Use: **</v>
      </c>
      <c r="U507" s="304"/>
    </row>
    <row r="508" spans="1:21" s="329" customFormat="1" x14ac:dyDescent="0.25">
      <c r="A508" s="275" t="s">
        <v>2185</v>
      </c>
      <c r="B508" s="276"/>
      <c r="C508" s="189" t="s">
        <v>753</v>
      </c>
      <c r="D508" s="189" t="s">
        <v>797</v>
      </c>
      <c r="E508" s="189" t="s">
        <v>798</v>
      </c>
      <c r="F508" s="191" t="s">
        <v>2082</v>
      </c>
      <c r="G508" s="184" t="s">
        <v>808</v>
      </c>
      <c r="H508" s="181" t="s">
        <v>2124</v>
      </c>
      <c r="I508" s="184" t="s">
        <v>809</v>
      </c>
      <c r="J508" s="43">
        <v>1040</v>
      </c>
      <c r="K508" s="184" t="s">
        <v>310</v>
      </c>
      <c r="L508" s="199"/>
      <c r="M508" s="276"/>
      <c r="N508" s="209" t="s">
        <v>2183</v>
      </c>
      <c r="O508" s="209"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88" t="s">
        <v>2184</v>
      </c>
      <c r="Q508" s="288" t="s">
        <v>310</v>
      </c>
      <c r="R508" s="288" t="str">
        <f t="shared" si="41"/>
        <v>Refined Petroleum and Coke Natural Gas Use</v>
      </c>
      <c r="S508" s="288" t="str">
        <f t="shared" si="42"/>
        <v>//**Refined Petroleum and Coke Natural Gas Use: **</v>
      </c>
      <c r="T508" s="275" t="str">
        <f t="shared" si="43"/>
        <v>//**Refined Petroleum and Coke Natural Gas Use: **</v>
      </c>
      <c r="U508" s="304"/>
    </row>
    <row r="509" spans="1:21" s="329" customFormat="1" x14ac:dyDescent="0.25">
      <c r="A509" s="275" t="s">
        <v>2185</v>
      </c>
      <c r="B509" s="276"/>
      <c r="C509" s="189" t="s">
        <v>753</v>
      </c>
      <c r="D509" s="189" t="s">
        <v>797</v>
      </c>
      <c r="E509" s="189" t="s">
        <v>798</v>
      </c>
      <c r="F509" s="191" t="s">
        <v>2082</v>
      </c>
      <c r="G509" s="184" t="s">
        <v>810</v>
      </c>
      <c r="H509" s="181" t="s">
        <v>2124</v>
      </c>
      <c r="I509" s="184" t="s">
        <v>811</v>
      </c>
      <c r="J509" s="43">
        <v>1041</v>
      </c>
      <c r="K509" s="184" t="s">
        <v>310</v>
      </c>
      <c r="L509" s="199"/>
      <c r="M509" s="276"/>
      <c r="N509" s="209" t="s">
        <v>2183</v>
      </c>
      <c r="O509" s="209"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88" t="s">
        <v>2184</v>
      </c>
      <c r="Q509" s="288" t="s">
        <v>310</v>
      </c>
      <c r="R509" s="288" t="str">
        <f t="shared" si="41"/>
        <v>Refined Petroleum and Coke Biomass Use</v>
      </c>
      <c r="S509" s="288" t="str">
        <f t="shared" si="42"/>
        <v>//**Refined Petroleum and Coke Biomass Use: **</v>
      </c>
      <c r="T509" s="275" t="str">
        <f t="shared" si="43"/>
        <v>//**Refined Petroleum and Coke Biomass Use: **</v>
      </c>
      <c r="U509" s="304"/>
    </row>
    <row r="510" spans="1:21" s="329" customFormat="1" x14ac:dyDescent="0.25">
      <c r="A510" s="275" t="s">
        <v>2185</v>
      </c>
      <c r="B510" s="276"/>
      <c r="C510" s="189" t="s">
        <v>753</v>
      </c>
      <c r="D510" s="189" t="s">
        <v>797</v>
      </c>
      <c r="E510" s="189" t="s">
        <v>798</v>
      </c>
      <c r="F510" s="191" t="s">
        <v>2082</v>
      </c>
      <c r="G510" s="184" t="s">
        <v>812</v>
      </c>
      <c r="H510" s="181" t="s">
        <v>2124</v>
      </c>
      <c r="I510" s="184" t="s">
        <v>813</v>
      </c>
      <c r="J510" s="43">
        <v>1042</v>
      </c>
      <c r="K510" s="184" t="s">
        <v>332</v>
      </c>
      <c r="L510" s="199"/>
      <c r="M510" s="276"/>
      <c r="N510" s="209" t="s">
        <v>2183</v>
      </c>
      <c r="O510" s="209"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88" t="s">
        <v>2184</v>
      </c>
      <c r="Q510" s="288" t="s">
        <v>310</v>
      </c>
      <c r="R510" s="288" t="str">
        <f t="shared" si="41"/>
        <v>Refined Petroleum and Coke Petroleum Use</v>
      </c>
      <c r="S510" s="288" t="str">
        <f t="shared" si="42"/>
        <v>//**Refined Petroleum and Coke Petroleum Use: **</v>
      </c>
      <c r="T510" s="275" t="str">
        <f t="shared" si="43"/>
        <v/>
      </c>
      <c r="U510" s="304"/>
    </row>
    <row r="511" spans="1:21" s="329" customFormat="1" x14ac:dyDescent="0.25">
      <c r="A511" s="275" t="s">
        <v>2185</v>
      </c>
      <c r="B511" s="276"/>
      <c r="C511" s="189" t="s">
        <v>753</v>
      </c>
      <c r="D511" s="189" t="s">
        <v>797</v>
      </c>
      <c r="E511" s="189" t="s">
        <v>798</v>
      </c>
      <c r="F511" s="191" t="s">
        <v>2082</v>
      </c>
      <c r="G511" s="184" t="s">
        <v>814</v>
      </c>
      <c r="H511" s="181" t="s">
        <v>2124</v>
      </c>
      <c r="I511" s="184" t="s">
        <v>815</v>
      </c>
      <c r="J511" s="43">
        <v>1043</v>
      </c>
      <c r="K511" s="184" t="s">
        <v>332</v>
      </c>
      <c r="L511" s="199"/>
      <c r="M511" s="276"/>
      <c r="N511" s="209" t="s">
        <v>2183</v>
      </c>
      <c r="O511" s="209"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88" t="s">
        <v>2184</v>
      </c>
      <c r="Q511" s="288" t="s">
        <v>310</v>
      </c>
      <c r="R511" s="288" t="str">
        <f t="shared" si="41"/>
        <v>Refined Petroleum and Coke Purchased Heat Use</v>
      </c>
      <c r="S511" s="288" t="str">
        <f t="shared" si="42"/>
        <v>//**Refined Petroleum and Coke Purchased Heat Use: **</v>
      </c>
      <c r="T511" s="275" t="str">
        <f t="shared" si="43"/>
        <v/>
      </c>
      <c r="U511" s="304"/>
    </row>
    <row r="512" spans="1:21" s="329" customFormat="1" x14ac:dyDescent="0.25">
      <c r="A512" s="275" t="s">
        <v>2185</v>
      </c>
      <c r="B512" s="276"/>
      <c r="C512" s="189" t="s">
        <v>753</v>
      </c>
      <c r="D512" s="189" t="s">
        <v>797</v>
      </c>
      <c r="E512" s="189" t="s">
        <v>798</v>
      </c>
      <c r="F512" s="191" t="s">
        <v>2082</v>
      </c>
      <c r="G512" s="184" t="s">
        <v>816</v>
      </c>
      <c r="H512" s="181" t="s">
        <v>2124</v>
      </c>
      <c r="I512" s="184" t="s">
        <v>817</v>
      </c>
      <c r="J512" s="43">
        <v>1044</v>
      </c>
      <c r="K512" s="184" t="s">
        <v>310</v>
      </c>
      <c r="L512" s="199"/>
      <c r="M512" s="276"/>
      <c r="N512" s="209" t="s">
        <v>2183</v>
      </c>
      <c r="O512" s="209"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88" t="s">
        <v>2184</v>
      </c>
      <c r="Q512" s="288" t="s">
        <v>310</v>
      </c>
      <c r="R512" s="288" t="str">
        <f t="shared" si="41"/>
        <v>Refined Petroleum and Coke Crude Oil Use</v>
      </c>
      <c r="S512" s="288" t="str">
        <f t="shared" si="42"/>
        <v>//**Refined Petroleum and Coke Crude Oil Use: **</v>
      </c>
      <c r="T512" s="275" t="str">
        <f t="shared" si="43"/>
        <v>//**Refined Petroleum and Coke Crude Oil Use: **</v>
      </c>
      <c r="U512" s="304"/>
    </row>
    <row r="513" spans="1:21" s="329" customFormat="1" x14ac:dyDescent="0.25">
      <c r="A513" s="275" t="s">
        <v>2185</v>
      </c>
      <c r="B513" s="276"/>
      <c r="C513" s="189" t="s">
        <v>753</v>
      </c>
      <c r="D513" s="189" t="s">
        <v>797</v>
      </c>
      <c r="E513" s="189" t="s">
        <v>798</v>
      </c>
      <c r="F513" s="191" t="s">
        <v>2082</v>
      </c>
      <c r="G513" s="184" t="s">
        <v>818</v>
      </c>
      <c r="H513" s="181" t="s">
        <v>2124</v>
      </c>
      <c r="I513" s="184" t="s">
        <v>819</v>
      </c>
      <c r="J513" s="43">
        <v>1045</v>
      </c>
      <c r="K513" s="184" t="s">
        <v>332</v>
      </c>
      <c r="L513" s="199"/>
      <c r="M513" s="276"/>
      <c r="N513" s="209" t="s">
        <v>2183</v>
      </c>
      <c r="O513" s="209"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88" t="s">
        <v>2184</v>
      </c>
      <c r="Q513" s="288" t="s">
        <v>310</v>
      </c>
      <c r="R513" s="288" t="str">
        <f t="shared" si="41"/>
        <v>Refined Petroleum and Coke Heavy or Residual Fuel Oil Use</v>
      </c>
      <c r="S513" s="288" t="str">
        <f t="shared" si="42"/>
        <v>//**Refined Petroleum and Coke Heavy or Residual Fuel Oil Use: **</v>
      </c>
      <c r="T513" s="275" t="str">
        <f t="shared" si="43"/>
        <v/>
      </c>
      <c r="U513" s="304"/>
    </row>
    <row r="514" spans="1:21" s="329" customFormat="1" x14ac:dyDescent="0.25">
      <c r="A514" s="275" t="s">
        <v>2185</v>
      </c>
      <c r="B514" s="276"/>
      <c r="C514" s="189" t="s">
        <v>753</v>
      </c>
      <c r="D514" s="189" t="s">
        <v>797</v>
      </c>
      <c r="E514" s="189" t="s">
        <v>798</v>
      </c>
      <c r="F514" s="191" t="s">
        <v>2082</v>
      </c>
      <c r="G514" s="184" t="s">
        <v>820</v>
      </c>
      <c r="H514" s="181" t="s">
        <v>2124</v>
      </c>
      <c r="I514" s="184" t="s">
        <v>821</v>
      </c>
      <c r="J514" s="43">
        <v>1046</v>
      </c>
      <c r="K514" s="184" t="s">
        <v>332</v>
      </c>
      <c r="L514" s="199"/>
      <c r="M514" s="276"/>
      <c r="N514" s="209" t="s">
        <v>2183</v>
      </c>
      <c r="O514" s="209"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88" t="s">
        <v>2184</v>
      </c>
      <c r="Q514" s="288" t="s">
        <v>310</v>
      </c>
      <c r="R514" s="288" t="str">
        <f t="shared" si="41"/>
        <v>Refined Petroleum and Coke LPG Propane or Butane Use</v>
      </c>
      <c r="S514" s="288" t="str">
        <f t="shared" si="42"/>
        <v>//**Refined Petroleum and Coke LPG Propane or Butane Use: **</v>
      </c>
      <c r="T514" s="275" t="str">
        <f t="shared" si="43"/>
        <v/>
      </c>
      <c r="U514" s="304"/>
    </row>
    <row r="515" spans="1:21" s="329" customFormat="1" x14ac:dyDescent="0.25">
      <c r="A515" s="275" t="s">
        <v>2185</v>
      </c>
      <c r="B515" s="276"/>
      <c r="C515" s="189" t="s">
        <v>753</v>
      </c>
      <c r="D515" s="189" t="s">
        <v>797</v>
      </c>
      <c r="E515" s="189" t="s">
        <v>798</v>
      </c>
      <c r="F515" s="191" t="s">
        <v>2082</v>
      </c>
      <c r="G515" s="184" t="s">
        <v>822</v>
      </c>
      <c r="H515" s="181" t="s">
        <v>2124</v>
      </c>
      <c r="I515" s="184" t="s">
        <v>823</v>
      </c>
      <c r="J515" s="43">
        <v>1047</v>
      </c>
      <c r="K515" s="184" t="s">
        <v>332</v>
      </c>
      <c r="L515" s="199"/>
      <c r="M515" s="276"/>
      <c r="N515" s="209" t="s">
        <v>2183</v>
      </c>
      <c r="O515" s="209"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88" t="s">
        <v>2184</v>
      </c>
      <c r="Q515" s="288" t="s">
        <v>310</v>
      </c>
      <c r="R515" s="288" t="str">
        <f t="shared" si="41"/>
        <v>Refined Petroleum and Coke Hydrogen Use</v>
      </c>
      <c r="S515" s="288" t="str">
        <f t="shared" si="42"/>
        <v>//**Refined Petroleum and Coke Hydrogen Use: **</v>
      </c>
      <c r="T515" s="275" t="str">
        <f t="shared" si="43"/>
        <v/>
      </c>
      <c r="U515" s="304"/>
    </row>
    <row r="516" spans="1:21" s="329" customFormat="1" x14ac:dyDescent="0.25">
      <c r="A516" s="275" t="s">
        <v>2185</v>
      </c>
      <c r="B516" s="276"/>
      <c r="C516" s="189" t="s">
        <v>753</v>
      </c>
      <c r="D516" s="189" t="s">
        <v>797</v>
      </c>
      <c r="E516" s="189" t="s">
        <v>798</v>
      </c>
      <c r="F516" s="191" t="s">
        <v>2080</v>
      </c>
      <c r="G516" s="184" t="s">
        <v>799</v>
      </c>
      <c r="H516" s="181" t="s">
        <v>1832</v>
      </c>
      <c r="I516" s="184" t="s">
        <v>800</v>
      </c>
      <c r="J516" s="43">
        <v>1048</v>
      </c>
      <c r="K516" s="184" t="s">
        <v>310</v>
      </c>
      <c r="L516" s="199"/>
      <c r="M516" s="276"/>
      <c r="N516" s="209" t="s">
        <v>2183</v>
      </c>
      <c r="O516" s="209"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88" t="s">
        <v>2184</v>
      </c>
      <c r="Q516" s="288" t="s">
        <v>310</v>
      </c>
      <c r="R516" s="288" t="str">
        <f t="shared" si="41"/>
        <v>Chemicals Electricity Use</v>
      </c>
      <c r="S516" s="288" t="str">
        <f t="shared" si="42"/>
        <v>//**Chemicals Electricity Use: **</v>
      </c>
      <c r="T516" s="275" t="str">
        <f t="shared" si="43"/>
        <v>//**Chemicals Electricity Use: **</v>
      </c>
      <c r="U516" s="304"/>
    </row>
    <row r="517" spans="1:21" s="329" customFormat="1" x14ac:dyDescent="0.25">
      <c r="A517" s="275" t="s">
        <v>2185</v>
      </c>
      <c r="B517" s="276"/>
      <c r="C517" s="189" t="s">
        <v>753</v>
      </c>
      <c r="D517" s="189" t="s">
        <v>797</v>
      </c>
      <c r="E517" s="189" t="s">
        <v>798</v>
      </c>
      <c r="F517" s="191" t="s">
        <v>2080</v>
      </c>
      <c r="G517" s="184" t="s">
        <v>806</v>
      </c>
      <c r="H517" s="181" t="s">
        <v>1832</v>
      </c>
      <c r="I517" s="184" t="s">
        <v>807</v>
      </c>
      <c r="J517" s="43">
        <v>1049</v>
      </c>
      <c r="K517" s="184" t="s">
        <v>310</v>
      </c>
      <c r="L517" s="199"/>
      <c r="M517" s="276"/>
      <c r="N517" s="209" t="s">
        <v>2183</v>
      </c>
      <c r="O517" s="209"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88" t="s">
        <v>2184</v>
      </c>
      <c r="Q517" s="288" t="s">
        <v>310</v>
      </c>
      <c r="R517" s="288" t="str">
        <f t="shared" si="41"/>
        <v>Chemicals Coal Use</v>
      </c>
      <c r="S517" s="288" t="str">
        <f t="shared" si="42"/>
        <v>//**Chemicals Coal Use: **</v>
      </c>
      <c r="T517" s="275" t="str">
        <f t="shared" si="43"/>
        <v>//**Chemicals Coal Use: **</v>
      </c>
      <c r="U517" s="304"/>
    </row>
    <row r="518" spans="1:21" s="329" customFormat="1" x14ac:dyDescent="0.25">
      <c r="A518" s="275" t="s">
        <v>2185</v>
      </c>
      <c r="B518" s="276"/>
      <c r="C518" s="189" t="s">
        <v>753</v>
      </c>
      <c r="D518" s="189" t="s">
        <v>797</v>
      </c>
      <c r="E518" s="189" t="s">
        <v>798</v>
      </c>
      <c r="F518" s="191" t="s">
        <v>2080</v>
      </c>
      <c r="G518" s="184" t="s">
        <v>808</v>
      </c>
      <c r="H518" s="181" t="s">
        <v>1832</v>
      </c>
      <c r="I518" s="184" t="s">
        <v>809</v>
      </c>
      <c r="J518" s="43">
        <v>1050</v>
      </c>
      <c r="K518" s="184" t="s">
        <v>310</v>
      </c>
      <c r="L518" s="199"/>
      <c r="M518" s="276"/>
      <c r="N518" s="209" t="s">
        <v>2183</v>
      </c>
      <c r="O518" s="209"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88" t="s">
        <v>2184</v>
      </c>
      <c r="Q518" s="288" t="s">
        <v>310</v>
      </c>
      <c r="R518" s="288" t="str">
        <f t="shared" si="41"/>
        <v>Chemicals Natural Gas Use</v>
      </c>
      <c r="S518" s="288" t="str">
        <f t="shared" si="42"/>
        <v>//**Chemicals Natural Gas Use: **</v>
      </c>
      <c r="T518" s="275" t="str">
        <f t="shared" si="43"/>
        <v>//**Chemicals Natural Gas Use: **</v>
      </c>
      <c r="U518" s="304"/>
    </row>
    <row r="519" spans="1:21" s="329" customFormat="1" x14ac:dyDescent="0.25">
      <c r="A519" s="275" t="s">
        <v>2185</v>
      </c>
      <c r="B519" s="276"/>
      <c r="C519" s="189" t="s">
        <v>753</v>
      </c>
      <c r="D519" s="189" t="s">
        <v>797</v>
      </c>
      <c r="E519" s="189" t="s">
        <v>798</v>
      </c>
      <c r="F519" s="191" t="s">
        <v>2080</v>
      </c>
      <c r="G519" s="184" t="s">
        <v>810</v>
      </c>
      <c r="H519" s="181" t="s">
        <v>1832</v>
      </c>
      <c r="I519" s="184" t="s">
        <v>811</v>
      </c>
      <c r="J519" s="43">
        <v>1051</v>
      </c>
      <c r="K519" s="184" t="s">
        <v>332</v>
      </c>
      <c r="L519" s="199"/>
      <c r="M519" s="276"/>
      <c r="N519" s="209" t="s">
        <v>2183</v>
      </c>
      <c r="O519" s="209"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88" t="s">
        <v>2184</v>
      </c>
      <c r="Q519" s="288" t="s">
        <v>310</v>
      </c>
      <c r="R519" s="288" t="str">
        <f t="shared" si="41"/>
        <v>Chemicals Biomass Use</v>
      </c>
      <c r="S519" s="288" t="str">
        <f t="shared" si="42"/>
        <v>//**Chemicals Biomass Use: **</v>
      </c>
      <c r="T519" s="275" t="str">
        <f t="shared" si="43"/>
        <v/>
      </c>
      <c r="U519" s="304"/>
    </row>
    <row r="520" spans="1:21" s="329" customFormat="1" x14ac:dyDescent="0.25">
      <c r="A520" s="275" t="s">
        <v>2185</v>
      </c>
      <c r="B520" s="276"/>
      <c r="C520" s="189" t="s">
        <v>753</v>
      </c>
      <c r="D520" s="189" t="s">
        <v>797</v>
      </c>
      <c r="E520" s="189" t="s">
        <v>798</v>
      </c>
      <c r="F520" s="191" t="s">
        <v>2080</v>
      </c>
      <c r="G520" s="184" t="s">
        <v>812</v>
      </c>
      <c r="H520" s="181" t="s">
        <v>1832</v>
      </c>
      <c r="I520" s="184" t="s">
        <v>813</v>
      </c>
      <c r="J520" s="43">
        <v>1052</v>
      </c>
      <c r="K520" s="184" t="s">
        <v>310</v>
      </c>
      <c r="L520" s="199"/>
      <c r="M520" s="276"/>
      <c r="N520" s="209" t="s">
        <v>2183</v>
      </c>
      <c r="O520" s="209"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88" t="s">
        <v>2184</v>
      </c>
      <c r="Q520" s="288" t="s">
        <v>310</v>
      </c>
      <c r="R520" s="288" t="str">
        <f t="shared" si="41"/>
        <v>Chemicals Petroleum Use</v>
      </c>
      <c r="S520" s="288" t="str">
        <f t="shared" si="42"/>
        <v>//**Chemicals Petroleum Use: **</v>
      </c>
      <c r="T520" s="275" t="str">
        <f t="shared" si="43"/>
        <v>//**Chemicals Petroleum Use: **</v>
      </c>
      <c r="U520" s="304"/>
    </row>
    <row r="521" spans="1:21" s="329" customFormat="1" x14ac:dyDescent="0.25">
      <c r="A521" s="275" t="s">
        <v>2185</v>
      </c>
      <c r="B521" s="276"/>
      <c r="C521" s="189" t="s">
        <v>753</v>
      </c>
      <c r="D521" s="189" t="s">
        <v>797</v>
      </c>
      <c r="E521" s="189" t="s">
        <v>798</v>
      </c>
      <c r="F521" s="191" t="s">
        <v>2080</v>
      </c>
      <c r="G521" s="184" t="s">
        <v>814</v>
      </c>
      <c r="H521" s="181" t="s">
        <v>1832</v>
      </c>
      <c r="I521" s="184" t="s">
        <v>815</v>
      </c>
      <c r="J521" s="43">
        <v>1053</v>
      </c>
      <c r="K521" s="184" t="s">
        <v>332</v>
      </c>
      <c r="L521" s="199"/>
      <c r="M521" s="276"/>
      <c r="N521" s="209" t="s">
        <v>2183</v>
      </c>
      <c r="O521" s="209"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88" t="s">
        <v>2184</v>
      </c>
      <c r="Q521" s="288" t="s">
        <v>310</v>
      </c>
      <c r="R521" s="288" t="str">
        <f t="shared" si="41"/>
        <v>Chemicals Purchased Heat Use</v>
      </c>
      <c r="S521" s="288" t="str">
        <f t="shared" si="42"/>
        <v>//**Chemicals Purchased Heat Use: **</v>
      </c>
      <c r="T521" s="275" t="str">
        <f t="shared" si="43"/>
        <v/>
      </c>
      <c r="U521" s="304"/>
    </row>
    <row r="522" spans="1:21" s="329" customFormat="1" x14ac:dyDescent="0.25">
      <c r="A522" s="275" t="s">
        <v>2185</v>
      </c>
      <c r="B522" s="276"/>
      <c r="C522" s="189" t="s">
        <v>753</v>
      </c>
      <c r="D522" s="189" t="s">
        <v>797</v>
      </c>
      <c r="E522" s="189" t="s">
        <v>798</v>
      </c>
      <c r="F522" s="191" t="s">
        <v>2080</v>
      </c>
      <c r="G522" s="184" t="s">
        <v>816</v>
      </c>
      <c r="H522" s="181" t="s">
        <v>1832</v>
      </c>
      <c r="I522" s="184" t="s">
        <v>817</v>
      </c>
      <c r="J522" s="43">
        <v>1054</v>
      </c>
      <c r="K522" s="184" t="s">
        <v>332</v>
      </c>
      <c r="L522" s="199"/>
      <c r="M522" s="276"/>
      <c r="N522" s="209" t="s">
        <v>2183</v>
      </c>
      <c r="O522" s="209"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88" t="s">
        <v>2184</v>
      </c>
      <c r="Q522" s="288" t="s">
        <v>310</v>
      </c>
      <c r="R522" s="288" t="str">
        <f t="shared" si="41"/>
        <v>Chemicals Crude Oil Use</v>
      </c>
      <c r="S522" s="288" t="str">
        <f t="shared" si="42"/>
        <v>//**Chemicals Crude Oil Use: **</v>
      </c>
      <c r="T522" s="275" t="str">
        <f t="shared" si="43"/>
        <v/>
      </c>
      <c r="U522" s="304"/>
    </row>
    <row r="523" spans="1:21" s="329" customFormat="1" x14ac:dyDescent="0.25">
      <c r="A523" s="275" t="s">
        <v>2185</v>
      </c>
      <c r="B523" s="276"/>
      <c r="C523" s="189" t="s">
        <v>753</v>
      </c>
      <c r="D523" s="189" t="s">
        <v>797</v>
      </c>
      <c r="E523" s="189" t="s">
        <v>798</v>
      </c>
      <c r="F523" s="191" t="s">
        <v>2080</v>
      </c>
      <c r="G523" s="184" t="s">
        <v>818</v>
      </c>
      <c r="H523" s="181" t="s">
        <v>1832</v>
      </c>
      <c r="I523" s="184" t="s">
        <v>819</v>
      </c>
      <c r="J523" s="43">
        <v>1055</v>
      </c>
      <c r="K523" s="184" t="s">
        <v>310</v>
      </c>
      <c r="L523" s="199"/>
      <c r="M523" s="276"/>
      <c r="N523" s="209" t="s">
        <v>2183</v>
      </c>
      <c r="O523" s="209"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88" t="s">
        <v>2184</v>
      </c>
      <c r="Q523" s="288" t="s">
        <v>310</v>
      </c>
      <c r="R523" s="288" t="str">
        <f t="shared" si="41"/>
        <v>Chemicals Heavy or Residual Fuel Oil Use</v>
      </c>
      <c r="S523" s="288" t="str">
        <f t="shared" si="42"/>
        <v>//**Chemicals Heavy or Residual Fuel Oil Use: **</v>
      </c>
      <c r="T523" s="275" t="str">
        <f t="shared" si="43"/>
        <v>//**Chemicals Heavy or Residual Fuel Oil Use: **</v>
      </c>
      <c r="U523" s="304"/>
    </row>
    <row r="524" spans="1:21" s="329" customFormat="1" x14ac:dyDescent="0.25">
      <c r="A524" s="275" t="s">
        <v>2185</v>
      </c>
      <c r="B524" s="276"/>
      <c r="C524" s="189" t="s">
        <v>753</v>
      </c>
      <c r="D524" s="189" t="s">
        <v>797</v>
      </c>
      <c r="E524" s="189" t="s">
        <v>798</v>
      </c>
      <c r="F524" s="191" t="s">
        <v>2080</v>
      </c>
      <c r="G524" s="184" t="s">
        <v>820</v>
      </c>
      <c r="H524" s="181" t="s">
        <v>1832</v>
      </c>
      <c r="I524" s="184" t="s">
        <v>821</v>
      </c>
      <c r="J524" s="43">
        <v>1056</v>
      </c>
      <c r="K524" s="184" t="s">
        <v>310</v>
      </c>
      <c r="L524" s="199"/>
      <c r="M524" s="276"/>
      <c r="N524" s="209" t="s">
        <v>2183</v>
      </c>
      <c r="O524" s="209"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88" t="s">
        <v>2184</v>
      </c>
      <c r="Q524" s="288" t="s">
        <v>310</v>
      </c>
      <c r="R524" s="288" t="str">
        <f t="shared" si="41"/>
        <v>Chemicals LPG Propane or Butane Use</v>
      </c>
      <c r="S524" s="288" t="str">
        <f t="shared" si="42"/>
        <v>//**Chemicals LPG Propane or Butane Use: **</v>
      </c>
      <c r="T524" s="275" t="str">
        <f t="shared" si="43"/>
        <v>//**Chemicals LPG Propane or Butane Use: **</v>
      </c>
      <c r="U524" s="304"/>
    </row>
    <row r="525" spans="1:21" s="329" customFormat="1" x14ac:dyDescent="0.25">
      <c r="A525" s="275" t="s">
        <v>2185</v>
      </c>
      <c r="B525" s="276"/>
      <c r="C525" s="189" t="s">
        <v>753</v>
      </c>
      <c r="D525" s="189" t="s">
        <v>797</v>
      </c>
      <c r="E525" s="189" t="s">
        <v>798</v>
      </c>
      <c r="F525" s="191" t="s">
        <v>2080</v>
      </c>
      <c r="G525" s="184" t="s">
        <v>822</v>
      </c>
      <c r="H525" s="181" t="s">
        <v>1832</v>
      </c>
      <c r="I525" s="184" t="s">
        <v>823</v>
      </c>
      <c r="J525" s="43">
        <v>1057</v>
      </c>
      <c r="K525" s="184" t="s">
        <v>332</v>
      </c>
      <c r="L525" s="199"/>
      <c r="M525" s="276"/>
      <c r="N525" s="209" t="s">
        <v>2183</v>
      </c>
      <c r="O525" s="209"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88" t="s">
        <v>2184</v>
      </c>
      <c r="Q525" s="288" t="s">
        <v>310</v>
      </c>
      <c r="R525" s="288" t="str">
        <f t="shared" si="41"/>
        <v>Chemicals Hydrogen Use</v>
      </c>
      <c r="S525" s="288" t="str">
        <f t="shared" si="42"/>
        <v>//**Chemicals Hydrogen Use: **</v>
      </c>
      <c r="T525" s="275" t="str">
        <f t="shared" si="43"/>
        <v/>
      </c>
      <c r="U525" s="304"/>
    </row>
    <row r="526" spans="1:21" s="329" customFormat="1" x14ac:dyDescent="0.25">
      <c r="A526" s="275" t="s">
        <v>2185</v>
      </c>
      <c r="B526" s="276"/>
      <c r="C526" s="189" t="s">
        <v>753</v>
      </c>
      <c r="D526" s="189" t="s">
        <v>797</v>
      </c>
      <c r="E526" s="189" t="s">
        <v>798</v>
      </c>
      <c r="F526" s="191" t="s">
        <v>2079</v>
      </c>
      <c r="G526" s="184" t="s">
        <v>799</v>
      </c>
      <c r="H526" s="181" t="s">
        <v>2123</v>
      </c>
      <c r="I526" s="184" t="s">
        <v>800</v>
      </c>
      <c r="J526" s="43">
        <v>1058</v>
      </c>
      <c r="K526" s="184" t="s">
        <v>310</v>
      </c>
      <c r="L526" s="199"/>
      <c r="M526" s="276"/>
      <c r="N526" s="209" t="s">
        <v>2183</v>
      </c>
      <c r="O526" s="209"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88" t="s">
        <v>2184</v>
      </c>
      <c r="Q526" s="288" t="s">
        <v>310</v>
      </c>
      <c r="R526" s="288" t="str">
        <f t="shared" si="41"/>
        <v>Rubber and Plastic Products Electricity Use</v>
      </c>
      <c r="S526" s="288" t="str">
        <f t="shared" si="42"/>
        <v>//**Rubber and Plastic Products Electricity Use: **</v>
      </c>
      <c r="T526" s="275" t="str">
        <f t="shared" si="43"/>
        <v>//**Rubber and Plastic Products Electricity Use: **</v>
      </c>
      <c r="U526" s="304"/>
    </row>
    <row r="527" spans="1:21" s="329" customFormat="1" x14ac:dyDescent="0.25">
      <c r="A527" s="275" t="s">
        <v>2185</v>
      </c>
      <c r="B527" s="276"/>
      <c r="C527" s="189" t="s">
        <v>753</v>
      </c>
      <c r="D527" s="189" t="s">
        <v>797</v>
      </c>
      <c r="E527" s="189" t="s">
        <v>798</v>
      </c>
      <c r="F527" s="191" t="s">
        <v>2079</v>
      </c>
      <c r="G527" s="184" t="s">
        <v>806</v>
      </c>
      <c r="H527" s="181" t="s">
        <v>2123</v>
      </c>
      <c r="I527" s="184" t="s">
        <v>807</v>
      </c>
      <c r="J527" s="43">
        <v>1059</v>
      </c>
      <c r="K527" s="184" t="s">
        <v>310</v>
      </c>
      <c r="L527" s="199"/>
      <c r="M527" s="276"/>
      <c r="N527" s="209" t="s">
        <v>2183</v>
      </c>
      <c r="O527" s="209"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88" t="s">
        <v>2184</v>
      </c>
      <c r="Q527" s="288" t="s">
        <v>310</v>
      </c>
      <c r="R527" s="288" t="str">
        <f t="shared" si="41"/>
        <v>Rubber and Plastic Products Coal Use</v>
      </c>
      <c r="S527" s="288" t="str">
        <f t="shared" si="42"/>
        <v>//**Rubber and Plastic Products Coal Use: **</v>
      </c>
      <c r="T527" s="275" t="str">
        <f t="shared" si="43"/>
        <v>//**Rubber and Plastic Products Coal Use: **</v>
      </c>
      <c r="U527" s="304"/>
    </row>
    <row r="528" spans="1:21" s="329" customFormat="1" x14ac:dyDescent="0.25">
      <c r="A528" s="275" t="s">
        <v>2185</v>
      </c>
      <c r="B528" s="276"/>
      <c r="C528" s="189" t="s">
        <v>753</v>
      </c>
      <c r="D528" s="189" t="s">
        <v>797</v>
      </c>
      <c r="E528" s="189" t="s">
        <v>798</v>
      </c>
      <c r="F528" s="191" t="s">
        <v>2079</v>
      </c>
      <c r="G528" s="184" t="s">
        <v>808</v>
      </c>
      <c r="H528" s="181" t="s">
        <v>2123</v>
      </c>
      <c r="I528" s="184" t="s">
        <v>809</v>
      </c>
      <c r="J528" s="43">
        <v>1060</v>
      </c>
      <c r="K528" s="184" t="s">
        <v>310</v>
      </c>
      <c r="L528" s="199"/>
      <c r="M528" s="276"/>
      <c r="N528" s="209" t="s">
        <v>2183</v>
      </c>
      <c r="O528" s="209"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88" t="s">
        <v>2184</v>
      </c>
      <c r="Q528" s="288" t="s">
        <v>310</v>
      </c>
      <c r="R528" s="288" t="str">
        <f t="shared" si="41"/>
        <v>Rubber and Plastic Products Natural Gas Use</v>
      </c>
      <c r="S528" s="288" t="str">
        <f t="shared" si="42"/>
        <v>//**Rubber and Plastic Products Natural Gas Use: **</v>
      </c>
      <c r="T528" s="275" t="str">
        <f t="shared" si="43"/>
        <v>//**Rubber and Plastic Products Natural Gas Use: **</v>
      </c>
      <c r="U528" s="304"/>
    </row>
    <row r="529" spans="1:21" s="329" customFormat="1" x14ac:dyDescent="0.25">
      <c r="A529" s="275" t="s">
        <v>2185</v>
      </c>
      <c r="B529" s="276"/>
      <c r="C529" s="189" t="s">
        <v>753</v>
      </c>
      <c r="D529" s="189" t="s">
        <v>797</v>
      </c>
      <c r="E529" s="189" t="s">
        <v>798</v>
      </c>
      <c r="F529" s="191" t="s">
        <v>2079</v>
      </c>
      <c r="G529" s="184" t="s">
        <v>810</v>
      </c>
      <c r="H529" s="181" t="s">
        <v>2123</v>
      </c>
      <c r="I529" s="184" t="s">
        <v>811</v>
      </c>
      <c r="J529" s="43">
        <v>1061</v>
      </c>
      <c r="K529" s="184" t="s">
        <v>332</v>
      </c>
      <c r="L529" s="199"/>
      <c r="M529" s="276"/>
      <c r="N529" s="209" t="s">
        <v>2183</v>
      </c>
      <c r="O529" s="209"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88" t="s">
        <v>2184</v>
      </c>
      <c r="Q529" s="288" t="s">
        <v>310</v>
      </c>
      <c r="R529" s="288" t="str">
        <f t="shared" si="41"/>
        <v>Rubber and Plastic Products Biomass Use</v>
      </c>
      <c r="S529" s="288" t="str">
        <f t="shared" si="42"/>
        <v>//**Rubber and Plastic Products Biomass Use: **</v>
      </c>
      <c r="T529" s="275" t="str">
        <f t="shared" si="43"/>
        <v/>
      </c>
      <c r="U529" s="304"/>
    </row>
    <row r="530" spans="1:21" s="329" customFormat="1" x14ac:dyDescent="0.25">
      <c r="A530" s="275" t="s">
        <v>2185</v>
      </c>
      <c r="B530" s="276"/>
      <c r="C530" s="189" t="s">
        <v>753</v>
      </c>
      <c r="D530" s="189" t="s">
        <v>797</v>
      </c>
      <c r="E530" s="189" t="s">
        <v>798</v>
      </c>
      <c r="F530" s="191" t="s">
        <v>2079</v>
      </c>
      <c r="G530" s="184" t="s">
        <v>812</v>
      </c>
      <c r="H530" s="181" t="s">
        <v>2123</v>
      </c>
      <c r="I530" s="184" t="s">
        <v>813</v>
      </c>
      <c r="J530" s="43">
        <v>1062</v>
      </c>
      <c r="K530" s="184" t="s">
        <v>310</v>
      </c>
      <c r="L530" s="199"/>
      <c r="M530" s="276"/>
      <c r="N530" s="209" t="s">
        <v>2183</v>
      </c>
      <c r="O530" s="209"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88" t="s">
        <v>2184</v>
      </c>
      <c r="Q530" s="288" t="s">
        <v>310</v>
      </c>
      <c r="R530" s="288" t="str">
        <f t="shared" si="41"/>
        <v>Rubber and Plastic Products Petroleum Use</v>
      </c>
      <c r="S530" s="288" t="str">
        <f t="shared" si="42"/>
        <v>//**Rubber and Plastic Products Petroleum Use: **</v>
      </c>
      <c r="T530" s="275" t="str">
        <f t="shared" si="43"/>
        <v>//**Rubber and Plastic Products Petroleum Use: **</v>
      </c>
      <c r="U530" s="304"/>
    </row>
    <row r="531" spans="1:21" s="329" customFormat="1" x14ac:dyDescent="0.25">
      <c r="A531" s="275" t="s">
        <v>2185</v>
      </c>
      <c r="B531" s="276"/>
      <c r="C531" s="189" t="s">
        <v>753</v>
      </c>
      <c r="D531" s="189" t="s">
        <v>797</v>
      </c>
      <c r="E531" s="189" t="s">
        <v>798</v>
      </c>
      <c r="F531" s="191" t="s">
        <v>2079</v>
      </c>
      <c r="G531" s="184" t="s">
        <v>814</v>
      </c>
      <c r="H531" s="181" t="s">
        <v>2123</v>
      </c>
      <c r="I531" s="184" t="s">
        <v>815</v>
      </c>
      <c r="J531" s="43">
        <v>1063</v>
      </c>
      <c r="K531" s="184" t="s">
        <v>332</v>
      </c>
      <c r="L531" s="199"/>
      <c r="M531" s="276"/>
      <c r="N531" s="209" t="s">
        <v>2183</v>
      </c>
      <c r="O531" s="209"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88" t="s">
        <v>2184</v>
      </c>
      <c r="Q531" s="288" t="s">
        <v>310</v>
      </c>
      <c r="R531" s="288" t="str">
        <f t="shared" si="41"/>
        <v>Rubber and Plastic Products Purchased Heat Use</v>
      </c>
      <c r="S531" s="288" t="str">
        <f t="shared" si="42"/>
        <v>//**Rubber and Plastic Products Purchased Heat Use: **</v>
      </c>
      <c r="T531" s="275" t="str">
        <f t="shared" si="43"/>
        <v/>
      </c>
      <c r="U531" s="304"/>
    </row>
    <row r="532" spans="1:21" s="329" customFormat="1" x14ac:dyDescent="0.25">
      <c r="A532" s="275" t="s">
        <v>2185</v>
      </c>
      <c r="B532" s="276"/>
      <c r="C532" s="189" t="s">
        <v>753</v>
      </c>
      <c r="D532" s="189" t="s">
        <v>797</v>
      </c>
      <c r="E532" s="189" t="s">
        <v>798</v>
      </c>
      <c r="F532" s="191" t="s">
        <v>2079</v>
      </c>
      <c r="G532" s="184" t="s">
        <v>816</v>
      </c>
      <c r="H532" s="181" t="s">
        <v>2123</v>
      </c>
      <c r="I532" s="184" t="s">
        <v>817</v>
      </c>
      <c r="J532" s="43">
        <v>1064</v>
      </c>
      <c r="K532" s="184" t="s">
        <v>332</v>
      </c>
      <c r="L532" s="199"/>
      <c r="M532" s="276"/>
      <c r="N532" s="209" t="s">
        <v>2183</v>
      </c>
      <c r="O532" s="209"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88" t="s">
        <v>2184</v>
      </c>
      <c r="Q532" s="288" t="s">
        <v>310</v>
      </c>
      <c r="R532" s="288" t="str">
        <f t="shared" si="41"/>
        <v>Rubber and Plastic Products Crude Oil Use</v>
      </c>
      <c r="S532" s="288" t="str">
        <f t="shared" si="42"/>
        <v>//**Rubber and Plastic Products Crude Oil Use: **</v>
      </c>
      <c r="T532" s="275" t="str">
        <f t="shared" si="43"/>
        <v/>
      </c>
      <c r="U532" s="304"/>
    </row>
    <row r="533" spans="1:21" s="329" customFormat="1" x14ac:dyDescent="0.25">
      <c r="A533" s="275" t="s">
        <v>2185</v>
      </c>
      <c r="B533" s="276"/>
      <c r="C533" s="189" t="s">
        <v>753</v>
      </c>
      <c r="D533" s="189" t="s">
        <v>797</v>
      </c>
      <c r="E533" s="189" t="s">
        <v>798</v>
      </c>
      <c r="F533" s="191" t="s">
        <v>2079</v>
      </c>
      <c r="G533" s="184" t="s">
        <v>818</v>
      </c>
      <c r="H533" s="181" t="s">
        <v>2123</v>
      </c>
      <c r="I533" s="184" t="s">
        <v>819</v>
      </c>
      <c r="J533" s="43">
        <v>1065</v>
      </c>
      <c r="K533" s="184" t="s">
        <v>332</v>
      </c>
      <c r="L533" s="199"/>
      <c r="M533" s="276"/>
      <c r="N533" s="209" t="s">
        <v>2183</v>
      </c>
      <c r="O533" s="209"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88" t="s">
        <v>2184</v>
      </c>
      <c r="Q533" s="288" t="s">
        <v>310</v>
      </c>
      <c r="R533" s="288" t="str">
        <f t="shared" si="41"/>
        <v>Rubber and Plastic Products Heavy or Residual Fuel Oil Use</v>
      </c>
      <c r="S533" s="288" t="str">
        <f t="shared" si="42"/>
        <v>//**Rubber and Plastic Products Heavy or Residual Fuel Oil Use: **</v>
      </c>
      <c r="T533" s="275" t="str">
        <f t="shared" si="43"/>
        <v/>
      </c>
      <c r="U533" s="304"/>
    </row>
    <row r="534" spans="1:21" s="329" customFormat="1" x14ac:dyDescent="0.25">
      <c r="A534" s="275" t="s">
        <v>2185</v>
      </c>
      <c r="B534" s="276"/>
      <c r="C534" s="189" t="s">
        <v>753</v>
      </c>
      <c r="D534" s="189" t="s">
        <v>797</v>
      </c>
      <c r="E534" s="189" t="s">
        <v>798</v>
      </c>
      <c r="F534" s="191" t="s">
        <v>2079</v>
      </c>
      <c r="G534" s="184" t="s">
        <v>820</v>
      </c>
      <c r="H534" s="181" t="s">
        <v>2123</v>
      </c>
      <c r="I534" s="184" t="s">
        <v>821</v>
      </c>
      <c r="J534" s="43">
        <v>1066</v>
      </c>
      <c r="K534" s="184" t="s">
        <v>310</v>
      </c>
      <c r="L534" s="199"/>
      <c r="M534" s="276"/>
      <c r="N534" s="209" t="s">
        <v>2183</v>
      </c>
      <c r="O534" s="209"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88" t="s">
        <v>2184</v>
      </c>
      <c r="Q534" s="288" t="s">
        <v>310</v>
      </c>
      <c r="R534" s="288" t="str">
        <f t="shared" si="41"/>
        <v>Rubber and Plastic Products LPG Propane or Butane Use</v>
      </c>
      <c r="S534" s="288" t="str">
        <f t="shared" si="42"/>
        <v>//**Rubber and Plastic Products LPG Propane or Butane Use: **</v>
      </c>
      <c r="T534" s="275" t="str">
        <f t="shared" si="43"/>
        <v>//**Rubber and Plastic Products LPG Propane or Butane Use: **</v>
      </c>
      <c r="U534" s="304"/>
    </row>
    <row r="535" spans="1:21" s="329" customFormat="1" x14ac:dyDescent="0.25">
      <c r="A535" s="275" t="s">
        <v>2185</v>
      </c>
      <c r="B535" s="276"/>
      <c r="C535" s="189" t="s">
        <v>753</v>
      </c>
      <c r="D535" s="189" t="s">
        <v>797</v>
      </c>
      <c r="E535" s="189" t="s">
        <v>798</v>
      </c>
      <c r="F535" s="191" t="s">
        <v>2079</v>
      </c>
      <c r="G535" s="184" t="s">
        <v>822</v>
      </c>
      <c r="H535" s="181" t="s">
        <v>2123</v>
      </c>
      <c r="I535" s="184" t="s">
        <v>823</v>
      </c>
      <c r="J535" s="43">
        <v>1067</v>
      </c>
      <c r="K535" s="184" t="s">
        <v>332</v>
      </c>
      <c r="L535" s="199"/>
      <c r="M535" s="276"/>
      <c r="N535" s="209" t="s">
        <v>2183</v>
      </c>
      <c r="O535" s="209"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88" t="s">
        <v>2184</v>
      </c>
      <c r="Q535" s="288" t="s">
        <v>310</v>
      </c>
      <c r="R535" s="288" t="str">
        <f t="shared" si="41"/>
        <v>Rubber and Plastic Products Hydrogen Use</v>
      </c>
      <c r="S535" s="288" t="str">
        <f t="shared" si="42"/>
        <v>//**Rubber and Plastic Products Hydrogen Use: **</v>
      </c>
      <c r="T535" s="275" t="str">
        <f t="shared" si="43"/>
        <v/>
      </c>
      <c r="U535" s="304"/>
    </row>
    <row r="536" spans="1:21" s="329" customFormat="1" x14ac:dyDescent="0.25">
      <c r="A536" s="275" t="s">
        <v>2185</v>
      </c>
      <c r="B536" s="276"/>
      <c r="C536" s="189" t="s">
        <v>753</v>
      </c>
      <c r="D536" s="189" t="s">
        <v>797</v>
      </c>
      <c r="E536" s="189" t="s">
        <v>798</v>
      </c>
      <c r="F536" s="191" t="s">
        <v>2077</v>
      </c>
      <c r="G536" s="184" t="s">
        <v>799</v>
      </c>
      <c r="H536" s="181" t="s">
        <v>2122</v>
      </c>
      <c r="I536" s="184" t="s">
        <v>800</v>
      </c>
      <c r="J536" s="43">
        <v>1068</v>
      </c>
      <c r="K536" s="184" t="s">
        <v>310</v>
      </c>
      <c r="L536" s="199"/>
      <c r="M536" s="276"/>
      <c r="N536" s="209" t="s">
        <v>2183</v>
      </c>
      <c r="O536" s="209"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88" t="s">
        <v>2184</v>
      </c>
      <c r="Q536" s="288" t="s">
        <v>310</v>
      </c>
      <c r="R536" s="288" t="str">
        <f t="shared" si="41"/>
        <v>Glass and Glass Products Electricity Use</v>
      </c>
      <c r="S536" s="288" t="str">
        <f t="shared" si="42"/>
        <v>//**Glass and Glass Products Electricity Use: **</v>
      </c>
      <c r="T536" s="275" t="str">
        <f t="shared" si="43"/>
        <v>//**Glass and Glass Products Electricity Use: **</v>
      </c>
      <c r="U536" s="304"/>
    </row>
    <row r="537" spans="1:21" s="329" customFormat="1" x14ac:dyDescent="0.25">
      <c r="A537" s="275" t="s">
        <v>2185</v>
      </c>
      <c r="B537" s="276"/>
      <c r="C537" s="189" t="s">
        <v>753</v>
      </c>
      <c r="D537" s="189" t="s">
        <v>797</v>
      </c>
      <c r="E537" s="189" t="s">
        <v>798</v>
      </c>
      <c r="F537" s="191" t="s">
        <v>2077</v>
      </c>
      <c r="G537" s="184" t="s">
        <v>806</v>
      </c>
      <c r="H537" s="181" t="s">
        <v>2122</v>
      </c>
      <c r="I537" s="184" t="s">
        <v>807</v>
      </c>
      <c r="J537" s="43">
        <v>1069</v>
      </c>
      <c r="K537" s="184" t="s">
        <v>332</v>
      </c>
      <c r="L537" s="199"/>
      <c r="M537" s="276"/>
      <c r="N537" s="209" t="s">
        <v>2183</v>
      </c>
      <c r="O537" s="209"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88" t="s">
        <v>2184</v>
      </c>
      <c r="Q537" s="288" t="s">
        <v>310</v>
      </c>
      <c r="R537" s="288" t="str">
        <f t="shared" si="41"/>
        <v>Glass and Glass Products Coal Use</v>
      </c>
      <c r="S537" s="288" t="str">
        <f t="shared" si="42"/>
        <v>//**Glass and Glass Products Coal Use: **</v>
      </c>
      <c r="T537" s="275" t="str">
        <f t="shared" si="43"/>
        <v/>
      </c>
      <c r="U537" s="304"/>
    </row>
    <row r="538" spans="1:21" s="329" customFormat="1" x14ac:dyDescent="0.25">
      <c r="A538" s="275" t="s">
        <v>2185</v>
      </c>
      <c r="B538" s="276"/>
      <c r="C538" s="189" t="s">
        <v>753</v>
      </c>
      <c r="D538" s="189" t="s">
        <v>797</v>
      </c>
      <c r="E538" s="189" t="s">
        <v>798</v>
      </c>
      <c r="F538" s="191" t="s">
        <v>2077</v>
      </c>
      <c r="G538" s="184" t="s">
        <v>808</v>
      </c>
      <c r="H538" s="181" t="s">
        <v>2122</v>
      </c>
      <c r="I538" s="184" t="s">
        <v>809</v>
      </c>
      <c r="J538" s="43">
        <v>1070</v>
      </c>
      <c r="K538" s="184" t="s">
        <v>310</v>
      </c>
      <c r="L538" s="199"/>
      <c r="M538" s="276"/>
      <c r="N538" s="209" t="s">
        <v>2183</v>
      </c>
      <c r="O538" s="209"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88" t="s">
        <v>2184</v>
      </c>
      <c r="Q538" s="288" t="s">
        <v>310</v>
      </c>
      <c r="R538" s="288" t="str">
        <f t="shared" si="41"/>
        <v>Glass and Glass Products Natural Gas Use</v>
      </c>
      <c r="S538" s="288" t="str">
        <f t="shared" si="42"/>
        <v>//**Glass and Glass Products Natural Gas Use: **</v>
      </c>
      <c r="T538" s="275" t="str">
        <f t="shared" si="43"/>
        <v>//**Glass and Glass Products Natural Gas Use: **</v>
      </c>
      <c r="U538" s="304"/>
    </row>
    <row r="539" spans="1:21" s="329" customFormat="1" x14ac:dyDescent="0.25">
      <c r="A539" s="275" t="s">
        <v>2185</v>
      </c>
      <c r="B539" s="276"/>
      <c r="C539" s="189" t="s">
        <v>753</v>
      </c>
      <c r="D539" s="189" t="s">
        <v>797</v>
      </c>
      <c r="E539" s="189" t="s">
        <v>798</v>
      </c>
      <c r="F539" s="191" t="s">
        <v>2077</v>
      </c>
      <c r="G539" s="184" t="s">
        <v>810</v>
      </c>
      <c r="H539" s="181" t="s">
        <v>2122</v>
      </c>
      <c r="I539" s="184" t="s">
        <v>811</v>
      </c>
      <c r="J539" s="43">
        <v>1071</v>
      </c>
      <c r="K539" s="184" t="s">
        <v>332</v>
      </c>
      <c r="L539" s="199"/>
      <c r="M539" s="276"/>
      <c r="N539" s="209" t="s">
        <v>2183</v>
      </c>
      <c r="O539" s="209"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88" t="s">
        <v>2184</v>
      </c>
      <c r="Q539" s="288" t="s">
        <v>310</v>
      </c>
      <c r="R539" s="288" t="str">
        <f t="shared" si="41"/>
        <v>Glass and Glass Products Biomass Use</v>
      </c>
      <c r="S539" s="288" t="str">
        <f t="shared" si="42"/>
        <v>//**Glass and Glass Products Biomass Use: **</v>
      </c>
      <c r="T539" s="275" t="str">
        <f t="shared" si="43"/>
        <v/>
      </c>
      <c r="U539" s="304"/>
    </row>
    <row r="540" spans="1:21" s="329" customFormat="1" x14ac:dyDescent="0.25">
      <c r="A540" s="275" t="s">
        <v>2185</v>
      </c>
      <c r="B540" s="276"/>
      <c r="C540" s="189" t="s">
        <v>753</v>
      </c>
      <c r="D540" s="189" t="s">
        <v>797</v>
      </c>
      <c r="E540" s="189" t="s">
        <v>798</v>
      </c>
      <c r="F540" s="191" t="s">
        <v>2077</v>
      </c>
      <c r="G540" s="184" t="s">
        <v>812</v>
      </c>
      <c r="H540" s="181" t="s">
        <v>2122</v>
      </c>
      <c r="I540" s="184" t="s">
        <v>813</v>
      </c>
      <c r="J540" s="43">
        <v>1072</v>
      </c>
      <c r="K540" s="184" t="s">
        <v>310</v>
      </c>
      <c r="L540" s="199"/>
      <c r="M540" s="276"/>
      <c r="N540" s="209" t="s">
        <v>2183</v>
      </c>
      <c r="O540" s="209"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88" t="s">
        <v>2184</v>
      </c>
      <c r="Q540" s="288" t="s">
        <v>310</v>
      </c>
      <c r="R540" s="288" t="str">
        <f t="shared" si="41"/>
        <v>Glass and Glass Products Petroleum Use</v>
      </c>
      <c r="S540" s="288" t="str">
        <f t="shared" si="42"/>
        <v>//**Glass and Glass Products Petroleum Use: **</v>
      </c>
      <c r="T540" s="275" t="str">
        <f t="shared" si="43"/>
        <v>//**Glass and Glass Products Petroleum Use: **</v>
      </c>
      <c r="U540" s="304"/>
    </row>
    <row r="541" spans="1:21" s="329" customFormat="1" x14ac:dyDescent="0.25">
      <c r="A541" s="275" t="s">
        <v>2185</v>
      </c>
      <c r="B541" s="276"/>
      <c r="C541" s="189" t="s">
        <v>753</v>
      </c>
      <c r="D541" s="189" t="s">
        <v>797</v>
      </c>
      <c r="E541" s="189" t="s">
        <v>798</v>
      </c>
      <c r="F541" s="191" t="s">
        <v>2077</v>
      </c>
      <c r="G541" s="184" t="s">
        <v>814</v>
      </c>
      <c r="H541" s="181" t="s">
        <v>2122</v>
      </c>
      <c r="I541" s="184" t="s">
        <v>815</v>
      </c>
      <c r="J541" s="43">
        <v>1073</v>
      </c>
      <c r="K541" s="184" t="s">
        <v>332</v>
      </c>
      <c r="L541" s="199"/>
      <c r="M541" s="276"/>
      <c r="N541" s="209" t="s">
        <v>2183</v>
      </c>
      <c r="O541" s="209"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88" t="s">
        <v>2184</v>
      </c>
      <c r="Q541" s="288" t="s">
        <v>310</v>
      </c>
      <c r="R541" s="288" t="str">
        <f t="shared" si="41"/>
        <v>Glass and Glass Products Purchased Heat Use</v>
      </c>
      <c r="S541" s="288" t="str">
        <f t="shared" si="42"/>
        <v>//**Glass and Glass Products Purchased Heat Use: **</v>
      </c>
      <c r="T541" s="275" t="str">
        <f t="shared" si="43"/>
        <v/>
      </c>
      <c r="U541" s="304"/>
    </row>
    <row r="542" spans="1:21" s="329" customFormat="1" x14ac:dyDescent="0.25">
      <c r="A542" s="275" t="s">
        <v>2185</v>
      </c>
      <c r="B542" s="276"/>
      <c r="C542" s="189" t="s">
        <v>753</v>
      </c>
      <c r="D542" s="189" t="s">
        <v>797</v>
      </c>
      <c r="E542" s="189" t="s">
        <v>798</v>
      </c>
      <c r="F542" s="191" t="s">
        <v>2077</v>
      </c>
      <c r="G542" s="184" t="s">
        <v>816</v>
      </c>
      <c r="H542" s="181" t="s">
        <v>2122</v>
      </c>
      <c r="I542" s="184" t="s">
        <v>817</v>
      </c>
      <c r="J542" s="43">
        <v>1074</v>
      </c>
      <c r="K542" s="184" t="s">
        <v>332</v>
      </c>
      <c r="L542" s="199"/>
      <c r="M542" s="276"/>
      <c r="N542" s="209" t="s">
        <v>2183</v>
      </c>
      <c r="O542" s="209"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88" t="s">
        <v>2184</v>
      </c>
      <c r="Q542" s="288" t="s">
        <v>310</v>
      </c>
      <c r="R542" s="288" t="str">
        <f t="shared" si="41"/>
        <v>Glass and Glass Products Crude Oil Use</v>
      </c>
      <c r="S542" s="288" t="str">
        <f t="shared" si="42"/>
        <v>//**Glass and Glass Products Crude Oil Use: **</v>
      </c>
      <c r="T542" s="275" t="str">
        <f t="shared" si="43"/>
        <v/>
      </c>
      <c r="U542" s="304"/>
    </row>
    <row r="543" spans="1:21" s="329" customFormat="1" x14ac:dyDescent="0.25">
      <c r="A543" s="275" t="s">
        <v>2185</v>
      </c>
      <c r="B543" s="276"/>
      <c r="C543" s="189" t="s">
        <v>753</v>
      </c>
      <c r="D543" s="189" t="s">
        <v>797</v>
      </c>
      <c r="E543" s="189" t="s">
        <v>798</v>
      </c>
      <c r="F543" s="191" t="s">
        <v>2077</v>
      </c>
      <c r="G543" s="184" t="s">
        <v>818</v>
      </c>
      <c r="H543" s="181" t="s">
        <v>2122</v>
      </c>
      <c r="I543" s="184" t="s">
        <v>819</v>
      </c>
      <c r="J543" s="43">
        <v>1075</v>
      </c>
      <c r="K543" s="184" t="s">
        <v>332</v>
      </c>
      <c r="L543" s="199"/>
      <c r="M543" s="276"/>
      <c r="N543" s="209" t="s">
        <v>2183</v>
      </c>
      <c r="O543" s="209"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88" t="s">
        <v>2184</v>
      </c>
      <c r="Q543" s="288" t="s">
        <v>310</v>
      </c>
      <c r="R543" s="288" t="str">
        <f t="shared" si="41"/>
        <v>Glass and Glass Products Heavy or Residual Fuel Oil Use</v>
      </c>
      <c r="S543" s="288" t="str">
        <f t="shared" si="42"/>
        <v>//**Glass and Glass Products Heavy or Residual Fuel Oil Use: **</v>
      </c>
      <c r="T543" s="275" t="str">
        <f t="shared" si="43"/>
        <v/>
      </c>
      <c r="U543" s="304"/>
    </row>
    <row r="544" spans="1:21" s="329" customFormat="1" x14ac:dyDescent="0.25">
      <c r="A544" s="275" t="s">
        <v>2185</v>
      </c>
      <c r="B544" s="276"/>
      <c r="C544" s="189" t="s">
        <v>753</v>
      </c>
      <c r="D544" s="189" t="s">
        <v>797</v>
      </c>
      <c r="E544" s="189" t="s">
        <v>798</v>
      </c>
      <c r="F544" s="191" t="s">
        <v>2077</v>
      </c>
      <c r="G544" s="184" t="s">
        <v>820</v>
      </c>
      <c r="H544" s="181" t="s">
        <v>2122</v>
      </c>
      <c r="I544" s="184" t="s">
        <v>821</v>
      </c>
      <c r="J544" s="43">
        <v>1076</v>
      </c>
      <c r="K544" s="184" t="s">
        <v>310</v>
      </c>
      <c r="L544" s="199"/>
      <c r="M544" s="276"/>
      <c r="N544" s="209" t="s">
        <v>2183</v>
      </c>
      <c r="O544" s="209"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88" t="s">
        <v>2184</v>
      </c>
      <c r="Q544" s="288" t="s">
        <v>310</v>
      </c>
      <c r="R544" s="288" t="str">
        <f t="shared" si="41"/>
        <v>Glass and Glass Products LPG Propane or Butane Use</v>
      </c>
      <c r="S544" s="288" t="str">
        <f t="shared" si="42"/>
        <v>//**Glass and Glass Products LPG Propane or Butane Use: **</v>
      </c>
      <c r="T544" s="275" t="str">
        <f t="shared" si="43"/>
        <v>//**Glass and Glass Products LPG Propane or Butane Use: **</v>
      </c>
      <c r="U544" s="304"/>
    </row>
    <row r="545" spans="1:21" s="329" customFormat="1" x14ac:dyDescent="0.25">
      <c r="A545" s="275" t="s">
        <v>2185</v>
      </c>
      <c r="B545" s="276"/>
      <c r="C545" s="189" t="s">
        <v>753</v>
      </c>
      <c r="D545" s="189" t="s">
        <v>797</v>
      </c>
      <c r="E545" s="189" t="s">
        <v>798</v>
      </c>
      <c r="F545" s="191" t="s">
        <v>2077</v>
      </c>
      <c r="G545" s="184" t="s">
        <v>822</v>
      </c>
      <c r="H545" s="181" t="s">
        <v>2122</v>
      </c>
      <c r="I545" s="184" t="s">
        <v>823</v>
      </c>
      <c r="J545" s="43">
        <v>1077</v>
      </c>
      <c r="K545" s="184" t="s">
        <v>332</v>
      </c>
      <c r="L545" s="199"/>
      <c r="M545" s="276"/>
      <c r="N545" s="209" t="s">
        <v>2183</v>
      </c>
      <c r="O545" s="209"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88" t="s">
        <v>2184</v>
      </c>
      <c r="Q545" s="288" t="s">
        <v>310</v>
      </c>
      <c r="R545" s="288" t="str">
        <f t="shared" si="41"/>
        <v>Glass and Glass Products Hydrogen Use</v>
      </c>
      <c r="S545" s="288" t="str">
        <f t="shared" si="42"/>
        <v>//**Glass and Glass Products Hydrogen Use: **</v>
      </c>
      <c r="T545" s="275" t="str">
        <f t="shared" si="43"/>
        <v/>
      </c>
      <c r="U545" s="304"/>
    </row>
    <row r="546" spans="1:21" s="329" customFormat="1" x14ac:dyDescent="0.25">
      <c r="A546" s="275" t="s">
        <v>2185</v>
      </c>
      <c r="B546" s="276"/>
      <c r="C546" s="189" t="s">
        <v>753</v>
      </c>
      <c r="D546" s="189" t="s">
        <v>797</v>
      </c>
      <c r="E546" s="189" t="s">
        <v>798</v>
      </c>
      <c r="F546" s="191" t="s">
        <v>2075</v>
      </c>
      <c r="G546" s="184" t="s">
        <v>799</v>
      </c>
      <c r="H546" s="181" t="s">
        <v>2121</v>
      </c>
      <c r="I546" s="184" t="s">
        <v>800</v>
      </c>
      <c r="J546" s="43">
        <v>1078</v>
      </c>
      <c r="K546" s="184" t="s">
        <v>310</v>
      </c>
      <c r="L546" s="199"/>
      <c r="M546" s="276"/>
      <c r="N546" s="209" t="s">
        <v>2183</v>
      </c>
      <c r="O546" s="209"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88" t="s">
        <v>2184</v>
      </c>
      <c r="Q546" s="288" t="s">
        <v>310</v>
      </c>
      <c r="R546" s="288" t="str">
        <f t="shared" si="41"/>
        <v>Cement and Other Nonmetallic Minerals Electricity Use</v>
      </c>
      <c r="S546" s="288" t="str">
        <f t="shared" si="42"/>
        <v>//**Cement and Other Nonmetallic Minerals Electricity Use: **</v>
      </c>
      <c r="T546" s="275" t="str">
        <f t="shared" si="43"/>
        <v>//**Cement and Other Nonmetallic Minerals Electricity Use: **</v>
      </c>
      <c r="U546" s="304"/>
    </row>
    <row r="547" spans="1:21" s="329" customFormat="1" x14ac:dyDescent="0.25">
      <c r="A547" s="275" t="s">
        <v>2185</v>
      </c>
      <c r="B547" s="276"/>
      <c r="C547" s="189" t="s">
        <v>753</v>
      </c>
      <c r="D547" s="189" t="s">
        <v>797</v>
      </c>
      <c r="E547" s="189" t="s">
        <v>798</v>
      </c>
      <c r="F547" s="191" t="s">
        <v>2075</v>
      </c>
      <c r="G547" s="184" t="s">
        <v>806</v>
      </c>
      <c r="H547" s="181" t="s">
        <v>2121</v>
      </c>
      <c r="I547" s="184" t="s">
        <v>807</v>
      </c>
      <c r="J547" s="43">
        <v>1079</v>
      </c>
      <c r="K547" s="184" t="s">
        <v>310</v>
      </c>
      <c r="L547" s="199"/>
      <c r="M547" s="276"/>
      <c r="N547" s="209" t="s">
        <v>2183</v>
      </c>
      <c r="O547" s="209"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88" t="s">
        <v>2184</v>
      </c>
      <c r="Q547" s="288" t="s">
        <v>310</v>
      </c>
      <c r="R547" s="288" t="str">
        <f t="shared" si="41"/>
        <v>Cement and Other Nonmetallic Minerals Coal Use</v>
      </c>
      <c r="S547" s="288" t="str">
        <f t="shared" si="42"/>
        <v>//**Cement and Other Nonmetallic Minerals Coal Use: **</v>
      </c>
      <c r="T547" s="275" t="str">
        <f t="shared" si="43"/>
        <v>//**Cement and Other Nonmetallic Minerals Coal Use: **</v>
      </c>
      <c r="U547" s="304"/>
    </row>
    <row r="548" spans="1:21" s="329" customFormat="1" x14ac:dyDescent="0.25">
      <c r="A548" s="275" t="s">
        <v>2185</v>
      </c>
      <c r="B548" s="276"/>
      <c r="C548" s="189" t="s">
        <v>753</v>
      </c>
      <c r="D548" s="189" t="s">
        <v>797</v>
      </c>
      <c r="E548" s="189" t="s">
        <v>798</v>
      </c>
      <c r="F548" s="191" t="s">
        <v>2075</v>
      </c>
      <c r="G548" s="184" t="s">
        <v>808</v>
      </c>
      <c r="H548" s="181" t="s">
        <v>2121</v>
      </c>
      <c r="I548" s="184" t="s">
        <v>809</v>
      </c>
      <c r="J548" s="43">
        <v>1080</v>
      </c>
      <c r="K548" s="184" t="s">
        <v>310</v>
      </c>
      <c r="L548" s="199"/>
      <c r="M548" s="276"/>
      <c r="N548" s="209" t="s">
        <v>2183</v>
      </c>
      <c r="O548" s="209"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88" t="s">
        <v>2184</v>
      </c>
      <c r="Q548" s="288" t="s">
        <v>310</v>
      </c>
      <c r="R548" s="288" t="str">
        <f t="shared" si="41"/>
        <v>Cement and Other Nonmetallic Minerals Natural Gas Use</v>
      </c>
      <c r="S548" s="288" t="str">
        <f t="shared" si="42"/>
        <v>//**Cement and Other Nonmetallic Minerals Natural Gas Use: **</v>
      </c>
      <c r="T548" s="275" t="str">
        <f t="shared" si="43"/>
        <v>//**Cement and Other Nonmetallic Minerals Natural Gas Use: **</v>
      </c>
      <c r="U548" s="304"/>
    </row>
    <row r="549" spans="1:21" s="329" customFormat="1" x14ac:dyDescent="0.25">
      <c r="A549" s="275" t="s">
        <v>2185</v>
      </c>
      <c r="B549" s="276"/>
      <c r="C549" s="189" t="s">
        <v>753</v>
      </c>
      <c r="D549" s="189" t="s">
        <v>797</v>
      </c>
      <c r="E549" s="189" t="s">
        <v>798</v>
      </c>
      <c r="F549" s="191" t="s">
        <v>2075</v>
      </c>
      <c r="G549" s="184" t="s">
        <v>810</v>
      </c>
      <c r="H549" s="181" t="s">
        <v>2121</v>
      </c>
      <c r="I549" s="184" t="s">
        <v>811</v>
      </c>
      <c r="J549" s="43">
        <v>1081</v>
      </c>
      <c r="K549" s="184" t="s">
        <v>332</v>
      </c>
      <c r="L549" s="199"/>
      <c r="M549" s="276"/>
      <c r="N549" s="209" t="s">
        <v>2183</v>
      </c>
      <c r="O549" s="209"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88" t="s">
        <v>2184</v>
      </c>
      <c r="Q549" s="288" t="s">
        <v>310</v>
      </c>
      <c r="R549" s="288" t="str">
        <f t="shared" si="41"/>
        <v>Cement and Other Nonmetallic Minerals Biomass Use</v>
      </c>
      <c r="S549" s="288" t="str">
        <f t="shared" si="42"/>
        <v>//**Cement and Other Nonmetallic Minerals Biomass Use: **</v>
      </c>
      <c r="T549" s="275" t="str">
        <f t="shared" si="43"/>
        <v/>
      </c>
      <c r="U549" s="304"/>
    </row>
    <row r="550" spans="1:21" s="329" customFormat="1" x14ac:dyDescent="0.25">
      <c r="A550" s="275" t="s">
        <v>2185</v>
      </c>
      <c r="B550" s="276"/>
      <c r="C550" s="189" t="s">
        <v>753</v>
      </c>
      <c r="D550" s="189" t="s">
        <v>797</v>
      </c>
      <c r="E550" s="189" t="s">
        <v>798</v>
      </c>
      <c r="F550" s="191" t="s">
        <v>2075</v>
      </c>
      <c r="G550" s="184" t="s">
        <v>812</v>
      </c>
      <c r="H550" s="181" t="s">
        <v>2121</v>
      </c>
      <c r="I550" s="184" t="s">
        <v>813</v>
      </c>
      <c r="J550" s="43">
        <v>1082</v>
      </c>
      <c r="K550" s="184" t="s">
        <v>310</v>
      </c>
      <c r="L550" s="199"/>
      <c r="M550" s="276"/>
      <c r="N550" s="209" t="s">
        <v>2183</v>
      </c>
      <c r="O550" s="209"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88" t="s">
        <v>2184</v>
      </c>
      <c r="Q550" s="288" t="s">
        <v>310</v>
      </c>
      <c r="R550" s="288" t="str">
        <f t="shared" si="41"/>
        <v>Cement and Other Nonmetallic Minerals Petroleum Use</v>
      </c>
      <c r="S550" s="288" t="str">
        <f t="shared" si="42"/>
        <v>//**Cement and Other Nonmetallic Minerals Petroleum Use: **</v>
      </c>
      <c r="T550" s="275" t="str">
        <f t="shared" si="43"/>
        <v>//**Cement and Other Nonmetallic Minerals Petroleum Use: **</v>
      </c>
      <c r="U550" s="304"/>
    </row>
    <row r="551" spans="1:21" s="329" customFormat="1" x14ac:dyDescent="0.25">
      <c r="A551" s="275" t="s">
        <v>2185</v>
      </c>
      <c r="B551" s="276"/>
      <c r="C551" s="189" t="s">
        <v>753</v>
      </c>
      <c r="D551" s="189" t="s">
        <v>797</v>
      </c>
      <c r="E551" s="189" t="s">
        <v>798</v>
      </c>
      <c r="F551" s="191" t="s">
        <v>2075</v>
      </c>
      <c r="G551" s="184" t="s">
        <v>814</v>
      </c>
      <c r="H551" s="181" t="s">
        <v>2121</v>
      </c>
      <c r="I551" s="184" t="s">
        <v>815</v>
      </c>
      <c r="J551" s="43">
        <v>1083</v>
      </c>
      <c r="K551" s="184" t="s">
        <v>332</v>
      </c>
      <c r="L551" s="199"/>
      <c r="M551" s="276"/>
      <c r="N551" s="209" t="s">
        <v>2183</v>
      </c>
      <c r="O551" s="209"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88" t="s">
        <v>2184</v>
      </c>
      <c r="Q551" s="288" t="s">
        <v>310</v>
      </c>
      <c r="R551" s="288" t="str">
        <f t="shared" si="41"/>
        <v>Cement and Other Nonmetallic Minerals Purchased Heat Use</v>
      </c>
      <c r="S551" s="288" t="str">
        <f t="shared" si="42"/>
        <v>//**Cement and Other Nonmetallic Minerals Purchased Heat Use: **</v>
      </c>
      <c r="T551" s="275" t="str">
        <f t="shared" si="43"/>
        <v/>
      </c>
      <c r="U551" s="304"/>
    </row>
    <row r="552" spans="1:21" s="329" customFormat="1" x14ac:dyDescent="0.25">
      <c r="A552" s="275" t="s">
        <v>2185</v>
      </c>
      <c r="B552" s="276"/>
      <c r="C552" s="189" t="s">
        <v>753</v>
      </c>
      <c r="D552" s="189" t="s">
        <v>797</v>
      </c>
      <c r="E552" s="189" t="s">
        <v>798</v>
      </c>
      <c r="F552" s="191" t="s">
        <v>2075</v>
      </c>
      <c r="G552" s="184" t="s">
        <v>816</v>
      </c>
      <c r="H552" s="181" t="s">
        <v>2121</v>
      </c>
      <c r="I552" s="184" t="s">
        <v>817</v>
      </c>
      <c r="J552" s="43">
        <v>1084</v>
      </c>
      <c r="K552" s="184" t="s">
        <v>332</v>
      </c>
      <c r="L552" s="199"/>
      <c r="M552" s="276"/>
      <c r="N552" s="209" t="s">
        <v>2183</v>
      </c>
      <c r="O552" s="209"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88" t="s">
        <v>2184</v>
      </c>
      <c r="Q552" s="288" t="s">
        <v>310</v>
      </c>
      <c r="R552" s="288" t="str">
        <f t="shared" si="41"/>
        <v>Cement and Other Nonmetallic Minerals Crude Oil Use</v>
      </c>
      <c r="S552" s="288" t="str">
        <f t="shared" si="42"/>
        <v>//**Cement and Other Nonmetallic Minerals Crude Oil Use: **</v>
      </c>
      <c r="T552" s="275" t="str">
        <f t="shared" si="43"/>
        <v/>
      </c>
      <c r="U552" s="304"/>
    </row>
    <row r="553" spans="1:21" s="329" customFormat="1" x14ac:dyDescent="0.25">
      <c r="A553" s="275" t="s">
        <v>2185</v>
      </c>
      <c r="B553" s="276"/>
      <c r="C553" s="189" t="s">
        <v>753</v>
      </c>
      <c r="D553" s="189" t="s">
        <v>797</v>
      </c>
      <c r="E553" s="189" t="s">
        <v>798</v>
      </c>
      <c r="F553" s="191" t="s">
        <v>2075</v>
      </c>
      <c r="G553" s="184" t="s">
        <v>818</v>
      </c>
      <c r="H553" s="181" t="s">
        <v>2121</v>
      </c>
      <c r="I553" s="184" t="s">
        <v>819</v>
      </c>
      <c r="J553" s="43">
        <v>1085</v>
      </c>
      <c r="K553" s="184" t="s">
        <v>310</v>
      </c>
      <c r="L553" s="199"/>
      <c r="M553" s="276"/>
      <c r="N553" s="209" t="s">
        <v>2183</v>
      </c>
      <c r="O553" s="209"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88" t="s">
        <v>2184</v>
      </c>
      <c r="Q553" s="288" t="s">
        <v>310</v>
      </c>
      <c r="R553" s="288" t="str">
        <f t="shared" si="41"/>
        <v>Cement and Other Nonmetallic Minerals Heavy or Residual Fuel Oil Use</v>
      </c>
      <c r="S553" s="288" t="str">
        <f t="shared" si="42"/>
        <v>//**Cement and Other Nonmetallic Minerals Heavy or Residual Fuel Oil Use: **</v>
      </c>
      <c r="T553" s="275" t="str">
        <f t="shared" si="43"/>
        <v>//**Cement and Other Nonmetallic Minerals Heavy or Residual Fuel Oil Use: **</v>
      </c>
      <c r="U553" s="304"/>
    </row>
    <row r="554" spans="1:21" s="329" customFormat="1" x14ac:dyDescent="0.25">
      <c r="A554" s="275" t="s">
        <v>2185</v>
      </c>
      <c r="B554" s="276"/>
      <c r="C554" s="189" t="s">
        <v>753</v>
      </c>
      <c r="D554" s="189" t="s">
        <v>797</v>
      </c>
      <c r="E554" s="189" t="s">
        <v>798</v>
      </c>
      <c r="F554" s="191" t="s">
        <v>2075</v>
      </c>
      <c r="G554" s="184" t="s">
        <v>820</v>
      </c>
      <c r="H554" s="181" t="s">
        <v>2121</v>
      </c>
      <c r="I554" s="184" t="s">
        <v>821</v>
      </c>
      <c r="J554" s="43">
        <v>1086</v>
      </c>
      <c r="K554" s="184" t="s">
        <v>310</v>
      </c>
      <c r="L554" s="199"/>
      <c r="M554" s="276"/>
      <c r="N554" s="209" t="s">
        <v>2183</v>
      </c>
      <c r="O554" s="209"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88" t="s">
        <v>2184</v>
      </c>
      <c r="Q554" s="288" t="s">
        <v>310</v>
      </c>
      <c r="R554" s="288" t="str">
        <f t="shared" ref="R554:R617" si="44">H554&amp;" "&amp;I554</f>
        <v>Cement and Other Nonmetallic Minerals LPG Propane or Butane Use</v>
      </c>
      <c r="S554" s="288" t="str">
        <f t="shared" ref="S554:S617" si="45">IF(R554="","","//**"&amp;R554&amp;": **")</f>
        <v>//**Cement and Other Nonmetallic Minerals LPG Propane or Butane Use: **</v>
      </c>
      <c r="T554" s="275" t="str">
        <f t="shared" ref="T554:T617" si="46">IF(K554="Yes",S554&amp;L554,"")</f>
        <v>//**Cement and Other Nonmetallic Minerals LPG Propane or Butane Use: **</v>
      </c>
      <c r="U554" s="304"/>
    </row>
    <row r="555" spans="1:21" s="329" customFormat="1" x14ac:dyDescent="0.25">
      <c r="A555" s="275" t="s">
        <v>2185</v>
      </c>
      <c r="B555" s="276"/>
      <c r="C555" s="189" t="s">
        <v>753</v>
      </c>
      <c r="D555" s="189" t="s">
        <v>797</v>
      </c>
      <c r="E555" s="189" t="s">
        <v>798</v>
      </c>
      <c r="F555" s="191" t="s">
        <v>2075</v>
      </c>
      <c r="G555" s="184" t="s">
        <v>822</v>
      </c>
      <c r="H555" s="181" t="s">
        <v>2121</v>
      </c>
      <c r="I555" s="184" t="s">
        <v>823</v>
      </c>
      <c r="J555" s="43">
        <v>1087</v>
      </c>
      <c r="K555" s="184" t="s">
        <v>332</v>
      </c>
      <c r="L555" s="199"/>
      <c r="M555" s="276"/>
      <c r="N555" s="209" t="s">
        <v>2183</v>
      </c>
      <c r="O555" s="209"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88" t="s">
        <v>2184</v>
      </c>
      <c r="Q555" s="288" t="s">
        <v>310</v>
      </c>
      <c r="R555" s="288" t="str">
        <f t="shared" si="44"/>
        <v>Cement and Other Nonmetallic Minerals Hydrogen Use</v>
      </c>
      <c r="S555" s="288" t="str">
        <f t="shared" si="45"/>
        <v>//**Cement and Other Nonmetallic Minerals Hydrogen Use: **</v>
      </c>
      <c r="T555" s="275" t="str">
        <f t="shared" si="46"/>
        <v/>
      </c>
      <c r="U555" s="304"/>
    </row>
    <row r="556" spans="1:21" s="329" customFormat="1" x14ac:dyDescent="0.25">
      <c r="A556" s="275" t="s">
        <v>2185</v>
      </c>
      <c r="B556" s="276"/>
      <c r="C556" s="189" t="s">
        <v>753</v>
      </c>
      <c r="D556" s="189" t="s">
        <v>797</v>
      </c>
      <c r="E556" s="189" t="s">
        <v>798</v>
      </c>
      <c r="F556" s="191" t="s">
        <v>2073</v>
      </c>
      <c r="G556" s="184" t="s">
        <v>799</v>
      </c>
      <c r="H556" s="181" t="s">
        <v>1833</v>
      </c>
      <c r="I556" s="184" t="s">
        <v>800</v>
      </c>
      <c r="J556" s="43">
        <v>1088</v>
      </c>
      <c r="K556" s="184" t="s">
        <v>310</v>
      </c>
      <c r="L556" s="199"/>
      <c r="M556" s="276"/>
      <c r="N556" s="209" t="s">
        <v>2183</v>
      </c>
      <c r="O556" s="209"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88" t="s">
        <v>2184</v>
      </c>
      <c r="Q556" s="288" t="s">
        <v>310</v>
      </c>
      <c r="R556" s="288" t="str">
        <f t="shared" si="44"/>
        <v>Iron and Steel Electricity Use</v>
      </c>
      <c r="S556" s="288" t="str">
        <f t="shared" si="45"/>
        <v>//**Iron and Steel Electricity Use: **</v>
      </c>
      <c r="T556" s="275" t="str">
        <f t="shared" si="46"/>
        <v>//**Iron and Steel Electricity Use: **</v>
      </c>
      <c r="U556" s="304"/>
    </row>
    <row r="557" spans="1:21" s="329" customFormat="1" x14ac:dyDescent="0.25">
      <c r="A557" s="275" t="s">
        <v>2185</v>
      </c>
      <c r="B557" s="276"/>
      <c r="C557" s="189" t="s">
        <v>753</v>
      </c>
      <c r="D557" s="189" t="s">
        <v>797</v>
      </c>
      <c r="E557" s="189" t="s">
        <v>798</v>
      </c>
      <c r="F557" s="191" t="s">
        <v>2073</v>
      </c>
      <c r="G557" s="184" t="s">
        <v>806</v>
      </c>
      <c r="H557" s="181" t="s">
        <v>1833</v>
      </c>
      <c r="I557" s="184" t="s">
        <v>807</v>
      </c>
      <c r="J557" s="43">
        <v>1089</v>
      </c>
      <c r="K557" s="184" t="s">
        <v>310</v>
      </c>
      <c r="L557" s="199"/>
      <c r="M557" s="276"/>
      <c r="N557" s="209" t="s">
        <v>2183</v>
      </c>
      <c r="O557" s="209"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88" t="s">
        <v>2184</v>
      </c>
      <c r="Q557" s="288" t="s">
        <v>310</v>
      </c>
      <c r="R557" s="288" t="str">
        <f t="shared" si="44"/>
        <v>Iron and Steel Coal Use</v>
      </c>
      <c r="S557" s="288" t="str">
        <f t="shared" si="45"/>
        <v>//**Iron and Steel Coal Use: **</v>
      </c>
      <c r="T557" s="275" t="str">
        <f t="shared" si="46"/>
        <v>//**Iron and Steel Coal Use: **</v>
      </c>
      <c r="U557" s="304"/>
    </row>
    <row r="558" spans="1:21" s="329" customFormat="1" x14ac:dyDescent="0.25">
      <c r="A558" s="275" t="s">
        <v>2185</v>
      </c>
      <c r="B558" s="276"/>
      <c r="C558" s="189" t="s">
        <v>753</v>
      </c>
      <c r="D558" s="189" t="s">
        <v>797</v>
      </c>
      <c r="E558" s="189" t="s">
        <v>798</v>
      </c>
      <c r="F558" s="191" t="s">
        <v>2073</v>
      </c>
      <c r="G558" s="184" t="s">
        <v>808</v>
      </c>
      <c r="H558" s="181" t="s">
        <v>1833</v>
      </c>
      <c r="I558" s="184" t="s">
        <v>809</v>
      </c>
      <c r="J558" s="43">
        <v>1090</v>
      </c>
      <c r="K558" s="184" t="s">
        <v>310</v>
      </c>
      <c r="L558" s="199"/>
      <c r="M558" s="276"/>
      <c r="N558" s="209" t="s">
        <v>2183</v>
      </c>
      <c r="O558" s="209"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88" t="s">
        <v>2184</v>
      </c>
      <c r="Q558" s="288" t="s">
        <v>310</v>
      </c>
      <c r="R558" s="288" t="str">
        <f t="shared" si="44"/>
        <v>Iron and Steel Natural Gas Use</v>
      </c>
      <c r="S558" s="288" t="str">
        <f t="shared" si="45"/>
        <v>//**Iron and Steel Natural Gas Use: **</v>
      </c>
      <c r="T558" s="275" t="str">
        <f t="shared" si="46"/>
        <v>//**Iron and Steel Natural Gas Use: **</v>
      </c>
      <c r="U558" s="304"/>
    </row>
    <row r="559" spans="1:21" s="329" customFormat="1" x14ac:dyDescent="0.25">
      <c r="A559" s="275" t="s">
        <v>2185</v>
      </c>
      <c r="B559" s="276"/>
      <c r="C559" s="189" t="s">
        <v>753</v>
      </c>
      <c r="D559" s="189" t="s">
        <v>797</v>
      </c>
      <c r="E559" s="189" t="s">
        <v>798</v>
      </c>
      <c r="F559" s="191" t="s">
        <v>2073</v>
      </c>
      <c r="G559" s="184" t="s">
        <v>810</v>
      </c>
      <c r="H559" s="181" t="s">
        <v>1833</v>
      </c>
      <c r="I559" s="184" t="s">
        <v>811</v>
      </c>
      <c r="J559" s="43">
        <v>1091</v>
      </c>
      <c r="K559" s="184" t="s">
        <v>332</v>
      </c>
      <c r="L559" s="199"/>
      <c r="M559" s="276"/>
      <c r="N559" s="209" t="s">
        <v>2183</v>
      </c>
      <c r="O559" s="209"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88" t="s">
        <v>2184</v>
      </c>
      <c r="Q559" s="288" t="s">
        <v>310</v>
      </c>
      <c r="R559" s="288" t="str">
        <f t="shared" si="44"/>
        <v>Iron and Steel Biomass Use</v>
      </c>
      <c r="S559" s="288" t="str">
        <f t="shared" si="45"/>
        <v>//**Iron and Steel Biomass Use: **</v>
      </c>
      <c r="T559" s="275" t="str">
        <f t="shared" si="46"/>
        <v/>
      </c>
      <c r="U559" s="304"/>
    </row>
    <row r="560" spans="1:21" s="329" customFormat="1" x14ac:dyDescent="0.25">
      <c r="A560" s="275" t="s">
        <v>2185</v>
      </c>
      <c r="B560" s="276"/>
      <c r="C560" s="189" t="s">
        <v>753</v>
      </c>
      <c r="D560" s="189" t="s">
        <v>797</v>
      </c>
      <c r="E560" s="189" t="s">
        <v>798</v>
      </c>
      <c r="F560" s="191" t="s">
        <v>2073</v>
      </c>
      <c r="G560" s="184" t="s">
        <v>812</v>
      </c>
      <c r="H560" s="181" t="s">
        <v>1833</v>
      </c>
      <c r="I560" s="184" t="s">
        <v>813</v>
      </c>
      <c r="J560" s="43">
        <v>1092</v>
      </c>
      <c r="K560" s="184" t="s">
        <v>310</v>
      </c>
      <c r="L560" s="199"/>
      <c r="M560" s="276"/>
      <c r="N560" s="209" t="s">
        <v>2183</v>
      </c>
      <c r="O560" s="209"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88" t="s">
        <v>2184</v>
      </c>
      <c r="Q560" s="288" t="s">
        <v>310</v>
      </c>
      <c r="R560" s="288" t="str">
        <f t="shared" si="44"/>
        <v>Iron and Steel Petroleum Use</v>
      </c>
      <c r="S560" s="288" t="str">
        <f t="shared" si="45"/>
        <v>//**Iron and Steel Petroleum Use: **</v>
      </c>
      <c r="T560" s="275" t="str">
        <f t="shared" si="46"/>
        <v>//**Iron and Steel Petroleum Use: **</v>
      </c>
      <c r="U560" s="304"/>
    </row>
    <row r="561" spans="1:21" s="329" customFormat="1" x14ac:dyDescent="0.25">
      <c r="A561" s="275" t="s">
        <v>2185</v>
      </c>
      <c r="B561" s="276"/>
      <c r="C561" s="189" t="s">
        <v>753</v>
      </c>
      <c r="D561" s="189" t="s">
        <v>797</v>
      </c>
      <c r="E561" s="189" t="s">
        <v>798</v>
      </c>
      <c r="F561" s="191" t="s">
        <v>2073</v>
      </c>
      <c r="G561" s="184" t="s">
        <v>814</v>
      </c>
      <c r="H561" s="181" t="s">
        <v>1833</v>
      </c>
      <c r="I561" s="184" t="s">
        <v>815</v>
      </c>
      <c r="J561" s="43">
        <v>1093</v>
      </c>
      <c r="K561" s="184" t="s">
        <v>332</v>
      </c>
      <c r="L561" s="199"/>
      <c r="M561" s="276"/>
      <c r="N561" s="209" t="s">
        <v>2183</v>
      </c>
      <c r="O561" s="209"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88" t="s">
        <v>2184</v>
      </c>
      <c r="Q561" s="288" t="s">
        <v>310</v>
      </c>
      <c r="R561" s="288" t="str">
        <f t="shared" si="44"/>
        <v>Iron and Steel Purchased Heat Use</v>
      </c>
      <c r="S561" s="288" t="str">
        <f t="shared" si="45"/>
        <v>//**Iron and Steel Purchased Heat Use: **</v>
      </c>
      <c r="T561" s="275" t="str">
        <f t="shared" si="46"/>
        <v/>
      </c>
      <c r="U561" s="304"/>
    </row>
    <row r="562" spans="1:21" s="329" customFormat="1" x14ac:dyDescent="0.25">
      <c r="A562" s="275" t="s">
        <v>2185</v>
      </c>
      <c r="B562" s="276"/>
      <c r="C562" s="189" t="s">
        <v>753</v>
      </c>
      <c r="D562" s="189" t="s">
        <v>797</v>
      </c>
      <c r="E562" s="189" t="s">
        <v>798</v>
      </c>
      <c r="F562" s="191" t="s">
        <v>2073</v>
      </c>
      <c r="G562" s="184" t="s">
        <v>816</v>
      </c>
      <c r="H562" s="181" t="s">
        <v>1833</v>
      </c>
      <c r="I562" s="184" t="s">
        <v>817</v>
      </c>
      <c r="J562" s="43">
        <v>1094</v>
      </c>
      <c r="K562" s="184" t="s">
        <v>332</v>
      </c>
      <c r="L562" s="199"/>
      <c r="M562" s="276"/>
      <c r="N562" s="209" t="s">
        <v>2183</v>
      </c>
      <c r="O562" s="209"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88" t="s">
        <v>2184</v>
      </c>
      <c r="Q562" s="288" t="s">
        <v>310</v>
      </c>
      <c r="R562" s="288" t="str">
        <f t="shared" si="44"/>
        <v>Iron and Steel Crude Oil Use</v>
      </c>
      <c r="S562" s="288" t="str">
        <f t="shared" si="45"/>
        <v>//**Iron and Steel Crude Oil Use: **</v>
      </c>
      <c r="T562" s="275" t="str">
        <f t="shared" si="46"/>
        <v/>
      </c>
      <c r="U562" s="304"/>
    </row>
    <row r="563" spans="1:21" s="329" customFormat="1" x14ac:dyDescent="0.25">
      <c r="A563" s="275" t="s">
        <v>2185</v>
      </c>
      <c r="B563" s="276"/>
      <c r="C563" s="189" t="s">
        <v>753</v>
      </c>
      <c r="D563" s="189" t="s">
        <v>797</v>
      </c>
      <c r="E563" s="189" t="s">
        <v>798</v>
      </c>
      <c r="F563" s="191" t="s">
        <v>2073</v>
      </c>
      <c r="G563" s="184" t="s">
        <v>818</v>
      </c>
      <c r="H563" s="181" t="s">
        <v>1833</v>
      </c>
      <c r="I563" s="184" t="s">
        <v>819</v>
      </c>
      <c r="J563" s="43">
        <v>1095</v>
      </c>
      <c r="K563" s="184" t="s">
        <v>310</v>
      </c>
      <c r="L563" s="199"/>
      <c r="M563" s="276"/>
      <c r="N563" s="209" t="s">
        <v>2183</v>
      </c>
      <c r="O563" s="209"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88" t="s">
        <v>2184</v>
      </c>
      <c r="Q563" s="288" t="s">
        <v>310</v>
      </c>
      <c r="R563" s="288" t="str">
        <f t="shared" si="44"/>
        <v>Iron and Steel Heavy or Residual Fuel Oil Use</v>
      </c>
      <c r="S563" s="288" t="str">
        <f t="shared" si="45"/>
        <v>//**Iron and Steel Heavy or Residual Fuel Oil Use: **</v>
      </c>
      <c r="T563" s="275" t="str">
        <f t="shared" si="46"/>
        <v>//**Iron and Steel Heavy or Residual Fuel Oil Use: **</v>
      </c>
      <c r="U563" s="304"/>
    </row>
    <row r="564" spans="1:21" s="329" customFormat="1" x14ac:dyDescent="0.25">
      <c r="A564" s="275" t="s">
        <v>2185</v>
      </c>
      <c r="B564" s="276"/>
      <c r="C564" s="189" t="s">
        <v>753</v>
      </c>
      <c r="D564" s="189" t="s">
        <v>797</v>
      </c>
      <c r="E564" s="189" t="s">
        <v>798</v>
      </c>
      <c r="F564" s="191" t="s">
        <v>2073</v>
      </c>
      <c r="G564" s="184" t="s">
        <v>820</v>
      </c>
      <c r="H564" s="181" t="s">
        <v>1833</v>
      </c>
      <c r="I564" s="184" t="s">
        <v>821</v>
      </c>
      <c r="J564" s="43">
        <v>1096</v>
      </c>
      <c r="K564" s="184" t="s">
        <v>310</v>
      </c>
      <c r="L564" s="199"/>
      <c r="M564" s="276"/>
      <c r="N564" s="209" t="s">
        <v>2183</v>
      </c>
      <c r="O564" s="209"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88" t="s">
        <v>2184</v>
      </c>
      <c r="Q564" s="288" t="s">
        <v>310</v>
      </c>
      <c r="R564" s="288" t="str">
        <f t="shared" si="44"/>
        <v>Iron and Steel LPG Propane or Butane Use</v>
      </c>
      <c r="S564" s="288" t="str">
        <f t="shared" si="45"/>
        <v>//**Iron and Steel LPG Propane or Butane Use: **</v>
      </c>
      <c r="T564" s="275" t="str">
        <f t="shared" si="46"/>
        <v>//**Iron and Steel LPG Propane or Butane Use: **</v>
      </c>
      <c r="U564" s="304"/>
    </row>
    <row r="565" spans="1:21" s="329" customFormat="1" x14ac:dyDescent="0.25">
      <c r="A565" s="275" t="s">
        <v>2185</v>
      </c>
      <c r="B565" s="276"/>
      <c r="C565" s="189" t="s">
        <v>753</v>
      </c>
      <c r="D565" s="189" t="s">
        <v>797</v>
      </c>
      <c r="E565" s="189" t="s">
        <v>798</v>
      </c>
      <c r="F565" s="191" t="s">
        <v>2073</v>
      </c>
      <c r="G565" s="184" t="s">
        <v>822</v>
      </c>
      <c r="H565" s="181" t="s">
        <v>1833</v>
      </c>
      <c r="I565" s="184" t="s">
        <v>823</v>
      </c>
      <c r="J565" s="43">
        <v>1097</v>
      </c>
      <c r="K565" s="184" t="s">
        <v>332</v>
      </c>
      <c r="L565" s="199"/>
      <c r="M565" s="276"/>
      <c r="N565" s="209" t="s">
        <v>2183</v>
      </c>
      <c r="O565" s="209"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88" t="s">
        <v>2184</v>
      </c>
      <c r="Q565" s="288" t="s">
        <v>310</v>
      </c>
      <c r="R565" s="288" t="str">
        <f t="shared" si="44"/>
        <v>Iron and Steel Hydrogen Use</v>
      </c>
      <c r="S565" s="288" t="str">
        <f t="shared" si="45"/>
        <v>//**Iron and Steel Hydrogen Use: **</v>
      </c>
      <c r="T565" s="275" t="str">
        <f t="shared" si="46"/>
        <v/>
      </c>
      <c r="U565" s="304"/>
    </row>
    <row r="566" spans="1:21" s="329" customFormat="1" x14ac:dyDescent="0.25">
      <c r="A566" s="275" t="s">
        <v>2185</v>
      </c>
      <c r="B566" s="276"/>
      <c r="C566" s="189" t="s">
        <v>753</v>
      </c>
      <c r="D566" s="189" t="s">
        <v>797</v>
      </c>
      <c r="E566" s="189" t="s">
        <v>798</v>
      </c>
      <c r="F566" s="191" t="s">
        <v>2072</v>
      </c>
      <c r="G566" s="184" t="s">
        <v>799</v>
      </c>
      <c r="H566" s="181" t="s">
        <v>2120</v>
      </c>
      <c r="I566" s="184" t="s">
        <v>800</v>
      </c>
      <c r="J566" s="43">
        <v>1098</v>
      </c>
      <c r="K566" s="184" t="s">
        <v>310</v>
      </c>
      <c r="L566" s="199"/>
      <c r="M566" s="276"/>
      <c r="N566" s="209" t="s">
        <v>2183</v>
      </c>
      <c r="O566" s="209"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88" t="s">
        <v>2184</v>
      </c>
      <c r="Q566" s="288" t="s">
        <v>310</v>
      </c>
      <c r="R566" s="288" t="str">
        <f t="shared" si="44"/>
        <v>Other Metals Electricity Use</v>
      </c>
      <c r="S566" s="288" t="str">
        <f t="shared" si="45"/>
        <v>//**Other Metals Electricity Use: **</v>
      </c>
      <c r="T566" s="275" t="str">
        <f t="shared" si="46"/>
        <v>//**Other Metals Electricity Use: **</v>
      </c>
      <c r="U566" s="304"/>
    </row>
    <row r="567" spans="1:21" s="329" customFormat="1" x14ac:dyDescent="0.25">
      <c r="A567" s="275" t="s">
        <v>2185</v>
      </c>
      <c r="B567" s="276"/>
      <c r="C567" s="189" t="s">
        <v>753</v>
      </c>
      <c r="D567" s="189" t="s">
        <v>797</v>
      </c>
      <c r="E567" s="189" t="s">
        <v>798</v>
      </c>
      <c r="F567" s="191" t="s">
        <v>2072</v>
      </c>
      <c r="G567" s="184" t="s">
        <v>806</v>
      </c>
      <c r="H567" s="181" t="s">
        <v>2120</v>
      </c>
      <c r="I567" s="184" t="s">
        <v>807</v>
      </c>
      <c r="J567" s="43">
        <v>1099</v>
      </c>
      <c r="K567" s="184" t="s">
        <v>310</v>
      </c>
      <c r="L567" s="199"/>
      <c r="M567" s="276"/>
      <c r="N567" s="209" t="s">
        <v>2183</v>
      </c>
      <c r="O567" s="209"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88" t="s">
        <v>2184</v>
      </c>
      <c r="Q567" s="288" t="s">
        <v>310</v>
      </c>
      <c r="R567" s="288" t="str">
        <f t="shared" si="44"/>
        <v>Other Metals Coal Use</v>
      </c>
      <c r="S567" s="288" t="str">
        <f t="shared" si="45"/>
        <v>//**Other Metals Coal Use: **</v>
      </c>
      <c r="T567" s="275" t="str">
        <f t="shared" si="46"/>
        <v>//**Other Metals Coal Use: **</v>
      </c>
      <c r="U567" s="304"/>
    </row>
    <row r="568" spans="1:21" s="329" customFormat="1" x14ac:dyDescent="0.25">
      <c r="A568" s="275" t="s">
        <v>2185</v>
      </c>
      <c r="B568" s="276"/>
      <c r="C568" s="189" t="s">
        <v>753</v>
      </c>
      <c r="D568" s="189" t="s">
        <v>797</v>
      </c>
      <c r="E568" s="189" t="s">
        <v>798</v>
      </c>
      <c r="F568" s="191" t="s">
        <v>2072</v>
      </c>
      <c r="G568" s="184" t="s">
        <v>808</v>
      </c>
      <c r="H568" s="181" t="s">
        <v>2120</v>
      </c>
      <c r="I568" s="184" t="s">
        <v>809</v>
      </c>
      <c r="J568" s="43">
        <v>1100</v>
      </c>
      <c r="K568" s="184" t="s">
        <v>310</v>
      </c>
      <c r="L568" s="199"/>
      <c r="M568" s="276"/>
      <c r="N568" s="209" t="s">
        <v>2183</v>
      </c>
      <c r="O568" s="209"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88" t="s">
        <v>2184</v>
      </c>
      <c r="Q568" s="288" t="s">
        <v>310</v>
      </c>
      <c r="R568" s="288" t="str">
        <f t="shared" si="44"/>
        <v>Other Metals Natural Gas Use</v>
      </c>
      <c r="S568" s="288" t="str">
        <f t="shared" si="45"/>
        <v>//**Other Metals Natural Gas Use: **</v>
      </c>
      <c r="T568" s="275" t="str">
        <f t="shared" si="46"/>
        <v>//**Other Metals Natural Gas Use: **</v>
      </c>
      <c r="U568" s="304"/>
    </row>
    <row r="569" spans="1:21" s="329" customFormat="1" x14ac:dyDescent="0.25">
      <c r="A569" s="275" t="s">
        <v>2185</v>
      </c>
      <c r="B569" s="276"/>
      <c r="C569" s="189" t="s">
        <v>753</v>
      </c>
      <c r="D569" s="189" t="s">
        <v>797</v>
      </c>
      <c r="E569" s="189" t="s">
        <v>798</v>
      </c>
      <c r="F569" s="191" t="s">
        <v>2072</v>
      </c>
      <c r="G569" s="184" t="s">
        <v>810</v>
      </c>
      <c r="H569" s="181" t="s">
        <v>2120</v>
      </c>
      <c r="I569" s="184" t="s">
        <v>811</v>
      </c>
      <c r="J569" s="43">
        <v>1101</v>
      </c>
      <c r="K569" s="184" t="s">
        <v>332</v>
      </c>
      <c r="L569" s="199"/>
      <c r="M569" s="276"/>
      <c r="N569" s="209" t="s">
        <v>2183</v>
      </c>
      <c r="O569" s="209"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88" t="s">
        <v>2184</v>
      </c>
      <c r="Q569" s="288" t="s">
        <v>310</v>
      </c>
      <c r="R569" s="288" t="str">
        <f t="shared" si="44"/>
        <v>Other Metals Biomass Use</v>
      </c>
      <c r="S569" s="288" t="str">
        <f t="shared" si="45"/>
        <v>//**Other Metals Biomass Use: **</v>
      </c>
      <c r="T569" s="275" t="str">
        <f t="shared" si="46"/>
        <v/>
      </c>
      <c r="U569" s="304"/>
    </row>
    <row r="570" spans="1:21" s="329" customFormat="1" x14ac:dyDescent="0.25">
      <c r="A570" s="275" t="s">
        <v>2185</v>
      </c>
      <c r="B570" s="276"/>
      <c r="C570" s="189" t="s">
        <v>753</v>
      </c>
      <c r="D570" s="189" t="s">
        <v>797</v>
      </c>
      <c r="E570" s="189" t="s">
        <v>798</v>
      </c>
      <c r="F570" s="191" t="s">
        <v>2072</v>
      </c>
      <c r="G570" s="184" t="s">
        <v>812</v>
      </c>
      <c r="H570" s="181" t="s">
        <v>2120</v>
      </c>
      <c r="I570" s="184" t="s">
        <v>813</v>
      </c>
      <c r="J570" s="43">
        <v>1102</v>
      </c>
      <c r="K570" s="184" t="s">
        <v>310</v>
      </c>
      <c r="L570" s="199"/>
      <c r="M570" s="276"/>
      <c r="N570" s="209" t="s">
        <v>2183</v>
      </c>
      <c r="O570" s="209"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88" t="s">
        <v>2184</v>
      </c>
      <c r="Q570" s="288" t="s">
        <v>310</v>
      </c>
      <c r="R570" s="288" t="str">
        <f t="shared" si="44"/>
        <v>Other Metals Petroleum Use</v>
      </c>
      <c r="S570" s="288" t="str">
        <f t="shared" si="45"/>
        <v>//**Other Metals Petroleum Use: **</v>
      </c>
      <c r="T570" s="275" t="str">
        <f t="shared" si="46"/>
        <v>//**Other Metals Petroleum Use: **</v>
      </c>
      <c r="U570" s="304"/>
    </row>
    <row r="571" spans="1:21" s="329" customFormat="1" x14ac:dyDescent="0.25">
      <c r="A571" s="275" t="s">
        <v>2185</v>
      </c>
      <c r="B571" s="276"/>
      <c r="C571" s="189" t="s">
        <v>753</v>
      </c>
      <c r="D571" s="189" t="s">
        <v>797</v>
      </c>
      <c r="E571" s="189" t="s">
        <v>798</v>
      </c>
      <c r="F571" s="191" t="s">
        <v>2072</v>
      </c>
      <c r="G571" s="184" t="s">
        <v>814</v>
      </c>
      <c r="H571" s="181" t="s">
        <v>2120</v>
      </c>
      <c r="I571" s="184" t="s">
        <v>815</v>
      </c>
      <c r="J571" s="43">
        <v>1103</v>
      </c>
      <c r="K571" s="184" t="s">
        <v>332</v>
      </c>
      <c r="L571" s="199"/>
      <c r="M571" s="276"/>
      <c r="N571" s="209" t="s">
        <v>2183</v>
      </c>
      <c r="O571" s="209"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88" t="s">
        <v>2184</v>
      </c>
      <c r="Q571" s="288" t="s">
        <v>310</v>
      </c>
      <c r="R571" s="288" t="str">
        <f t="shared" si="44"/>
        <v>Other Metals Purchased Heat Use</v>
      </c>
      <c r="S571" s="288" t="str">
        <f t="shared" si="45"/>
        <v>//**Other Metals Purchased Heat Use: **</v>
      </c>
      <c r="T571" s="275" t="str">
        <f t="shared" si="46"/>
        <v/>
      </c>
      <c r="U571" s="304"/>
    </row>
    <row r="572" spans="1:21" s="329" customFormat="1" x14ac:dyDescent="0.25">
      <c r="A572" s="275" t="s">
        <v>2185</v>
      </c>
      <c r="B572" s="276"/>
      <c r="C572" s="189" t="s">
        <v>753</v>
      </c>
      <c r="D572" s="189" t="s">
        <v>797</v>
      </c>
      <c r="E572" s="189" t="s">
        <v>798</v>
      </c>
      <c r="F572" s="191" t="s">
        <v>2072</v>
      </c>
      <c r="G572" s="184" t="s">
        <v>816</v>
      </c>
      <c r="H572" s="181" t="s">
        <v>2120</v>
      </c>
      <c r="I572" s="184" t="s">
        <v>817</v>
      </c>
      <c r="J572" s="43">
        <v>1104</v>
      </c>
      <c r="K572" s="184" t="s">
        <v>332</v>
      </c>
      <c r="L572" s="199"/>
      <c r="M572" s="276"/>
      <c r="N572" s="209" t="s">
        <v>2183</v>
      </c>
      <c r="O572" s="209"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88" t="s">
        <v>2184</v>
      </c>
      <c r="Q572" s="288" t="s">
        <v>310</v>
      </c>
      <c r="R572" s="288" t="str">
        <f t="shared" si="44"/>
        <v>Other Metals Crude Oil Use</v>
      </c>
      <c r="S572" s="288" t="str">
        <f t="shared" si="45"/>
        <v>//**Other Metals Crude Oil Use: **</v>
      </c>
      <c r="T572" s="275" t="str">
        <f t="shared" si="46"/>
        <v/>
      </c>
      <c r="U572" s="304"/>
    </row>
    <row r="573" spans="1:21" s="329" customFormat="1" x14ac:dyDescent="0.25">
      <c r="A573" s="275" t="s">
        <v>2185</v>
      </c>
      <c r="B573" s="276"/>
      <c r="C573" s="189" t="s">
        <v>753</v>
      </c>
      <c r="D573" s="189" t="s">
        <v>797</v>
      </c>
      <c r="E573" s="189" t="s">
        <v>798</v>
      </c>
      <c r="F573" s="191" t="s">
        <v>2072</v>
      </c>
      <c r="G573" s="184" t="s">
        <v>818</v>
      </c>
      <c r="H573" s="181" t="s">
        <v>2120</v>
      </c>
      <c r="I573" s="184" t="s">
        <v>819</v>
      </c>
      <c r="J573" s="43">
        <v>1105</v>
      </c>
      <c r="K573" s="184" t="s">
        <v>310</v>
      </c>
      <c r="L573" s="199"/>
      <c r="M573" s="276"/>
      <c r="N573" s="209" t="s">
        <v>2183</v>
      </c>
      <c r="O573" s="209"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88" t="s">
        <v>2184</v>
      </c>
      <c r="Q573" s="288" t="s">
        <v>310</v>
      </c>
      <c r="R573" s="288" t="str">
        <f t="shared" si="44"/>
        <v>Other Metals Heavy or Residual Fuel Oil Use</v>
      </c>
      <c r="S573" s="288" t="str">
        <f t="shared" si="45"/>
        <v>//**Other Metals Heavy or Residual Fuel Oil Use: **</v>
      </c>
      <c r="T573" s="275" t="str">
        <f t="shared" si="46"/>
        <v>//**Other Metals Heavy or Residual Fuel Oil Use: **</v>
      </c>
      <c r="U573" s="304"/>
    </row>
    <row r="574" spans="1:21" s="329" customFormat="1" x14ac:dyDescent="0.25">
      <c r="A574" s="275" t="s">
        <v>2185</v>
      </c>
      <c r="B574" s="276"/>
      <c r="C574" s="189" t="s">
        <v>753</v>
      </c>
      <c r="D574" s="189" t="s">
        <v>797</v>
      </c>
      <c r="E574" s="189" t="s">
        <v>798</v>
      </c>
      <c r="F574" s="191" t="s">
        <v>2072</v>
      </c>
      <c r="G574" s="184" t="s">
        <v>820</v>
      </c>
      <c r="H574" s="181" t="s">
        <v>2120</v>
      </c>
      <c r="I574" s="184" t="s">
        <v>821</v>
      </c>
      <c r="J574" s="43">
        <v>1106</v>
      </c>
      <c r="K574" s="184" t="s">
        <v>310</v>
      </c>
      <c r="L574" s="199"/>
      <c r="M574" s="276"/>
      <c r="N574" s="209" t="s">
        <v>2183</v>
      </c>
      <c r="O574" s="209"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88" t="s">
        <v>2184</v>
      </c>
      <c r="Q574" s="288" t="s">
        <v>310</v>
      </c>
      <c r="R574" s="288" t="str">
        <f t="shared" si="44"/>
        <v>Other Metals LPG Propane or Butane Use</v>
      </c>
      <c r="S574" s="288" t="str">
        <f t="shared" si="45"/>
        <v>//**Other Metals LPG Propane or Butane Use: **</v>
      </c>
      <c r="T574" s="275" t="str">
        <f t="shared" si="46"/>
        <v>//**Other Metals LPG Propane or Butane Use: **</v>
      </c>
      <c r="U574" s="304"/>
    </row>
    <row r="575" spans="1:21" s="329" customFormat="1" x14ac:dyDescent="0.25">
      <c r="A575" s="275" t="s">
        <v>2185</v>
      </c>
      <c r="B575" s="276"/>
      <c r="C575" s="189" t="s">
        <v>753</v>
      </c>
      <c r="D575" s="189" t="s">
        <v>797</v>
      </c>
      <c r="E575" s="189" t="s">
        <v>798</v>
      </c>
      <c r="F575" s="191" t="s">
        <v>2072</v>
      </c>
      <c r="G575" s="184" t="s">
        <v>822</v>
      </c>
      <c r="H575" s="181" t="s">
        <v>2120</v>
      </c>
      <c r="I575" s="184" t="s">
        <v>823</v>
      </c>
      <c r="J575" s="43">
        <v>1107</v>
      </c>
      <c r="K575" s="184" t="s">
        <v>332</v>
      </c>
      <c r="L575" s="199"/>
      <c r="M575" s="276"/>
      <c r="N575" s="209" t="s">
        <v>2183</v>
      </c>
      <c r="O575" s="209"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88" t="s">
        <v>2184</v>
      </c>
      <c r="Q575" s="288" t="s">
        <v>310</v>
      </c>
      <c r="R575" s="288" t="str">
        <f t="shared" si="44"/>
        <v>Other Metals Hydrogen Use</v>
      </c>
      <c r="S575" s="288" t="str">
        <f t="shared" si="45"/>
        <v>//**Other Metals Hydrogen Use: **</v>
      </c>
      <c r="T575" s="275" t="str">
        <f t="shared" si="46"/>
        <v/>
      </c>
      <c r="U575" s="304"/>
    </row>
    <row r="576" spans="1:21" s="329" customFormat="1" x14ac:dyDescent="0.25">
      <c r="A576" s="275" t="s">
        <v>2185</v>
      </c>
      <c r="B576" s="276"/>
      <c r="C576" s="189" t="s">
        <v>753</v>
      </c>
      <c r="D576" s="189" t="s">
        <v>797</v>
      </c>
      <c r="E576" s="189" t="s">
        <v>798</v>
      </c>
      <c r="F576" s="191" t="s">
        <v>2070</v>
      </c>
      <c r="G576" s="184" t="s">
        <v>799</v>
      </c>
      <c r="H576" s="181" t="s">
        <v>2119</v>
      </c>
      <c r="I576" s="184" t="s">
        <v>800</v>
      </c>
      <c r="J576" s="43">
        <v>1108</v>
      </c>
      <c r="K576" s="184" t="s">
        <v>310</v>
      </c>
      <c r="L576" s="199"/>
      <c r="M576" s="276"/>
      <c r="N576" s="209" t="s">
        <v>2183</v>
      </c>
      <c r="O576" s="209"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88" t="s">
        <v>2184</v>
      </c>
      <c r="Q576" s="288" t="s">
        <v>310</v>
      </c>
      <c r="R576" s="288" t="str">
        <f t="shared" si="44"/>
        <v>Metal Products Except Machinery and Vehicles Electricity Use</v>
      </c>
      <c r="S576" s="288" t="str">
        <f t="shared" si="45"/>
        <v>//**Metal Products Except Machinery and Vehicles Electricity Use: **</v>
      </c>
      <c r="T576" s="275" t="str">
        <f t="shared" si="46"/>
        <v>//**Metal Products Except Machinery and Vehicles Electricity Use: **</v>
      </c>
      <c r="U576" s="304"/>
    </row>
    <row r="577" spans="1:21" s="329" customFormat="1" x14ac:dyDescent="0.25">
      <c r="A577" s="275" t="s">
        <v>2185</v>
      </c>
      <c r="B577" s="276"/>
      <c r="C577" s="189" t="s">
        <v>753</v>
      </c>
      <c r="D577" s="189" t="s">
        <v>797</v>
      </c>
      <c r="E577" s="189" t="s">
        <v>798</v>
      </c>
      <c r="F577" s="191" t="s">
        <v>2070</v>
      </c>
      <c r="G577" s="184" t="s">
        <v>806</v>
      </c>
      <c r="H577" s="181" t="s">
        <v>2119</v>
      </c>
      <c r="I577" s="184" t="s">
        <v>807</v>
      </c>
      <c r="J577" s="43">
        <v>1109</v>
      </c>
      <c r="K577" s="184" t="s">
        <v>332</v>
      </c>
      <c r="L577" s="199"/>
      <c r="M577" s="276"/>
      <c r="N577" s="209" t="s">
        <v>2183</v>
      </c>
      <c r="O577" s="209"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88" t="s">
        <v>2184</v>
      </c>
      <c r="Q577" s="288" t="s">
        <v>310</v>
      </c>
      <c r="R577" s="288" t="str">
        <f t="shared" si="44"/>
        <v>Metal Products Except Machinery and Vehicles Coal Use</v>
      </c>
      <c r="S577" s="288" t="str">
        <f t="shared" si="45"/>
        <v>//**Metal Products Except Machinery and Vehicles Coal Use: **</v>
      </c>
      <c r="T577" s="275" t="str">
        <f t="shared" si="46"/>
        <v/>
      </c>
      <c r="U577" s="304"/>
    </row>
    <row r="578" spans="1:21" s="329" customFormat="1" x14ac:dyDescent="0.25">
      <c r="A578" s="275" t="s">
        <v>2185</v>
      </c>
      <c r="B578" s="276"/>
      <c r="C578" s="189" t="s">
        <v>753</v>
      </c>
      <c r="D578" s="189" t="s">
        <v>797</v>
      </c>
      <c r="E578" s="189" t="s">
        <v>798</v>
      </c>
      <c r="F578" s="191" t="s">
        <v>2070</v>
      </c>
      <c r="G578" s="184" t="s">
        <v>808</v>
      </c>
      <c r="H578" s="181" t="s">
        <v>2119</v>
      </c>
      <c r="I578" s="184" t="s">
        <v>809</v>
      </c>
      <c r="J578" s="43">
        <v>1110</v>
      </c>
      <c r="K578" s="184" t="s">
        <v>310</v>
      </c>
      <c r="L578" s="199"/>
      <c r="M578" s="276"/>
      <c r="N578" s="209" t="s">
        <v>2183</v>
      </c>
      <c r="O578" s="209"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88" t="s">
        <v>2184</v>
      </c>
      <c r="Q578" s="288" t="s">
        <v>310</v>
      </c>
      <c r="R578" s="288" t="str">
        <f t="shared" si="44"/>
        <v>Metal Products Except Machinery and Vehicles Natural Gas Use</v>
      </c>
      <c r="S578" s="288" t="str">
        <f t="shared" si="45"/>
        <v>//**Metal Products Except Machinery and Vehicles Natural Gas Use: **</v>
      </c>
      <c r="T578" s="275" t="str">
        <f t="shared" si="46"/>
        <v>//**Metal Products Except Machinery and Vehicles Natural Gas Use: **</v>
      </c>
      <c r="U578" s="304"/>
    </row>
    <row r="579" spans="1:21" s="329" customFormat="1" x14ac:dyDescent="0.25">
      <c r="A579" s="275" t="s">
        <v>2185</v>
      </c>
      <c r="B579" s="276"/>
      <c r="C579" s="189" t="s">
        <v>753</v>
      </c>
      <c r="D579" s="189" t="s">
        <v>797</v>
      </c>
      <c r="E579" s="189" t="s">
        <v>798</v>
      </c>
      <c r="F579" s="191" t="s">
        <v>2070</v>
      </c>
      <c r="G579" s="184" t="s">
        <v>810</v>
      </c>
      <c r="H579" s="181" t="s">
        <v>2119</v>
      </c>
      <c r="I579" s="184" t="s">
        <v>811</v>
      </c>
      <c r="J579" s="43">
        <v>1111</v>
      </c>
      <c r="K579" s="184" t="s">
        <v>332</v>
      </c>
      <c r="L579" s="199"/>
      <c r="M579" s="276"/>
      <c r="N579" s="209" t="s">
        <v>2183</v>
      </c>
      <c r="O579" s="209"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88" t="s">
        <v>2184</v>
      </c>
      <c r="Q579" s="288" t="s">
        <v>310</v>
      </c>
      <c r="R579" s="288" t="str">
        <f t="shared" si="44"/>
        <v>Metal Products Except Machinery and Vehicles Biomass Use</v>
      </c>
      <c r="S579" s="288" t="str">
        <f t="shared" si="45"/>
        <v>//**Metal Products Except Machinery and Vehicles Biomass Use: **</v>
      </c>
      <c r="T579" s="275" t="str">
        <f t="shared" si="46"/>
        <v/>
      </c>
      <c r="U579" s="304"/>
    </row>
    <row r="580" spans="1:21" s="329" customFormat="1" x14ac:dyDescent="0.25">
      <c r="A580" s="275" t="s">
        <v>2185</v>
      </c>
      <c r="B580" s="276"/>
      <c r="C580" s="189" t="s">
        <v>753</v>
      </c>
      <c r="D580" s="189" t="s">
        <v>797</v>
      </c>
      <c r="E580" s="189" t="s">
        <v>798</v>
      </c>
      <c r="F580" s="191" t="s">
        <v>2070</v>
      </c>
      <c r="G580" s="184" t="s">
        <v>812</v>
      </c>
      <c r="H580" s="181" t="s">
        <v>2119</v>
      </c>
      <c r="I580" s="184" t="s">
        <v>813</v>
      </c>
      <c r="J580" s="43">
        <v>1112</v>
      </c>
      <c r="K580" s="184" t="s">
        <v>310</v>
      </c>
      <c r="L580" s="199"/>
      <c r="M580" s="276"/>
      <c r="N580" s="209" t="s">
        <v>2183</v>
      </c>
      <c r="O580" s="209"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88" t="s">
        <v>2184</v>
      </c>
      <c r="Q580" s="288" t="s">
        <v>310</v>
      </c>
      <c r="R580" s="288" t="str">
        <f t="shared" si="44"/>
        <v>Metal Products Except Machinery and Vehicles Petroleum Use</v>
      </c>
      <c r="S580" s="288" t="str">
        <f t="shared" si="45"/>
        <v>//**Metal Products Except Machinery and Vehicles Petroleum Use: **</v>
      </c>
      <c r="T580" s="275" t="str">
        <f t="shared" si="46"/>
        <v>//**Metal Products Except Machinery and Vehicles Petroleum Use: **</v>
      </c>
      <c r="U580" s="304"/>
    </row>
    <row r="581" spans="1:21" s="329" customFormat="1" x14ac:dyDescent="0.25">
      <c r="A581" s="275" t="s">
        <v>2185</v>
      </c>
      <c r="B581" s="276"/>
      <c r="C581" s="189" t="s">
        <v>753</v>
      </c>
      <c r="D581" s="189" t="s">
        <v>797</v>
      </c>
      <c r="E581" s="189" t="s">
        <v>798</v>
      </c>
      <c r="F581" s="191" t="s">
        <v>2070</v>
      </c>
      <c r="G581" s="184" t="s">
        <v>814</v>
      </c>
      <c r="H581" s="181" t="s">
        <v>2119</v>
      </c>
      <c r="I581" s="184" t="s">
        <v>815</v>
      </c>
      <c r="J581" s="43">
        <v>1113</v>
      </c>
      <c r="K581" s="184" t="s">
        <v>332</v>
      </c>
      <c r="L581" s="199"/>
      <c r="M581" s="276"/>
      <c r="N581" s="209" t="s">
        <v>2183</v>
      </c>
      <c r="O581" s="209"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88" t="s">
        <v>2184</v>
      </c>
      <c r="Q581" s="288" t="s">
        <v>310</v>
      </c>
      <c r="R581" s="288" t="str">
        <f t="shared" si="44"/>
        <v>Metal Products Except Machinery and Vehicles Purchased Heat Use</v>
      </c>
      <c r="S581" s="288" t="str">
        <f t="shared" si="45"/>
        <v>//**Metal Products Except Machinery and Vehicles Purchased Heat Use: **</v>
      </c>
      <c r="T581" s="275" t="str">
        <f t="shared" si="46"/>
        <v/>
      </c>
      <c r="U581" s="304"/>
    </row>
    <row r="582" spans="1:21" s="329" customFormat="1" x14ac:dyDescent="0.25">
      <c r="A582" s="275" t="s">
        <v>2185</v>
      </c>
      <c r="B582" s="276"/>
      <c r="C582" s="189" t="s">
        <v>753</v>
      </c>
      <c r="D582" s="189" t="s">
        <v>797</v>
      </c>
      <c r="E582" s="189" t="s">
        <v>798</v>
      </c>
      <c r="F582" s="191" t="s">
        <v>2070</v>
      </c>
      <c r="G582" s="184" t="s">
        <v>816</v>
      </c>
      <c r="H582" s="181" t="s">
        <v>2119</v>
      </c>
      <c r="I582" s="184" t="s">
        <v>817</v>
      </c>
      <c r="J582" s="43">
        <v>1114</v>
      </c>
      <c r="K582" s="184" t="s">
        <v>332</v>
      </c>
      <c r="L582" s="199"/>
      <c r="M582" s="276"/>
      <c r="N582" s="209" t="s">
        <v>2183</v>
      </c>
      <c r="O582" s="209"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88" t="s">
        <v>2184</v>
      </c>
      <c r="Q582" s="288" t="s">
        <v>310</v>
      </c>
      <c r="R582" s="288" t="str">
        <f t="shared" si="44"/>
        <v>Metal Products Except Machinery and Vehicles Crude Oil Use</v>
      </c>
      <c r="S582" s="288" t="str">
        <f t="shared" si="45"/>
        <v>//**Metal Products Except Machinery and Vehicles Crude Oil Use: **</v>
      </c>
      <c r="T582" s="275" t="str">
        <f t="shared" si="46"/>
        <v/>
      </c>
      <c r="U582" s="304"/>
    </row>
    <row r="583" spans="1:21" s="329" customFormat="1" x14ac:dyDescent="0.25">
      <c r="A583" s="275" t="s">
        <v>2185</v>
      </c>
      <c r="B583" s="276"/>
      <c r="C583" s="189" t="s">
        <v>753</v>
      </c>
      <c r="D583" s="189" t="s">
        <v>797</v>
      </c>
      <c r="E583" s="189" t="s">
        <v>798</v>
      </c>
      <c r="F583" s="191" t="s">
        <v>2070</v>
      </c>
      <c r="G583" s="184" t="s">
        <v>818</v>
      </c>
      <c r="H583" s="181" t="s">
        <v>2119</v>
      </c>
      <c r="I583" s="184" t="s">
        <v>819</v>
      </c>
      <c r="J583" s="43">
        <v>1115</v>
      </c>
      <c r="K583" s="184" t="s">
        <v>332</v>
      </c>
      <c r="L583" s="199"/>
      <c r="M583" s="276"/>
      <c r="N583" s="209" t="s">
        <v>2183</v>
      </c>
      <c r="O583" s="209"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88" t="s">
        <v>2184</v>
      </c>
      <c r="Q583" s="288" t="s">
        <v>310</v>
      </c>
      <c r="R583" s="288" t="str">
        <f t="shared" si="44"/>
        <v>Metal Products Except Machinery and Vehicles Heavy or Residual Fuel Oil Use</v>
      </c>
      <c r="S583" s="288" t="str">
        <f t="shared" si="45"/>
        <v>//**Metal Products Except Machinery and Vehicles Heavy or Residual Fuel Oil Use: **</v>
      </c>
      <c r="T583" s="275" t="str">
        <f t="shared" si="46"/>
        <v/>
      </c>
      <c r="U583" s="304"/>
    </row>
    <row r="584" spans="1:21" s="329" customFormat="1" x14ac:dyDescent="0.25">
      <c r="A584" s="275" t="s">
        <v>2185</v>
      </c>
      <c r="B584" s="276"/>
      <c r="C584" s="189" t="s">
        <v>753</v>
      </c>
      <c r="D584" s="189" t="s">
        <v>797</v>
      </c>
      <c r="E584" s="189" t="s">
        <v>798</v>
      </c>
      <c r="F584" s="191" t="s">
        <v>2070</v>
      </c>
      <c r="G584" s="184" t="s">
        <v>820</v>
      </c>
      <c r="H584" s="181" t="s">
        <v>2119</v>
      </c>
      <c r="I584" s="184" t="s">
        <v>821</v>
      </c>
      <c r="J584" s="43">
        <v>1116</v>
      </c>
      <c r="K584" s="184" t="s">
        <v>310</v>
      </c>
      <c r="L584" s="199"/>
      <c r="M584" s="276"/>
      <c r="N584" s="209" t="s">
        <v>2183</v>
      </c>
      <c r="O584" s="209"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88" t="s">
        <v>2184</v>
      </c>
      <c r="Q584" s="288" t="s">
        <v>310</v>
      </c>
      <c r="R584" s="288" t="str">
        <f t="shared" si="44"/>
        <v>Metal Products Except Machinery and Vehicles LPG Propane or Butane Use</v>
      </c>
      <c r="S584" s="288" t="str">
        <f t="shared" si="45"/>
        <v>//**Metal Products Except Machinery and Vehicles LPG Propane or Butane Use: **</v>
      </c>
      <c r="T584" s="275" t="str">
        <f t="shared" si="46"/>
        <v>//**Metal Products Except Machinery and Vehicles LPG Propane or Butane Use: **</v>
      </c>
      <c r="U584" s="304"/>
    </row>
    <row r="585" spans="1:21" s="329" customFormat="1" x14ac:dyDescent="0.25">
      <c r="A585" s="275" t="s">
        <v>2185</v>
      </c>
      <c r="B585" s="276"/>
      <c r="C585" s="189" t="s">
        <v>753</v>
      </c>
      <c r="D585" s="189" t="s">
        <v>797</v>
      </c>
      <c r="E585" s="189" t="s">
        <v>798</v>
      </c>
      <c r="F585" s="191" t="s">
        <v>2070</v>
      </c>
      <c r="G585" s="184" t="s">
        <v>822</v>
      </c>
      <c r="H585" s="181" t="s">
        <v>2119</v>
      </c>
      <c r="I585" s="184" t="s">
        <v>823</v>
      </c>
      <c r="J585" s="43">
        <v>1117</v>
      </c>
      <c r="K585" s="184" t="s">
        <v>332</v>
      </c>
      <c r="L585" s="199"/>
      <c r="M585" s="276"/>
      <c r="N585" s="209" t="s">
        <v>2183</v>
      </c>
      <c r="O585" s="209"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88" t="s">
        <v>2184</v>
      </c>
      <c r="Q585" s="288" t="s">
        <v>310</v>
      </c>
      <c r="R585" s="288" t="str">
        <f t="shared" si="44"/>
        <v>Metal Products Except Machinery and Vehicles Hydrogen Use</v>
      </c>
      <c r="S585" s="288" t="str">
        <f t="shared" si="45"/>
        <v>//**Metal Products Except Machinery and Vehicles Hydrogen Use: **</v>
      </c>
      <c r="T585" s="275" t="str">
        <f t="shared" si="46"/>
        <v/>
      </c>
      <c r="U585" s="304"/>
    </row>
    <row r="586" spans="1:21" s="329" customFormat="1" x14ac:dyDescent="0.25">
      <c r="A586" s="275" t="s">
        <v>2185</v>
      </c>
      <c r="B586" s="276"/>
      <c r="C586" s="189" t="s">
        <v>753</v>
      </c>
      <c r="D586" s="189" t="s">
        <v>797</v>
      </c>
      <c r="E586" s="189" t="s">
        <v>798</v>
      </c>
      <c r="F586" s="191" t="s">
        <v>2068</v>
      </c>
      <c r="G586" s="184" t="s">
        <v>799</v>
      </c>
      <c r="H586" s="181" t="s">
        <v>2118</v>
      </c>
      <c r="I586" s="184" t="s">
        <v>800</v>
      </c>
      <c r="J586" s="43">
        <v>1118</v>
      </c>
      <c r="K586" s="184" t="s">
        <v>310</v>
      </c>
      <c r="L586" s="199"/>
      <c r="M586" s="276"/>
      <c r="N586" s="209" t="s">
        <v>2183</v>
      </c>
      <c r="O586" s="209"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88" t="s">
        <v>2184</v>
      </c>
      <c r="Q586" s="288" t="s">
        <v>310</v>
      </c>
      <c r="R586" s="288" t="str">
        <f t="shared" si="44"/>
        <v>Computers and Electronics Electricity Use</v>
      </c>
      <c r="S586" s="288" t="str">
        <f t="shared" si="45"/>
        <v>//**Computers and Electronics Electricity Use: **</v>
      </c>
      <c r="T586" s="275" t="str">
        <f t="shared" si="46"/>
        <v>//**Computers and Electronics Electricity Use: **</v>
      </c>
      <c r="U586" s="304"/>
    </row>
    <row r="587" spans="1:21" s="329" customFormat="1" x14ac:dyDescent="0.25">
      <c r="A587" s="275" t="s">
        <v>2185</v>
      </c>
      <c r="B587" s="276"/>
      <c r="C587" s="189" t="s">
        <v>753</v>
      </c>
      <c r="D587" s="189" t="s">
        <v>797</v>
      </c>
      <c r="E587" s="189" t="s">
        <v>798</v>
      </c>
      <c r="F587" s="191" t="s">
        <v>2068</v>
      </c>
      <c r="G587" s="184" t="s">
        <v>806</v>
      </c>
      <c r="H587" s="181" t="s">
        <v>2118</v>
      </c>
      <c r="I587" s="184" t="s">
        <v>807</v>
      </c>
      <c r="J587" s="43">
        <v>1119</v>
      </c>
      <c r="K587" s="184" t="s">
        <v>332</v>
      </c>
      <c r="L587" s="199"/>
      <c r="M587" s="276"/>
      <c r="N587" s="209" t="s">
        <v>2183</v>
      </c>
      <c r="O587" s="209"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88" t="s">
        <v>2184</v>
      </c>
      <c r="Q587" s="288" t="s">
        <v>310</v>
      </c>
      <c r="R587" s="288" t="str">
        <f t="shared" si="44"/>
        <v>Computers and Electronics Coal Use</v>
      </c>
      <c r="S587" s="288" t="str">
        <f t="shared" si="45"/>
        <v>//**Computers and Electronics Coal Use: **</v>
      </c>
      <c r="T587" s="275" t="str">
        <f t="shared" si="46"/>
        <v/>
      </c>
      <c r="U587" s="304"/>
    </row>
    <row r="588" spans="1:21" s="329" customFormat="1" x14ac:dyDescent="0.25">
      <c r="A588" s="275" t="s">
        <v>2185</v>
      </c>
      <c r="B588" s="276"/>
      <c r="C588" s="189" t="s">
        <v>753</v>
      </c>
      <c r="D588" s="189" t="s">
        <v>797</v>
      </c>
      <c r="E588" s="189" t="s">
        <v>798</v>
      </c>
      <c r="F588" s="191" t="s">
        <v>2068</v>
      </c>
      <c r="G588" s="184" t="s">
        <v>808</v>
      </c>
      <c r="H588" s="181" t="s">
        <v>2118</v>
      </c>
      <c r="I588" s="184" t="s">
        <v>809</v>
      </c>
      <c r="J588" s="43">
        <v>1120</v>
      </c>
      <c r="K588" s="184" t="s">
        <v>310</v>
      </c>
      <c r="L588" s="199"/>
      <c r="M588" s="276"/>
      <c r="N588" s="209" t="s">
        <v>2183</v>
      </c>
      <c r="O588" s="209"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88" t="s">
        <v>2184</v>
      </c>
      <c r="Q588" s="288" t="s">
        <v>310</v>
      </c>
      <c r="R588" s="288" t="str">
        <f t="shared" si="44"/>
        <v>Computers and Electronics Natural Gas Use</v>
      </c>
      <c r="S588" s="288" t="str">
        <f t="shared" si="45"/>
        <v>//**Computers and Electronics Natural Gas Use: **</v>
      </c>
      <c r="T588" s="275" t="str">
        <f t="shared" si="46"/>
        <v>//**Computers and Electronics Natural Gas Use: **</v>
      </c>
      <c r="U588" s="304"/>
    </row>
    <row r="589" spans="1:21" s="329" customFormat="1" x14ac:dyDescent="0.25">
      <c r="A589" s="275" t="s">
        <v>2185</v>
      </c>
      <c r="B589" s="276"/>
      <c r="C589" s="189" t="s">
        <v>753</v>
      </c>
      <c r="D589" s="189" t="s">
        <v>797</v>
      </c>
      <c r="E589" s="189" t="s">
        <v>798</v>
      </c>
      <c r="F589" s="191" t="s">
        <v>2068</v>
      </c>
      <c r="G589" s="184" t="s">
        <v>810</v>
      </c>
      <c r="H589" s="181" t="s">
        <v>2118</v>
      </c>
      <c r="I589" s="184" t="s">
        <v>811</v>
      </c>
      <c r="J589" s="43">
        <v>1121</v>
      </c>
      <c r="K589" s="184" t="s">
        <v>332</v>
      </c>
      <c r="L589" s="199"/>
      <c r="M589" s="276"/>
      <c r="N589" s="209" t="s">
        <v>2183</v>
      </c>
      <c r="O589" s="209"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88" t="s">
        <v>2184</v>
      </c>
      <c r="Q589" s="288" t="s">
        <v>310</v>
      </c>
      <c r="R589" s="288" t="str">
        <f t="shared" si="44"/>
        <v>Computers and Electronics Biomass Use</v>
      </c>
      <c r="S589" s="288" t="str">
        <f t="shared" si="45"/>
        <v>//**Computers and Electronics Biomass Use: **</v>
      </c>
      <c r="T589" s="275" t="str">
        <f t="shared" si="46"/>
        <v/>
      </c>
      <c r="U589" s="304"/>
    </row>
    <row r="590" spans="1:21" s="329" customFormat="1" x14ac:dyDescent="0.25">
      <c r="A590" s="275" t="s">
        <v>2185</v>
      </c>
      <c r="B590" s="276"/>
      <c r="C590" s="189" t="s">
        <v>753</v>
      </c>
      <c r="D590" s="189" t="s">
        <v>797</v>
      </c>
      <c r="E590" s="189" t="s">
        <v>798</v>
      </c>
      <c r="F590" s="191" t="s">
        <v>2068</v>
      </c>
      <c r="G590" s="184" t="s">
        <v>812</v>
      </c>
      <c r="H590" s="181" t="s">
        <v>2118</v>
      </c>
      <c r="I590" s="184" t="s">
        <v>813</v>
      </c>
      <c r="J590" s="43">
        <v>1122</v>
      </c>
      <c r="K590" s="184" t="s">
        <v>310</v>
      </c>
      <c r="L590" s="199"/>
      <c r="M590" s="276"/>
      <c r="N590" s="209" t="s">
        <v>2183</v>
      </c>
      <c r="O590" s="209"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88" t="s">
        <v>2184</v>
      </c>
      <c r="Q590" s="288" t="s">
        <v>310</v>
      </c>
      <c r="R590" s="288" t="str">
        <f t="shared" si="44"/>
        <v>Computers and Electronics Petroleum Use</v>
      </c>
      <c r="S590" s="288" t="str">
        <f t="shared" si="45"/>
        <v>//**Computers and Electronics Petroleum Use: **</v>
      </c>
      <c r="T590" s="275" t="str">
        <f t="shared" si="46"/>
        <v>//**Computers and Electronics Petroleum Use: **</v>
      </c>
      <c r="U590" s="304"/>
    </row>
    <row r="591" spans="1:21" s="329" customFormat="1" x14ac:dyDescent="0.25">
      <c r="A591" s="275" t="s">
        <v>2185</v>
      </c>
      <c r="B591" s="276"/>
      <c r="C591" s="189" t="s">
        <v>753</v>
      </c>
      <c r="D591" s="189" t="s">
        <v>797</v>
      </c>
      <c r="E591" s="189" t="s">
        <v>798</v>
      </c>
      <c r="F591" s="191" t="s">
        <v>2068</v>
      </c>
      <c r="G591" s="184" t="s">
        <v>814</v>
      </c>
      <c r="H591" s="181" t="s">
        <v>2118</v>
      </c>
      <c r="I591" s="184" t="s">
        <v>815</v>
      </c>
      <c r="J591" s="43">
        <v>1123</v>
      </c>
      <c r="K591" s="184" t="s">
        <v>332</v>
      </c>
      <c r="L591" s="199"/>
      <c r="M591" s="276"/>
      <c r="N591" s="209" t="s">
        <v>2183</v>
      </c>
      <c r="O591" s="209"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88" t="s">
        <v>2184</v>
      </c>
      <c r="Q591" s="288" t="s">
        <v>310</v>
      </c>
      <c r="R591" s="288" t="str">
        <f t="shared" si="44"/>
        <v>Computers and Electronics Purchased Heat Use</v>
      </c>
      <c r="S591" s="288" t="str">
        <f t="shared" si="45"/>
        <v>//**Computers and Electronics Purchased Heat Use: **</v>
      </c>
      <c r="T591" s="275" t="str">
        <f t="shared" si="46"/>
        <v/>
      </c>
      <c r="U591" s="304"/>
    </row>
    <row r="592" spans="1:21" s="329" customFormat="1" x14ac:dyDescent="0.25">
      <c r="A592" s="275" t="s">
        <v>2185</v>
      </c>
      <c r="B592" s="276"/>
      <c r="C592" s="189" t="s">
        <v>753</v>
      </c>
      <c r="D592" s="189" t="s">
        <v>797</v>
      </c>
      <c r="E592" s="189" t="s">
        <v>798</v>
      </c>
      <c r="F592" s="191" t="s">
        <v>2068</v>
      </c>
      <c r="G592" s="184" t="s">
        <v>816</v>
      </c>
      <c r="H592" s="181" t="s">
        <v>2118</v>
      </c>
      <c r="I592" s="184" t="s">
        <v>817</v>
      </c>
      <c r="J592" s="43">
        <v>1124</v>
      </c>
      <c r="K592" s="184" t="s">
        <v>332</v>
      </c>
      <c r="L592" s="199"/>
      <c r="M592" s="276"/>
      <c r="N592" s="209" t="s">
        <v>2183</v>
      </c>
      <c r="O592" s="209"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88" t="s">
        <v>2184</v>
      </c>
      <c r="Q592" s="288" t="s">
        <v>310</v>
      </c>
      <c r="R592" s="288" t="str">
        <f t="shared" si="44"/>
        <v>Computers and Electronics Crude Oil Use</v>
      </c>
      <c r="S592" s="288" t="str">
        <f t="shared" si="45"/>
        <v>//**Computers and Electronics Crude Oil Use: **</v>
      </c>
      <c r="T592" s="275" t="str">
        <f t="shared" si="46"/>
        <v/>
      </c>
      <c r="U592" s="304"/>
    </row>
    <row r="593" spans="1:21" s="329" customFormat="1" x14ac:dyDescent="0.25">
      <c r="A593" s="275" t="s">
        <v>2185</v>
      </c>
      <c r="B593" s="276"/>
      <c r="C593" s="189" t="s">
        <v>753</v>
      </c>
      <c r="D593" s="189" t="s">
        <v>797</v>
      </c>
      <c r="E593" s="189" t="s">
        <v>798</v>
      </c>
      <c r="F593" s="191" t="s">
        <v>2068</v>
      </c>
      <c r="G593" s="184" t="s">
        <v>818</v>
      </c>
      <c r="H593" s="181" t="s">
        <v>2118</v>
      </c>
      <c r="I593" s="184" t="s">
        <v>819</v>
      </c>
      <c r="J593" s="43">
        <v>1125</v>
      </c>
      <c r="K593" s="184" t="s">
        <v>332</v>
      </c>
      <c r="L593" s="199"/>
      <c r="M593" s="276"/>
      <c r="N593" s="209" t="s">
        <v>2183</v>
      </c>
      <c r="O593" s="209"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88" t="s">
        <v>2184</v>
      </c>
      <c r="Q593" s="288" t="s">
        <v>310</v>
      </c>
      <c r="R593" s="288" t="str">
        <f t="shared" si="44"/>
        <v>Computers and Electronics Heavy or Residual Fuel Oil Use</v>
      </c>
      <c r="S593" s="288" t="str">
        <f t="shared" si="45"/>
        <v>//**Computers and Electronics Heavy or Residual Fuel Oil Use: **</v>
      </c>
      <c r="T593" s="275" t="str">
        <f t="shared" si="46"/>
        <v/>
      </c>
      <c r="U593" s="304"/>
    </row>
    <row r="594" spans="1:21" s="329" customFormat="1" x14ac:dyDescent="0.25">
      <c r="A594" s="275" t="s">
        <v>2185</v>
      </c>
      <c r="B594" s="276"/>
      <c r="C594" s="189" t="s">
        <v>753</v>
      </c>
      <c r="D594" s="189" t="s">
        <v>797</v>
      </c>
      <c r="E594" s="189" t="s">
        <v>798</v>
      </c>
      <c r="F594" s="191" t="s">
        <v>2068</v>
      </c>
      <c r="G594" s="184" t="s">
        <v>820</v>
      </c>
      <c r="H594" s="181" t="s">
        <v>2118</v>
      </c>
      <c r="I594" s="184" t="s">
        <v>821</v>
      </c>
      <c r="J594" s="43">
        <v>1126</v>
      </c>
      <c r="K594" s="184" t="s">
        <v>310</v>
      </c>
      <c r="L594" s="199"/>
      <c r="M594" s="276"/>
      <c r="N594" s="209" t="s">
        <v>2183</v>
      </c>
      <c r="O594" s="209"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88" t="s">
        <v>2184</v>
      </c>
      <c r="Q594" s="288" t="s">
        <v>310</v>
      </c>
      <c r="R594" s="288" t="str">
        <f t="shared" si="44"/>
        <v>Computers and Electronics LPG Propane or Butane Use</v>
      </c>
      <c r="S594" s="288" t="str">
        <f t="shared" si="45"/>
        <v>//**Computers and Electronics LPG Propane or Butane Use: **</v>
      </c>
      <c r="T594" s="275" t="str">
        <f t="shared" si="46"/>
        <v>//**Computers and Electronics LPG Propane or Butane Use: **</v>
      </c>
      <c r="U594" s="304"/>
    </row>
    <row r="595" spans="1:21" s="329" customFormat="1" x14ac:dyDescent="0.25">
      <c r="A595" s="275" t="s">
        <v>2185</v>
      </c>
      <c r="B595" s="276"/>
      <c r="C595" s="189" t="s">
        <v>753</v>
      </c>
      <c r="D595" s="189" t="s">
        <v>797</v>
      </c>
      <c r="E595" s="189" t="s">
        <v>798</v>
      </c>
      <c r="F595" s="191" t="s">
        <v>2068</v>
      </c>
      <c r="G595" s="184" t="s">
        <v>822</v>
      </c>
      <c r="H595" s="181" t="s">
        <v>2118</v>
      </c>
      <c r="I595" s="184" t="s">
        <v>823</v>
      </c>
      <c r="J595" s="43">
        <v>1127</v>
      </c>
      <c r="K595" s="184" t="s">
        <v>332</v>
      </c>
      <c r="L595" s="199"/>
      <c r="M595" s="276"/>
      <c r="N595" s="209" t="s">
        <v>2183</v>
      </c>
      <c r="O595" s="209"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88" t="s">
        <v>2184</v>
      </c>
      <c r="Q595" s="288" t="s">
        <v>310</v>
      </c>
      <c r="R595" s="288" t="str">
        <f t="shared" si="44"/>
        <v>Computers and Electronics Hydrogen Use</v>
      </c>
      <c r="S595" s="288" t="str">
        <f t="shared" si="45"/>
        <v>//**Computers and Electronics Hydrogen Use: **</v>
      </c>
      <c r="T595" s="275" t="str">
        <f t="shared" si="46"/>
        <v/>
      </c>
      <c r="U595" s="304"/>
    </row>
    <row r="596" spans="1:21" s="329" customFormat="1" x14ac:dyDescent="0.25">
      <c r="A596" s="275" t="s">
        <v>2185</v>
      </c>
      <c r="B596" s="276"/>
      <c r="C596" s="189" t="s">
        <v>753</v>
      </c>
      <c r="D596" s="189" t="s">
        <v>797</v>
      </c>
      <c r="E596" s="189" t="s">
        <v>798</v>
      </c>
      <c r="F596" s="191" t="s">
        <v>2066</v>
      </c>
      <c r="G596" s="184" t="s">
        <v>799</v>
      </c>
      <c r="H596" s="181" t="s">
        <v>2117</v>
      </c>
      <c r="I596" s="184" t="s">
        <v>800</v>
      </c>
      <c r="J596" s="43">
        <v>1128</v>
      </c>
      <c r="K596" s="184" t="s">
        <v>310</v>
      </c>
      <c r="L596" s="199"/>
      <c r="M596" s="276"/>
      <c r="N596" s="209" t="s">
        <v>2183</v>
      </c>
      <c r="O596" s="209"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88" t="s">
        <v>2184</v>
      </c>
      <c r="Q596" s="288" t="s">
        <v>310</v>
      </c>
      <c r="R596" s="288" t="str">
        <f t="shared" si="44"/>
        <v>Appliances and Electrical Equipment Electricity Use</v>
      </c>
      <c r="S596" s="288" t="str">
        <f t="shared" si="45"/>
        <v>//**Appliances and Electrical Equipment Electricity Use: **</v>
      </c>
      <c r="T596" s="275" t="str">
        <f t="shared" si="46"/>
        <v>//**Appliances and Electrical Equipment Electricity Use: **</v>
      </c>
      <c r="U596" s="304"/>
    </row>
    <row r="597" spans="1:21" s="329" customFormat="1" x14ac:dyDescent="0.25">
      <c r="A597" s="275" t="s">
        <v>2185</v>
      </c>
      <c r="B597" s="276"/>
      <c r="C597" s="189" t="s">
        <v>753</v>
      </c>
      <c r="D597" s="189" t="s">
        <v>797</v>
      </c>
      <c r="E597" s="189" t="s">
        <v>798</v>
      </c>
      <c r="F597" s="191" t="s">
        <v>2066</v>
      </c>
      <c r="G597" s="184" t="s">
        <v>806</v>
      </c>
      <c r="H597" s="181" t="s">
        <v>2117</v>
      </c>
      <c r="I597" s="184" t="s">
        <v>807</v>
      </c>
      <c r="J597" s="43">
        <v>1129</v>
      </c>
      <c r="K597" s="184" t="s">
        <v>332</v>
      </c>
      <c r="L597" s="199"/>
      <c r="M597" s="276"/>
      <c r="N597" s="209" t="s">
        <v>2183</v>
      </c>
      <c r="O597" s="209"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88" t="s">
        <v>2184</v>
      </c>
      <c r="Q597" s="288" t="s">
        <v>310</v>
      </c>
      <c r="R597" s="288" t="str">
        <f t="shared" si="44"/>
        <v>Appliances and Electrical Equipment Coal Use</v>
      </c>
      <c r="S597" s="288" t="str">
        <f t="shared" si="45"/>
        <v>//**Appliances and Electrical Equipment Coal Use: **</v>
      </c>
      <c r="T597" s="275" t="str">
        <f t="shared" si="46"/>
        <v/>
      </c>
      <c r="U597" s="304"/>
    </row>
    <row r="598" spans="1:21" s="329" customFormat="1" x14ac:dyDescent="0.25">
      <c r="A598" s="275" t="s">
        <v>2185</v>
      </c>
      <c r="B598" s="276"/>
      <c r="C598" s="189" t="s">
        <v>753</v>
      </c>
      <c r="D598" s="189" t="s">
        <v>797</v>
      </c>
      <c r="E598" s="189" t="s">
        <v>798</v>
      </c>
      <c r="F598" s="191" t="s">
        <v>2066</v>
      </c>
      <c r="G598" s="184" t="s">
        <v>808</v>
      </c>
      <c r="H598" s="181" t="s">
        <v>2117</v>
      </c>
      <c r="I598" s="184" t="s">
        <v>809</v>
      </c>
      <c r="J598" s="43">
        <v>1130</v>
      </c>
      <c r="K598" s="184" t="s">
        <v>310</v>
      </c>
      <c r="L598" s="199"/>
      <c r="M598" s="276"/>
      <c r="N598" s="209" t="s">
        <v>2183</v>
      </c>
      <c r="O598" s="209"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88" t="s">
        <v>2184</v>
      </c>
      <c r="Q598" s="288" t="s">
        <v>310</v>
      </c>
      <c r="R598" s="288" t="str">
        <f t="shared" si="44"/>
        <v>Appliances and Electrical Equipment Natural Gas Use</v>
      </c>
      <c r="S598" s="288" t="str">
        <f t="shared" si="45"/>
        <v>//**Appliances and Electrical Equipment Natural Gas Use: **</v>
      </c>
      <c r="T598" s="275" t="str">
        <f t="shared" si="46"/>
        <v>//**Appliances and Electrical Equipment Natural Gas Use: **</v>
      </c>
      <c r="U598" s="304"/>
    </row>
    <row r="599" spans="1:21" s="329" customFormat="1" x14ac:dyDescent="0.25">
      <c r="A599" s="275" t="s">
        <v>2185</v>
      </c>
      <c r="B599" s="276"/>
      <c r="C599" s="189" t="s">
        <v>753</v>
      </c>
      <c r="D599" s="189" t="s">
        <v>797</v>
      </c>
      <c r="E599" s="189" t="s">
        <v>798</v>
      </c>
      <c r="F599" s="191" t="s">
        <v>2066</v>
      </c>
      <c r="G599" s="184" t="s">
        <v>810</v>
      </c>
      <c r="H599" s="181" t="s">
        <v>2117</v>
      </c>
      <c r="I599" s="184" t="s">
        <v>811</v>
      </c>
      <c r="J599" s="43">
        <v>1131</v>
      </c>
      <c r="K599" s="184" t="s">
        <v>332</v>
      </c>
      <c r="L599" s="199"/>
      <c r="M599" s="276"/>
      <c r="N599" s="209" t="s">
        <v>2183</v>
      </c>
      <c r="O599" s="209"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88" t="s">
        <v>2184</v>
      </c>
      <c r="Q599" s="288" t="s">
        <v>310</v>
      </c>
      <c r="R599" s="288" t="str">
        <f t="shared" si="44"/>
        <v>Appliances and Electrical Equipment Biomass Use</v>
      </c>
      <c r="S599" s="288" t="str">
        <f t="shared" si="45"/>
        <v>//**Appliances and Electrical Equipment Biomass Use: **</v>
      </c>
      <c r="T599" s="275" t="str">
        <f t="shared" si="46"/>
        <v/>
      </c>
      <c r="U599" s="304"/>
    </row>
    <row r="600" spans="1:21" s="329" customFormat="1" x14ac:dyDescent="0.25">
      <c r="A600" s="275" t="s">
        <v>2185</v>
      </c>
      <c r="B600" s="276"/>
      <c r="C600" s="189" t="s">
        <v>753</v>
      </c>
      <c r="D600" s="189" t="s">
        <v>797</v>
      </c>
      <c r="E600" s="189" t="s">
        <v>798</v>
      </c>
      <c r="F600" s="191" t="s">
        <v>2066</v>
      </c>
      <c r="G600" s="184" t="s">
        <v>812</v>
      </c>
      <c r="H600" s="181" t="s">
        <v>2117</v>
      </c>
      <c r="I600" s="184" t="s">
        <v>813</v>
      </c>
      <c r="J600" s="43">
        <v>1132</v>
      </c>
      <c r="K600" s="184" t="s">
        <v>310</v>
      </c>
      <c r="L600" s="199"/>
      <c r="M600" s="276"/>
      <c r="N600" s="209" t="s">
        <v>2183</v>
      </c>
      <c r="O600" s="209"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88" t="s">
        <v>2184</v>
      </c>
      <c r="Q600" s="288" t="s">
        <v>310</v>
      </c>
      <c r="R600" s="288" t="str">
        <f t="shared" si="44"/>
        <v>Appliances and Electrical Equipment Petroleum Use</v>
      </c>
      <c r="S600" s="288" t="str">
        <f t="shared" si="45"/>
        <v>//**Appliances and Electrical Equipment Petroleum Use: **</v>
      </c>
      <c r="T600" s="275" t="str">
        <f t="shared" si="46"/>
        <v>//**Appliances and Electrical Equipment Petroleum Use: **</v>
      </c>
      <c r="U600" s="304"/>
    </row>
    <row r="601" spans="1:21" s="329" customFormat="1" x14ac:dyDescent="0.25">
      <c r="A601" s="275" t="s">
        <v>2185</v>
      </c>
      <c r="B601" s="276"/>
      <c r="C601" s="189" t="s">
        <v>753</v>
      </c>
      <c r="D601" s="189" t="s">
        <v>797</v>
      </c>
      <c r="E601" s="189" t="s">
        <v>798</v>
      </c>
      <c r="F601" s="191" t="s">
        <v>2066</v>
      </c>
      <c r="G601" s="184" t="s">
        <v>814</v>
      </c>
      <c r="H601" s="181" t="s">
        <v>2117</v>
      </c>
      <c r="I601" s="184" t="s">
        <v>815</v>
      </c>
      <c r="J601" s="43">
        <v>1133</v>
      </c>
      <c r="K601" s="184" t="s">
        <v>332</v>
      </c>
      <c r="L601" s="199"/>
      <c r="M601" s="276"/>
      <c r="N601" s="209" t="s">
        <v>2183</v>
      </c>
      <c r="O601" s="209"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88" t="s">
        <v>2184</v>
      </c>
      <c r="Q601" s="288" t="s">
        <v>310</v>
      </c>
      <c r="R601" s="288" t="str">
        <f t="shared" si="44"/>
        <v>Appliances and Electrical Equipment Purchased Heat Use</v>
      </c>
      <c r="S601" s="288" t="str">
        <f t="shared" si="45"/>
        <v>//**Appliances and Electrical Equipment Purchased Heat Use: **</v>
      </c>
      <c r="T601" s="275" t="str">
        <f t="shared" si="46"/>
        <v/>
      </c>
      <c r="U601" s="304"/>
    </row>
    <row r="602" spans="1:21" s="329" customFormat="1" x14ac:dyDescent="0.25">
      <c r="A602" s="275" t="s">
        <v>2185</v>
      </c>
      <c r="B602" s="276"/>
      <c r="C602" s="189" t="s">
        <v>753</v>
      </c>
      <c r="D602" s="189" t="s">
        <v>797</v>
      </c>
      <c r="E602" s="189" t="s">
        <v>798</v>
      </c>
      <c r="F602" s="191" t="s">
        <v>2066</v>
      </c>
      <c r="G602" s="184" t="s">
        <v>816</v>
      </c>
      <c r="H602" s="181" t="s">
        <v>2117</v>
      </c>
      <c r="I602" s="184" t="s">
        <v>817</v>
      </c>
      <c r="J602" s="43">
        <v>1134</v>
      </c>
      <c r="K602" s="184" t="s">
        <v>332</v>
      </c>
      <c r="L602" s="199"/>
      <c r="M602" s="276"/>
      <c r="N602" s="209" t="s">
        <v>2183</v>
      </c>
      <c r="O602" s="209"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88" t="s">
        <v>2184</v>
      </c>
      <c r="Q602" s="288" t="s">
        <v>310</v>
      </c>
      <c r="R602" s="288" t="str">
        <f t="shared" si="44"/>
        <v>Appliances and Electrical Equipment Crude Oil Use</v>
      </c>
      <c r="S602" s="288" t="str">
        <f t="shared" si="45"/>
        <v>//**Appliances and Electrical Equipment Crude Oil Use: **</v>
      </c>
      <c r="T602" s="275" t="str">
        <f t="shared" si="46"/>
        <v/>
      </c>
      <c r="U602" s="304"/>
    </row>
    <row r="603" spans="1:21" s="329" customFormat="1" x14ac:dyDescent="0.25">
      <c r="A603" s="275" t="s">
        <v>2185</v>
      </c>
      <c r="B603" s="276"/>
      <c r="C603" s="189" t="s">
        <v>753</v>
      </c>
      <c r="D603" s="189" t="s">
        <v>797</v>
      </c>
      <c r="E603" s="189" t="s">
        <v>798</v>
      </c>
      <c r="F603" s="191" t="s">
        <v>2066</v>
      </c>
      <c r="G603" s="184" t="s">
        <v>818</v>
      </c>
      <c r="H603" s="181" t="s">
        <v>2117</v>
      </c>
      <c r="I603" s="184" t="s">
        <v>819</v>
      </c>
      <c r="J603" s="43">
        <v>1135</v>
      </c>
      <c r="K603" s="184" t="s">
        <v>332</v>
      </c>
      <c r="L603" s="199"/>
      <c r="M603" s="276"/>
      <c r="N603" s="209" t="s">
        <v>2183</v>
      </c>
      <c r="O603" s="209"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88" t="s">
        <v>2184</v>
      </c>
      <c r="Q603" s="288" t="s">
        <v>310</v>
      </c>
      <c r="R603" s="288" t="str">
        <f t="shared" si="44"/>
        <v>Appliances and Electrical Equipment Heavy or Residual Fuel Oil Use</v>
      </c>
      <c r="S603" s="288" t="str">
        <f t="shared" si="45"/>
        <v>//**Appliances and Electrical Equipment Heavy or Residual Fuel Oil Use: **</v>
      </c>
      <c r="T603" s="275" t="str">
        <f t="shared" si="46"/>
        <v/>
      </c>
      <c r="U603" s="304"/>
    </row>
    <row r="604" spans="1:21" s="329" customFormat="1" x14ac:dyDescent="0.25">
      <c r="A604" s="275" t="s">
        <v>2185</v>
      </c>
      <c r="B604" s="276"/>
      <c r="C604" s="189" t="s">
        <v>753</v>
      </c>
      <c r="D604" s="189" t="s">
        <v>797</v>
      </c>
      <c r="E604" s="189" t="s">
        <v>798</v>
      </c>
      <c r="F604" s="191" t="s">
        <v>2066</v>
      </c>
      <c r="G604" s="184" t="s">
        <v>820</v>
      </c>
      <c r="H604" s="181" t="s">
        <v>2117</v>
      </c>
      <c r="I604" s="184" t="s">
        <v>821</v>
      </c>
      <c r="J604" s="43">
        <v>1136</v>
      </c>
      <c r="K604" s="184" t="s">
        <v>310</v>
      </c>
      <c r="L604" s="199"/>
      <c r="M604" s="276"/>
      <c r="N604" s="209" t="s">
        <v>2183</v>
      </c>
      <c r="O604" s="209"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88" t="s">
        <v>2184</v>
      </c>
      <c r="Q604" s="288" t="s">
        <v>310</v>
      </c>
      <c r="R604" s="288" t="str">
        <f t="shared" si="44"/>
        <v>Appliances and Electrical Equipment LPG Propane or Butane Use</v>
      </c>
      <c r="S604" s="288" t="str">
        <f t="shared" si="45"/>
        <v>//**Appliances and Electrical Equipment LPG Propane or Butane Use: **</v>
      </c>
      <c r="T604" s="275" t="str">
        <f t="shared" si="46"/>
        <v>//**Appliances and Electrical Equipment LPG Propane or Butane Use: **</v>
      </c>
      <c r="U604" s="304"/>
    </row>
    <row r="605" spans="1:21" s="329" customFormat="1" x14ac:dyDescent="0.25">
      <c r="A605" s="275" t="s">
        <v>2185</v>
      </c>
      <c r="B605" s="276"/>
      <c r="C605" s="189" t="s">
        <v>753</v>
      </c>
      <c r="D605" s="189" t="s">
        <v>797</v>
      </c>
      <c r="E605" s="189" t="s">
        <v>798</v>
      </c>
      <c r="F605" s="191" t="s">
        <v>2066</v>
      </c>
      <c r="G605" s="184" t="s">
        <v>822</v>
      </c>
      <c r="H605" s="181" t="s">
        <v>2117</v>
      </c>
      <c r="I605" s="184" t="s">
        <v>823</v>
      </c>
      <c r="J605" s="43">
        <v>1137</v>
      </c>
      <c r="K605" s="184" t="s">
        <v>332</v>
      </c>
      <c r="L605" s="199"/>
      <c r="M605" s="276"/>
      <c r="N605" s="209" t="s">
        <v>2183</v>
      </c>
      <c r="O605" s="209"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88" t="s">
        <v>2184</v>
      </c>
      <c r="Q605" s="288" t="s">
        <v>310</v>
      </c>
      <c r="R605" s="288" t="str">
        <f t="shared" si="44"/>
        <v>Appliances and Electrical Equipment Hydrogen Use</v>
      </c>
      <c r="S605" s="288" t="str">
        <f t="shared" si="45"/>
        <v>//**Appliances and Electrical Equipment Hydrogen Use: **</v>
      </c>
      <c r="T605" s="275" t="str">
        <f t="shared" si="46"/>
        <v/>
      </c>
      <c r="U605" s="304"/>
    </row>
    <row r="606" spans="1:21" s="329" customFormat="1" x14ac:dyDescent="0.25">
      <c r="A606" s="275" t="s">
        <v>2185</v>
      </c>
      <c r="B606" s="276"/>
      <c r="C606" s="189" t="s">
        <v>753</v>
      </c>
      <c r="D606" s="189" t="s">
        <v>797</v>
      </c>
      <c r="E606" s="189" t="s">
        <v>798</v>
      </c>
      <c r="F606" s="191" t="s">
        <v>2064</v>
      </c>
      <c r="G606" s="184" t="s">
        <v>799</v>
      </c>
      <c r="H606" s="181" t="s">
        <v>2116</v>
      </c>
      <c r="I606" s="184" t="s">
        <v>800</v>
      </c>
      <c r="J606" s="43">
        <v>1138</v>
      </c>
      <c r="K606" s="184" t="s">
        <v>310</v>
      </c>
      <c r="L606" s="199"/>
      <c r="M606" s="276"/>
      <c r="N606" s="209" t="s">
        <v>2183</v>
      </c>
      <c r="O606" s="209"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88" t="s">
        <v>2184</v>
      </c>
      <c r="Q606" s="288" t="s">
        <v>310</v>
      </c>
      <c r="R606" s="288" t="str">
        <f t="shared" si="44"/>
        <v>Other Machinery Electricity Use</v>
      </c>
      <c r="S606" s="288" t="str">
        <f t="shared" si="45"/>
        <v>//**Other Machinery Electricity Use: **</v>
      </c>
      <c r="T606" s="275" t="str">
        <f t="shared" si="46"/>
        <v>//**Other Machinery Electricity Use: **</v>
      </c>
      <c r="U606" s="304"/>
    </row>
    <row r="607" spans="1:21" s="329" customFormat="1" x14ac:dyDescent="0.25">
      <c r="A607" s="275" t="s">
        <v>2185</v>
      </c>
      <c r="B607" s="276"/>
      <c r="C607" s="189" t="s">
        <v>753</v>
      </c>
      <c r="D607" s="189" t="s">
        <v>797</v>
      </c>
      <c r="E607" s="189" t="s">
        <v>798</v>
      </c>
      <c r="F607" s="191" t="s">
        <v>2064</v>
      </c>
      <c r="G607" s="184" t="s">
        <v>806</v>
      </c>
      <c r="H607" s="181" t="s">
        <v>2116</v>
      </c>
      <c r="I607" s="184" t="s">
        <v>807</v>
      </c>
      <c r="J607" s="43">
        <v>1139</v>
      </c>
      <c r="K607" s="184" t="s">
        <v>310</v>
      </c>
      <c r="L607" s="199"/>
      <c r="M607" s="276"/>
      <c r="N607" s="209" t="s">
        <v>2183</v>
      </c>
      <c r="O607" s="209"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88" t="s">
        <v>2184</v>
      </c>
      <c r="Q607" s="288" t="s">
        <v>310</v>
      </c>
      <c r="R607" s="288" t="str">
        <f t="shared" si="44"/>
        <v>Other Machinery Coal Use</v>
      </c>
      <c r="S607" s="288" t="str">
        <f t="shared" si="45"/>
        <v>//**Other Machinery Coal Use: **</v>
      </c>
      <c r="T607" s="275" t="str">
        <f t="shared" si="46"/>
        <v>//**Other Machinery Coal Use: **</v>
      </c>
      <c r="U607" s="304"/>
    </row>
    <row r="608" spans="1:21" s="329" customFormat="1" x14ac:dyDescent="0.25">
      <c r="A608" s="275" t="s">
        <v>2185</v>
      </c>
      <c r="B608" s="276"/>
      <c r="C608" s="189" t="s">
        <v>753</v>
      </c>
      <c r="D608" s="189" t="s">
        <v>797</v>
      </c>
      <c r="E608" s="189" t="s">
        <v>798</v>
      </c>
      <c r="F608" s="191" t="s">
        <v>2064</v>
      </c>
      <c r="G608" s="184" t="s">
        <v>808</v>
      </c>
      <c r="H608" s="181" t="s">
        <v>2116</v>
      </c>
      <c r="I608" s="184" t="s">
        <v>809</v>
      </c>
      <c r="J608" s="43">
        <v>1140</v>
      </c>
      <c r="K608" s="184" t="s">
        <v>310</v>
      </c>
      <c r="L608" s="199"/>
      <c r="M608" s="276"/>
      <c r="N608" s="209" t="s">
        <v>2183</v>
      </c>
      <c r="O608" s="209"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88" t="s">
        <v>2184</v>
      </c>
      <c r="Q608" s="288" t="s">
        <v>310</v>
      </c>
      <c r="R608" s="288" t="str">
        <f t="shared" si="44"/>
        <v>Other Machinery Natural Gas Use</v>
      </c>
      <c r="S608" s="288" t="str">
        <f t="shared" si="45"/>
        <v>//**Other Machinery Natural Gas Use: **</v>
      </c>
      <c r="T608" s="275" t="str">
        <f t="shared" si="46"/>
        <v>//**Other Machinery Natural Gas Use: **</v>
      </c>
      <c r="U608" s="304"/>
    </row>
    <row r="609" spans="1:21" s="329" customFormat="1" x14ac:dyDescent="0.25">
      <c r="A609" s="275" t="s">
        <v>2185</v>
      </c>
      <c r="B609" s="276"/>
      <c r="C609" s="189" t="s">
        <v>753</v>
      </c>
      <c r="D609" s="189" t="s">
        <v>797</v>
      </c>
      <c r="E609" s="189" t="s">
        <v>798</v>
      </c>
      <c r="F609" s="191" t="s">
        <v>2064</v>
      </c>
      <c r="G609" s="184" t="s">
        <v>810</v>
      </c>
      <c r="H609" s="181" t="s">
        <v>2116</v>
      </c>
      <c r="I609" s="184" t="s">
        <v>811</v>
      </c>
      <c r="J609" s="43">
        <v>1141</v>
      </c>
      <c r="K609" s="184" t="s">
        <v>332</v>
      </c>
      <c r="L609" s="199"/>
      <c r="M609" s="276"/>
      <c r="N609" s="209" t="s">
        <v>2183</v>
      </c>
      <c r="O609" s="209"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88" t="s">
        <v>2184</v>
      </c>
      <c r="Q609" s="288" t="s">
        <v>310</v>
      </c>
      <c r="R609" s="288" t="str">
        <f t="shared" si="44"/>
        <v>Other Machinery Biomass Use</v>
      </c>
      <c r="S609" s="288" t="str">
        <f t="shared" si="45"/>
        <v>//**Other Machinery Biomass Use: **</v>
      </c>
      <c r="T609" s="275" t="str">
        <f t="shared" si="46"/>
        <v/>
      </c>
      <c r="U609" s="304"/>
    </row>
    <row r="610" spans="1:21" s="329" customFormat="1" x14ac:dyDescent="0.25">
      <c r="A610" s="275" t="s">
        <v>2185</v>
      </c>
      <c r="B610" s="276"/>
      <c r="C610" s="189" t="s">
        <v>753</v>
      </c>
      <c r="D610" s="189" t="s">
        <v>797</v>
      </c>
      <c r="E610" s="189" t="s">
        <v>798</v>
      </c>
      <c r="F610" s="191" t="s">
        <v>2064</v>
      </c>
      <c r="G610" s="184" t="s">
        <v>812</v>
      </c>
      <c r="H610" s="181" t="s">
        <v>2116</v>
      </c>
      <c r="I610" s="184" t="s">
        <v>813</v>
      </c>
      <c r="J610" s="43">
        <v>1142</v>
      </c>
      <c r="K610" s="184" t="s">
        <v>310</v>
      </c>
      <c r="L610" s="199"/>
      <c r="M610" s="276"/>
      <c r="N610" s="209" t="s">
        <v>2183</v>
      </c>
      <c r="O610" s="209"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88" t="s">
        <v>2184</v>
      </c>
      <c r="Q610" s="288" t="s">
        <v>310</v>
      </c>
      <c r="R610" s="288" t="str">
        <f t="shared" si="44"/>
        <v>Other Machinery Petroleum Use</v>
      </c>
      <c r="S610" s="288" t="str">
        <f t="shared" si="45"/>
        <v>//**Other Machinery Petroleum Use: **</v>
      </c>
      <c r="T610" s="275" t="str">
        <f t="shared" si="46"/>
        <v>//**Other Machinery Petroleum Use: **</v>
      </c>
      <c r="U610" s="304"/>
    </row>
    <row r="611" spans="1:21" s="329" customFormat="1" x14ac:dyDescent="0.25">
      <c r="A611" s="275" t="s">
        <v>2185</v>
      </c>
      <c r="B611" s="276"/>
      <c r="C611" s="189" t="s">
        <v>753</v>
      </c>
      <c r="D611" s="189" t="s">
        <v>797</v>
      </c>
      <c r="E611" s="189" t="s">
        <v>798</v>
      </c>
      <c r="F611" s="191" t="s">
        <v>2064</v>
      </c>
      <c r="G611" s="184" t="s">
        <v>814</v>
      </c>
      <c r="H611" s="181" t="s">
        <v>2116</v>
      </c>
      <c r="I611" s="184" t="s">
        <v>815</v>
      </c>
      <c r="J611" s="43">
        <v>1143</v>
      </c>
      <c r="K611" s="184" t="s">
        <v>332</v>
      </c>
      <c r="L611" s="199"/>
      <c r="M611" s="276"/>
      <c r="N611" s="209" t="s">
        <v>2183</v>
      </c>
      <c r="O611" s="209"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88" t="s">
        <v>2184</v>
      </c>
      <c r="Q611" s="288" t="s">
        <v>310</v>
      </c>
      <c r="R611" s="288" t="str">
        <f t="shared" si="44"/>
        <v>Other Machinery Purchased Heat Use</v>
      </c>
      <c r="S611" s="288" t="str">
        <f t="shared" si="45"/>
        <v>//**Other Machinery Purchased Heat Use: **</v>
      </c>
      <c r="T611" s="275" t="str">
        <f t="shared" si="46"/>
        <v/>
      </c>
      <c r="U611" s="304"/>
    </row>
    <row r="612" spans="1:21" s="329" customFormat="1" x14ac:dyDescent="0.25">
      <c r="A612" s="275" t="s">
        <v>2185</v>
      </c>
      <c r="B612" s="276"/>
      <c r="C612" s="189" t="s">
        <v>753</v>
      </c>
      <c r="D612" s="189" t="s">
        <v>797</v>
      </c>
      <c r="E612" s="189" t="s">
        <v>798</v>
      </c>
      <c r="F612" s="191" t="s">
        <v>2064</v>
      </c>
      <c r="G612" s="184" t="s">
        <v>816</v>
      </c>
      <c r="H612" s="181" t="s">
        <v>2116</v>
      </c>
      <c r="I612" s="184" t="s">
        <v>817</v>
      </c>
      <c r="J612" s="43">
        <v>1144</v>
      </c>
      <c r="K612" s="184" t="s">
        <v>332</v>
      </c>
      <c r="L612" s="199"/>
      <c r="M612" s="276"/>
      <c r="N612" s="209" t="s">
        <v>2183</v>
      </c>
      <c r="O612" s="209"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88" t="s">
        <v>2184</v>
      </c>
      <c r="Q612" s="288" t="s">
        <v>310</v>
      </c>
      <c r="R612" s="288" t="str">
        <f t="shared" si="44"/>
        <v>Other Machinery Crude Oil Use</v>
      </c>
      <c r="S612" s="288" t="str">
        <f t="shared" si="45"/>
        <v>//**Other Machinery Crude Oil Use: **</v>
      </c>
      <c r="T612" s="275" t="str">
        <f t="shared" si="46"/>
        <v/>
      </c>
      <c r="U612" s="304"/>
    </row>
    <row r="613" spans="1:21" s="329" customFormat="1" x14ac:dyDescent="0.25">
      <c r="A613" s="275" t="s">
        <v>2185</v>
      </c>
      <c r="B613" s="276"/>
      <c r="C613" s="189" t="s">
        <v>753</v>
      </c>
      <c r="D613" s="189" t="s">
        <v>797</v>
      </c>
      <c r="E613" s="189" t="s">
        <v>798</v>
      </c>
      <c r="F613" s="191" t="s">
        <v>2064</v>
      </c>
      <c r="G613" s="184" t="s">
        <v>818</v>
      </c>
      <c r="H613" s="181" t="s">
        <v>2116</v>
      </c>
      <c r="I613" s="184" t="s">
        <v>819</v>
      </c>
      <c r="J613" s="43">
        <v>1145</v>
      </c>
      <c r="K613" s="184" t="s">
        <v>332</v>
      </c>
      <c r="L613" s="199"/>
      <c r="M613" s="276"/>
      <c r="N613" s="209" t="s">
        <v>2183</v>
      </c>
      <c r="O613" s="209"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88" t="s">
        <v>2184</v>
      </c>
      <c r="Q613" s="288" t="s">
        <v>310</v>
      </c>
      <c r="R613" s="288" t="str">
        <f t="shared" si="44"/>
        <v>Other Machinery Heavy or Residual Fuel Oil Use</v>
      </c>
      <c r="S613" s="288" t="str">
        <f t="shared" si="45"/>
        <v>//**Other Machinery Heavy or Residual Fuel Oil Use: **</v>
      </c>
      <c r="T613" s="275" t="str">
        <f t="shared" si="46"/>
        <v/>
      </c>
      <c r="U613" s="304"/>
    </row>
    <row r="614" spans="1:21" s="329" customFormat="1" x14ac:dyDescent="0.25">
      <c r="A614" s="275" t="s">
        <v>2185</v>
      </c>
      <c r="B614" s="276"/>
      <c r="C614" s="189" t="s">
        <v>753</v>
      </c>
      <c r="D614" s="189" t="s">
        <v>797</v>
      </c>
      <c r="E614" s="189" t="s">
        <v>798</v>
      </c>
      <c r="F614" s="191" t="s">
        <v>2064</v>
      </c>
      <c r="G614" s="184" t="s">
        <v>820</v>
      </c>
      <c r="H614" s="181" t="s">
        <v>2116</v>
      </c>
      <c r="I614" s="184" t="s">
        <v>821</v>
      </c>
      <c r="J614" s="43">
        <v>1146</v>
      </c>
      <c r="K614" s="184" t="s">
        <v>310</v>
      </c>
      <c r="L614" s="199"/>
      <c r="M614" s="276"/>
      <c r="N614" s="209" t="s">
        <v>2183</v>
      </c>
      <c r="O614" s="209"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88" t="s">
        <v>2184</v>
      </c>
      <c r="Q614" s="288" t="s">
        <v>310</v>
      </c>
      <c r="R614" s="288" t="str">
        <f t="shared" si="44"/>
        <v>Other Machinery LPG Propane or Butane Use</v>
      </c>
      <c r="S614" s="288" t="str">
        <f t="shared" si="45"/>
        <v>//**Other Machinery LPG Propane or Butane Use: **</v>
      </c>
      <c r="T614" s="275" t="str">
        <f t="shared" si="46"/>
        <v>//**Other Machinery LPG Propane or Butane Use: **</v>
      </c>
      <c r="U614" s="304"/>
    </row>
    <row r="615" spans="1:21" s="329" customFormat="1" x14ac:dyDescent="0.25">
      <c r="A615" s="275" t="s">
        <v>2185</v>
      </c>
      <c r="B615" s="276"/>
      <c r="C615" s="189" t="s">
        <v>753</v>
      </c>
      <c r="D615" s="189" t="s">
        <v>797</v>
      </c>
      <c r="E615" s="189" t="s">
        <v>798</v>
      </c>
      <c r="F615" s="191" t="s">
        <v>2064</v>
      </c>
      <c r="G615" s="184" t="s">
        <v>822</v>
      </c>
      <c r="H615" s="181" t="s">
        <v>2116</v>
      </c>
      <c r="I615" s="184" t="s">
        <v>823</v>
      </c>
      <c r="J615" s="43">
        <v>1147</v>
      </c>
      <c r="K615" s="184" t="s">
        <v>332</v>
      </c>
      <c r="L615" s="199"/>
      <c r="M615" s="276"/>
      <c r="N615" s="209" t="s">
        <v>2183</v>
      </c>
      <c r="O615" s="209"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88" t="s">
        <v>2184</v>
      </c>
      <c r="Q615" s="288" t="s">
        <v>310</v>
      </c>
      <c r="R615" s="288" t="str">
        <f t="shared" si="44"/>
        <v>Other Machinery Hydrogen Use</v>
      </c>
      <c r="S615" s="288" t="str">
        <f t="shared" si="45"/>
        <v>//**Other Machinery Hydrogen Use: **</v>
      </c>
      <c r="T615" s="275" t="str">
        <f t="shared" si="46"/>
        <v/>
      </c>
      <c r="U615" s="304"/>
    </row>
    <row r="616" spans="1:21" s="329" customFormat="1" x14ac:dyDescent="0.25">
      <c r="A616" s="275" t="s">
        <v>2185</v>
      </c>
      <c r="B616" s="276"/>
      <c r="C616" s="189" t="s">
        <v>753</v>
      </c>
      <c r="D616" s="189" t="s">
        <v>797</v>
      </c>
      <c r="E616" s="189" t="s">
        <v>798</v>
      </c>
      <c r="F616" s="191" t="s">
        <v>2062</v>
      </c>
      <c r="G616" s="184" t="s">
        <v>799</v>
      </c>
      <c r="H616" s="181" t="s">
        <v>2115</v>
      </c>
      <c r="I616" s="184" t="s">
        <v>800</v>
      </c>
      <c r="J616" s="43">
        <v>1148</v>
      </c>
      <c r="K616" s="184" t="s">
        <v>310</v>
      </c>
      <c r="L616" s="199"/>
      <c r="M616" s="276"/>
      <c r="N616" s="209" t="s">
        <v>2183</v>
      </c>
      <c r="O616" s="209"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88" t="s">
        <v>2184</v>
      </c>
      <c r="Q616" s="288" t="s">
        <v>310</v>
      </c>
      <c r="R616" s="288" t="str">
        <f t="shared" si="44"/>
        <v>Road Vehicles Electricity Use</v>
      </c>
      <c r="S616" s="288" t="str">
        <f t="shared" si="45"/>
        <v>//**Road Vehicles Electricity Use: **</v>
      </c>
      <c r="T616" s="275" t="str">
        <f t="shared" si="46"/>
        <v>//**Road Vehicles Electricity Use: **</v>
      </c>
      <c r="U616" s="304"/>
    </row>
    <row r="617" spans="1:21" s="329" customFormat="1" x14ac:dyDescent="0.25">
      <c r="A617" s="275" t="s">
        <v>2185</v>
      </c>
      <c r="B617" s="276"/>
      <c r="C617" s="189" t="s">
        <v>753</v>
      </c>
      <c r="D617" s="189" t="s">
        <v>797</v>
      </c>
      <c r="E617" s="189" t="s">
        <v>798</v>
      </c>
      <c r="F617" s="191" t="s">
        <v>2062</v>
      </c>
      <c r="G617" s="184" t="s">
        <v>806</v>
      </c>
      <c r="H617" s="181" t="s">
        <v>2115</v>
      </c>
      <c r="I617" s="184" t="s">
        <v>807</v>
      </c>
      <c r="J617" s="43">
        <v>1149</v>
      </c>
      <c r="K617" s="184" t="s">
        <v>310</v>
      </c>
      <c r="L617" s="199"/>
      <c r="M617" s="276"/>
      <c r="N617" s="209" t="s">
        <v>2183</v>
      </c>
      <c r="O617" s="209"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88" t="s">
        <v>2184</v>
      </c>
      <c r="Q617" s="288" t="s">
        <v>310</v>
      </c>
      <c r="R617" s="288" t="str">
        <f t="shared" si="44"/>
        <v>Road Vehicles Coal Use</v>
      </c>
      <c r="S617" s="288" t="str">
        <f t="shared" si="45"/>
        <v>//**Road Vehicles Coal Use: **</v>
      </c>
      <c r="T617" s="275" t="str">
        <f t="shared" si="46"/>
        <v>//**Road Vehicles Coal Use: **</v>
      </c>
      <c r="U617" s="304"/>
    </row>
    <row r="618" spans="1:21" s="329" customFormat="1" x14ac:dyDescent="0.25">
      <c r="A618" s="275" t="s">
        <v>2185</v>
      </c>
      <c r="B618" s="276"/>
      <c r="C618" s="189" t="s">
        <v>753</v>
      </c>
      <c r="D618" s="189" t="s">
        <v>797</v>
      </c>
      <c r="E618" s="189" t="s">
        <v>798</v>
      </c>
      <c r="F618" s="191" t="s">
        <v>2062</v>
      </c>
      <c r="G618" s="184" t="s">
        <v>808</v>
      </c>
      <c r="H618" s="181" t="s">
        <v>2115</v>
      </c>
      <c r="I618" s="184" t="s">
        <v>809</v>
      </c>
      <c r="J618" s="43">
        <v>1150</v>
      </c>
      <c r="K618" s="184" t="s">
        <v>310</v>
      </c>
      <c r="L618" s="199"/>
      <c r="M618" s="276"/>
      <c r="N618" s="209" t="s">
        <v>2183</v>
      </c>
      <c r="O618" s="209"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88" t="s">
        <v>2184</v>
      </c>
      <c r="Q618" s="288" t="s">
        <v>310</v>
      </c>
      <c r="R618" s="288" t="str">
        <f t="shared" ref="R618:R625" si="47">H618&amp;" "&amp;I618</f>
        <v>Road Vehicles Natural Gas Use</v>
      </c>
      <c r="S618" s="288" t="str">
        <f t="shared" ref="S618:S625" si="48">IF(R618="","","//**"&amp;R618&amp;": **")</f>
        <v>//**Road Vehicles Natural Gas Use: **</v>
      </c>
      <c r="T618" s="275" t="str">
        <f t="shared" ref="T618:T625" si="49">IF(K618="Yes",S618&amp;L618,"")</f>
        <v>//**Road Vehicles Natural Gas Use: **</v>
      </c>
      <c r="U618" s="304"/>
    </row>
    <row r="619" spans="1:21" s="329" customFormat="1" x14ac:dyDescent="0.25">
      <c r="A619" s="275" t="s">
        <v>2185</v>
      </c>
      <c r="B619" s="276"/>
      <c r="C619" s="189" t="s">
        <v>753</v>
      </c>
      <c r="D619" s="189" t="s">
        <v>797</v>
      </c>
      <c r="E619" s="189" t="s">
        <v>798</v>
      </c>
      <c r="F619" s="191" t="s">
        <v>2062</v>
      </c>
      <c r="G619" s="184" t="s">
        <v>810</v>
      </c>
      <c r="H619" s="181" t="s">
        <v>2115</v>
      </c>
      <c r="I619" s="184" t="s">
        <v>811</v>
      </c>
      <c r="J619" s="43">
        <v>1151</v>
      </c>
      <c r="K619" s="184" t="s">
        <v>332</v>
      </c>
      <c r="L619" s="199"/>
      <c r="M619" s="276"/>
      <c r="N619" s="209" t="s">
        <v>2183</v>
      </c>
      <c r="O619" s="209"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88" t="s">
        <v>2184</v>
      </c>
      <c r="Q619" s="288" t="s">
        <v>310</v>
      </c>
      <c r="R619" s="288" t="str">
        <f t="shared" si="47"/>
        <v>Road Vehicles Biomass Use</v>
      </c>
      <c r="S619" s="288" t="str">
        <f t="shared" si="48"/>
        <v>//**Road Vehicles Biomass Use: **</v>
      </c>
      <c r="T619" s="275" t="str">
        <f t="shared" si="49"/>
        <v/>
      </c>
      <c r="U619" s="304"/>
    </row>
    <row r="620" spans="1:21" s="329" customFormat="1" x14ac:dyDescent="0.25">
      <c r="A620" s="275" t="s">
        <v>2185</v>
      </c>
      <c r="B620" s="276"/>
      <c r="C620" s="189" t="s">
        <v>753</v>
      </c>
      <c r="D620" s="189" t="s">
        <v>797</v>
      </c>
      <c r="E620" s="189" t="s">
        <v>798</v>
      </c>
      <c r="F620" s="191" t="s">
        <v>2062</v>
      </c>
      <c r="G620" s="184" t="s">
        <v>812</v>
      </c>
      <c r="H620" s="181" t="s">
        <v>2115</v>
      </c>
      <c r="I620" s="184" t="s">
        <v>813</v>
      </c>
      <c r="J620" s="43">
        <v>1152</v>
      </c>
      <c r="K620" s="184" t="s">
        <v>310</v>
      </c>
      <c r="L620" s="199"/>
      <c r="M620" s="276"/>
      <c r="N620" s="209" t="s">
        <v>2183</v>
      </c>
      <c r="O620" s="209"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88" t="s">
        <v>2184</v>
      </c>
      <c r="Q620" s="288" t="s">
        <v>310</v>
      </c>
      <c r="R620" s="288" t="str">
        <f t="shared" si="47"/>
        <v>Road Vehicles Petroleum Use</v>
      </c>
      <c r="S620" s="288" t="str">
        <f t="shared" si="48"/>
        <v>//**Road Vehicles Petroleum Use: **</v>
      </c>
      <c r="T620" s="275" t="str">
        <f t="shared" si="49"/>
        <v>//**Road Vehicles Petroleum Use: **</v>
      </c>
      <c r="U620" s="304"/>
    </row>
    <row r="621" spans="1:21" s="329" customFormat="1" x14ac:dyDescent="0.25">
      <c r="A621" s="275" t="s">
        <v>2185</v>
      </c>
      <c r="B621" s="276"/>
      <c r="C621" s="189" t="s">
        <v>753</v>
      </c>
      <c r="D621" s="189" t="s">
        <v>797</v>
      </c>
      <c r="E621" s="189" t="s">
        <v>798</v>
      </c>
      <c r="F621" s="191" t="s">
        <v>2062</v>
      </c>
      <c r="G621" s="184" t="s">
        <v>814</v>
      </c>
      <c r="H621" s="181" t="s">
        <v>2115</v>
      </c>
      <c r="I621" s="184" t="s">
        <v>815</v>
      </c>
      <c r="J621" s="43">
        <v>1153</v>
      </c>
      <c r="K621" s="184" t="s">
        <v>332</v>
      </c>
      <c r="L621" s="199"/>
      <c r="M621" s="276"/>
      <c r="N621" s="209" t="s">
        <v>2183</v>
      </c>
      <c r="O621" s="209"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88" t="s">
        <v>2184</v>
      </c>
      <c r="Q621" s="288" t="s">
        <v>310</v>
      </c>
      <c r="R621" s="288" t="str">
        <f t="shared" si="47"/>
        <v>Road Vehicles Purchased Heat Use</v>
      </c>
      <c r="S621" s="288" t="str">
        <f t="shared" si="48"/>
        <v>//**Road Vehicles Purchased Heat Use: **</v>
      </c>
      <c r="T621" s="275" t="str">
        <f t="shared" si="49"/>
        <v/>
      </c>
      <c r="U621" s="304"/>
    </row>
    <row r="622" spans="1:21" s="329" customFormat="1" x14ac:dyDescent="0.25">
      <c r="A622" s="275" t="s">
        <v>2185</v>
      </c>
      <c r="B622" s="276"/>
      <c r="C622" s="189" t="s">
        <v>753</v>
      </c>
      <c r="D622" s="189" t="s">
        <v>797</v>
      </c>
      <c r="E622" s="189" t="s">
        <v>798</v>
      </c>
      <c r="F622" s="191" t="s">
        <v>2062</v>
      </c>
      <c r="G622" s="184" t="s">
        <v>816</v>
      </c>
      <c r="H622" s="181" t="s">
        <v>2115</v>
      </c>
      <c r="I622" s="184" t="s">
        <v>817</v>
      </c>
      <c r="J622" s="43">
        <v>1154</v>
      </c>
      <c r="K622" s="184" t="s">
        <v>332</v>
      </c>
      <c r="L622" s="199"/>
      <c r="M622" s="276"/>
      <c r="N622" s="209" t="s">
        <v>2183</v>
      </c>
      <c r="O622" s="209"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88" t="s">
        <v>2184</v>
      </c>
      <c r="Q622" s="288" t="s">
        <v>310</v>
      </c>
      <c r="R622" s="288" t="str">
        <f t="shared" si="47"/>
        <v>Road Vehicles Crude Oil Use</v>
      </c>
      <c r="S622" s="288" t="str">
        <f t="shared" si="48"/>
        <v>//**Road Vehicles Crude Oil Use: **</v>
      </c>
      <c r="T622" s="275" t="str">
        <f t="shared" si="49"/>
        <v/>
      </c>
      <c r="U622" s="304"/>
    </row>
    <row r="623" spans="1:21" s="329" customFormat="1" x14ac:dyDescent="0.25">
      <c r="A623" s="275" t="s">
        <v>2185</v>
      </c>
      <c r="B623" s="276"/>
      <c r="C623" s="189" t="s">
        <v>753</v>
      </c>
      <c r="D623" s="189" t="s">
        <v>797</v>
      </c>
      <c r="E623" s="189" t="s">
        <v>798</v>
      </c>
      <c r="F623" s="191" t="s">
        <v>2062</v>
      </c>
      <c r="G623" s="184" t="s">
        <v>818</v>
      </c>
      <c r="H623" s="181" t="s">
        <v>2115</v>
      </c>
      <c r="I623" s="184" t="s">
        <v>819</v>
      </c>
      <c r="J623" s="43">
        <v>1155</v>
      </c>
      <c r="K623" s="184" t="s">
        <v>310</v>
      </c>
      <c r="L623" s="199"/>
      <c r="M623" s="276"/>
      <c r="N623" s="209" t="s">
        <v>2183</v>
      </c>
      <c r="O623" s="209"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88" t="s">
        <v>2184</v>
      </c>
      <c r="Q623" s="288" t="s">
        <v>310</v>
      </c>
      <c r="R623" s="288" t="str">
        <f t="shared" si="47"/>
        <v>Road Vehicles Heavy or Residual Fuel Oil Use</v>
      </c>
      <c r="S623" s="288" t="str">
        <f t="shared" si="48"/>
        <v>//**Road Vehicles Heavy or Residual Fuel Oil Use: **</v>
      </c>
      <c r="T623" s="275" t="str">
        <f t="shared" si="49"/>
        <v>//**Road Vehicles Heavy or Residual Fuel Oil Use: **</v>
      </c>
      <c r="U623" s="304"/>
    </row>
    <row r="624" spans="1:21" s="329" customFormat="1" x14ac:dyDescent="0.25">
      <c r="A624" s="275" t="s">
        <v>2185</v>
      </c>
      <c r="B624" s="276"/>
      <c r="C624" s="189" t="s">
        <v>753</v>
      </c>
      <c r="D624" s="189" t="s">
        <v>797</v>
      </c>
      <c r="E624" s="189" t="s">
        <v>798</v>
      </c>
      <c r="F624" s="191" t="s">
        <v>2062</v>
      </c>
      <c r="G624" s="184" t="s">
        <v>820</v>
      </c>
      <c r="H624" s="181" t="s">
        <v>2115</v>
      </c>
      <c r="I624" s="184" t="s">
        <v>821</v>
      </c>
      <c r="J624" s="43">
        <v>1156</v>
      </c>
      <c r="K624" s="184" t="s">
        <v>310</v>
      </c>
      <c r="L624" s="199"/>
      <c r="M624" s="276"/>
      <c r="N624" s="209" t="s">
        <v>2183</v>
      </c>
      <c r="O624" s="209"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88" t="s">
        <v>2184</v>
      </c>
      <c r="Q624" s="288" t="s">
        <v>310</v>
      </c>
      <c r="R624" s="288" t="str">
        <f t="shared" si="47"/>
        <v>Road Vehicles LPG Propane or Butane Use</v>
      </c>
      <c r="S624" s="288" t="str">
        <f t="shared" si="48"/>
        <v>//**Road Vehicles LPG Propane or Butane Use: **</v>
      </c>
      <c r="T624" s="275" t="str">
        <f t="shared" si="49"/>
        <v>//**Road Vehicles LPG Propane or Butane Use: **</v>
      </c>
      <c r="U624" s="304"/>
    </row>
    <row r="625" spans="1:21" s="329" customFormat="1" x14ac:dyDescent="0.25">
      <c r="A625" s="275" t="s">
        <v>2185</v>
      </c>
      <c r="B625" s="276"/>
      <c r="C625" s="189" t="s">
        <v>753</v>
      </c>
      <c r="D625" s="189" t="s">
        <v>797</v>
      </c>
      <c r="E625" s="189" t="s">
        <v>798</v>
      </c>
      <c r="F625" s="191" t="s">
        <v>2062</v>
      </c>
      <c r="G625" s="184" t="s">
        <v>822</v>
      </c>
      <c r="H625" s="181" t="s">
        <v>2115</v>
      </c>
      <c r="I625" s="184" t="s">
        <v>823</v>
      </c>
      <c r="J625" s="43">
        <v>1157</v>
      </c>
      <c r="K625" s="184" t="s">
        <v>332</v>
      </c>
      <c r="L625" s="199"/>
      <c r="M625" s="276"/>
      <c r="N625" s="209" t="s">
        <v>2183</v>
      </c>
      <c r="O625" s="209"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88" t="s">
        <v>2184</v>
      </c>
      <c r="Q625" s="288" t="s">
        <v>310</v>
      </c>
      <c r="R625" s="288" t="str">
        <f t="shared" si="47"/>
        <v>Road Vehicles Hydrogen Use</v>
      </c>
      <c r="S625" s="288" t="str">
        <f t="shared" si="48"/>
        <v>//**Road Vehicles Hydrogen Use: **</v>
      </c>
      <c r="T625" s="275" t="str">
        <f t="shared" si="49"/>
        <v/>
      </c>
      <c r="U625" s="304"/>
    </row>
    <row r="626" spans="1:21" x14ac:dyDescent="0.25">
      <c r="A626" s="275" t="s">
        <v>2185</v>
      </c>
      <c r="C626" s="189" t="s">
        <v>753</v>
      </c>
      <c r="D626" s="189" t="s">
        <v>797</v>
      </c>
      <c r="E626" s="189" t="s">
        <v>798</v>
      </c>
      <c r="F626" s="191" t="s">
        <v>2060</v>
      </c>
      <c r="G626" s="184" t="s">
        <v>799</v>
      </c>
      <c r="H626" s="181" t="s">
        <v>2114</v>
      </c>
      <c r="I626" s="184" t="s">
        <v>800</v>
      </c>
      <c r="J626" s="43">
        <v>1158</v>
      </c>
      <c r="K626" s="184" t="s">
        <v>310</v>
      </c>
      <c r="L626" s="199"/>
      <c r="N626" s="209" t="s">
        <v>2183</v>
      </c>
      <c r="O626" s="209"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88" t="s">
        <v>2184</v>
      </c>
      <c r="Q626" s="288" t="s">
        <v>310</v>
      </c>
      <c r="R626" s="288" t="str">
        <f t="shared" ref="R626:R675" si="50">H626&amp;" "&amp;I626</f>
        <v>Nonroad Vehicles Electricity Use</v>
      </c>
      <c r="S626" s="288" t="str">
        <f t="shared" ref="S626:S675" si="51">IF(R626="","","//**"&amp;R626&amp;": **")</f>
        <v>//**Nonroad Vehicles Electricity Use: **</v>
      </c>
      <c r="T626" s="275" t="str">
        <f t="shared" si="37"/>
        <v>//**Nonroad Vehicles Electricity Use: **</v>
      </c>
    </row>
    <row r="627" spans="1:21" x14ac:dyDescent="0.25">
      <c r="A627" s="275" t="s">
        <v>2185</v>
      </c>
      <c r="C627" s="189" t="s">
        <v>753</v>
      </c>
      <c r="D627" s="189" t="s">
        <v>797</v>
      </c>
      <c r="E627" s="189" t="s">
        <v>798</v>
      </c>
      <c r="F627" s="191" t="s">
        <v>2060</v>
      </c>
      <c r="G627" s="184" t="s">
        <v>806</v>
      </c>
      <c r="H627" s="181" t="s">
        <v>2114</v>
      </c>
      <c r="I627" s="184" t="s">
        <v>807</v>
      </c>
      <c r="J627" s="43">
        <v>1159</v>
      </c>
      <c r="K627" s="184" t="s">
        <v>310</v>
      </c>
      <c r="L627" s="199"/>
      <c r="N627" s="209" t="s">
        <v>2183</v>
      </c>
      <c r="O627" s="209"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88" t="s">
        <v>2184</v>
      </c>
      <c r="Q627" s="288" t="s">
        <v>310</v>
      </c>
      <c r="R627" s="288" t="str">
        <f t="shared" si="50"/>
        <v>Nonroad Vehicles Coal Use</v>
      </c>
      <c r="S627" s="288" t="str">
        <f t="shared" si="51"/>
        <v>//**Nonroad Vehicles Coal Use: **</v>
      </c>
      <c r="T627" s="275" t="str">
        <f t="shared" si="37"/>
        <v>//**Nonroad Vehicles Coal Use: **</v>
      </c>
    </row>
    <row r="628" spans="1:21" x14ac:dyDescent="0.25">
      <c r="A628" s="275" t="s">
        <v>2185</v>
      </c>
      <c r="C628" s="189" t="s">
        <v>753</v>
      </c>
      <c r="D628" s="189" t="s">
        <v>797</v>
      </c>
      <c r="E628" s="189" t="s">
        <v>798</v>
      </c>
      <c r="F628" s="191" t="s">
        <v>2060</v>
      </c>
      <c r="G628" s="184" t="s">
        <v>808</v>
      </c>
      <c r="H628" s="181" t="s">
        <v>2114</v>
      </c>
      <c r="I628" s="184" t="s">
        <v>809</v>
      </c>
      <c r="J628" s="43">
        <v>1160</v>
      </c>
      <c r="K628" s="184" t="s">
        <v>310</v>
      </c>
      <c r="L628" s="199"/>
      <c r="N628" s="209" t="s">
        <v>2183</v>
      </c>
      <c r="O628" s="209"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88" t="s">
        <v>2184</v>
      </c>
      <c r="Q628" s="288" t="s">
        <v>310</v>
      </c>
      <c r="R628" s="288" t="str">
        <f t="shared" si="50"/>
        <v>Nonroad Vehicles Natural Gas Use</v>
      </c>
      <c r="S628" s="288" t="str">
        <f t="shared" si="51"/>
        <v>//**Nonroad Vehicles Natural Gas Use: **</v>
      </c>
      <c r="T628" s="275" t="str">
        <f t="shared" si="37"/>
        <v>//**Nonroad Vehicles Natural Gas Use: **</v>
      </c>
    </row>
    <row r="629" spans="1:21" x14ac:dyDescent="0.25">
      <c r="A629" s="275" t="s">
        <v>2185</v>
      </c>
      <c r="C629" s="189" t="s">
        <v>753</v>
      </c>
      <c r="D629" s="189" t="s">
        <v>797</v>
      </c>
      <c r="E629" s="189" t="s">
        <v>798</v>
      </c>
      <c r="F629" s="191" t="s">
        <v>2060</v>
      </c>
      <c r="G629" s="184" t="s">
        <v>810</v>
      </c>
      <c r="H629" s="181" t="s">
        <v>2114</v>
      </c>
      <c r="I629" s="184" t="s">
        <v>811</v>
      </c>
      <c r="J629" s="43">
        <v>1161</v>
      </c>
      <c r="K629" s="184" t="s">
        <v>332</v>
      </c>
      <c r="L629" s="199"/>
      <c r="N629" s="209" t="s">
        <v>2183</v>
      </c>
      <c r="O629" s="209"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88" t="s">
        <v>2184</v>
      </c>
      <c r="Q629" s="288" t="s">
        <v>310</v>
      </c>
      <c r="R629" s="288" t="str">
        <f t="shared" si="50"/>
        <v>Nonroad Vehicles Biomass Use</v>
      </c>
      <c r="S629" s="288" t="str">
        <f t="shared" si="51"/>
        <v>//**Nonroad Vehicles Biomass Use: **</v>
      </c>
      <c r="T629" s="275" t="str">
        <f t="shared" si="37"/>
        <v/>
      </c>
    </row>
    <row r="630" spans="1:21" x14ac:dyDescent="0.25">
      <c r="A630" s="275" t="s">
        <v>2185</v>
      </c>
      <c r="C630" s="189" t="s">
        <v>753</v>
      </c>
      <c r="D630" s="189" t="s">
        <v>797</v>
      </c>
      <c r="E630" s="189" t="s">
        <v>798</v>
      </c>
      <c r="F630" s="191" t="s">
        <v>2060</v>
      </c>
      <c r="G630" s="184" t="s">
        <v>812</v>
      </c>
      <c r="H630" s="181" t="s">
        <v>2114</v>
      </c>
      <c r="I630" s="184" t="s">
        <v>813</v>
      </c>
      <c r="J630" s="43">
        <v>1162</v>
      </c>
      <c r="K630" s="184" t="s">
        <v>310</v>
      </c>
      <c r="L630" s="199"/>
      <c r="N630" s="209" t="s">
        <v>2183</v>
      </c>
      <c r="O630" s="209"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88" t="s">
        <v>2184</v>
      </c>
      <c r="Q630" s="288" t="s">
        <v>310</v>
      </c>
      <c r="R630" s="288" t="str">
        <f t="shared" si="50"/>
        <v>Nonroad Vehicles Petroleum Use</v>
      </c>
      <c r="S630" s="288" t="str">
        <f t="shared" si="51"/>
        <v>//**Nonroad Vehicles Petroleum Use: **</v>
      </c>
      <c r="T630" s="275" t="str">
        <f t="shared" si="37"/>
        <v>//**Nonroad Vehicles Petroleum Use: **</v>
      </c>
    </row>
    <row r="631" spans="1:21" x14ac:dyDescent="0.25">
      <c r="A631" s="275" t="s">
        <v>2185</v>
      </c>
      <c r="C631" s="189" t="s">
        <v>753</v>
      </c>
      <c r="D631" s="189" t="s">
        <v>797</v>
      </c>
      <c r="E631" s="189" t="s">
        <v>798</v>
      </c>
      <c r="F631" s="191" t="s">
        <v>2060</v>
      </c>
      <c r="G631" s="184" t="s">
        <v>814</v>
      </c>
      <c r="H631" s="181" t="s">
        <v>2114</v>
      </c>
      <c r="I631" s="184" t="s">
        <v>815</v>
      </c>
      <c r="J631" s="43">
        <v>1163</v>
      </c>
      <c r="K631" s="184" t="s">
        <v>332</v>
      </c>
      <c r="L631" s="199"/>
      <c r="N631" s="209" t="s">
        <v>2183</v>
      </c>
      <c r="O631" s="209"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88" t="s">
        <v>2184</v>
      </c>
      <c r="Q631" s="288" t="s">
        <v>310</v>
      </c>
      <c r="R631" s="288" t="str">
        <f t="shared" si="50"/>
        <v>Nonroad Vehicles Purchased Heat Use</v>
      </c>
      <c r="S631" s="288" t="str">
        <f t="shared" si="51"/>
        <v>//**Nonroad Vehicles Purchased Heat Use: **</v>
      </c>
      <c r="T631" s="275" t="str">
        <f t="shared" si="37"/>
        <v/>
      </c>
    </row>
    <row r="632" spans="1:21" x14ac:dyDescent="0.25">
      <c r="A632" s="275" t="s">
        <v>2185</v>
      </c>
      <c r="C632" s="189" t="s">
        <v>753</v>
      </c>
      <c r="D632" s="189" t="s">
        <v>797</v>
      </c>
      <c r="E632" s="189" t="s">
        <v>798</v>
      </c>
      <c r="F632" s="191" t="s">
        <v>2060</v>
      </c>
      <c r="G632" s="184" t="s">
        <v>816</v>
      </c>
      <c r="H632" s="181" t="s">
        <v>2114</v>
      </c>
      <c r="I632" s="184" t="s">
        <v>817</v>
      </c>
      <c r="J632" s="43">
        <v>1164</v>
      </c>
      <c r="K632" s="184" t="s">
        <v>332</v>
      </c>
      <c r="L632" s="199"/>
      <c r="N632" s="209" t="s">
        <v>2183</v>
      </c>
      <c r="O632" s="209"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88" t="s">
        <v>2184</v>
      </c>
      <c r="Q632" s="288" t="s">
        <v>310</v>
      </c>
      <c r="R632" s="288" t="str">
        <f t="shared" si="50"/>
        <v>Nonroad Vehicles Crude Oil Use</v>
      </c>
      <c r="S632" s="288" t="str">
        <f t="shared" si="51"/>
        <v>//**Nonroad Vehicles Crude Oil Use: **</v>
      </c>
      <c r="T632" s="275" t="str">
        <f t="shared" si="37"/>
        <v/>
      </c>
    </row>
    <row r="633" spans="1:21" x14ac:dyDescent="0.25">
      <c r="A633" s="275" t="s">
        <v>2185</v>
      </c>
      <c r="C633" s="189" t="s">
        <v>753</v>
      </c>
      <c r="D633" s="189" t="s">
        <v>797</v>
      </c>
      <c r="E633" s="189" t="s">
        <v>798</v>
      </c>
      <c r="F633" s="191" t="s">
        <v>2060</v>
      </c>
      <c r="G633" s="184" t="s">
        <v>818</v>
      </c>
      <c r="H633" s="181" t="s">
        <v>2114</v>
      </c>
      <c r="I633" s="184" t="s">
        <v>819</v>
      </c>
      <c r="J633" s="43">
        <v>1165</v>
      </c>
      <c r="K633" s="184" t="s">
        <v>310</v>
      </c>
      <c r="L633" s="199"/>
      <c r="N633" s="209" t="s">
        <v>2183</v>
      </c>
      <c r="O633" s="209"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88" t="s">
        <v>2184</v>
      </c>
      <c r="Q633" s="288" t="s">
        <v>310</v>
      </c>
      <c r="R633" s="288" t="str">
        <f t="shared" si="50"/>
        <v>Nonroad Vehicles Heavy or Residual Fuel Oil Use</v>
      </c>
      <c r="S633" s="288" t="str">
        <f t="shared" si="51"/>
        <v>//**Nonroad Vehicles Heavy or Residual Fuel Oil Use: **</v>
      </c>
      <c r="T633" s="275" t="str">
        <f t="shared" si="37"/>
        <v>//**Nonroad Vehicles Heavy or Residual Fuel Oil Use: **</v>
      </c>
    </row>
    <row r="634" spans="1:21" x14ac:dyDescent="0.25">
      <c r="A634" s="275" t="s">
        <v>2185</v>
      </c>
      <c r="C634" s="189" t="s">
        <v>753</v>
      </c>
      <c r="D634" s="189" t="s">
        <v>797</v>
      </c>
      <c r="E634" s="189" t="s">
        <v>798</v>
      </c>
      <c r="F634" s="191" t="s">
        <v>2060</v>
      </c>
      <c r="G634" s="184" t="s">
        <v>820</v>
      </c>
      <c r="H634" s="181" t="s">
        <v>2114</v>
      </c>
      <c r="I634" s="184" t="s">
        <v>821</v>
      </c>
      <c r="J634" s="43">
        <v>1166</v>
      </c>
      <c r="K634" s="184" t="s">
        <v>310</v>
      </c>
      <c r="L634" s="199"/>
      <c r="N634" s="209" t="s">
        <v>2183</v>
      </c>
      <c r="O634" s="209"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88" t="s">
        <v>2184</v>
      </c>
      <c r="Q634" s="288" t="s">
        <v>310</v>
      </c>
      <c r="R634" s="288" t="str">
        <f t="shared" si="50"/>
        <v>Nonroad Vehicles LPG Propane or Butane Use</v>
      </c>
      <c r="S634" s="288" t="str">
        <f t="shared" si="51"/>
        <v>//**Nonroad Vehicles LPG Propane or Butane Use: **</v>
      </c>
      <c r="T634" s="275" t="str">
        <f t="shared" si="37"/>
        <v>//**Nonroad Vehicles LPG Propane or Butane Use: **</v>
      </c>
    </row>
    <row r="635" spans="1:21" s="289" customFormat="1" x14ac:dyDescent="0.25">
      <c r="A635" s="275" t="s">
        <v>2185</v>
      </c>
      <c r="B635" s="276"/>
      <c r="C635" s="189" t="s">
        <v>753</v>
      </c>
      <c r="D635" s="189" t="s">
        <v>797</v>
      </c>
      <c r="E635" s="189" t="s">
        <v>798</v>
      </c>
      <c r="F635" s="191" t="s">
        <v>2060</v>
      </c>
      <c r="G635" s="184" t="s">
        <v>822</v>
      </c>
      <c r="H635" s="181" t="s">
        <v>2114</v>
      </c>
      <c r="I635" s="184" t="s">
        <v>823</v>
      </c>
      <c r="J635" s="43">
        <v>1167</v>
      </c>
      <c r="K635" s="184" t="s">
        <v>332</v>
      </c>
      <c r="L635" s="199"/>
      <c r="M635" s="276"/>
      <c r="N635" s="209" t="s">
        <v>2183</v>
      </c>
      <c r="O635" s="209"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88" t="s">
        <v>2184</v>
      </c>
      <c r="Q635" s="288" t="s">
        <v>310</v>
      </c>
      <c r="R635" s="288" t="str">
        <f t="shared" si="50"/>
        <v>Nonroad Vehicles Hydrogen Use</v>
      </c>
      <c r="S635" s="288" t="str">
        <f t="shared" si="51"/>
        <v>//**Nonroad Vehicles Hydrogen Use: **</v>
      </c>
      <c r="T635" s="275" t="str">
        <f t="shared" si="37"/>
        <v/>
      </c>
      <c r="U635" s="304"/>
    </row>
    <row r="636" spans="1:21" s="289" customFormat="1" x14ac:dyDescent="0.25">
      <c r="A636" s="275" t="s">
        <v>2185</v>
      </c>
      <c r="B636" s="276"/>
      <c r="C636" s="189" t="s">
        <v>753</v>
      </c>
      <c r="D636" s="189" t="s">
        <v>797</v>
      </c>
      <c r="E636" s="189" t="s">
        <v>798</v>
      </c>
      <c r="F636" s="191" t="s">
        <v>2058</v>
      </c>
      <c r="G636" s="184" t="s">
        <v>799</v>
      </c>
      <c r="H636" s="181" t="s">
        <v>2113</v>
      </c>
      <c r="I636" s="184" t="s">
        <v>800</v>
      </c>
      <c r="J636" s="43">
        <v>1168</v>
      </c>
      <c r="K636" s="184" t="s">
        <v>310</v>
      </c>
      <c r="L636" s="199"/>
      <c r="M636" s="276"/>
      <c r="N636" s="209" t="s">
        <v>2183</v>
      </c>
      <c r="O636" s="209"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88" t="s">
        <v>2184</v>
      </c>
      <c r="Q636" s="288" t="s">
        <v>310</v>
      </c>
      <c r="R636" s="288" t="str">
        <f t="shared" si="50"/>
        <v>Other Manufacturing Electricity Use</v>
      </c>
      <c r="S636" s="288" t="str">
        <f t="shared" si="51"/>
        <v>//**Other Manufacturing Electricity Use: **</v>
      </c>
      <c r="T636" s="275" t="str">
        <f t="shared" si="37"/>
        <v>//**Other Manufacturing Electricity Use: **</v>
      </c>
      <c r="U636" s="304"/>
    </row>
    <row r="637" spans="1:21" s="289" customFormat="1" x14ac:dyDescent="0.25">
      <c r="A637" s="275" t="s">
        <v>2185</v>
      </c>
      <c r="B637" s="276"/>
      <c r="C637" s="189" t="s">
        <v>753</v>
      </c>
      <c r="D637" s="189" t="s">
        <v>797</v>
      </c>
      <c r="E637" s="189" t="s">
        <v>798</v>
      </c>
      <c r="F637" s="191" t="s">
        <v>2058</v>
      </c>
      <c r="G637" s="184" t="s">
        <v>806</v>
      </c>
      <c r="H637" s="181" t="s">
        <v>2113</v>
      </c>
      <c r="I637" s="184" t="s">
        <v>807</v>
      </c>
      <c r="J637" s="43">
        <v>1169</v>
      </c>
      <c r="K637" s="184" t="s">
        <v>310</v>
      </c>
      <c r="L637" s="199"/>
      <c r="M637" s="276"/>
      <c r="N637" s="209" t="s">
        <v>2183</v>
      </c>
      <c r="O637" s="209"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88" t="s">
        <v>2184</v>
      </c>
      <c r="Q637" s="288" t="s">
        <v>310</v>
      </c>
      <c r="R637" s="288" t="str">
        <f t="shared" si="50"/>
        <v>Other Manufacturing Coal Use</v>
      </c>
      <c r="S637" s="288" t="str">
        <f t="shared" si="51"/>
        <v>//**Other Manufacturing Coal Use: **</v>
      </c>
      <c r="T637" s="275" t="str">
        <f t="shared" si="37"/>
        <v>//**Other Manufacturing Coal Use: **</v>
      </c>
      <c r="U637" s="304"/>
    </row>
    <row r="638" spans="1:21" s="289" customFormat="1" x14ac:dyDescent="0.25">
      <c r="A638" s="275" t="s">
        <v>2185</v>
      </c>
      <c r="B638" s="276"/>
      <c r="C638" s="189" t="s">
        <v>753</v>
      </c>
      <c r="D638" s="189" t="s">
        <v>797</v>
      </c>
      <c r="E638" s="189" t="s">
        <v>798</v>
      </c>
      <c r="F638" s="191" t="s">
        <v>2058</v>
      </c>
      <c r="G638" s="184" t="s">
        <v>808</v>
      </c>
      <c r="H638" s="181" t="s">
        <v>2113</v>
      </c>
      <c r="I638" s="184" t="s">
        <v>809</v>
      </c>
      <c r="J638" s="43">
        <v>1170</v>
      </c>
      <c r="K638" s="184" t="s">
        <v>310</v>
      </c>
      <c r="L638" s="199"/>
      <c r="M638" s="276"/>
      <c r="N638" s="209" t="s">
        <v>2183</v>
      </c>
      <c r="O638" s="209"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88" t="s">
        <v>2184</v>
      </c>
      <c r="Q638" s="288" t="s">
        <v>310</v>
      </c>
      <c r="R638" s="288" t="str">
        <f t="shared" si="50"/>
        <v>Other Manufacturing Natural Gas Use</v>
      </c>
      <c r="S638" s="288" t="str">
        <f t="shared" si="51"/>
        <v>//**Other Manufacturing Natural Gas Use: **</v>
      </c>
      <c r="T638" s="275" t="str">
        <f t="shared" si="37"/>
        <v>//**Other Manufacturing Natural Gas Use: **</v>
      </c>
      <c r="U638" s="304"/>
    </row>
    <row r="639" spans="1:21" s="289" customFormat="1" x14ac:dyDescent="0.25">
      <c r="A639" s="275" t="s">
        <v>2185</v>
      </c>
      <c r="B639" s="276"/>
      <c r="C639" s="189" t="s">
        <v>753</v>
      </c>
      <c r="D639" s="189" t="s">
        <v>797</v>
      </c>
      <c r="E639" s="189" t="s">
        <v>798</v>
      </c>
      <c r="F639" s="191" t="s">
        <v>2058</v>
      </c>
      <c r="G639" s="184" t="s">
        <v>810</v>
      </c>
      <c r="H639" s="181" t="s">
        <v>2113</v>
      </c>
      <c r="I639" s="184" t="s">
        <v>811</v>
      </c>
      <c r="J639" s="43">
        <v>1171</v>
      </c>
      <c r="K639" s="184" t="s">
        <v>332</v>
      </c>
      <c r="L639" s="199"/>
      <c r="M639" s="276"/>
      <c r="N639" s="209" t="s">
        <v>2183</v>
      </c>
      <c r="O639" s="209"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88" t="s">
        <v>2184</v>
      </c>
      <c r="Q639" s="288" t="s">
        <v>310</v>
      </c>
      <c r="R639" s="288" t="str">
        <f t="shared" si="50"/>
        <v>Other Manufacturing Biomass Use</v>
      </c>
      <c r="S639" s="288" t="str">
        <f t="shared" si="51"/>
        <v>//**Other Manufacturing Biomass Use: **</v>
      </c>
      <c r="T639" s="275" t="str">
        <f t="shared" si="37"/>
        <v/>
      </c>
      <c r="U639" s="304"/>
    </row>
    <row r="640" spans="1:21" s="289" customFormat="1" x14ac:dyDescent="0.25">
      <c r="A640" s="275" t="s">
        <v>2185</v>
      </c>
      <c r="B640" s="276"/>
      <c r="C640" s="189" t="s">
        <v>753</v>
      </c>
      <c r="D640" s="189" t="s">
        <v>797</v>
      </c>
      <c r="E640" s="189" t="s">
        <v>798</v>
      </c>
      <c r="F640" s="191" t="s">
        <v>2058</v>
      </c>
      <c r="G640" s="184" t="s">
        <v>812</v>
      </c>
      <c r="H640" s="181" t="s">
        <v>2113</v>
      </c>
      <c r="I640" s="184" t="s">
        <v>813</v>
      </c>
      <c r="J640" s="43">
        <v>1172</v>
      </c>
      <c r="K640" s="184" t="s">
        <v>310</v>
      </c>
      <c r="L640" s="199"/>
      <c r="M640" s="276"/>
      <c r="N640" s="209" t="s">
        <v>2183</v>
      </c>
      <c r="O640" s="209"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88" t="s">
        <v>2184</v>
      </c>
      <c r="Q640" s="288" t="s">
        <v>310</v>
      </c>
      <c r="R640" s="288" t="str">
        <f t="shared" si="50"/>
        <v>Other Manufacturing Petroleum Use</v>
      </c>
      <c r="S640" s="288" t="str">
        <f t="shared" si="51"/>
        <v>//**Other Manufacturing Petroleum Use: **</v>
      </c>
      <c r="T640" s="275" t="str">
        <f t="shared" si="37"/>
        <v>//**Other Manufacturing Petroleum Use: **</v>
      </c>
      <c r="U640" s="304"/>
    </row>
    <row r="641" spans="1:21" s="289" customFormat="1" x14ac:dyDescent="0.25">
      <c r="A641" s="275" t="s">
        <v>2185</v>
      </c>
      <c r="B641" s="276"/>
      <c r="C641" s="189" t="s">
        <v>753</v>
      </c>
      <c r="D641" s="189" t="s">
        <v>797</v>
      </c>
      <c r="E641" s="189" t="s">
        <v>798</v>
      </c>
      <c r="F641" s="191" t="s">
        <v>2058</v>
      </c>
      <c r="G641" s="184" t="s">
        <v>814</v>
      </c>
      <c r="H641" s="181" t="s">
        <v>2113</v>
      </c>
      <c r="I641" s="184" t="s">
        <v>815</v>
      </c>
      <c r="J641" s="43">
        <v>1173</v>
      </c>
      <c r="K641" s="184" t="s">
        <v>332</v>
      </c>
      <c r="L641" s="199"/>
      <c r="M641" s="276"/>
      <c r="N641" s="209" t="s">
        <v>2183</v>
      </c>
      <c r="O641" s="209"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88" t="s">
        <v>2184</v>
      </c>
      <c r="Q641" s="288" t="s">
        <v>310</v>
      </c>
      <c r="R641" s="288" t="str">
        <f t="shared" si="50"/>
        <v>Other Manufacturing Purchased Heat Use</v>
      </c>
      <c r="S641" s="288" t="str">
        <f t="shared" si="51"/>
        <v>//**Other Manufacturing Purchased Heat Use: **</v>
      </c>
      <c r="T641" s="275" t="str">
        <f t="shared" si="37"/>
        <v/>
      </c>
      <c r="U641" s="304"/>
    </row>
    <row r="642" spans="1:21" s="289" customFormat="1" x14ac:dyDescent="0.25">
      <c r="A642" s="275" t="s">
        <v>2185</v>
      </c>
      <c r="B642" s="276"/>
      <c r="C642" s="189" t="s">
        <v>753</v>
      </c>
      <c r="D642" s="189" t="s">
        <v>797</v>
      </c>
      <c r="E642" s="189" t="s">
        <v>798</v>
      </c>
      <c r="F642" s="191" t="s">
        <v>2058</v>
      </c>
      <c r="G642" s="184" t="s">
        <v>816</v>
      </c>
      <c r="H642" s="181" t="s">
        <v>2113</v>
      </c>
      <c r="I642" s="184" t="s">
        <v>817</v>
      </c>
      <c r="J642" s="43">
        <v>1174</v>
      </c>
      <c r="K642" s="184" t="s">
        <v>332</v>
      </c>
      <c r="L642" s="199"/>
      <c r="M642" s="276"/>
      <c r="N642" s="209" t="s">
        <v>2183</v>
      </c>
      <c r="O642" s="209"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88" t="s">
        <v>2184</v>
      </c>
      <c r="Q642" s="288" t="s">
        <v>310</v>
      </c>
      <c r="R642" s="288" t="str">
        <f t="shared" si="50"/>
        <v>Other Manufacturing Crude Oil Use</v>
      </c>
      <c r="S642" s="288" t="str">
        <f t="shared" si="51"/>
        <v>//**Other Manufacturing Crude Oil Use: **</v>
      </c>
      <c r="T642" s="275" t="str">
        <f t="shared" si="37"/>
        <v/>
      </c>
      <c r="U642" s="304"/>
    </row>
    <row r="643" spans="1:21" s="289" customFormat="1" x14ac:dyDescent="0.25">
      <c r="A643" s="275" t="s">
        <v>2185</v>
      </c>
      <c r="B643" s="276"/>
      <c r="C643" s="189" t="s">
        <v>753</v>
      </c>
      <c r="D643" s="189" t="s">
        <v>797</v>
      </c>
      <c r="E643" s="189" t="s">
        <v>798</v>
      </c>
      <c r="F643" s="191" t="s">
        <v>2058</v>
      </c>
      <c r="G643" s="184" t="s">
        <v>818</v>
      </c>
      <c r="H643" s="181" t="s">
        <v>2113</v>
      </c>
      <c r="I643" s="184" t="s">
        <v>819</v>
      </c>
      <c r="J643" s="43">
        <v>1175</v>
      </c>
      <c r="K643" s="184" t="s">
        <v>310</v>
      </c>
      <c r="L643" s="199"/>
      <c r="M643" s="276"/>
      <c r="N643" s="209" t="s">
        <v>2183</v>
      </c>
      <c r="O643" s="209"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88" t="s">
        <v>2184</v>
      </c>
      <c r="Q643" s="288" t="s">
        <v>310</v>
      </c>
      <c r="R643" s="288" t="str">
        <f t="shared" si="50"/>
        <v>Other Manufacturing Heavy or Residual Fuel Oil Use</v>
      </c>
      <c r="S643" s="288" t="str">
        <f t="shared" si="51"/>
        <v>//**Other Manufacturing Heavy or Residual Fuel Oil Use: **</v>
      </c>
      <c r="T643" s="275" t="str">
        <f t="shared" si="37"/>
        <v>//**Other Manufacturing Heavy or Residual Fuel Oil Use: **</v>
      </c>
      <c r="U643" s="304"/>
    </row>
    <row r="644" spans="1:21" s="289" customFormat="1" x14ac:dyDescent="0.25">
      <c r="A644" s="275" t="s">
        <v>2185</v>
      </c>
      <c r="B644" s="276"/>
      <c r="C644" s="189" t="s">
        <v>753</v>
      </c>
      <c r="D644" s="189" t="s">
        <v>797</v>
      </c>
      <c r="E644" s="189" t="s">
        <v>798</v>
      </c>
      <c r="F644" s="191" t="s">
        <v>2058</v>
      </c>
      <c r="G644" s="184" t="s">
        <v>820</v>
      </c>
      <c r="H644" s="181" t="s">
        <v>2113</v>
      </c>
      <c r="I644" s="184" t="s">
        <v>821</v>
      </c>
      <c r="J644" s="43">
        <v>1176</v>
      </c>
      <c r="K644" s="184" t="s">
        <v>310</v>
      </c>
      <c r="L644" s="199"/>
      <c r="M644" s="276"/>
      <c r="N644" s="209" t="s">
        <v>2183</v>
      </c>
      <c r="O644" s="209"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88" t="s">
        <v>2184</v>
      </c>
      <c r="Q644" s="288" t="s">
        <v>310</v>
      </c>
      <c r="R644" s="288" t="str">
        <f t="shared" si="50"/>
        <v>Other Manufacturing LPG Propane or Butane Use</v>
      </c>
      <c r="S644" s="288" t="str">
        <f t="shared" si="51"/>
        <v>//**Other Manufacturing LPG Propane or Butane Use: **</v>
      </c>
      <c r="T644" s="275" t="str">
        <f t="shared" si="37"/>
        <v>//**Other Manufacturing LPG Propane or Butane Use: **</v>
      </c>
      <c r="U644" s="304"/>
    </row>
    <row r="645" spans="1:21" s="289" customFormat="1" x14ac:dyDescent="0.25">
      <c r="A645" s="275" t="s">
        <v>2185</v>
      </c>
      <c r="B645" s="276"/>
      <c r="C645" s="189" t="s">
        <v>753</v>
      </c>
      <c r="D645" s="189" t="s">
        <v>797</v>
      </c>
      <c r="E645" s="189" t="s">
        <v>798</v>
      </c>
      <c r="F645" s="191" t="s">
        <v>2058</v>
      </c>
      <c r="G645" s="184" t="s">
        <v>822</v>
      </c>
      <c r="H645" s="181" t="s">
        <v>2113</v>
      </c>
      <c r="I645" s="184" t="s">
        <v>823</v>
      </c>
      <c r="J645" s="43">
        <v>1177</v>
      </c>
      <c r="K645" s="184" t="s">
        <v>332</v>
      </c>
      <c r="L645" s="199"/>
      <c r="M645" s="276"/>
      <c r="N645" s="209" t="s">
        <v>2183</v>
      </c>
      <c r="O645" s="209"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88" t="s">
        <v>2184</v>
      </c>
      <c r="Q645" s="288" t="s">
        <v>310</v>
      </c>
      <c r="R645" s="288" t="str">
        <f t="shared" si="50"/>
        <v>Other Manufacturing Hydrogen Use</v>
      </c>
      <c r="S645" s="288" t="str">
        <f t="shared" si="51"/>
        <v>//**Other Manufacturing Hydrogen Use: **</v>
      </c>
      <c r="T645" s="275" t="str">
        <f t="shared" si="37"/>
        <v/>
      </c>
      <c r="U645" s="304"/>
    </row>
    <row r="646" spans="1:21" s="289" customFormat="1" x14ac:dyDescent="0.25">
      <c r="A646" s="275" t="s">
        <v>2185</v>
      </c>
      <c r="B646" s="276"/>
      <c r="C646" s="189" t="s">
        <v>753</v>
      </c>
      <c r="D646" s="189" t="s">
        <v>797</v>
      </c>
      <c r="E646" s="189" t="s">
        <v>798</v>
      </c>
      <c r="F646" s="191" t="s">
        <v>2056</v>
      </c>
      <c r="G646" s="184" t="s">
        <v>799</v>
      </c>
      <c r="H646" s="181" t="s">
        <v>2099</v>
      </c>
      <c r="I646" s="184" t="s">
        <v>800</v>
      </c>
      <c r="J646" s="43">
        <v>1178</v>
      </c>
      <c r="K646" s="191" t="s">
        <v>332</v>
      </c>
      <c r="L646" s="199"/>
      <c r="M646" s="276"/>
      <c r="N646" s="209" t="s">
        <v>2183</v>
      </c>
      <c r="O646" s="209"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88" t="s">
        <v>2184</v>
      </c>
      <c r="Q646" s="288" t="s">
        <v>310</v>
      </c>
      <c r="R646" s="288" t="str">
        <f t="shared" si="50"/>
        <v>Energy Pipelines and Gas Processing Electricity Use</v>
      </c>
      <c r="S646" s="288" t="str">
        <f t="shared" si="51"/>
        <v>//**Energy Pipelines and Gas Processing Electricity Use: **</v>
      </c>
      <c r="T646" s="275" t="str">
        <f t="shared" si="37"/>
        <v/>
      </c>
      <c r="U646" s="304"/>
    </row>
    <row r="647" spans="1:21" s="289" customFormat="1" x14ac:dyDescent="0.25">
      <c r="A647" s="275" t="s">
        <v>2185</v>
      </c>
      <c r="B647" s="276"/>
      <c r="C647" s="189" t="s">
        <v>753</v>
      </c>
      <c r="D647" s="189" t="s">
        <v>797</v>
      </c>
      <c r="E647" s="189" t="s">
        <v>798</v>
      </c>
      <c r="F647" s="191" t="s">
        <v>2056</v>
      </c>
      <c r="G647" s="184" t="s">
        <v>806</v>
      </c>
      <c r="H647" s="181" t="s">
        <v>2099</v>
      </c>
      <c r="I647" s="184" t="s">
        <v>807</v>
      </c>
      <c r="J647" s="43">
        <v>1179</v>
      </c>
      <c r="K647" s="184" t="s">
        <v>332</v>
      </c>
      <c r="L647" s="199"/>
      <c r="M647" s="276"/>
      <c r="N647" s="209" t="s">
        <v>2183</v>
      </c>
      <c r="O647" s="209"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88" t="s">
        <v>2184</v>
      </c>
      <c r="Q647" s="288" t="s">
        <v>310</v>
      </c>
      <c r="R647" s="288" t="str">
        <f t="shared" si="50"/>
        <v>Energy Pipelines and Gas Processing Coal Use</v>
      </c>
      <c r="S647" s="288" t="str">
        <f t="shared" si="51"/>
        <v>//**Energy Pipelines and Gas Processing Coal Use: **</v>
      </c>
      <c r="T647" s="275" t="str">
        <f t="shared" si="37"/>
        <v/>
      </c>
      <c r="U647" s="304"/>
    </row>
    <row r="648" spans="1:21" s="289" customFormat="1" x14ac:dyDescent="0.25">
      <c r="A648" s="275" t="s">
        <v>2185</v>
      </c>
      <c r="B648" s="276"/>
      <c r="C648" s="189" t="s">
        <v>753</v>
      </c>
      <c r="D648" s="189" t="s">
        <v>797</v>
      </c>
      <c r="E648" s="189" t="s">
        <v>798</v>
      </c>
      <c r="F648" s="191" t="s">
        <v>2056</v>
      </c>
      <c r="G648" s="184" t="s">
        <v>808</v>
      </c>
      <c r="H648" s="181" t="s">
        <v>2099</v>
      </c>
      <c r="I648" s="184" t="s">
        <v>809</v>
      </c>
      <c r="J648" s="43">
        <v>1180</v>
      </c>
      <c r="K648" s="184" t="s">
        <v>310</v>
      </c>
      <c r="L648" s="199"/>
      <c r="M648" s="276"/>
      <c r="N648" s="209" t="s">
        <v>2183</v>
      </c>
      <c r="O648" s="209"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88" t="s">
        <v>2184</v>
      </c>
      <c r="Q648" s="288" t="s">
        <v>310</v>
      </c>
      <c r="R648" s="288" t="str">
        <f t="shared" si="50"/>
        <v>Energy Pipelines and Gas Processing Natural Gas Use</v>
      </c>
      <c r="S648" s="288" t="str">
        <f t="shared" si="51"/>
        <v>//**Energy Pipelines and Gas Processing Natural Gas Use: **</v>
      </c>
      <c r="T648" s="275" t="str">
        <f t="shared" si="37"/>
        <v>//**Energy Pipelines and Gas Processing Natural Gas Use: **</v>
      </c>
      <c r="U648" s="304"/>
    </row>
    <row r="649" spans="1:21" s="289" customFormat="1" x14ac:dyDescent="0.25">
      <c r="A649" s="275" t="s">
        <v>2185</v>
      </c>
      <c r="B649" s="276"/>
      <c r="C649" s="189" t="s">
        <v>753</v>
      </c>
      <c r="D649" s="189" t="s">
        <v>797</v>
      </c>
      <c r="E649" s="189" t="s">
        <v>798</v>
      </c>
      <c r="F649" s="191" t="s">
        <v>2056</v>
      </c>
      <c r="G649" s="184" t="s">
        <v>810</v>
      </c>
      <c r="H649" s="181" t="s">
        <v>2099</v>
      </c>
      <c r="I649" s="184" t="s">
        <v>811</v>
      </c>
      <c r="J649" s="43">
        <v>1181</v>
      </c>
      <c r="K649" s="184" t="s">
        <v>332</v>
      </c>
      <c r="L649" s="199"/>
      <c r="M649" s="276"/>
      <c r="N649" s="209" t="s">
        <v>2183</v>
      </c>
      <c r="O649" s="209"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88" t="s">
        <v>2184</v>
      </c>
      <c r="Q649" s="288" t="s">
        <v>310</v>
      </c>
      <c r="R649" s="288" t="str">
        <f t="shared" si="50"/>
        <v>Energy Pipelines and Gas Processing Biomass Use</v>
      </c>
      <c r="S649" s="288" t="str">
        <f t="shared" si="51"/>
        <v>//**Energy Pipelines and Gas Processing Biomass Use: **</v>
      </c>
      <c r="T649" s="275" t="str">
        <f t="shared" si="37"/>
        <v/>
      </c>
      <c r="U649" s="304"/>
    </row>
    <row r="650" spans="1:21" s="289" customFormat="1" x14ac:dyDescent="0.25">
      <c r="A650" s="275" t="s">
        <v>2185</v>
      </c>
      <c r="B650" s="276"/>
      <c r="C650" s="189" t="s">
        <v>753</v>
      </c>
      <c r="D650" s="189" t="s">
        <v>797</v>
      </c>
      <c r="E650" s="189" t="s">
        <v>798</v>
      </c>
      <c r="F650" s="191" t="s">
        <v>2056</v>
      </c>
      <c r="G650" s="184" t="s">
        <v>812</v>
      </c>
      <c r="H650" s="181" t="s">
        <v>2099</v>
      </c>
      <c r="I650" s="184" t="s">
        <v>813</v>
      </c>
      <c r="J650" s="43">
        <v>1182</v>
      </c>
      <c r="K650" s="184" t="s">
        <v>332</v>
      </c>
      <c r="L650" s="199"/>
      <c r="M650" s="276"/>
      <c r="N650" s="209" t="s">
        <v>2183</v>
      </c>
      <c r="O650" s="209"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88" t="s">
        <v>2184</v>
      </c>
      <c r="Q650" s="288" t="s">
        <v>310</v>
      </c>
      <c r="R650" s="288" t="str">
        <f t="shared" si="50"/>
        <v>Energy Pipelines and Gas Processing Petroleum Use</v>
      </c>
      <c r="S650" s="288" t="str">
        <f t="shared" si="51"/>
        <v>//**Energy Pipelines and Gas Processing Petroleum Use: **</v>
      </c>
      <c r="T650" s="275" t="str">
        <f t="shared" si="37"/>
        <v/>
      </c>
      <c r="U650" s="304"/>
    </row>
    <row r="651" spans="1:21" s="289" customFormat="1" x14ac:dyDescent="0.25">
      <c r="A651" s="275" t="s">
        <v>2185</v>
      </c>
      <c r="B651" s="276"/>
      <c r="C651" s="189" t="s">
        <v>753</v>
      </c>
      <c r="D651" s="189" t="s">
        <v>797</v>
      </c>
      <c r="E651" s="189" t="s">
        <v>798</v>
      </c>
      <c r="F651" s="191" t="s">
        <v>2056</v>
      </c>
      <c r="G651" s="184" t="s">
        <v>814</v>
      </c>
      <c r="H651" s="181" t="s">
        <v>2099</v>
      </c>
      <c r="I651" s="184" t="s">
        <v>815</v>
      </c>
      <c r="J651" s="43">
        <v>1183</v>
      </c>
      <c r="K651" s="184" t="s">
        <v>332</v>
      </c>
      <c r="L651" s="199"/>
      <c r="M651" s="276"/>
      <c r="N651" s="209" t="s">
        <v>2183</v>
      </c>
      <c r="O651" s="209"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88" t="s">
        <v>2184</v>
      </c>
      <c r="Q651" s="288" t="s">
        <v>310</v>
      </c>
      <c r="R651" s="288" t="str">
        <f t="shared" si="50"/>
        <v>Energy Pipelines and Gas Processing Purchased Heat Use</v>
      </c>
      <c r="S651" s="288" t="str">
        <f t="shared" si="51"/>
        <v>//**Energy Pipelines and Gas Processing Purchased Heat Use: **</v>
      </c>
      <c r="T651" s="275" t="str">
        <f t="shared" si="37"/>
        <v/>
      </c>
      <c r="U651" s="304"/>
    </row>
    <row r="652" spans="1:21" s="289" customFormat="1" x14ac:dyDescent="0.25">
      <c r="A652" s="275" t="s">
        <v>2185</v>
      </c>
      <c r="B652" s="276"/>
      <c r="C652" s="189" t="s">
        <v>753</v>
      </c>
      <c r="D652" s="189" t="s">
        <v>797</v>
      </c>
      <c r="E652" s="189" t="s">
        <v>798</v>
      </c>
      <c r="F652" s="191" t="s">
        <v>2056</v>
      </c>
      <c r="G652" s="184" t="s">
        <v>816</v>
      </c>
      <c r="H652" s="181" t="s">
        <v>2099</v>
      </c>
      <c r="I652" s="184" t="s">
        <v>817</v>
      </c>
      <c r="J652" s="43">
        <v>1184</v>
      </c>
      <c r="K652" s="184" t="s">
        <v>332</v>
      </c>
      <c r="L652" s="199"/>
      <c r="M652" s="276"/>
      <c r="N652" s="209" t="s">
        <v>2183</v>
      </c>
      <c r="O652" s="209"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88" t="s">
        <v>2184</v>
      </c>
      <c r="Q652" s="288" t="s">
        <v>310</v>
      </c>
      <c r="R652" s="288" t="str">
        <f t="shared" si="50"/>
        <v>Energy Pipelines and Gas Processing Crude Oil Use</v>
      </c>
      <c r="S652" s="288" t="str">
        <f t="shared" si="51"/>
        <v>//**Energy Pipelines and Gas Processing Crude Oil Use: **</v>
      </c>
      <c r="T652" s="275" t="str">
        <f t="shared" si="37"/>
        <v/>
      </c>
      <c r="U652" s="304"/>
    </row>
    <row r="653" spans="1:21" s="289" customFormat="1" x14ac:dyDescent="0.25">
      <c r="A653" s="275" t="s">
        <v>2185</v>
      </c>
      <c r="B653" s="276"/>
      <c r="C653" s="189" t="s">
        <v>753</v>
      </c>
      <c r="D653" s="189" t="s">
        <v>797</v>
      </c>
      <c r="E653" s="189" t="s">
        <v>798</v>
      </c>
      <c r="F653" s="191" t="s">
        <v>2056</v>
      </c>
      <c r="G653" s="184" t="s">
        <v>818</v>
      </c>
      <c r="H653" s="181" t="s">
        <v>2099</v>
      </c>
      <c r="I653" s="184" t="s">
        <v>819</v>
      </c>
      <c r="J653" s="43">
        <v>1185</v>
      </c>
      <c r="K653" s="184" t="s">
        <v>332</v>
      </c>
      <c r="L653" s="199"/>
      <c r="M653" s="276"/>
      <c r="N653" s="209" t="s">
        <v>2183</v>
      </c>
      <c r="O653" s="209"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88" t="s">
        <v>2184</v>
      </c>
      <c r="Q653" s="288" t="s">
        <v>310</v>
      </c>
      <c r="R653" s="288" t="str">
        <f t="shared" si="50"/>
        <v>Energy Pipelines and Gas Processing Heavy or Residual Fuel Oil Use</v>
      </c>
      <c r="S653" s="288" t="str">
        <f t="shared" si="51"/>
        <v>//**Energy Pipelines and Gas Processing Heavy or Residual Fuel Oil Use: **</v>
      </c>
      <c r="T653" s="275" t="str">
        <f t="shared" si="37"/>
        <v/>
      </c>
      <c r="U653" s="304"/>
    </row>
    <row r="654" spans="1:21" s="289" customFormat="1" x14ac:dyDescent="0.25">
      <c r="A654" s="275" t="s">
        <v>2185</v>
      </c>
      <c r="B654" s="276"/>
      <c r="C654" s="189" t="s">
        <v>753</v>
      </c>
      <c r="D654" s="189" t="s">
        <v>797</v>
      </c>
      <c r="E654" s="189" t="s">
        <v>798</v>
      </c>
      <c r="F654" s="191" t="s">
        <v>2056</v>
      </c>
      <c r="G654" s="184" t="s">
        <v>820</v>
      </c>
      <c r="H654" s="181" t="s">
        <v>2099</v>
      </c>
      <c r="I654" s="184" t="s">
        <v>821</v>
      </c>
      <c r="J654" s="43">
        <v>1186</v>
      </c>
      <c r="K654" s="184" t="s">
        <v>332</v>
      </c>
      <c r="L654" s="199"/>
      <c r="M654" s="276"/>
      <c r="N654" s="209" t="s">
        <v>2183</v>
      </c>
      <c r="O654" s="209"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88" t="s">
        <v>2184</v>
      </c>
      <c r="Q654" s="288" t="s">
        <v>310</v>
      </c>
      <c r="R654" s="288" t="str">
        <f t="shared" si="50"/>
        <v>Energy Pipelines and Gas Processing LPG Propane or Butane Use</v>
      </c>
      <c r="S654" s="288" t="str">
        <f t="shared" si="51"/>
        <v>//**Energy Pipelines and Gas Processing LPG Propane or Butane Use: **</v>
      </c>
      <c r="T654" s="275" t="str">
        <f t="shared" si="37"/>
        <v/>
      </c>
      <c r="U654" s="304"/>
    </row>
    <row r="655" spans="1:21" s="289" customFormat="1" x14ac:dyDescent="0.25">
      <c r="A655" s="275" t="s">
        <v>2185</v>
      </c>
      <c r="B655" s="276"/>
      <c r="C655" s="189" t="s">
        <v>753</v>
      </c>
      <c r="D655" s="189" t="s">
        <v>797</v>
      </c>
      <c r="E655" s="189" t="s">
        <v>798</v>
      </c>
      <c r="F655" s="191" t="s">
        <v>2056</v>
      </c>
      <c r="G655" s="184" t="s">
        <v>822</v>
      </c>
      <c r="H655" s="181" t="s">
        <v>2099</v>
      </c>
      <c r="I655" s="184" t="s">
        <v>823</v>
      </c>
      <c r="J655" s="43">
        <v>1187</v>
      </c>
      <c r="K655" s="184" t="s">
        <v>332</v>
      </c>
      <c r="L655" s="199"/>
      <c r="M655" s="276"/>
      <c r="N655" s="209" t="s">
        <v>2183</v>
      </c>
      <c r="O655" s="209"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88" t="s">
        <v>2184</v>
      </c>
      <c r="Q655" s="288" t="s">
        <v>310</v>
      </c>
      <c r="R655" s="288" t="str">
        <f t="shared" si="50"/>
        <v>Energy Pipelines and Gas Processing Hydrogen Use</v>
      </c>
      <c r="S655" s="288" t="str">
        <f t="shared" si="51"/>
        <v>//**Energy Pipelines and Gas Processing Hydrogen Use: **</v>
      </c>
      <c r="T655" s="275" t="str">
        <f t="shared" si="37"/>
        <v/>
      </c>
      <c r="U655" s="304"/>
    </row>
    <row r="656" spans="1:21" s="289" customFormat="1" x14ac:dyDescent="0.25">
      <c r="A656" s="275" t="s">
        <v>2185</v>
      </c>
      <c r="B656" s="276"/>
      <c r="C656" s="189" t="s">
        <v>753</v>
      </c>
      <c r="D656" s="189" t="s">
        <v>797</v>
      </c>
      <c r="E656" s="189" t="s">
        <v>798</v>
      </c>
      <c r="F656" s="191" t="s">
        <v>2054</v>
      </c>
      <c r="G656" s="184" t="s">
        <v>799</v>
      </c>
      <c r="H656" s="181" t="s">
        <v>2112</v>
      </c>
      <c r="I656" s="184" t="s">
        <v>800</v>
      </c>
      <c r="J656" s="43">
        <v>1188</v>
      </c>
      <c r="K656" s="184" t="s">
        <v>310</v>
      </c>
      <c r="L656" s="199"/>
      <c r="M656" s="276"/>
      <c r="N656" s="209" t="s">
        <v>2183</v>
      </c>
      <c r="O656" s="209"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88" t="s">
        <v>2184</v>
      </c>
      <c r="Q656" s="288" t="s">
        <v>310</v>
      </c>
      <c r="R656" s="288" t="str">
        <f t="shared" si="50"/>
        <v>Water and Waste Electricity Use</v>
      </c>
      <c r="S656" s="288" t="str">
        <f t="shared" si="51"/>
        <v>//**Water and Waste Electricity Use: **</v>
      </c>
      <c r="T656" s="275" t="str">
        <f t="shared" si="37"/>
        <v>//**Water and Waste Electricity Use: **</v>
      </c>
      <c r="U656" s="304"/>
    </row>
    <row r="657" spans="1:21" s="289" customFormat="1" x14ac:dyDescent="0.25">
      <c r="A657" s="275" t="s">
        <v>2185</v>
      </c>
      <c r="B657" s="276"/>
      <c r="C657" s="189" t="s">
        <v>753</v>
      </c>
      <c r="D657" s="189" t="s">
        <v>797</v>
      </c>
      <c r="E657" s="189" t="s">
        <v>798</v>
      </c>
      <c r="F657" s="191" t="s">
        <v>2054</v>
      </c>
      <c r="G657" s="184" t="s">
        <v>806</v>
      </c>
      <c r="H657" s="181" t="s">
        <v>2112</v>
      </c>
      <c r="I657" s="184" t="s">
        <v>807</v>
      </c>
      <c r="J657" s="43">
        <v>1189</v>
      </c>
      <c r="K657" s="184" t="s">
        <v>332</v>
      </c>
      <c r="L657" s="199"/>
      <c r="M657" s="276"/>
      <c r="N657" s="209" t="s">
        <v>2183</v>
      </c>
      <c r="O657" s="209"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88" t="s">
        <v>2184</v>
      </c>
      <c r="Q657" s="288" t="s">
        <v>310</v>
      </c>
      <c r="R657" s="288" t="str">
        <f t="shared" si="50"/>
        <v>Water and Waste Coal Use</v>
      </c>
      <c r="S657" s="288" t="str">
        <f t="shared" si="51"/>
        <v>//**Water and Waste Coal Use: **</v>
      </c>
      <c r="T657" s="275" t="str">
        <f t="shared" si="37"/>
        <v/>
      </c>
      <c r="U657" s="304"/>
    </row>
    <row r="658" spans="1:21" s="289" customFormat="1" x14ac:dyDescent="0.25">
      <c r="A658" s="275" t="s">
        <v>2185</v>
      </c>
      <c r="B658" s="276"/>
      <c r="C658" s="189" t="s">
        <v>753</v>
      </c>
      <c r="D658" s="189" t="s">
        <v>797</v>
      </c>
      <c r="E658" s="189" t="s">
        <v>798</v>
      </c>
      <c r="F658" s="191" t="s">
        <v>2054</v>
      </c>
      <c r="G658" s="184" t="s">
        <v>808</v>
      </c>
      <c r="H658" s="181" t="s">
        <v>2112</v>
      </c>
      <c r="I658" s="184" t="s">
        <v>809</v>
      </c>
      <c r="J658" s="43">
        <v>1190</v>
      </c>
      <c r="K658" s="184" t="s">
        <v>332</v>
      </c>
      <c r="L658" s="199"/>
      <c r="M658" s="276"/>
      <c r="N658" s="209" t="s">
        <v>2183</v>
      </c>
      <c r="O658" s="209"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88" t="s">
        <v>2184</v>
      </c>
      <c r="Q658" s="288" t="s">
        <v>310</v>
      </c>
      <c r="R658" s="288" t="str">
        <f t="shared" si="50"/>
        <v>Water and Waste Natural Gas Use</v>
      </c>
      <c r="S658" s="288" t="str">
        <f t="shared" si="51"/>
        <v>//**Water and Waste Natural Gas Use: **</v>
      </c>
      <c r="T658" s="275" t="str">
        <f t="shared" si="37"/>
        <v/>
      </c>
      <c r="U658" s="304"/>
    </row>
    <row r="659" spans="1:21" s="289" customFormat="1" x14ac:dyDescent="0.25">
      <c r="A659" s="275" t="s">
        <v>2185</v>
      </c>
      <c r="B659" s="276"/>
      <c r="C659" s="189" t="s">
        <v>753</v>
      </c>
      <c r="D659" s="189" t="s">
        <v>797</v>
      </c>
      <c r="E659" s="189" t="s">
        <v>798</v>
      </c>
      <c r="F659" s="191" t="s">
        <v>2054</v>
      </c>
      <c r="G659" s="184" t="s">
        <v>810</v>
      </c>
      <c r="H659" s="181" t="s">
        <v>2112</v>
      </c>
      <c r="I659" s="184" t="s">
        <v>811</v>
      </c>
      <c r="J659" s="43">
        <v>1191</v>
      </c>
      <c r="K659" s="184" t="s">
        <v>332</v>
      </c>
      <c r="L659" s="199"/>
      <c r="M659" s="276"/>
      <c r="N659" s="209" t="s">
        <v>2183</v>
      </c>
      <c r="O659" s="209"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88" t="s">
        <v>2184</v>
      </c>
      <c r="Q659" s="288" t="s">
        <v>310</v>
      </c>
      <c r="R659" s="288" t="str">
        <f t="shared" si="50"/>
        <v>Water and Waste Biomass Use</v>
      </c>
      <c r="S659" s="288" t="str">
        <f t="shared" si="51"/>
        <v>//**Water and Waste Biomass Use: **</v>
      </c>
      <c r="T659" s="275" t="str">
        <f t="shared" si="37"/>
        <v/>
      </c>
      <c r="U659" s="304"/>
    </row>
    <row r="660" spans="1:21" s="289" customFormat="1" x14ac:dyDescent="0.25">
      <c r="A660" s="275" t="s">
        <v>2185</v>
      </c>
      <c r="B660" s="276"/>
      <c r="C660" s="189" t="s">
        <v>753</v>
      </c>
      <c r="D660" s="189" t="s">
        <v>797</v>
      </c>
      <c r="E660" s="189" t="s">
        <v>798</v>
      </c>
      <c r="F660" s="191" t="s">
        <v>2054</v>
      </c>
      <c r="G660" s="184" t="s">
        <v>812</v>
      </c>
      <c r="H660" s="181" t="s">
        <v>2112</v>
      </c>
      <c r="I660" s="184" t="s">
        <v>813</v>
      </c>
      <c r="J660" s="43">
        <v>1192</v>
      </c>
      <c r="K660" s="184" t="s">
        <v>332</v>
      </c>
      <c r="L660" s="199"/>
      <c r="M660" s="276"/>
      <c r="N660" s="209" t="s">
        <v>2183</v>
      </c>
      <c r="O660" s="209"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88" t="s">
        <v>2184</v>
      </c>
      <c r="Q660" s="288" t="s">
        <v>310</v>
      </c>
      <c r="R660" s="288" t="str">
        <f t="shared" si="50"/>
        <v>Water and Waste Petroleum Use</v>
      </c>
      <c r="S660" s="288" t="str">
        <f t="shared" si="51"/>
        <v>//**Water and Waste Petroleum Use: **</v>
      </c>
      <c r="T660" s="275" t="str">
        <f t="shared" si="37"/>
        <v/>
      </c>
      <c r="U660" s="304"/>
    </row>
    <row r="661" spans="1:21" s="289" customFormat="1" x14ac:dyDescent="0.25">
      <c r="A661" s="275" t="s">
        <v>2185</v>
      </c>
      <c r="B661" s="276"/>
      <c r="C661" s="189" t="s">
        <v>753</v>
      </c>
      <c r="D661" s="189" t="s">
        <v>797</v>
      </c>
      <c r="E661" s="189" t="s">
        <v>798</v>
      </c>
      <c r="F661" s="191" t="s">
        <v>2054</v>
      </c>
      <c r="G661" s="184" t="s">
        <v>814</v>
      </c>
      <c r="H661" s="181" t="s">
        <v>2112</v>
      </c>
      <c r="I661" s="184" t="s">
        <v>815</v>
      </c>
      <c r="J661" s="43">
        <v>1193</v>
      </c>
      <c r="K661" s="184" t="s">
        <v>332</v>
      </c>
      <c r="L661" s="199"/>
      <c r="M661" s="276"/>
      <c r="N661" s="209" t="s">
        <v>2183</v>
      </c>
      <c r="O661" s="209"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88" t="s">
        <v>2184</v>
      </c>
      <c r="Q661" s="288" t="s">
        <v>310</v>
      </c>
      <c r="R661" s="288" t="str">
        <f t="shared" si="50"/>
        <v>Water and Waste Purchased Heat Use</v>
      </c>
      <c r="S661" s="288" t="str">
        <f t="shared" si="51"/>
        <v>//**Water and Waste Purchased Heat Use: **</v>
      </c>
      <c r="T661" s="275" t="str">
        <f t="shared" si="37"/>
        <v/>
      </c>
      <c r="U661" s="304"/>
    </row>
    <row r="662" spans="1:21" s="289" customFormat="1" x14ac:dyDescent="0.25">
      <c r="A662" s="275" t="s">
        <v>2185</v>
      </c>
      <c r="B662" s="276"/>
      <c r="C662" s="189" t="s">
        <v>753</v>
      </c>
      <c r="D662" s="189" t="s">
        <v>797</v>
      </c>
      <c r="E662" s="189" t="s">
        <v>798</v>
      </c>
      <c r="F662" s="191" t="s">
        <v>2054</v>
      </c>
      <c r="G662" s="184" t="s">
        <v>816</v>
      </c>
      <c r="H662" s="181" t="s">
        <v>2112</v>
      </c>
      <c r="I662" s="184" t="s">
        <v>817</v>
      </c>
      <c r="J662" s="43">
        <v>1194</v>
      </c>
      <c r="K662" s="184" t="s">
        <v>332</v>
      </c>
      <c r="L662" s="199"/>
      <c r="M662" s="276"/>
      <c r="N662" s="209" t="s">
        <v>2183</v>
      </c>
      <c r="O662" s="209"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88" t="s">
        <v>2184</v>
      </c>
      <c r="Q662" s="288" t="s">
        <v>310</v>
      </c>
      <c r="R662" s="288" t="str">
        <f t="shared" si="50"/>
        <v>Water and Waste Crude Oil Use</v>
      </c>
      <c r="S662" s="288" t="str">
        <f t="shared" si="51"/>
        <v>//**Water and Waste Crude Oil Use: **</v>
      </c>
      <c r="T662" s="275" t="str">
        <f t="shared" si="37"/>
        <v/>
      </c>
      <c r="U662" s="304"/>
    </row>
    <row r="663" spans="1:21" s="289" customFormat="1" x14ac:dyDescent="0.25">
      <c r="A663" s="275" t="s">
        <v>2185</v>
      </c>
      <c r="B663" s="276"/>
      <c r="C663" s="189" t="s">
        <v>753</v>
      </c>
      <c r="D663" s="189" t="s">
        <v>797</v>
      </c>
      <c r="E663" s="189" t="s">
        <v>798</v>
      </c>
      <c r="F663" s="191" t="s">
        <v>2054</v>
      </c>
      <c r="G663" s="184" t="s">
        <v>818</v>
      </c>
      <c r="H663" s="181" t="s">
        <v>2112</v>
      </c>
      <c r="I663" s="184" t="s">
        <v>819</v>
      </c>
      <c r="J663" s="43">
        <v>1195</v>
      </c>
      <c r="K663" s="184" t="s">
        <v>332</v>
      </c>
      <c r="L663" s="199"/>
      <c r="M663" s="276"/>
      <c r="N663" s="209" t="s">
        <v>2183</v>
      </c>
      <c r="O663" s="209"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88" t="s">
        <v>2184</v>
      </c>
      <c r="Q663" s="288" t="s">
        <v>310</v>
      </c>
      <c r="R663" s="288" t="str">
        <f t="shared" si="50"/>
        <v>Water and Waste Heavy or Residual Fuel Oil Use</v>
      </c>
      <c r="S663" s="288" t="str">
        <f t="shared" si="51"/>
        <v>//**Water and Waste Heavy or Residual Fuel Oil Use: **</v>
      </c>
      <c r="T663" s="275" t="str">
        <f t="shared" si="37"/>
        <v/>
      </c>
      <c r="U663" s="304"/>
    </row>
    <row r="664" spans="1:21" s="289" customFormat="1" x14ac:dyDescent="0.25">
      <c r="A664" s="275" t="s">
        <v>2185</v>
      </c>
      <c r="B664" s="276"/>
      <c r="C664" s="189" t="s">
        <v>753</v>
      </c>
      <c r="D664" s="189" t="s">
        <v>797</v>
      </c>
      <c r="E664" s="189" t="s">
        <v>798</v>
      </c>
      <c r="F664" s="191" t="s">
        <v>2054</v>
      </c>
      <c r="G664" s="184" t="s">
        <v>820</v>
      </c>
      <c r="H664" s="181" t="s">
        <v>2112</v>
      </c>
      <c r="I664" s="184" t="s">
        <v>821</v>
      </c>
      <c r="J664" s="43">
        <v>1196</v>
      </c>
      <c r="K664" s="184" t="s">
        <v>332</v>
      </c>
      <c r="L664" s="199"/>
      <c r="M664" s="276"/>
      <c r="N664" s="209" t="s">
        <v>2183</v>
      </c>
      <c r="O664" s="209"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88" t="s">
        <v>2184</v>
      </c>
      <c r="Q664" s="288" t="s">
        <v>310</v>
      </c>
      <c r="R664" s="288" t="str">
        <f t="shared" si="50"/>
        <v>Water and Waste LPG Propane or Butane Use</v>
      </c>
      <c r="S664" s="288" t="str">
        <f t="shared" si="51"/>
        <v>//**Water and Waste LPG Propane or Butane Use: **</v>
      </c>
      <c r="T664" s="275" t="str">
        <f t="shared" si="37"/>
        <v/>
      </c>
      <c r="U664" s="304"/>
    </row>
    <row r="665" spans="1:21" s="289" customFormat="1" x14ac:dyDescent="0.25">
      <c r="A665" s="275" t="s">
        <v>2185</v>
      </c>
      <c r="B665" s="276"/>
      <c r="C665" s="189" t="s">
        <v>753</v>
      </c>
      <c r="D665" s="189" t="s">
        <v>797</v>
      </c>
      <c r="E665" s="189" t="s">
        <v>798</v>
      </c>
      <c r="F665" s="191" t="s">
        <v>2054</v>
      </c>
      <c r="G665" s="184" t="s">
        <v>822</v>
      </c>
      <c r="H665" s="181" t="s">
        <v>2112</v>
      </c>
      <c r="I665" s="184" t="s">
        <v>823</v>
      </c>
      <c r="J665" s="43">
        <v>1197</v>
      </c>
      <c r="K665" s="184" t="s">
        <v>332</v>
      </c>
      <c r="L665" s="199"/>
      <c r="M665" s="276"/>
      <c r="N665" s="209" t="s">
        <v>2183</v>
      </c>
      <c r="O665" s="209"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88" t="s">
        <v>2184</v>
      </c>
      <c r="Q665" s="288" t="s">
        <v>310</v>
      </c>
      <c r="R665" s="288" t="str">
        <f t="shared" si="50"/>
        <v>Water and Waste Hydrogen Use</v>
      </c>
      <c r="S665" s="288" t="str">
        <f t="shared" si="51"/>
        <v>//**Water and Waste Hydrogen Use: **</v>
      </c>
      <c r="T665" s="275" t="str">
        <f t="shared" si="37"/>
        <v/>
      </c>
      <c r="U665" s="304"/>
    </row>
    <row r="666" spans="1:21" s="289" customFormat="1" x14ac:dyDescent="0.25">
      <c r="A666" s="275" t="s">
        <v>2185</v>
      </c>
      <c r="B666" s="276"/>
      <c r="C666" s="189" t="s">
        <v>753</v>
      </c>
      <c r="D666" s="189" t="s">
        <v>797</v>
      </c>
      <c r="E666" s="189" t="s">
        <v>798</v>
      </c>
      <c r="F666" s="191" t="s">
        <v>2052</v>
      </c>
      <c r="G666" s="184" t="s">
        <v>799</v>
      </c>
      <c r="H666" s="181" t="s">
        <v>2102</v>
      </c>
      <c r="I666" s="184" t="s">
        <v>800</v>
      </c>
      <c r="J666" s="43">
        <v>1198</v>
      </c>
      <c r="K666" s="184" t="s">
        <v>310</v>
      </c>
      <c r="L666" s="199"/>
      <c r="M666" s="276"/>
      <c r="N666" s="209" t="s">
        <v>2183</v>
      </c>
      <c r="O666" s="209"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88" t="s">
        <v>2184</v>
      </c>
      <c r="Q666" s="288" t="s">
        <v>310</v>
      </c>
      <c r="R666" s="288" t="str">
        <f t="shared" si="50"/>
        <v>Construction Electricity Use</v>
      </c>
      <c r="S666" s="288" t="str">
        <f t="shared" si="51"/>
        <v>//**Construction Electricity Use: **</v>
      </c>
      <c r="T666" s="275" t="str">
        <f t="shared" si="37"/>
        <v>//**Construction Electricity Use: **</v>
      </c>
      <c r="U666" s="304"/>
    </row>
    <row r="667" spans="1:21" s="289" customFormat="1" x14ac:dyDescent="0.25">
      <c r="A667" s="275" t="s">
        <v>2185</v>
      </c>
      <c r="B667" s="276"/>
      <c r="C667" s="189" t="s">
        <v>753</v>
      </c>
      <c r="D667" s="189" t="s">
        <v>797</v>
      </c>
      <c r="E667" s="189" t="s">
        <v>798</v>
      </c>
      <c r="F667" s="191" t="s">
        <v>2052</v>
      </c>
      <c r="G667" s="184" t="s">
        <v>806</v>
      </c>
      <c r="H667" s="181" t="s">
        <v>2102</v>
      </c>
      <c r="I667" s="184" t="s">
        <v>807</v>
      </c>
      <c r="J667" s="43">
        <v>1199</v>
      </c>
      <c r="K667" s="184" t="s">
        <v>332</v>
      </c>
      <c r="L667" s="199"/>
      <c r="M667" s="276"/>
      <c r="N667" s="209" t="s">
        <v>2183</v>
      </c>
      <c r="O667" s="209"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88" t="s">
        <v>2184</v>
      </c>
      <c r="Q667" s="288" t="s">
        <v>310</v>
      </c>
      <c r="R667" s="288" t="str">
        <f t="shared" si="50"/>
        <v>Construction Coal Use</v>
      </c>
      <c r="S667" s="288" t="str">
        <f t="shared" si="51"/>
        <v>//**Construction Coal Use: **</v>
      </c>
      <c r="T667" s="275" t="str">
        <f t="shared" si="37"/>
        <v/>
      </c>
      <c r="U667" s="304"/>
    </row>
    <row r="668" spans="1:21" s="289" customFormat="1" x14ac:dyDescent="0.25">
      <c r="A668" s="275" t="s">
        <v>2185</v>
      </c>
      <c r="B668" s="276"/>
      <c r="C668" s="189" t="s">
        <v>753</v>
      </c>
      <c r="D668" s="189" t="s">
        <v>797</v>
      </c>
      <c r="E668" s="189" t="s">
        <v>798</v>
      </c>
      <c r="F668" s="191" t="s">
        <v>2052</v>
      </c>
      <c r="G668" s="184" t="s">
        <v>808</v>
      </c>
      <c r="H668" s="181" t="s">
        <v>2102</v>
      </c>
      <c r="I668" s="184" t="s">
        <v>809</v>
      </c>
      <c r="J668" s="43">
        <v>1200</v>
      </c>
      <c r="K668" s="184" t="s">
        <v>310</v>
      </c>
      <c r="L668" s="199"/>
      <c r="M668" s="276"/>
      <c r="N668" s="209" t="s">
        <v>2183</v>
      </c>
      <c r="O668" s="209"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88" t="s">
        <v>2184</v>
      </c>
      <c r="Q668" s="288" t="s">
        <v>310</v>
      </c>
      <c r="R668" s="288" t="str">
        <f t="shared" si="50"/>
        <v>Construction Natural Gas Use</v>
      </c>
      <c r="S668" s="288" t="str">
        <f t="shared" si="51"/>
        <v>//**Construction Natural Gas Use: **</v>
      </c>
      <c r="T668" s="275" t="str">
        <f t="shared" si="37"/>
        <v>//**Construction Natural Gas Use: **</v>
      </c>
      <c r="U668" s="304"/>
    </row>
    <row r="669" spans="1:21" s="289" customFormat="1" x14ac:dyDescent="0.25">
      <c r="A669" s="275" t="s">
        <v>2185</v>
      </c>
      <c r="B669" s="276"/>
      <c r="C669" s="189" t="s">
        <v>753</v>
      </c>
      <c r="D669" s="189" t="s">
        <v>797</v>
      </c>
      <c r="E669" s="189" t="s">
        <v>798</v>
      </c>
      <c r="F669" s="191" t="s">
        <v>2052</v>
      </c>
      <c r="G669" s="184" t="s">
        <v>810</v>
      </c>
      <c r="H669" s="181" t="s">
        <v>2102</v>
      </c>
      <c r="I669" s="184" t="s">
        <v>811</v>
      </c>
      <c r="J669" s="43">
        <v>1201</v>
      </c>
      <c r="K669" s="184" t="s">
        <v>332</v>
      </c>
      <c r="L669" s="199"/>
      <c r="M669" s="276"/>
      <c r="N669" s="209" t="s">
        <v>2183</v>
      </c>
      <c r="O669" s="209"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88" t="s">
        <v>2184</v>
      </c>
      <c r="Q669" s="288" t="s">
        <v>310</v>
      </c>
      <c r="R669" s="288" t="str">
        <f t="shared" si="50"/>
        <v>Construction Biomass Use</v>
      </c>
      <c r="S669" s="288" t="str">
        <f t="shared" si="51"/>
        <v>//**Construction Biomass Use: **</v>
      </c>
      <c r="T669" s="275" t="str">
        <f t="shared" si="37"/>
        <v/>
      </c>
      <c r="U669" s="304"/>
    </row>
    <row r="670" spans="1:21" s="289" customFormat="1" x14ac:dyDescent="0.25">
      <c r="A670" s="275" t="s">
        <v>2185</v>
      </c>
      <c r="B670" s="276"/>
      <c r="C670" s="189" t="s">
        <v>753</v>
      </c>
      <c r="D670" s="189" t="s">
        <v>797</v>
      </c>
      <c r="E670" s="189" t="s">
        <v>798</v>
      </c>
      <c r="F670" s="191" t="s">
        <v>2052</v>
      </c>
      <c r="G670" s="184" t="s">
        <v>812</v>
      </c>
      <c r="H670" s="181" t="s">
        <v>2102</v>
      </c>
      <c r="I670" s="184" t="s">
        <v>813</v>
      </c>
      <c r="J670" s="43">
        <v>1202</v>
      </c>
      <c r="K670" s="184" t="s">
        <v>310</v>
      </c>
      <c r="L670" s="199"/>
      <c r="M670" s="276"/>
      <c r="N670" s="209" t="s">
        <v>2183</v>
      </c>
      <c r="O670" s="209"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88" t="s">
        <v>2184</v>
      </c>
      <c r="Q670" s="288" t="s">
        <v>310</v>
      </c>
      <c r="R670" s="288" t="str">
        <f t="shared" si="50"/>
        <v>Construction Petroleum Use</v>
      </c>
      <c r="S670" s="288" t="str">
        <f t="shared" si="51"/>
        <v>//**Construction Petroleum Use: **</v>
      </c>
      <c r="T670" s="275" t="str">
        <f t="shared" si="37"/>
        <v>//**Construction Petroleum Use: **</v>
      </c>
      <c r="U670" s="304"/>
    </row>
    <row r="671" spans="1:21" s="289" customFormat="1" x14ac:dyDescent="0.25">
      <c r="A671" s="275" t="s">
        <v>2185</v>
      </c>
      <c r="B671" s="276"/>
      <c r="C671" s="189" t="s">
        <v>753</v>
      </c>
      <c r="D671" s="189" t="s">
        <v>797</v>
      </c>
      <c r="E671" s="189" t="s">
        <v>798</v>
      </c>
      <c r="F671" s="191" t="s">
        <v>2052</v>
      </c>
      <c r="G671" s="184" t="s">
        <v>814</v>
      </c>
      <c r="H671" s="181" t="s">
        <v>2102</v>
      </c>
      <c r="I671" s="184" t="s">
        <v>815</v>
      </c>
      <c r="J671" s="43">
        <v>1203</v>
      </c>
      <c r="K671" s="184" t="s">
        <v>332</v>
      </c>
      <c r="L671" s="199"/>
      <c r="M671" s="276"/>
      <c r="N671" s="209" t="s">
        <v>2183</v>
      </c>
      <c r="O671" s="209"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88" t="s">
        <v>2184</v>
      </c>
      <c r="Q671" s="288" t="s">
        <v>310</v>
      </c>
      <c r="R671" s="288" t="str">
        <f t="shared" si="50"/>
        <v>Construction Purchased Heat Use</v>
      </c>
      <c r="S671" s="288" t="str">
        <f t="shared" si="51"/>
        <v>//**Construction Purchased Heat Use: **</v>
      </c>
      <c r="T671" s="275" t="str">
        <f t="shared" si="37"/>
        <v/>
      </c>
      <c r="U671" s="304"/>
    </row>
    <row r="672" spans="1:21" s="289" customFormat="1" x14ac:dyDescent="0.25">
      <c r="A672" s="275" t="s">
        <v>2185</v>
      </c>
      <c r="B672" s="276"/>
      <c r="C672" s="189" t="s">
        <v>753</v>
      </c>
      <c r="D672" s="189" t="s">
        <v>797</v>
      </c>
      <c r="E672" s="189" t="s">
        <v>798</v>
      </c>
      <c r="F672" s="191" t="s">
        <v>2052</v>
      </c>
      <c r="G672" s="184" t="s">
        <v>816</v>
      </c>
      <c r="H672" s="181" t="s">
        <v>2102</v>
      </c>
      <c r="I672" s="184" t="s">
        <v>817</v>
      </c>
      <c r="J672" s="43">
        <v>1204</v>
      </c>
      <c r="K672" s="184" t="s">
        <v>332</v>
      </c>
      <c r="L672" s="199"/>
      <c r="M672" s="276"/>
      <c r="N672" s="209" t="s">
        <v>2183</v>
      </c>
      <c r="O672" s="209"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88" t="s">
        <v>2184</v>
      </c>
      <c r="Q672" s="288" t="s">
        <v>310</v>
      </c>
      <c r="R672" s="288" t="str">
        <f t="shared" si="50"/>
        <v>Construction Crude Oil Use</v>
      </c>
      <c r="S672" s="288" t="str">
        <f t="shared" si="51"/>
        <v>//**Construction Crude Oil Use: **</v>
      </c>
      <c r="T672" s="275" t="str">
        <f t="shared" si="37"/>
        <v/>
      </c>
      <c r="U672" s="304"/>
    </row>
    <row r="673" spans="1:21" s="289" customFormat="1" x14ac:dyDescent="0.25">
      <c r="A673" s="275" t="s">
        <v>2185</v>
      </c>
      <c r="B673" s="276"/>
      <c r="C673" s="189" t="s">
        <v>753</v>
      </c>
      <c r="D673" s="189" t="s">
        <v>797</v>
      </c>
      <c r="E673" s="189" t="s">
        <v>798</v>
      </c>
      <c r="F673" s="191" t="s">
        <v>2052</v>
      </c>
      <c r="G673" s="184" t="s">
        <v>818</v>
      </c>
      <c r="H673" s="181" t="s">
        <v>2102</v>
      </c>
      <c r="I673" s="184" t="s">
        <v>819</v>
      </c>
      <c r="J673" s="43">
        <v>1205</v>
      </c>
      <c r="K673" s="184" t="s">
        <v>310</v>
      </c>
      <c r="L673" s="199"/>
      <c r="M673" s="276"/>
      <c r="N673" s="209" t="s">
        <v>2183</v>
      </c>
      <c r="O673" s="209"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88" t="s">
        <v>2184</v>
      </c>
      <c r="Q673" s="288" t="s">
        <v>310</v>
      </c>
      <c r="R673" s="288" t="str">
        <f t="shared" si="50"/>
        <v>Construction Heavy or Residual Fuel Oil Use</v>
      </c>
      <c r="S673" s="288" t="str">
        <f t="shared" si="51"/>
        <v>//**Construction Heavy or Residual Fuel Oil Use: **</v>
      </c>
      <c r="T673" s="275" t="str">
        <f t="shared" si="37"/>
        <v>//**Construction Heavy or Residual Fuel Oil Use: **</v>
      </c>
      <c r="U673" s="304"/>
    </row>
    <row r="674" spans="1:21" s="289" customFormat="1" x14ac:dyDescent="0.25">
      <c r="A674" s="275" t="s">
        <v>2185</v>
      </c>
      <c r="B674" s="276"/>
      <c r="C674" s="189" t="s">
        <v>753</v>
      </c>
      <c r="D674" s="189" t="s">
        <v>797</v>
      </c>
      <c r="E674" s="189" t="s">
        <v>798</v>
      </c>
      <c r="F674" s="191" t="s">
        <v>2052</v>
      </c>
      <c r="G674" s="184" t="s">
        <v>820</v>
      </c>
      <c r="H674" s="181" t="s">
        <v>2102</v>
      </c>
      <c r="I674" s="184" t="s">
        <v>821</v>
      </c>
      <c r="J674" s="43">
        <v>1206</v>
      </c>
      <c r="K674" s="184" t="s">
        <v>310</v>
      </c>
      <c r="L674" s="199"/>
      <c r="M674" s="276"/>
      <c r="N674" s="209" t="s">
        <v>2183</v>
      </c>
      <c r="O674" s="209"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88" t="s">
        <v>2184</v>
      </c>
      <c r="Q674" s="288" t="s">
        <v>310</v>
      </c>
      <c r="R674" s="288" t="str">
        <f t="shared" si="50"/>
        <v>Construction LPG Propane or Butane Use</v>
      </c>
      <c r="S674" s="288" t="str">
        <f t="shared" si="51"/>
        <v>//**Construction LPG Propane or Butane Use: **</v>
      </c>
      <c r="T674" s="275" t="str">
        <f t="shared" si="37"/>
        <v>//**Construction LPG Propane or Butane Use: **</v>
      </c>
      <c r="U674" s="304"/>
    </row>
    <row r="675" spans="1:21" s="289" customFormat="1" x14ac:dyDescent="0.25">
      <c r="A675" s="275" t="s">
        <v>2185</v>
      </c>
      <c r="B675" s="276"/>
      <c r="C675" s="189" t="s">
        <v>753</v>
      </c>
      <c r="D675" s="189" t="s">
        <v>797</v>
      </c>
      <c r="E675" s="189" t="s">
        <v>798</v>
      </c>
      <c r="F675" s="191" t="s">
        <v>2052</v>
      </c>
      <c r="G675" s="184" t="s">
        <v>822</v>
      </c>
      <c r="H675" s="181" t="s">
        <v>2102</v>
      </c>
      <c r="I675" s="184" t="s">
        <v>823</v>
      </c>
      <c r="J675" s="43">
        <v>1207</v>
      </c>
      <c r="K675" s="184" t="s">
        <v>332</v>
      </c>
      <c r="L675" s="199"/>
      <c r="M675" s="276"/>
      <c r="N675" s="209" t="s">
        <v>2183</v>
      </c>
      <c r="O675" s="209"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88" t="s">
        <v>2184</v>
      </c>
      <c r="Q675" s="288" t="s">
        <v>310</v>
      </c>
      <c r="R675" s="288" t="str">
        <f t="shared" si="50"/>
        <v>Construction Hydrogen Use</v>
      </c>
      <c r="S675" s="288" t="str">
        <f t="shared" si="51"/>
        <v>//**Construction Hydrogen Use: **</v>
      </c>
      <c r="T675" s="275" t="str">
        <f t="shared" si="37"/>
        <v/>
      </c>
      <c r="U675" s="304"/>
    </row>
    <row r="676" spans="1:21" s="284" customFormat="1" ht="30" x14ac:dyDescent="0.25">
      <c r="A676" s="284" t="s">
        <v>2182</v>
      </c>
      <c r="B676" s="285"/>
      <c r="C676" s="310" t="s">
        <v>753</v>
      </c>
      <c r="D676" s="310" t="s">
        <v>824</v>
      </c>
      <c r="E676" s="310" t="s">
        <v>825</v>
      </c>
      <c r="F676" s="311"/>
      <c r="G676" s="311"/>
      <c r="H676" s="311"/>
      <c r="I676" s="311"/>
      <c r="J676" s="323">
        <v>54</v>
      </c>
      <c r="K676" s="311" t="s">
        <v>310</v>
      </c>
      <c r="L676" s="312" t="s">
        <v>2200</v>
      </c>
      <c r="M676" s="285"/>
      <c r="N676" s="284" t="s">
        <v>2183</v>
      </c>
      <c r="O676" s="284" t="str">
        <f>INDEX('Standard Descriptions'!$E:$E,MATCH(Guidance!E676,'Standard Descriptions'!$C:$C,0))</f>
        <v xml:space="preserve"> This policy reduces fuel consumption in the industry sector by improving the way components are put together and the way material or energy flows between them. // </v>
      </c>
      <c r="P676" s="284" t="s">
        <v>2184</v>
      </c>
      <c r="Q676" s="284" t="s">
        <v>332</v>
      </c>
      <c r="R676" s="284" t="str">
        <f t="shared" ref="R676" si="52">H676&amp;" "&amp;I676</f>
        <v xml:space="preserve"> </v>
      </c>
      <c r="T676" s="284" t="str">
        <f t="shared" ref="T676:T678" si="53">IF(K676="Yes",S676&amp;L676,"")</f>
        <v xml:space="preserve"> If this policy is fully implemented, fuel use is reduced by 3.6% for all industries in 2050.</v>
      </c>
      <c r="U676" s="303"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4" customFormat="1" ht="90" x14ac:dyDescent="0.25">
      <c r="A677" s="385" t="s">
        <v>2182</v>
      </c>
      <c r="B677" s="285"/>
      <c r="C677" s="284" t="s">
        <v>753</v>
      </c>
      <c r="D677" s="284" t="s">
        <v>830</v>
      </c>
      <c r="E677" s="284" t="str">
        <f>E678</f>
        <v>Fraction of Industrial Fuel Use Shifted to Other Fuels</v>
      </c>
      <c r="M677" s="285"/>
      <c r="N677" s="284" t="s">
        <v>2183</v>
      </c>
      <c r="O677" s="284"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4" t="s">
        <v>2184</v>
      </c>
      <c r="Q677" s="284" t="s">
        <v>310</v>
      </c>
      <c r="S677" s="284" t="str">
        <f t="shared" ref="S677:S678" si="54">IF(R677="","","//**"&amp;R677&amp;": **")</f>
        <v/>
      </c>
      <c r="T677" s="284" t="str">
        <f t="shared" si="53"/>
        <v/>
      </c>
      <c r="U677" s="303" t="str">
        <f>N677&amp;O677</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row>
    <row r="678" spans="1:21" x14ac:dyDescent="0.25">
      <c r="A678" s="275" t="s">
        <v>2185</v>
      </c>
      <c r="C678" s="181" t="s">
        <v>753</v>
      </c>
      <c r="D678" s="181" t="s">
        <v>830</v>
      </c>
      <c r="E678" s="181" t="s">
        <v>831</v>
      </c>
      <c r="F678" s="184" t="s">
        <v>2098</v>
      </c>
      <c r="G678" s="184" t="s">
        <v>799</v>
      </c>
      <c r="H678" s="181" t="s">
        <v>2130</v>
      </c>
      <c r="I678" s="184" t="s">
        <v>2111</v>
      </c>
      <c r="J678" s="43">
        <v>1208</v>
      </c>
      <c r="K678" s="184" t="s">
        <v>310</v>
      </c>
      <c r="L678" s="184" t="s">
        <v>2315</v>
      </c>
      <c r="N678" s="209" t="s">
        <v>2183</v>
      </c>
      <c r="O678" s="209"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88" t="s">
        <v>2184</v>
      </c>
      <c r="Q678" s="288" t="s">
        <v>310</v>
      </c>
      <c r="R678" s="288" t="str">
        <f t="shared" ref="R678" si="55">H678&amp;" "&amp;I678</f>
        <v>Agriculture and Forestry Shift to Electricity</v>
      </c>
      <c r="S678" s="288" t="str">
        <f t="shared" si="54"/>
        <v>//**Agriculture and Forestry Shift to Electricity: **</v>
      </c>
      <c r="T678" s="275"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25">
      <c r="A679" s="275" t="s">
        <v>2185</v>
      </c>
      <c r="C679" s="189" t="s">
        <v>753</v>
      </c>
      <c r="D679" s="189" t="s">
        <v>830</v>
      </c>
      <c r="E679" s="189" t="s">
        <v>831</v>
      </c>
      <c r="F679" s="184" t="s">
        <v>2098</v>
      </c>
      <c r="G679" s="184" t="s">
        <v>806</v>
      </c>
      <c r="H679" s="181" t="s">
        <v>2130</v>
      </c>
      <c r="I679" s="184" t="s">
        <v>2110</v>
      </c>
      <c r="J679" s="43">
        <v>1209</v>
      </c>
      <c r="K679" s="184" t="s">
        <v>332</v>
      </c>
      <c r="L679" s="184"/>
      <c r="N679" s="209" t="s">
        <v>2183</v>
      </c>
      <c r="O679" s="209"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88" t="s">
        <v>2184</v>
      </c>
      <c r="Q679" s="288" t="s">
        <v>310</v>
      </c>
      <c r="R679" s="288" t="str">
        <f t="shared" ref="R679:R742" si="56">H679&amp;" "&amp;I679</f>
        <v>Agriculture and Forestry Shift to Coal</v>
      </c>
      <c r="S679" s="288" t="str">
        <f t="shared" ref="S679:S742" si="57">IF(R679="","","//**"&amp;R679&amp;": **")</f>
        <v>//**Agriculture and Forestry Shift to Coal: **</v>
      </c>
      <c r="T679" s="275" t="str">
        <f t="shared" ref="T679:T742" si="58">IF(K679="Yes",S679&amp;L679,"")</f>
        <v/>
      </c>
    </row>
    <row r="680" spans="1:21" x14ac:dyDescent="0.25">
      <c r="A680" s="275" t="s">
        <v>2185</v>
      </c>
      <c r="C680" s="189" t="s">
        <v>753</v>
      </c>
      <c r="D680" s="189" t="s">
        <v>830</v>
      </c>
      <c r="E680" s="189" t="s">
        <v>831</v>
      </c>
      <c r="F680" s="184" t="s">
        <v>2098</v>
      </c>
      <c r="G680" s="184" t="s">
        <v>808</v>
      </c>
      <c r="H680" s="181" t="s">
        <v>2130</v>
      </c>
      <c r="I680" s="184" t="s">
        <v>2109</v>
      </c>
      <c r="J680" s="43">
        <v>1210</v>
      </c>
      <c r="K680" s="184" t="s">
        <v>332</v>
      </c>
      <c r="L680" s="184"/>
      <c r="N680" s="209" t="s">
        <v>2183</v>
      </c>
      <c r="O680" s="209"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88" t="s">
        <v>2184</v>
      </c>
      <c r="Q680" s="288" t="s">
        <v>310</v>
      </c>
      <c r="R680" s="288" t="str">
        <f t="shared" si="56"/>
        <v>Agriculture and Forestry Shift to Natural Gas</v>
      </c>
      <c r="S680" s="288" t="str">
        <f t="shared" si="57"/>
        <v>//**Agriculture and Forestry Shift to Natural Gas: **</v>
      </c>
      <c r="T680" s="275" t="str">
        <f t="shared" si="58"/>
        <v/>
      </c>
    </row>
    <row r="681" spans="1:21" x14ac:dyDescent="0.25">
      <c r="A681" s="275" t="s">
        <v>2185</v>
      </c>
      <c r="C681" s="189" t="s">
        <v>753</v>
      </c>
      <c r="D681" s="189" t="s">
        <v>830</v>
      </c>
      <c r="E681" s="189" t="s">
        <v>831</v>
      </c>
      <c r="F681" s="184" t="s">
        <v>2098</v>
      </c>
      <c r="G681" s="184" t="s">
        <v>810</v>
      </c>
      <c r="H681" s="181" t="s">
        <v>2130</v>
      </c>
      <c r="I681" s="184" t="s">
        <v>2108</v>
      </c>
      <c r="J681" s="43">
        <v>1211</v>
      </c>
      <c r="K681" s="184" t="s">
        <v>332</v>
      </c>
      <c r="L681" s="184"/>
      <c r="N681" s="209" t="s">
        <v>2183</v>
      </c>
      <c r="O681" s="209"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88" t="s">
        <v>2184</v>
      </c>
      <c r="Q681" s="288" t="s">
        <v>310</v>
      </c>
      <c r="R681" s="288" t="str">
        <f t="shared" si="56"/>
        <v>Agriculture and Forestry Shift to Biomass</v>
      </c>
      <c r="S681" s="288" t="str">
        <f t="shared" si="57"/>
        <v>//**Agriculture and Forestry Shift to Biomass: **</v>
      </c>
      <c r="T681" s="275" t="str">
        <f t="shared" si="58"/>
        <v/>
      </c>
    </row>
    <row r="682" spans="1:21" x14ac:dyDescent="0.25">
      <c r="A682" s="275" t="s">
        <v>2185</v>
      </c>
      <c r="C682" s="189" t="s">
        <v>753</v>
      </c>
      <c r="D682" s="189" t="s">
        <v>830</v>
      </c>
      <c r="E682" s="189" t="s">
        <v>831</v>
      </c>
      <c r="F682" s="184" t="s">
        <v>2098</v>
      </c>
      <c r="G682" s="184" t="s">
        <v>812</v>
      </c>
      <c r="H682" s="181" t="s">
        <v>2130</v>
      </c>
      <c r="I682" s="184" t="s">
        <v>2107</v>
      </c>
      <c r="J682" s="43">
        <v>1212</v>
      </c>
      <c r="K682" s="184" t="s">
        <v>332</v>
      </c>
      <c r="L682" s="184"/>
      <c r="N682" s="209" t="s">
        <v>2183</v>
      </c>
      <c r="O682" s="209"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88" t="s">
        <v>2184</v>
      </c>
      <c r="Q682" s="288" t="s">
        <v>310</v>
      </c>
      <c r="R682" s="288" t="str">
        <f t="shared" si="56"/>
        <v>Agriculture and Forestry Shift to Petroleum</v>
      </c>
      <c r="S682" s="288" t="str">
        <f t="shared" si="57"/>
        <v>//**Agriculture and Forestry Shift to Petroleum: **</v>
      </c>
      <c r="T682" s="275" t="str">
        <f t="shared" si="58"/>
        <v/>
      </c>
    </row>
    <row r="683" spans="1:21" x14ac:dyDescent="0.25">
      <c r="A683" s="275" t="s">
        <v>2185</v>
      </c>
      <c r="C683" s="189" t="s">
        <v>753</v>
      </c>
      <c r="D683" s="189" t="s">
        <v>830</v>
      </c>
      <c r="E683" s="189" t="s">
        <v>831</v>
      </c>
      <c r="F683" s="184" t="s">
        <v>2098</v>
      </c>
      <c r="G683" s="184" t="s">
        <v>814</v>
      </c>
      <c r="H683" s="181" t="s">
        <v>2130</v>
      </c>
      <c r="I683" s="184" t="s">
        <v>2106</v>
      </c>
      <c r="J683" s="43">
        <v>1213</v>
      </c>
      <c r="K683" s="184" t="s">
        <v>332</v>
      </c>
      <c r="L683" s="184"/>
      <c r="N683" s="209" t="s">
        <v>2183</v>
      </c>
      <c r="O683" s="209"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88" t="s">
        <v>2184</v>
      </c>
      <c r="Q683" s="288" t="s">
        <v>310</v>
      </c>
      <c r="R683" s="288" t="str">
        <f t="shared" si="56"/>
        <v>Agriculture and Forestry Shift to Purchased Heat</v>
      </c>
      <c r="S683" s="288" t="str">
        <f t="shared" si="57"/>
        <v>//**Agriculture and Forestry Shift to Purchased Heat: **</v>
      </c>
      <c r="T683" s="275" t="str">
        <f t="shared" si="58"/>
        <v/>
      </c>
    </row>
    <row r="684" spans="1:21" x14ac:dyDescent="0.25">
      <c r="A684" s="275" t="s">
        <v>2185</v>
      </c>
      <c r="C684" s="189" t="s">
        <v>753</v>
      </c>
      <c r="D684" s="189" t="s">
        <v>830</v>
      </c>
      <c r="E684" s="189" t="s">
        <v>831</v>
      </c>
      <c r="F684" s="184" t="s">
        <v>2098</v>
      </c>
      <c r="G684" s="184" t="s">
        <v>816</v>
      </c>
      <c r="H684" s="181" t="s">
        <v>2130</v>
      </c>
      <c r="I684" s="184" t="s">
        <v>2105</v>
      </c>
      <c r="J684" s="43">
        <v>1214</v>
      </c>
      <c r="K684" s="184" t="s">
        <v>332</v>
      </c>
      <c r="L684" s="184"/>
      <c r="N684" s="209" t="s">
        <v>2183</v>
      </c>
      <c r="O684" s="209"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88" t="s">
        <v>2184</v>
      </c>
      <c r="Q684" s="288" t="s">
        <v>310</v>
      </c>
      <c r="R684" s="288" t="str">
        <f t="shared" si="56"/>
        <v>Agriculture and Forestry Shift to Crude Oil</v>
      </c>
      <c r="S684" s="288" t="str">
        <f t="shared" si="57"/>
        <v>//**Agriculture and Forestry Shift to Crude Oil: **</v>
      </c>
      <c r="T684" s="275" t="str">
        <f t="shared" si="58"/>
        <v/>
      </c>
    </row>
    <row r="685" spans="1:21" x14ac:dyDescent="0.25">
      <c r="A685" s="275" t="s">
        <v>2185</v>
      </c>
      <c r="C685" s="189" t="s">
        <v>753</v>
      </c>
      <c r="D685" s="189" t="s">
        <v>830</v>
      </c>
      <c r="E685" s="189" t="s">
        <v>831</v>
      </c>
      <c r="F685" s="184" t="s">
        <v>2098</v>
      </c>
      <c r="G685" s="184" t="s">
        <v>818</v>
      </c>
      <c r="H685" s="181" t="s">
        <v>2130</v>
      </c>
      <c r="I685" s="184" t="s">
        <v>2104</v>
      </c>
      <c r="J685" s="43">
        <v>1215</v>
      </c>
      <c r="K685" s="184" t="s">
        <v>332</v>
      </c>
      <c r="L685" s="184"/>
      <c r="N685" s="209" t="s">
        <v>2183</v>
      </c>
      <c r="O685" s="209"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88" t="s">
        <v>2184</v>
      </c>
      <c r="Q685" s="288" t="s">
        <v>310</v>
      </c>
      <c r="R685" s="288" t="str">
        <f t="shared" si="56"/>
        <v>Agriculture and Forestry Shift to Heavy or Residual Oil</v>
      </c>
      <c r="S685" s="288" t="str">
        <f t="shared" si="57"/>
        <v>//**Agriculture and Forestry Shift to Heavy or Residual Oil: **</v>
      </c>
      <c r="T685" s="275" t="str">
        <f t="shared" si="58"/>
        <v/>
      </c>
    </row>
    <row r="686" spans="1:21" x14ac:dyDescent="0.25">
      <c r="A686" s="275" t="s">
        <v>2185</v>
      </c>
      <c r="C686" s="189" t="s">
        <v>753</v>
      </c>
      <c r="D686" s="189" t="s">
        <v>830</v>
      </c>
      <c r="E686" s="189" t="s">
        <v>831</v>
      </c>
      <c r="F686" s="184" t="s">
        <v>2098</v>
      </c>
      <c r="G686" s="184" t="s">
        <v>820</v>
      </c>
      <c r="H686" s="181" t="s">
        <v>2130</v>
      </c>
      <c r="I686" s="184" t="s">
        <v>2103</v>
      </c>
      <c r="J686" s="43">
        <v>1216</v>
      </c>
      <c r="K686" s="184" t="s">
        <v>332</v>
      </c>
      <c r="L686" s="184"/>
      <c r="N686" s="209" t="s">
        <v>2183</v>
      </c>
      <c r="O686" s="209"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88" t="s">
        <v>2184</v>
      </c>
      <c r="Q686" s="288" t="s">
        <v>310</v>
      </c>
      <c r="R686" s="288" t="str">
        <f t="shared" si="56"/>
        <v>Agriculture and Forestry Shift to LPG Propane or Butane</v>
      </c>
      <c r="S686" s="288" t="str">
        <f t="shared" si="57"/>
        <v>//**Agriculture and Forestry Shift to LPG Propane or Butane: **</v>
      </c>
      <c r="T686" s="275" t="str">
        <f t="shared" si="58"/>
        <v/>
      </c>
    </row>
    <row r="687" spans="1:21" x14ac:dyDescent="0.25">
      <c r="A687" s="275" t="s">
        <v>2185</v>
      </c>
      <c r="C687" s="189" t="s">
        <v>753</v>
      </c>
      <c r="D687" s="189" t="s">
        <v>830</v>
      </c>
      <c r="E687" s="189" t="s">
        <v>831</v>
      </c>
      <c r="F687" s="184" t="s">
        <v>2098</v>
      </c>
      <c r="G687" s="184" t="s">
        <v>822</v>
      </c>
      <c r="H687" s="181" t="s">
        <v>2130</v>
      </c>
      <c r="I687" s="184" t="s">
        <v>2101</v>
      </c>
      <c r="J687" s="43">
        <v>1217</v>
      </c>
      <c r="K687" s="184" t="s">
        <v>310</v>
      </c>
      <c r="L687" s="189" t="s">
        <v>2315</v>
      </c>
      <c r="N687" s="209" t="s">
        <v>2183</v>
      </c>
      <c r="O687" s="209"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88" t="s">
        <v>2184</v>
      </c>
      <c r="Q687" s="288" t="s">
        <v>310</v>
      </c>
      <c r="R687" s="288" t="str">
        <f t="shared" si="56"/>
        <v>Agriculture and Forestry Shift to Hydrogen</v>
      </c>
      <c r="S687" s="288" t="str">
        <f t="shared" si="57"/>
        <v>//**Agriculture and Forestry Shift to Hydrogen: **</v>
      </c>
      <c r="T687" s="275"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25">
      <c r="A688" s="275" t="s">
        <v>2185</v>
      </c>
      <c r="C688" s="189" t="s">
        <v>753</v>
      </c>
      <c r="D688" s="189" t="s">
        <v>830</v>
      </c>
      <c r="E688" s="189" t="s">
        <v>831</v>
      </c>
      <c r="F688" s="191" t="s">
        <v>2096</v>
      </c>
      <c r="G688" s="184" t="s">
        <v>799</v>
      </c>
      <c r="H688" s="181" t="s">
        <v>1831</v>
      </c>
      <c r="I688" s="184" t="s">
        <v>2111</v>
      </c>
      <c r="J688" s="43">
        <v>1218</v>
      </c>
      <c r="K688" s="184" t="s">
        <v>310</v>
      </c>
      <c r="L688" s="189" t="s">
        <v>2315</v>
      </c>
      <c r="N688" s="209" t="s">
        <v>2183</v>
      </c>
      <c r="O688" s="209"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88" t="s">
        <v>2184</v>
      </c>
      <c r="Q688" s="288" t="s">
        <v>310</v>
      </c>
      <c r="R688" s="288" t="str">
        <f t="shared" si="56"/>
        <v>Coal Mining Shift to Electricity</v>
      </c>
      <c r="S688" s="288" t="str">
        <f t="shared" si="57"/>
        <v>//**Coal Mining Shift to Electricity: **</v>
      </c>
      <c r="T688" s="275"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25">
      <c r="A689" s="275" t="s">
        <v>2185</v>
      </c>
      <c r="C689" s="189" t="s">
        <v>753</v>
      </c>
      <c r="D689" s="189" t="s">
        <v>830</v>
      </c>
      <c r="E689" s="189" t="s">
        <v>831</v>
      </c>
      <c r="F689" s="191" t="s">
        <v>2096</v>
      </c>
      <c r="G689" s="184" t="s">
        <v>806</v>
      </c>
      <c r="H689" s="181" t="s">
        <v>1831</v>
      </c>
      <c r="I689" s="184" t="s">
        <v>2110</v>
      </c>
      <c r="J689" s="43">
        <v>1219</v>
      </c>
      <c r="K689" s="184" t="s">
        <v>332</v>
      </c>
      <c r="L689" s="184"/>
      <c r="N689" s="209" t="s">
        <v>2183</v>
      </c>
      <c r="O689" s="209"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88" t="s">
        <v>2184</v>
      </c>
      <c r="Q689" s="288" t="s">
        <v>310</v>
      </c>
      <c r="R689" s="288" t="str">
        <f t="shared" si="56"/>
        <v>Coal Mining Shift to Coal</v>
      </c>
      <c r="S689" s="288" t="str">
        <f t="shared" si="57"/>
        <v>//**Coal Mining Shift to Coal: **</v>
      </c>
      <c r="T689" s="275" t="str">
        <f t="shared" si="58"/>
        <v/>
      </c>
    </row>
    <row r="690" spans="1:20" x14ac:dyDescent="0.25">
      <c r="A690" s="275" t="s">
        <v>2185</v>
      </c>
      <c r="C690" s="189" t="s">
        <v>753</v>
      </c>
      <c r="D690" s="189" t="s">
        <v>830</v>
      </c>
      <c r="E690" s="189" t="s">
        <v>831</v>
      </c>
      <c r="F690" s="191" t="s">
        <v>2096</v>
      </c>
      <c r="G690" s="184" t="s">
        <v>808</v>
      </c>
      <c r="H690" s="181" t="s">
        <v>1831</v>
      </c>
      <c r="I690" s="184" t="s">
        <v>2109</v>
      </c>
      <c r="J690" s="43">
        <v>1220</v>
      </c>
      <c r="K690" s="184" t="s">
        <v>332</v>
      </c>
      <c r="L690" s="184"/>
      <c r="N690" s="209" t="s">
        <v>2183</v>
      </c>
      <c r="O690" s="209"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88" t="s">
        <v>2184</v>
      </c>
      <c r="Q690" s="288" t="s">
        <v>310</v>
      </c>
      <c r="R690" s="288" t="str">
        <f t="shared" si="56"/>
        <v>Coal Mining Shift to Natural Gas</v>
      </c>
      <c r="S690" s="288" t="str">
        <f t="shared" si="57"/>
        <v>//**Coal Mining Shift to Natural Gas: **</v>
      </c>
      <c r="T690" s="275" t="str">
        <f t="shared" si="58"/>
        <v/>
      </c>
    </row>
    <row r="691" spans="1:20" x14ac:dyDescent="0.25">
      <c r="A691" s="275" t="s">
        <v>2185</v>
      </c>
      <c r="C691" s="189" t="s">
        <v>753</v>
      </c>
      <c r="D691" s="189" t="s">
        <v>830</v>
      </c>
      <c r="E691" s="189" t="s">
        <v>831</v>
      </c>
      <c r="F691" s="191" t="s">
        <v>2096</v>
      </c>
      <c r="G691" s="184" t="s">
        <v>810</v>
      </c>
      <c r="H691" s="181" t="s">
        <v>1831</v>
      </c>
      <c r="I691" s="184" t="s">
        <v>2108</v>
      </c>
      <c r="J691" s="43">
        <v>1221</v>
      </c>
      <c r="K691" s="184" t="s">
        <v>332</v>
      </c>
      <c r="L691" s="184"/>
      <c r="N691" s="209" t="s">
        <v>2183</v>
      </c>
      <c r="O691" s="209"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88" t="s">
        <v>2184</v>
      </c>
      <c r="Q691" s="288" t="s">
        <v>310</v>
      </c>
      <c r="R691" s="288" t="str">
        <f t="shared" si="56"/>
        <v>Coal Mining Shift to Biomass</v>
      </c>
      <c r="S691" s="288" t="str">
        <f t="shared" si="57"/>
        <v>//**Coal Mining Shift to Biomass: **</v>
      </c>
      <c r="T691" s="275" t="str">
        <f t="shared" si="58"/>
        <v/>
      </c>
    </row>
    <row r="692" spans="1:20" x14ac:dyDescent="0.25">
      <c r="A692" s="275" t="s">
        <v>2185</v>
      </c>
      <c r="C692" s="189" t="s">
        <v>753</v>
      </c>
      <c r="D692" s="189" t="s">
        <v>830</v>
      </c>
      <c r="E692" s="189" t="s">
        <v>831</v>
      </c>
      <c r="F692" s="191" t="s">
        <v>2096</v>
      </c>
      <c r="G692" s="184" t="s">
        <v>812</v>
      </c>
      <c r="H692" s="181" t="s">
        <v>1831</v>
      </c>
      <c r="I692" s="184" t="s">
        <v>2107</v>
      </c>
      <c r="J692" s="43">
        <v>1222</v>
      </c>
      <c r="K692" s="184" t="s">
        <v>332</v>
      </c>
      <c r="L692" s="184"/>
      <c r="N692" s="209" t="s">
        <v>2183</v>
      </c>
      <c r="O692" s="209"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88" t="s">
        <v>2184</v>
      </c>
      <c r="Q692" s="288" t="s">
        <v>310</v>
      </c>
      <c r="R692" s="288" t="str">
        <f t="shared" si="56"/>
        <v>Coal Mining Shift to Petroleum</v>
      </c>
      <c r="S692" s="288" t="str">
        <f t="shared" si="57"/>
        <v>//**Coal Mining Shift to Petroleum: **</v>
      </c>
      <c r="T692" s="275" t="str">
        <f t="shared" si="58"/>
        <v/>
      </c>
    </row>
    <row r="693" spans="1:20" x14ac:dyDescent="0.25">
      <c r="A693" s="275" t="s">
        <v>2185</v>
      </c>
      <c r="C693" s="189" t="s">
        <v>753</v>
      </c>
      <c r="D693" s="189" t="s">
        <v>830</v>
      </c>
      <c r="E693" s="189" t="s">
        <v>831</v>
      </c>
      <c r="F693" s="191" t="s">
        <v>2096</v>
      </c>
      <c r="G693" s="184" t="s">
        <v>814</v>
      </c>
      <c r="H693" s="181" t="s">
        <v>1831</v>
      </c>
      <c r="I693" s="184" t="s">
        <v>2106</v>
      </c>
      <c r="J693" s="43">
        <v>1223</v>
      </c>
      <c r="K693" s="184" t="s">
        <v>332</v>
      </c>
      <c r="L693" s="184"/>
      <c r="N693" s="209" t="s">
        <v>2183</v>
      </c>
      <c r="O693" s="209"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88" t="s">
        <v>2184</v>
      </c>
      <c r="Q693" s="288" t="s">
        <v>310</v>
      </c>
      <c r="R693" s="288" t="str">
        <f t="shared" si="56"/>
        <v>Coal Mining Shift to Purchased Heat</v>
      </c>
      <c r="S693" s="288" t="str">
        <f t="shared" si="57"/>
        <v>//**Coal Mining Shift to Purchased Heat: **</v>
      </c>
      <c r="T693" s="275" t="str">
        <f t="shared" si="58"/>
        <v/>
      </c>
    </row>
    <row r="694" spans="1:20" x14ac:dyDescent="0.25">
      <c r="A694" s="275" t="s">
        <v>2185</v>
      </c>
      <c r="C694" s="189" t="s">
        <v>753</v>
      </c>
      <c r="D694" s="189" t="s">
        <v>830</v>
      </c>
      <c r="E694" s="189" t="s">
        <v>831</v>
      </c>
      <c r="F694" s="191" t="s">
        <v>2096</v>
      </c>
      <c r="G694" s="184" t="s">
        <v>816</v>
      </c>
      <c r="H694" s="181" t="s">
        <v>1831</v>
      </c>
      <c r="I694" s="184" t="s">
        <v>2105</v>
      </c>
      <c r="J694" s="43">
        <v>1224</v>
      </c>
      <c r="K694" s="184" t="s">
        <v>332</v>
      </c>
      <c r="L694" s="184"/>
      <c r="N694" s="209" t="s">
        <v>2183</v>
      </c>
      <c r="O694" s="209"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88" t="s">
        <v>2184</v>
      </c>
      <c r="Q694" s="288" t="s">
        <v>310</v>
      </c>
      <c r="R694" s="288" t="str">
        <f t="shared" si="56"/>
        <v>Coal Mining Shift to Crude Oil</v>
      </c>
      <c r="S694" s="288" t="str">
        <f t="shared" si="57"/>
        <v>//**Coal Mining Shift to Crude Oil: **</v>
      </c>
      <c r="T694" s="275" t="str">
        <f t="shared" si="58"/>
        <v/>
      </c>
    </row>
    <row r="695" spans="1:20" x14ac:dyDescent="0.25">
      <c r="A695" s="275" t="s">
        <v>2185</v>
      </c>
      <c r="C695" s="189" t="s">
        <v>753</v>
      </c>
      <c r="D695" s="189" t="s">
        <v>830</v>
      </c>
      <c r="E695" s="189" t="s">
        <v>831</v>
      </c>
      <c r="F695" s="191" t="s">
        <v>2096</v>
      </c>
      <c r="G695" s="184" t="s">
        <v>818</v>
      </c>
      <c r="H695" s="181" t="s">
        <v>1831</v>
      </c>
      <c r="I695" s="184" t="s">
        <v>2104</v>
      </c>
      <c r="J695" s="43">
        <v>1225</v>
      </c>
      <c r="K695" s="184" t="s">
        <v>332</v>
      </c>
      <c r="L695" s="184"/>
      <c r="N695" s="209" t="s">
        <v>2183</v>
      </c>
      <c r="O695" s="209"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88" t="s">
        <v>2184</v>
      </c>
      <c r="Q695" s="288" t="s">
        <v>310</v>
      </c>
      <c r="R695" s="288" t="str">
        <f t="shared" si="56"/>
        <v>Coal Mining Shift to Heavy or Residual Oil</v>
      </c>
      <c r="S695" s="288" t="str">
        <f t="shared" si="57"/>
        <v>//**Coal Mining Shift to Heavy or Residual Oil: **</v>
      </c>
      <c r="T695" s="275" t="str">
        <f t="shared" si="58"/>
        <v/>
      </c>
    </row>
    <row r="696" spans="1:20" x14ac:dyDescent="0.25">
      <c r="A696" s="275" t="s">
        <v>2185</v>
      </c>
      <c r="C696" s="189" t="s">
        <v>753</v>
      </c>
      <c r="D696" s="189" t="s">
        <v>830</v>
      </c>
      <c r="E696" s="189" t="s">
        <v>831</v>
      </c>
      <c r="F696" s="191" t="s">
        <v>2096</v>
      </c>
      <c r="G696" s="184" t="s">
        <v>820</v>
      </c>
      <c r="H696" s="181" t="s">
        <v>1831</v>
      </c>
      <c r="I696" s="184" t="s">
        <v>2103</v>
      </c>
      <c r="J696" s="43">
        <v>1226</v>
      </c>
      <c r="K696" s="184" t="s">
        <v>332</v>
      </c>
      <c r="L696" s="184"/>
      <c r="N696" s="209" t="s">
        <v>2183</v>
      </c>
      <c r="O696" s="209"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88" t="s">
        <v>2184</v>
      </c>
      <c r="Q696" s="288" t="s">
        <v>310</v>
      </c>
      <c r="R696" s="288" t="str">
        <f t="shared" si="56"/>
        <v>Coal Mining Shift to LPG Propane or Butane</v>
      </c>
      <c r="S696" s="288" t="str">
        <f t="shared" si="57"/>
        <v>//**Coal Mining Shift to LPG Propane or Butane: **</v>
      </c>
      <c r="T696" s="275" t="str">
        <f t="shared" si="58"/>
        <v/>
      </c>
    </row>
    <row r="697" spans="1:20" x14ac:dyDescent="0.25">
      <c r="A697" s="275" t="s">
        <v>2185</v>
      </c>
      <c r="C697" s="189" t="s">
        <v>753</v>
      </c>
      <c r="D697" s="189" t="s">
        <v>830</v>
      </c>
      <c r="E697" s="189" t="s">
        <v>831</v>
      </c>
      <c r="F697" s="191" t="s">
        <v>2096</v>
      </c>
      <c r="G697" s="184" t="s">
        <v>822</v>
      </c>
      <c r="H697" s="181" t="s">
        <v>1831</v>
      </c>
      <c r="I697" s="184" t="s">
        <v>2101</v>
      </c>
      <c r="J697" s="43">
        <v>1227</v>
      </c>
      <c r="K697" s="184" t="s">
        <v>310</v>
      </c>
      <c r="L697" s="189" t="s">
        <v>2315</v>
      </c>
      <c r="N697" s="209" t="s">
        <v>2183</v>
      </c>
      <c r="O697" s="209"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88" t="s">
        <v>2184</v>
      </c>
      <c r="Q697" s="288" t="s">
        <v>310</v>
      </c>
      <c r="R697" s="288" t="str">
        <f t="shared" si="56"/>
        <v>Coal Mining Shift to Hydrogen</v>
      </c>
      <c r="S697" s="288" t="str">
        <f t="shared" si="57"/>
        <v>//**Coal Mining Shift to Hydrogen: **</v>
      </c>
      <c r="T697" s="275"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25">
      <c r="A698" s="275" t="s">
        <v>2185</v>
      </c>
      <c r="C698" s="189" t="s">
        <v>753</v>
      </c>
      <c r="D698" s="189" t="s">
        <v>830</v>
      </c>
      <c r="E698" s="189" t="s">
        <v>831</v>
      </c>
      <c r="F698" s="191" t="s">
        <v>2094</v>
      </c>
      <c r="G698" s="184" t="s">
        <v>799</v>
      </c>
      <c r="H698" s="181" t="s">
        <v>2100</v>
      </c>
      <c r="I698" s="184" t="s">
        <v>2111</v>
      </c>
      <c r="J698" s="43">
        <v>1228</v>
      </c>
      <c r="K698" s="184" t="s">
        <v>310</v>
      </c>
      <c r="L698" s="189" t="s">
        <v>2315</v>
      </c>
      <c r="N698" s="209" t="s">
        <v>2183</v>
      </c>
      <c r="O698" s="209"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88" t="s">
        <v>2184</v>
      </c>
      <c r="Q698" s="288" t="s">
        <v>310</v>
      </c>
      <c r="R698" s="288" t="str">
        <f t="shared" si="56"/>
        <v>Oil and Gas Extraction Shift to Electricity</v>
      </c>
      <c r="S698" s="288" t="str">
        <f t="shared" si="57"/>
        <v>//**Oil and Gas Extraction Shift to Electricity: **</v>
      </c>
      <c r="T698" s="275"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25">
      <c r="A699" s="275" t="s">
        <v>2185</v>
      </c>
      <c r="C699" s="189" t="s">
        <v>753</v>
      </c>
      <c r="D699" s="189" t="s">
        <v>830</v>
      </c>
      <c r="E699" s="189" t="s">
        <v>831</v>
      </c>
      <c r="F699" s="191" t="s">
        <v>2094</v>
      </c>
      <c r="G699" s="184" t="s">
        <v>806</v>
      </c>
      <c r="H699" s="181" t="s">
        <v>2100</v>
      </c>
      <c r="I699" s="184" t="s">
        <v>2110</v>
      </c>
      <c r="J699" s="43">
        <v>1229</v>
      </c>
      <c r="K699" s="184" t="s">
        <v>332</v>
      </c>
      <c r="L699" s="184"/>
      <c r="N699" s="209" t="s">
        <v>2183</v>
      </c>
      <c r="O699" s="209"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88" t="s">
        <v>2184</v>
      </c>
      <c r="Q699" s="288" t="s">
        <v>310</v>
      </c>
      <c r="R699" s="288" t="str">
        <f t="shared" si="56"/>
        <v>Oil and Gas Extraction Shift to Coal</v>
      </c>
      <c r="S699" s="288" t="str">
        <f t="shared" si="57"/>
        <v>//**Oil and Gas Extraction Shift to Coal: **</v>
      </c>
      <c r="T699" s="275" t="str">
        <f t="shared" si="58"/>
        <v/>
      </c>
    </row>
    <row r="700" spans="1:20" x14ac:dyDescent="0.25">
      <c r="A700" s="275" t="s">
        <v>2185</v>
      </c>
      <c r="C700" s="189" t="s">
        <v>753</v>
      </c>
      <c r="D700" s="189" t="s">
        <v>830</v>
      </c>
      <c r="E700" s="189" t="s">
        <v>831</v>
      </c>
      <c r="F700" s="191" t="s">
        <v>2094</v>
      </c>
      <c r="G700" s="184" t="s">
        <v>808</v>
      </c>
      <c r="H700" s="181" t="s">
        <v>2100</v>
      </c>
      <c r="I700" s="184" t="s">
        <v>2109</v>
      </c>
      <c r="J700" s="43">
        <v>1230</v>
      </c>
      <c r="K700" s="184" t="s">
        <v>332</v>
      </c>
      <c r="L700" s="184"/>
      <c r="N700" s="209" t="s">
        <v>2183</v>
      </c>
      <c r="O700" s="209"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88" t="s">
        <v>2184</v>
      </c>
      <c r="Q700" s="288" t="s">
        <v>310</v>
      </c>
      <c r="R700" s="288" t="str">
        <f t="shared" si="56"/>
        <v>Oil and Gas Extraction Shift to Natural Gas</v>
      </c>
      <c r="S700" s="288" t="str">
        <f t="shared" si="57"/>
        <v>//**Oil and Gas Extraction Shift to Natural Gas: **</v>
      </c>
      <c r="T700" s="275" t="str">
        <f t="shared" si="58"/>
        <v/>
      </c>
    </row>
    <row r="701" spans="1:20" x14ac:dyDescent="0.25">
      <c r="A701" s="275" t="s">
        <v>2185</v>
      </c>
      <c r="C701" s="189" t="s">
        <v>753</v>
      </c>
      <c r="D701" s="189" t="s">
        <v>830</v>
      </c>
      <c r="E701" s="189" t="s">
        <v>831</v>
      </c>
      <c r="F701" s="191" t="s">
        <v>2094</v>
      </c>
      <c r="G701" s="184" t="s">
        <v>810</v>
      </c>
      <c r="H701" s="181" t="s">
        <v>2100</v>
      </c>
      <c r="I701" s="184" t="s">
        <v>2108</v>
      </c>
      <c r="J701" s="43">
        <v>1231</v>
      </c>
      <c r="K701" s="184" t="s">
        <v>332</v>
      </c>
      <c r="L701" s="184"/>
      <c r="N701" s="209" t="s">
        <v>2183</v>
      </c>
      <c r="O701" s="209"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88" t="s">
        <v>2184</v>
      </c>
      <c r="Q701" s="288" t="s">
        <v>310</v>
      </c>
      <c r="R701" s="288" t="str">
        <f t="shared" si="56"/>
        <v>Oil and Gas Extraction Shift to Biomass</v>
      </c>
      <c r="S701" s="288" t="str">
        <f t="shared" si="57"/>
        <v>//**Oil and Gas Extraction Shift to Biomass: **</v>
      </c>
      <c r="T701" s="275" t="str">
        <f t="shared" si="58"/>
        <v/>
      </c>
    </row>
    <row r="702" spans="1:20" x14ac:dyDescent="0.25">
      <c r="A702" s="275" t="s">
        <v>2185</v>
      </c>
      <c r="C702" s="189" t="s">
        <v>753</v>
      </c>
      <c r="D702" s="189" t="s">
        <v>830</v>
      </c>
      <c r="E702" s="189" t="s">
        <v>831</v>
      </c>
      <c r="F702" s="191" t="s">
        <v>2094</v>
      </c>
      <c r="G702" s="184" t="s">
        <v>812</v>
      </c>
      <c r="H702" s="181" t="s">
        <v>2100</v>
      </c>
      <c r="I702" s="184" t="s">
        <v>2107</v>
      </c>
      <c r="J702" s="43">
        <v>1232</v>
      </c>
      <c r="K702" s="184" t="s">
        <v>332</v>
      </c>
      <c r="L702" s="184"/>
      <c r="N702" s="209" t="s">
        <v>2183</v>
      </c>
      <c r="O702" s="209"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88" t="s">
        <v>2184</v>
      </c>
      <c r="Q702" s="288" t="s">
        <v>310</v>
      </c>
      <c r="R702" s="288" t="str">
        <f t="shared" si="56"/>
        <v>Oil and Gas Extraction Shift to Petroleum</v>
      </c>
      <c r="S702" s="288" t="str">
        <f t="shared" si="57"/>
        <v>//**Oil and Gas Extraction Shift to Petroleum: **</v>
      </c>
      <c r="T702" s="275" t="str">
        <f t="shared" si="58"/>
        <v/>
      </c>
    </row>
    <row r="703" spans="1:20" x14ac:dyDescent="0.25">
      <c r="A703" s="275" t="s">
        <v>2185</v>
      </c>
      <c r="C703" s="189" t="s">
        <v>753</v>
      </c>
      <c r="D703" s="189" t="s">
        <v>830</v>
      </c>
      <c r="E703" s="189" t="s">
        <v>831</v>
      </c>
      <c r="F703" s="191" t="s">
        <v>2094</v>
      </c>
      <c r="G703" s="184" t="s">
        <v>814</v>
      </c>
      <c r="H703" s="181" t="s">
        <v>2100</v>
      </c>
      <c r="I703" s="184" t="s">
        <v>2106</v>
      </c>
      <c r="J703" s="43">
        <v>1233</v>
      </c>
      <c r="K703" s="184" t="s">
        <v>332</v>
      </c>
      <c r="L703" s="184"/>
      <c r="N703" s="209" t="s">
        <v>2183</v>
      </c>
      <c r="O703" s="209"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88" t="s">
        <v>2184</v>
      </c>
      <c r="Q703" s="288" t="s">
        <v>310</v>
      </c>
      <c r="R703" s="288" t="str">
        <f t="shared" si="56"/>
        <v>Oil and Gas Extraction Shift to Purchased Heat</v>
      </c>
      <c r="S703" s="288" t="str">
        <f t="shared" si="57"/>
        <v>//**Oil and Gas Extraction Shift to Purchased Heat: **</v>
      </c>
      <c r="T703" s="275" t="str">
        <f t="shared" si="58"/>
        <v/>
      </c>
    </row>
    <row r="704" spans="1:20" x14ac:dyDescent="0.25">
      <c r="A704" s="275" t="s">
        <v>2185</v>
      </c>
      <c r="C704" s="189" t="s">
        <v>753</v>
      </c>
      <c r="D704" s="189" t="s">
        <v>830</v>
      </c>
      <c r="E704" s="189" t="s">
        <v>831</v>
      </c>
      <c r="F704" s="191" t="s">
        <v>2094</v>
      </c>
      <c r="G704" s="184" t="s">
        <v>816</v>
      </c>
      <c r="H704" s="181" t="s">
        <v>2100</v>
      </c>
      <c r="I704" s="184" t="s">
        <v>2105</v>
      </c>
      <c r="J704" s="43">
        <v>1234</v>
      </c>
      <c r="K704" s="184" t="s">
        <v>332</v>
      </c>
      <c r="L704" s="184"/>
      <c r="N704" s="209" t="s">
        <v>2183</v>
      </c>
      <c r="O704" s="209"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88" t="s">
        <v>2184</v>
      </c>
      <c r="Q704" s="288" t="s">
        <v>310</v>
      </c>
      <c r="R704" s="288" t="str">
        <f t="shared" si="56"/>
        <v>Oil and Gas Extraction Shift to Crude Oil</v>
      </c>
      <c r="S704" s="288" t="str">
        <f t="shared" si="57"/>
        <v>//**Oil and Gas Extraction Shift to Crude Oil: **</v>
      </c>
      <c r="T704" s="275" t="str">
        <f t="shared" si="58"/>
        <v/>
      </c>
    </row>
    <row r="705" spans="1:20" x14ac:dyDescent="0.25">
      <c r="A705" s="275" t="s">
        <v>2185</v>
      </c>
      <c r="C705" s="189" t="s">
        <v>753</v>
      </c>
      <c r="D705" s="189" t="s">
        <v>830</v>
      </c>
      <c r="E705" s="189" t="s">
        <v>831</v>
      </c>
      <c r="F705" s="191" t="s">
        <v>2094</v>
      </c>
      <c r="G705" s="184" t="s">
        <v>818</v>
      </c>
      <c r="H705" s="181" t="s">
        <v>2100</v>
      </c>
      <c r="I705" s="184" t="s">
        <v>2104</v>
      </c>
      <c r="J705" s="43">
        <v>1235</v>
      </c>
      <c r="K705" s="184" t="s">
        <v>332</v>
      </c>
      <c r="L705" s="184"/>
      <c r="N705" s="209" t="s">
        <v>2183</v>
      </c>
      <c r="O705" s="209"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88" t="s">
        <v>2184</v>
      </c>
      <c r="Q705" s="288" t="s">
        <v>310</v>
      </c>
      <c r="R705" s="288" t="str">
        <f t="shared" si="56"/>
        <v>Oil and Gas Extraction Shift to Heavy or Residual Oil</v>
      </c>
      <c r="S705" s="288" t="str">
        <f t="shared" si="57"/>
        <v>//**Oil and Gas Extraction Shift to Heavy or Residual Oil: **</v>
      </c>
      <c r="T705" s="275" t="str">
        <f t="shared" si="58"/>
        <v/>
      </c>
    </row>
    <row r="706" spans="1:20" x14ac:dyDescent="0.25">
      <c r="A706" s="275" t="s">
        <v>2185</v>
      </c>
      <c r="C706" s="189" t="s">
        <v>753</v>
      </c>
      <c r="D706" s="189" t="s">
        <v>830</v>
      </c>
      <c r="E706" s="189" t="s">
        <v>831</v>
      </c>
      <c r="F706" s="191" t="s">
        <v>2094</v>
      </c>
      <c r="G706" s="184" t="s">
        <v>820</v>
      </c>
      <c r="H706" s="181" t="s">
        <v>2100</v>
      </c>
      <c r="I706" s="184" t="s">
        <v>2103</v>
      </c>
      <c r="J706" s="43">
        <v>1236</v>
      </c>
      <c r="K706" s="184" t="s">
        <v>332</v>
      </c>
      <c r="L706" s="184"/>
      <c r="N706" s="209" t="s">
        <v>2183</v>
      </c>
      <c r="O706" s="209"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88" t="s">
        <v>2184</v>
      </c>
      <c r="Q706" s="288" t="s">
        <v>310</v>
      </c>
      <c r="R706" s="288" t="str">
        <f t="shared" si="56"/>
        <v>Oil and Gas Extraction Shift to LPG Propane or Butane</v>
      </c>
      <c r="S706" s="288" t="str">
        <f t="shared" si="57"/>
        <v>//**Oil and Gas Extraction Shift to LPG Propane or Butane: **</v>
      </c>
      <c r="T706" s="275" t="str">
        <f t="shared" si="58"/>
        <v/>
      </c>
    </row>
    <row r="707" spans="1:20" x14ac:dyDescent="0.25">
      <c r="A707" s="275" t="s">
        <v>2185</v>
      </c>
      <c r="C707" s="189" t="s">
        <v>753</v>
      </c>
      <c r="D707" s="189" t="s">
        <v>830</v>
      </c>
      <c r="E707" s="189" t="s">
        <v>831</v>
      </c>
      <c r="F707" s="191" t="s">
        <v>2094</v>
      </c>
      <c r="G707" s="184" t="s">
        <v>822</v>
      </c>
      <c r="H707" s="181" t="s">
        <v>2100</v>
      </c>
      <c r="I707" s="184" t="s">
        <v>2101</v>
      </c>
      <c r="J707" s="43">
        <v>1237</v>
      </c>
      <c r="K707" s="184" t="s">
        <v>310</v>
      </c>
      <c r="L707" s="189" t="s">
        <v>2315</v>
      </c>
      <c r="N707" s="209" t="s">
        <v>2183</v>
      </c>
      <c r="O707" s="209"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88" t="s">
        <v>2184</v>
      </c>
      <c r="Q707" s="288" t="s">
        <v>310</v>
      </c>
      <c r="R707" s="288" t="str">
        <f t="shared" si="56"/>
        <v>Oil and Gas Extraction Shift to Hydrogen</v>
      </c>
      <c r="S707" s="288" t="str">
        <f t="shared" si="57"/>
        <v>//**Oil and Gas Extraction Shift to Hydrogen: **</v>
      </c>
      <c r="T707" s="275"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25">
      <c r="A708" s="275" t="s">
        <v>2185</v>
      </c>
      <c r="C708" s="189" t="s">
        <v>753</v>
      </c>
      <c r="D708" s="189" t="s">
        <v>830</v>
      </c>
      <c r="E708" s="189" t="s">
        <v>831</v>
      </c>
      <c r="F708" s="191" t="s">
        <v>2092</v>
      </c>
      <c r="G708" s="184" t="s">
        <v>799</v>
      </c>
      <c r="H708" s="181" t="s">
        <v>2129</v>
      </c>
      <c r="I708" s="184" t="s">
        <v>2111</v>
      </c>
      <c r="J708" s="43">
        <v>1238</v>
      </c>
      <c r="K708" s="184" t="s">
        <v>310</v>
      </c>
      <c r="L708" s="189" t="s">
        <v>2315</v>
      </c>
      <c r="N708" s="209" t="s">
        <v>2183</v>
      </c>
      <c r="O708" s="209"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88" t="s">
        <v>2184</v>
      </c>
      <c r="Q708" s="288" t="s">
        <v>310</v>
      </c>
      <c r="R708" s="288" t="str">
        <f t="shared" si="56"/>
        <v>Other Mining and Quarrying Shift to Electricity</v>
      </c>
      <c r="S708" s="288" t="str">
        <f t="shared" si="57"/>
        <v>//**Other Mining and Quarrying Shift to Electricity: **</v>
      </c>
      <c r="T708" s="275"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25">
      <c r="A709" s="275" t="s">
        <v>2185</v>
      </c>
      <c r="C709" s="189" t="s">
        <v>753</v>
      </c>
      <c r="D709" s="189" t="s">
        <v>830</v>
      </c>
      <c r="E709" s="189" t="s">
        <v>831</v>
      </c>
      <c r="F709" s="191" t="s">
        <v>2092</v>
      </c>
      <c r="G709" s="184" t="s">
        <v>806</v>
      </c>
      <c r="H709" s="181" t="s">
        <v>2129</v>
      </c>
      <c r="I709" s="184" t="s">
        <v>2110</v>
      </c>
      <c r="J709" s="43">
        <v>1239</v>
      </c>
      <c r="K709" s="184" t="s">
        <v>332</v>
      </c>
      <c r="L709" s="184"/>
      <c r="N709" s="209" t="s">
        <v>2183</v>
      </c>
      <c r="O709" s="209"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88" t="s">
        <v>2184</v>
      </c>
      <c r="Q709" s="288" t="s">
        <v>310</v>
      </c>
      <c r="R709" s="288" t="str">
        <f t="shared" si="56"/>
        <v>Other Mining and Quarrying Shift to Coal</v>
      </c>
      <c r="S709" s="288" t="str">
        <f t="shared" si="57"/>
        <v>//**Other Mining and Quarrying Shift to Coal: **</v>
      </c>
      <c r="T709" s="275" t="str">
        <f t="shared" si="58"/>
        <v/>
      </c>
    </row>
    <row r="710" spans="1:20" x14ac:dyDescent="0.25">
      <c r="A710" s="275" t="s">
        <v>2185</v>
      </c>
      <c r="C710" s="189" t="s">
        <v>753</v>
      </c>
      <c r="D710" s="189" t="s">
        <v>830</v>
      </c>
      <c r="E710" s="189" t="s">
        <v>831</v>
      </c>
      <c r="F710" s="191" t="s">
        <v>2092</v>
      </c>
      <c r="G710" s="184" t="s">
        <v>808</v>
      </c>
      <c r="H710" s="181" t="s">
        <v>2129</v>
      </c>
      <c r="I710" s="184" t="s">
        <v>2109</v>
      </c>
      <c r="J710" s="43">
        <v>1240</v>
      </c>
      <c r="K710" s="184" t="s">
        <v>332</v>
      </c>
      <c r="L710" s="184"/>
      <c r="N710" s="209" t="s">
        <v>2183</v>
      </c>
      <c r="O710" s="209"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88" t="s">
        <v>2184</v>
      </c>
      <c r="Q710" s="288" t="s">
        <v>310</v>
      </c>
      <c r="R710" s="288" t="str">
        <f t="shared" si="56"/>
        <v>Other Mining and Quarrying Shift to Natural Gas</v>
      </c>
      <c r="S710" s="288" t="str">
        <f t="shared" si="57"/>
        <v>//**Other Mining and Quarrying Shift to Natural Gas: **</v>
      </c>
      <c r="T710" s="275" t="str">
        <f t="shared" si="58"/>
        <v/>
      </c>
    </row>
    <row r="711" spans="1:20" x14ac:dyDescent="0.25">
      <c r="A711" s="275" t="s">
        <v>2185</v>
      </c>
      <c r="C711" s="189" t="s">
        <v>753</v>
      </c>
      <c r="D711" s="189" t="s">
        <v>830</v>
      </c>
      <c r="E711" s="189" t="s">
        <v>831</v>
      </c>
      <c r="F711" s="191" t="s">
        <v>2092</v>
      </c>
      <c r="G711" s="184" t="s">
        <v>810</v>
      </c>
      <c r="H711" s="181" t="s">
        <v>2129</v>
      </c>
      <c r="I711" s="184" t="s">
        <v>2108</v>
      </c>
      <c r="J711" s="43">
        <v>1241</v>
      </c>
      <c r="K711" s="184" t="s">
        <v>332</v>
      </c>
      <c r="L711" s="184"/>
      <c r="N711" s="209" t="s">
        <v>2183</v>
      </c>
      <c r="O711" s="209"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88" t="s">
        <v>2184</v>
      </c>
      <c r="Q711" s="288" t="s">
        <v>310</v>
      </c>
      <c r="R711" s="288" t="str">
        <f t="shared" si="56"/>
        <v>Other Mining and Quarrying Shift to Biomass</v>
      </c>
      <c r="S711" s="288" t="str">
        <f t="shared" si="57"/>
        <v>//**Other Mining and Quarrying Shift to Biomass: **</v>
      </c>
      <c r="T711" s="275" t="str">
        <f t="shared" si="58"/>
        <v/>
      </c>
    </row>
    <row r="712" spans="1:20" x14ac:dyDescent="0.25">
      <c r="A712" s="275" t="s">
        <v>2185</v>
      </c>
      <c r="C712" s="189" t="s">
        <v>753</v>
      </c>
      <c r="D712" s="189" t="s">
        <v>830</v>
      </c>
      <c r="E712" s="189" t="s">
        <v>831</v>
      </c>
      <c r="F712" s="191" t="s">
        <v>2092</v>
      </c>
      <c r="G712" s="184" t="s">
        <v>812</v>
      </c>
      <c r="H712" s="181" t="s">
        <v>2129</v>
      </c>
      <c r="I712" s="184" t="s">
        <v>2107</v>
      </c>
      <c r="J712" s="43">
        <v>1242</v>
      </c>
      <c r="K712" s="184" t="s">
        <v>332</v>
      </c>
      <c r="L712" s="184"/>
      <c r="N712" s="209" t="s">
        <v>2183</v>
      </c>
      <c r="O712" s="209"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88" t="s">
        <v>2184</v>
      </c>
      <c r="Q712" s="288" t="s">
        <v>310</v>
      </c>
      <c r="R712" s="288" t="str">
        <f t="shared" si="56"/>
        <v>Other Mining and Quarrying Shift to Petroleum</v>
      </c>
      <c r="S712" s="288" t="str">
        <f t="shared" si="57"/>
        <v>//**Other Mining and Quarrying Shift to Petroleum: **</v>
      </c>
      <c r="T712" s="275" t="str">
        <f t="shared" si="58"/>
        <v/>
      </c>
    </row>
    <row r="713" spans="1:20" x14ac:dyDescent="0.25">
      <c r="A713" s="275" t="s">
        <v>2185</v>
      </c>
      <c r="C713" s="189" t="s">
        <v>753</v>
      </c>
      <c r="D713" s="189" t="s">
        <v>830</v>
      </c>
      <c r="E713" s="189" t="s">
        <v>831</v>
      </c>
      <c r="F713" s="191" t="s">
        <v>2092</v>
      </c>
      <c r="G713" s="184" t="s">
        <v>814</v>
      </c>
      <c r="H713" s="181" t="s">
        <v>2129</v>
      </c>
      <c r="I713" s="184" t="s">
        <v>2106</v>
      </c>
      <c r="J713" s="43">
        <v>1243</v>
      </c>
      <c r="K713" s="184" t="s">
        <v>332</v>
      </c>
      <c r="L713" s="184"/>
      <c r="N713" s="209" t="s">
        <v>2183</v>
      </c>
      <c r="O713" s="209"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88" t="s">
        <v>2184</v>
      </c>
      <c r="Q713" s="288" t="s">
        <v>310</v>
      </c>
      <c r="R713" s="288" t="str">
        <f t="shared" si="56"/>
        <v>Other Mining and Quarrying Shift to Purchased Heat</v>
      </c>
      <c r="S713" s="288" t="str">
        <f t="shared" si="57"/>
        <v>//**Other Mining and Quarrying Shift to Purchased Heat: **</v>
      </c>
      <c r="T713" s="275" t="str">
        <f t="shared" si="58"/>
        <v/>
      </c>
    </row>
    <row r="714" spans="1:20" x14ac:dyDescent="0.25">
      <c r="A714" s="275" t="s">
        <v>2185</v>
      </c>
      <c r="C714" s="189" t="s">
        <v>753</v>
      </c>
      <c r="D714" s="189" t="s">
        <v>830</v>
      </c>
      <c r="E714" s="189" t="s">
        <v>831</v>
      </c>
      <c r="F714" s="191" t="s">
        <v>2092</v>
      </c>
      <c r="G714" s="184" t="s">
        <v>816</v>
      </c>
      <c r="H714" s="181" t="s">
        <v>2129</v>
      </c>
      <c r="I714" s="184" t="s">
        <v>2105</v>
      </c>
      <c r="J714" s="43">
        <v>1244</v>
      </c>
      <c r="K714" s="184" t="s">
        <v>332</v>
      </c>
      <c r="L714" s="184"/>
      <c r="N714" s="209" t="s">
        <v>2183</v>
      </c>
      <c r="O714" s="209"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88" t="s">
        <v>2184</v>
      </c>
      <c r="Q714" s="288" t="s">
        <v>310</v>
      </c>
      <c r="R714" s="288" t="str">
        <f t="shared" si="56"/>
        <v>Other Mining and Quarrying Shift to Crude Oil</v>
      </c>
      <c r="S714" s="288" t="str">
        <f t="shared" si="57"/>
        <v>//**Other Mining and Quarrying Shift to Crude Oil: **</v>
      </c>
      <c r="T714" s="275" t="str">
        <f t="shared" si="58"/>
        <v/>
      </c>
    </row>
    <row r="715" spans="1:20" x14ac:dyDescent="0.25">
      <c r="A715" s="275" t="s">
        <v>2185</v>
      </c>
      <c r="C715" s="189" t="s">
        <v>753</v>
      </c>
      <c r="D715" s="189" t="s">
        <v>830</v>
      </c>
      <c r="E715" s="189" t="s">
        <v>831</v>
      </c>
      <c r="F715" s="191" t="s">
        <v>2092</v>
      </c>
      <c r="G715" s="184" t="s">
        <v>818</v>
      </c>
      <c r="H715" s="181" t="s">
        <v>2129</v>
      </c>
      <c r="I715" s="184" t="s">
        <v>2104</v>
      </c>
      <c r="J715" s="43">
        <v>1245</v>
      </c>
      <c r="K715" s="184" t="s">
        <v>332</v>
      </c>
      <c r="L715" s="184"/>
      <c r="N715" s="209" t="s">
        <v>2183</v>
      </c>
      <c r="O715" s="209"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88" t="s">
        <v>2184</v>
      </c>
      <c r="Q715" s="288" t="s">
        <v>310</v>
      </c>
      <c r="R715" s="288" t="str">
        <f t="shared" si="56"/>
        <v>Other Mining and Quarrying Shift to Heavy or Residual Oil</v>
      </c>
      <c r="S715" s="288" t="str">
        <f t="shared" si="57"/>
        <v>//**Other Mining and Quarrying Shift to Heavy or Residual Oil: **</v>
      </c>
      <c r="T715" s="275" t="str">
        <f t="shared" si="58"/>
        <v/>
      </c>
    </row>
    <row r="716" spans="1:20" x14ac:dyDescent="0.25">
      <c r="A716" s="275" t="s">
        <v>2185</v>
      </c>
      <c r="C716" s="189" t="s">
        <v>753</v>
      </c>
      <c r="D716" s="189" t="s">
        <v>830</v>
      </c>
      <c r="E716" s="189" t="s">
        <v>831</v>
      </c>
      <c r="F716" s="191" t="s">
        <v>2092</v>
      </c>
      <c r="G716" s="184" t="s">
        <v>820</v>
      </c>
      <c r="H716" s="181" t="s">
        <v>2129</v>
      </c>
      <c r="I716" s="184" t="s">
        <v>2103</v>
      </c>
      <c r="J716" s="43">
        <v>1246</v>
      </c>
      <c r="K716" s="184" t="s">
        <v>332</v>
      </c>
      <c r="L716" s="184"/>
      <c r="N716" s="209" t="s">
        <v>2183</v>
      </c>
      <c r="O716" s="209"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88" t="s">
        <v>2184</v>
      </c>
      <c r="Q716" s="288" t="s">
        <v>310</v>
      </c>
      <c r="R716" s="288" t="str">
        <f t="shared" si="56"/>
        <v>Other Mining and Quarrying Shift to LPG Propane or Butane</v>
      </c>
      <c r="S716" s="288" t="str">
        <f t="shared" si="57"/>
        <v>//**Other Mining and Quarrying Shift to LPG Propane or Butane: **</v>
      </c>
      <c r="T716" s="275" t="str">
        <f t="shared" si="58"/>
        <v/>
      </c>
    </row>
    <row r="717" spans="1:20" x14ac:dyDescent="0.25">
      <c r="A717" s="275" t="s">
        <v>2185</v>
      </c>
      <c r="C717" s="189" t="s">
        <v>753</v>
      </c>
      <c r="D717" s="189" t="s">
        <v>830</v>
      </c>
      <c r="E717" s="189" t="s">
        <v>831</v>
      </c>
      <c r="F717" s="191" t="s">
        <v>2092</v>
      </c>
      <c r="G717" s="184" t="s">
        <v>822</v>
      </c>
      <c r="H717" s="181" t="s">
        <v>2129</v>
      </c>
      <c r="I717" s="184" t="s">
        <v>2101</v>
      </c>
      <c r="J717" s="43">
        <v>1247</v>
      </c>
      <c r="K717" s="184" t="s">
        <v>310</v>
      </c>
      <c r="L717" s="189" t="s">
        <v>2315</v>
      </c>
      <c r="N717" s="209" t="s">
        <v>2183</v>
      </c>
      <c r="O717" s="209"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88" t="s">
        <v>2184</v>
      </c>
      <c r="Q717" s="288" t="s">
        <v>310</v>
      </c>
      <c r="R717" s="288" t="str">
        <f t="shared" si="56"/>
        <v>Other Mining and Quarrying Shift to Hydrogen</v>
      </c>
      <c r="S717" s="288" t="str">
        <f t="shared" si="57"/>
        <v>//**Other Mining and Quarrying Shift to Hydrogen: **</v>
      </c>
      <c r="T717" s="275"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25">
      <c r="A718" s="275" t="s">
        <v>2185</v>
      </c>
      <c r="C718" s="189" t="s">
        <v>753</v>
      </c>
      <c r="D718" s="189" t="s">
        <v>830</v>
      </c>
      <c r="E718" s="189" t="s">
        <v>831</v>
      </c>
      <c r="F718" s="191" t="s">
        <v>2090</v>
      </c>
      <c r="G718" s="184" t="s">
        <v>799</v>
      </c>
      <c r="H718" s="181" t="s">
        <v>2128</v>
      </c>
      <c r="I718" s="184" t="s">
        <v>2111</v>
      </c>
      <c r="J718" s="43">
        <v>1248</v>
      </c>
      <c r="K718" s="184" t="s">
        <v>310</v>
      </c>
      <c r="L718" s="189" t="s">
        <v>2315</v>
      </c>
      <c r="N718" s="209" t="s">
        <v>2183</v>
      </c>
      <c r="O718" s="209"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88" t="s">
        <v>2184</v>
      </c>
      <c r="Q718" s="288" t="s">
        <v>310</v>
      </c>
      <c r="R718" s="288" t="str">
        <f t="shared" si="56"/>
        <v>Food Beverage and Tobacco Shift to Electricity</v>
      </c>
      <c r="S718" s="288" t="str">
        <f t="shared" si="57"/>
        <v>//**Food Beverage and Tobacco Shift to Electricity: **</v>
      </c>
      <c r="T718" s="275"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25">
      <c r="A719" s="275" t="s">
        <v>2185</v>
      </c>
      <c r="C719" s="189" t="s">
        <v>753</v>
      </c>
      <c r="D719" s="189" t="s">
        <v>830</v>
      </c>
      <c r="E719" s="189" t="s">
        <v>831</v>
      </c>
      <c r="F719" s="191" t="s">
        <v>2090</v>
      </c>
      <c r="G719" s="184" t="s">
        <v>806</v>
      </c>
      <c r="H719" s="181" t="s">
        <v>2128</v>
      </c>
      <c r="I719" s="184" t="s">
        <v>2110</v>
      </c>
      <c r="J719" s="43">
        <v>1249</v>
      </c>
      <c r="K719" s="184" t="s">
        <v>332</v>
      </c>
      <c r="L719" s="184"/>
      <c r="N719" s="209" t="s">
        <v>2183</v>
      </c>
      <c r="O719" s="209"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88" t="s">
        <v>2184</v>
      </c>
      <c r="Q719" s="288" t="s">
        <v>310</v>
      </c>
      <c r="R719" s="288" t="str">
        <f t="shared" si="56"/>
        <v>Food Beverage and Tobacco Shift to Coal</v>
      </c>
      <c r="S719" s="288" t="str">
        <f t="shared" si="57"/>
        <v>//**Food Beverage and Tobacco Shift to Coal: **</v>
      </c>
      <c r="T719" s="275" t="str">
        <f t="shared" si="58"/>
        <v/>
      </c>
    </row>
    <row r="720" spans="1:20" x14ac:dyDescent="0.25">
      <c r="A720" s="275" t="s">
        <v>2185</v>
      </c>
      <c r="C720" s="189" t="s">
        <v>753</v>
      </c>
      <c r="D720" s="189" t="s">
        <v>830</v>
      </c>
      <c r="E720" s="189" t="s">
        <v>831</v>
      </c>
      <c r="F720" s="191" t="s">
        <v>2090</v>
      </c>
      <c r="G720" s="184" t="s">
        <v>808</v>
      </c>
      <c r="H720" s="181" t="s">
        <v>2128</v>
      </c>
      <c r="I720" s="184" t="s">
        <v>2109</v>
      </c>
      <c r="J720" s="43">
        <v>1250</v>
      </c>
      <c r="K720" s="184" t="s">
        <v>332</v>
      </c>
      <c r="L720" s="184"/>
      <c r="N720" s="209" t="s">
        <v>2183</v>
      </c>
      <c r="O720" s="209"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88" t="s">
        <v>2184</v>
      </c>
      <c r="Q720" s="288" t="s">
        <v>310</v>
      </c>
      <c r="R720" s="288" t="str">
        <f t="shared" si="56"/>
        <v>Food Beverage and Tobacco Shift to Natural Gas</v>
      </c>
      <c r="S720" s="288" t="str">
        <f t="shared" si="57"/>
        <v>//**Food Beverage and Tobacco Shift to Natural Gas: **</v>
      </c>
      <c r="T720" s="275" t="str">
        <f t="shared" si="58"/>
        <v/>
      </c>
    </row>
    <row r="721" spans="1:20" x14ac:dyDescent="0.25">
      <c r="A721" s="275" t="s">
        <v>2185</v>
      </c>
      <c r="C721" s="189" t="s">
        <v>753</v>
      </c>
      <c r="D721" s="189" t="s">
        <v>830</v>
      </c>
      <c r="E721" s="189" t="s">
        <v>831</v>
      </c>
      <c r="F721" s="191" t="s">
        <v>2090</v>
      </c>
      <c r="G721" s="184" t="s">
        <v>810</v>
      </c>
      <c r="H721" s="181" t="s">
        <v>2128</v>
      </c>
      <c r="I721" s="184" t="s">
        <v>2108</v>
      </c>
      <c r="J721" s="43">
        <v>1251</v>
      </c>
      <c r="K721" s="184" t="s">
        <v>332</v>
      </c>
      <c r="L721" s="184"/>
      <c r="N721" s="209" t="s">
        <v>2183</v>
      </c>
      <c r="O721" s="209"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88" t="s">
        <v>2184</v>
      </c>
      <c r="Q721" s="288" t="s">
        <v>310</v>
      </c>
      <c r="R721" s="288" t="str">
        <f t="shared" si="56"/>
        <v>Food Beverage and Tobacco Shift to Biomass</v>
      </c>
      <c r="S721" s="288" t="str">
        <f t="shared" si="57"/>
        <v>//**Food Beverage and Tobacco Shift to Biomass: **</v>
      </c>
      <c r="T721" s="275" t="str">
        <f t="shared" si="58"/>
        <v/>
      </c>
    </row>
    <row r="722" spans="1:20" x14ac:dyDescent="0.25">
      <c r="A722" s="275" t="s">
        <v>2185</v>
      </c>
      <c r="C722" s="189" t="s">
        <v>753</v>
      </c>
      <c r="D722" s="189" t="s">
        <v>830</v>
      </c>
      <c r="E722" s="189" t="s">
        <v>831</v>
      </c>
      <c r="F722" s="191" t="s">
        <v>2090</v>
      </c>
      <c r="G722" s="184" t="s">
        <v>812</v>
      </c>
      <c r="H722" s="181" t="s">
        <v>2128</v>
      </c>
      <c r="I722" s="184" t="s">
        <v>2107</v>
      </c>
      <c r="J722" s="43">
        <v>1252</v>
      </c>
      <c r="K722" s="184" t="s">
        <v>332</v>
      </c>
      <c r="L722" s="184"/>
      <c r="N722" s="209" t="s">
        <v>2183</v>
      </c>
      <c r="O722" s="209"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88" t="s">
        <v>2184</v>
      </c>
      <c r="Q722" s="288" t="s">
        <v>310</v>
      </c>
      <c r="R722" s="288" t="str">
        <f t="shared" si="56"/>
        <v>Food Beverage and Tobacco Shift to Petroleum</v>
      </c>
      <c r="S722" s="288" t="str">
        <f t="shared" si="57"/>
        <v>//**Food Beverage and Tobacco Shift to Petroleum: **</v>
      </c>
      <c r="T722" s="275" t="str">
        <f t="shared" si="58"/>
        <v/>
      </c>
    </row>
    <row r="723" spans="1:20" x14ac:dyDescent="0.25">
      <c r="A723" s="275" t="s">
        <v>2185</v>
      </c>
      <c r="C723" s="189" t="s">
        <v>753</v>
      </c>
      <c r="D723" s="189" t="s">
        <v>830</v>
      </c>
      <c r="E723" s="189" t="s">
        <v>831</v>
      </c>
      <c r="F723" s="191" t="s">
        <v>2090</v>
      </c>
      <c r="G723" s="184" t="s">
        <v>814</v>
      </c>
      <c r="H723" s="181" t="s">
        <v>2128</v>
      </c>
      <c r="I723" s="184" t="s">
        <v>2106</v>
      </c>
      <c r="J723" s="43">
        <v>1253</v>
      </c>
      <c r="K723" s="184" t="s">
        <v>332</v>
      </c>
      <c r="L723" s="184"/>
      <c r="N723" s="209" t="s">
        <v>2183</v>
      </c>
      <c r="O723" s="209"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88" t="s">
        <v>2184</v>
      </c>
      <c r="Q723" s="288" t="s">
        <v>310</v>
      </c>
      <c r="R723" s="288" t="str">
        <f t="shared" si="56"/>
        <v>Food Beverage and Tobacco Shift to Purchased Heat</v>
      </c>
      <c r="S723" s="288" t="str">
        <f t="shared" si="57"/>
        <v>//**Food Beverage and Tobacco Shift to Purchased Heat: **</v>
      </c>
      <c r="T723" s="275" t="str">
        <f t="shared" si="58"/>
        <v/>
      </c>
    </row>
    <row r="724" spans="1:20" x14ac:dyDescent="0.25">
      <c r="A724" s="275" t="s">
        <v>2185</v>
      </c>
      <c r="C724" s="189" t="s">
        <v>753</v>
      </c>
      <c r="D724" s="189" t="s">
        <v>830</v>
      </c>
      <c r="E724" s="189" t="s">
        <v>831</v>
      </c>
      <c r="F724" s="191" t="s">
        <v>2090</v>
      </c>
      <c r="G724" s="184" t="s">
        <v>816</v>
      </c>
      <c r="H724" s="181" t="s">
        <v>2128</v>
      </c>
      <c r="I724" s="184" t="s">
        <v>2105</v>
      </c>
      <c r="J724" s="43">
        <v>1254</v>
      </c>
      <c r="K724" s="184" t="s">
        <v>332</v>
      </c>
      <c r="L724" s="184"/>
      <c r="N724" s="209" t="s">
        <v>2183</v>
      </c>
      <c r="O724" s="209"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88" t="s">
        <v>2184</v>
      </c>
      <c r="Q724" s="288" t="s">
        <v>310</v>
      </c>
      <c r="R724" s="288" t="str">
        <f t="shared" si="56"/>
        <v>Food Beverage and Tobacco Shift to Crude Oil</v>
      </c>
      <c r="S724" s="288" t="str">
        <f t="shared" si="57"/>
        <v>//**Food Beverage and Tobacco Shift to Crude Oil: **</v>
      </c>
      <c r="T724" s="275" t="str">
        <f t="shared" si="58"/>
        <v/>
      </c>
    </row>
    <row r="725" spans="1:20" x14ac:dyDescent="0.25">
      <c r="A725" s="275" t="s">
        <v>2185</v>
      </c>
      <c r="C725" s="189" t="s">
        <v>753</v>
      </c>
      <c r="D725" s="189" t="s">
        <v>830</v>
      </c>
      <c r="E725" s="189" t="s">
        <v>831</v>
      </c>
      <c r="F725" s="191" t="s">
        <v>2090</v>
      </c>
      <c r="G725" s="184" t="s">
        <v>818</v>
      </c>
      <c r="H725" s="181" t="s">
        <v>2128</v>
      </c>
      <c r="I725" s="184" t="s">
        <v>2104</v>
      </c>
      <c r="J725" s="43">
        <v>1255</v>
      </c>
      <c r="K725" s="184" t="s">
        <v>332</v>
      </c>
      <c r="L725" s="184"/>
      <c r="N725" s="209" t="s">
        <v>2183</v>
      </c>
      <c r="O725" s="209"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88" t="s">
        <v>2184</v>
      </c>
      <c r="Q725" s="288" t="s">
        <v>310</v>
      </c>
      <c r="R725" s="288" t="str">
        <f t="shared" si="56"/>
        <v>Food Beverage and Tobacco Shift to Heavy or Residual Oil</v>
      </c>
      <c r="S725" s="288" t="str">
        <f t="shared" si="57"/>
        <v>//**Food Beverage and Tobacco Shift to Heavy or Residual Oil: **</v>
      </c>
      <c r="T725" s="275" t="str">
        <f t="shared" si="58"/>
        <v/>
      </c>
    </row>
    <row r="726" spans="1:20" x14ac:dyDescent="0.25">
      <c r="A726" s="275" t="s">
        <v>2185</v>
      </c>
      <c r="C726" s="189" t="s">
        <v>753</v>
      </c>
      <c r="D726" s="189" t="s">
        <v>830</v>
      </c>
      <c r="E726" s="189" t="s">
        <v>831</v>
      </c>
      <c r="F726" s="191" t="s">
        <v>2090</v>
      </c>
      <c r="G726" s="184" t="s">
        <v>820</v>
      </c>
      <c r="H726" s="181" t="s">
        <v>2128</v>
      </c>
      <c r="I726" s="184" t="s">
        <v>2103</v>
      </c>
      <c r="J726" s="43">
        <v>1256</v>
      </c>
      <c r="K726" s="184" t="s">
        <v>332</v>
      </c>
      <c r="L726" s="184"/>
      <c r="N726" s="209" t="s">
        <v>2183</v>
      </c>
      <c r="O726" s="209"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88" t="s">
        <v>2184</v>
      </c>
      <c r="Q726" s="288" t="s">
        <v>310</v>
      </c>
      <c r="R726" s="288" t="str">
        <f t="shared" si="56"/>
        <v>Food Beverage and Tobacco Shift to LPG Propane or Butane</v>
      </c>
      <c r="S726" s="288" t="str">
        <f t="shared" si="57"/>
        <v>//**Food Beverage and Tobacco Shift to LPG Propane or Butane: **</v>
      </c>
      <c r="T726" s="275" t="str">
        <f t="shared" si="58"/>
        <v/>
      </c>
    </row>
    <row r="727" spans="1:20" x14ac:dyDescent="0.25">
      <c r="A727" s="275" t="s">
        <v>2185</v>
      </c>
      <c r="C727" s="189" t="s">
        <v>753</v>
      </c>
      <c r="D727" s="189" t="s">
        <v>830</v>
      </c>
      <c r="E727" s="189" t="s">
        <v>831</v>
      </c>
      <c r="F727" s="191" t="s">
        <v>2090</v>
      </c>
      <c r="G727" s="184" t="s">
        <v>822</v>
      </c>
      <c r="H727" s="181" t="s">
        <v>2128</v>
      </c>
      <c r="I727" s="184" t="s">
        <v>2101</v>
      </c>
      <c r="J727" s="43">
        <v>1257</v>
      </c>
      <c r="K727" s="184" t="s">
        <v>310</v>
      </c>
      <c r="L727" s="189" t="s">
        <v>2315</v>
      </c>
      <c r="N727" s="209" t="s">
        <v>2183</v>
      </c>
      <c r="O727" s="209"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88" t="s">
        <v>2184</v>
      </c>
      <c r="Q727" s="288" t="s">
        <v>310</v>
      </c>
      <c r="R727" s="288" t="str">
        <f t="shared" si="56"/>
        <v>Food Beverage and Tobacco Shift to Hydrogen</v>
      </c>
      <c r="S727" s="288" t="str">
        <f t="shared" si="57"/>
        <v>//**Food Beverage and Tobacco Shift to Hydrogen: **</v>
      </c>
      <c r="T727" s="275"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25">
      <c r="A728" s="275" t="s">
        <v>2185</v>
      </c>
      <c r="C728" s="189" t="s">
        <v>753</v>
      </c>
      <c r="D728" s="189" t="s">
        <v>830</v>
      </c>
      <c r="E728" s="189" t="s">
        <v>831</v>
      </c>
      <c r="F728" s="191" t="s">
        <v>2088</v>
      </c>
      <c r="G728" s="184" t="s">
        <v>799</v>
      </c>
      <c r="H728" s="181" t="s">
        <v>2127</v>
      </c>
      <c r="I728" s="184" t="s">
        <v>2111</v>
      </c>
      <c r="J728" s="43">
        <v>1258</v>
      </c>
      <c r="K728" s="184" t="s">
        <v>310</v>
      </c>
      <c r="L728" s="189" t="s">
        <v>2315</v>
      </c>
      <c r="N728" s="209" t="s">
        <v>2183</v>
      </c>
      <c r="O728" s="209"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88" t="s">
        <v>2184</v>
      </c>
      <c r="Q728" s="288" t="s">
        <v>310</v>
      </c>
      <c r="R728" s="288" t="str">
        <f t="shared" si="56"/>
        <v>Textiles Apparel and Leather Shift to Electricity</v>
      </c>
      <c r="S728" s="288" t="str">
        <f t="shared" si="57"/>
        <v>//**Textiles Apparel and Leather Shift to Electricity: **</v>
      </c>
      <c r="T728" s="275"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25">
      <c r="A729" s="275" t="s">
        <v>2185</v>
      </c>
      <c r="C729" s="189" t="s">
        <v>753</v>
      </c>
      <c r="D729" s="189" t="s">
        <v>830</v>
      </c>
      <c r="E729" s="189" t="s">
        <v>831</v>
      </c>
      <c r="F729" s="191" t="s">
        <v>2088</v>
      </c>
      <c r="G729" s="184" t="s">
        <v>806</v>
      </c>
      <c r="H729" s="181" t="s">
        <v>2127</v>
      </c>
      <c r="I729" s="184" t="s">
        <v>2110</v>
      </c>
      <c r="J729" s="43">
        <v>1259</v>
      </c>
      <c r="K729" s="184" t="s">
        <v>332</v>
      </c>
      <c r="L729" s="184"/>
      <c r="N729" s="209" t="s">
        <v>2183</v>
      </c>
      <c r="O729" s="209"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88" t="s">
        <v>2184</v>
      </c>
      <c r="Q729" s="288" t="s">
        <v>310</v>
      </c>
      <c r="R729" s="288" t="str">
        <f t="shared" si="56"/>
        <v>Textiles Apparel and Leather Shift to Coal</v>
      </c>
      <c r="S729" s="288" t="str">
        <f t="shared" si="57"/>
        <v>//**Textiles Apparel and Leather Shift to Coal: **</v>
      </c>
      <c r="T729" s="275" t="str">
        <f t="shared" si="58"/>
        <v/>
      </c>
    </row>
    <row r="730" spans="1:20" x14ac:dyDescent="0.25">
      <c r="A730" s="275" t="s">
        <v>2185</v>
      </c>
      <c r="C730" s="189" t="s">
        <v>753</v>
      </c>
      <c r="D730" s="189" t="s">
        <v>830</v>
      </c>
      <c r="E730" s="189" t="s">
        <v>831</v>
      </c>
      <c r="F730" s="191" t="s">
        <v>2088</v>
      </c>
      <c r="G730" s="184" t="s">
        <v>808</v>
      </c>
      <c r="H730" s="181" t="s">
        <v>2127</v>
      </c>
      <c r="I730" s="184" t="s">
        <v>2109</v>
      </c>
      <c r="J730" s="43">
        <v>1260</v>
      </c>
      <c r="K730" s="184" t="s">
        <v>332</v>
      </c>
      <c r="L730" s="184"/>
      <c r="N730" s="209" t="s">
        <v>2183</v>
      </c>
      <c r="O730" s="209"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88" t="s">
        <v>2184</v>
      </c>
      <c r="Q730" s="288" t="s">
        <v>310</v>
      </c>
      <c r="R730" s="288" t="str">
        <f t="shared" si="56"/>
        <v>Textiles Apparel and Leather Shift to Natural Gas</v>
      </c>
      <c r="S730" s="288" t="str">
        <f t="shared" si="57"/>
        <v>//**Textiles Apparel and Leather Shift to Natural Gas: **</v>
      </c>
      <c r="T730" s="275" t="str">
        <f t="shared" si="58"/>
        <v/>
      </c>
    </row>
    <row r="731" spans="1:20" x14ac:dyDescent="0.25">
      <c r="A731" s="275" t="s">
        <v>2185</v>
      </c>
      <c r="C731" s="189" t="s">
        <v>753</v>
      </c>
      <c r="D731" s="189" t="s">
        <v>830</v>
      </c>
      <c r="E731" s="189" t="s">
        <v>831</v>
      </c>
      <c r="F731" s="191" t="s">
        <v>2088</v>
      </c>
      <c r="G731" s="184" t="s">
        <v>810</v>
      </c>
      <c r="H731" s="181" t="s">
        <v>2127</v>
      </c>
      <c r="I731" s="184" t="s">
        <v>2108</v>
      </c>
      <c r="J731" s="43">
        <v>1261</v>
      </c>
      <c r="K731" s="184" t="s">
        <v>332</v>
      </c>
      <c r="L731" s="184"/>
      <c r="N731" s="209" t="s">
        <v>2183</v>
      </c>
      <c r="O731" s="209"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88" t="s">
        <v>2184</v>
      </c>
      <c r="Q731" s="288" t="s">
        <v>310</v>
      </c>
      <c r="R731" s="288" t="str">
        <f t="shared" si="56"/>
        <v>Textiles Apparel and Leather Shift to Biomass</v>
      </c>
      <c r="S731" s="288" t="str">
        <f t="shared" si="57"/>
        <v>//**Textiles Apparel and Leather Shift to Biomass: **</v>
      </c>
      <c r="T731" s="275" t="str">
        <f t="shared" si="58"/>
        <v/>
      </c>
    </row>
    <row r="732" spans="1:20" x14ac:dyDescent="0.25">
      <c r="A732" s="275" t="s">
        <v>2185</v>
      </c>
      <c r="C732" s="189" t="s">
        <v>753</v>
      </c>
      <c r="D732" s="189" t="s">
        <v>830</v>
      </c>
      <c r="E732" s="189" t="s">
        <v>831</v>
      </c>
      <c r="F732" s="191" t="s">
        <v>2088</v>
      </c>
      <c r="G732" s="184" t="s">
        <v>812</v>
      </c>
      <c r="H732" s="181" t="s">
        <v>2127</v>
      </c>
      <c r="I732" s="184" t="s">
        <v>2107</v>
      </c>
      <c r="J732" s="43">
        <v>1262</v>
      </c>
      <c r="K732" s="184" t="s">
        <v>332</v>
      </c>
      <c r="L732" s="184"/>
      <c r="N732" s="209" t="s">
        <v>2183</v>
      </c>
      <c r="O732" s="209"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88" t="s">
        <v>2184</v>
      </c>
      <c r="Q732" s="288" t="s">
        <v>310</v>
      </c>
      <c r="R732" s="288" t="str">
        <f t="shared" si="56"/>
        <v>Textiles Apparel and Leather Shift to Petroleum</v>
      </c>
      <c r="S732" s="288" t="str">
        <f t="shared" si="57"/>
        <v>//**Textiles Apparel and Leather Shift to Petroleum: **</v>
      </c>
      <c r="T732" s="275" t="str">
        <f t="shared" si="58"/>
        <v/>
      </c>
    </row>
    <row r="733" spans="1:20" x14ac:dyDescent="0.25">
      <c r="A733" s="275" t="s">
        <v>2185</v>
      </c>
      <c r="C733" s="189" t="s">
        <v>753</v>
      </c>
      <c r="D733" s="189" t="s">
        <v>830</v>
      </c>
      <c r="E733" s="189" t="s">
        <v>831</v>
      </c>
      <c r="F733" s="191" t="s">
        <v>2088</v>
      </c>
      <c r="G733" s="184" t="s">
        <v>814</v>
      </c>
      <c r="H733" s="181" t="s">
        <v>2127</v>
      </c>
      <c r="I733" s="184" t="s">
        <v>2106</v>
      </c>
      <c r="J733" s="43">
        <v>1263</v>
      </c>
      <c r="K733" s="184" t="s">
        <v>332</v>
      </c>
      <c r="L733" s="184"/>
      <c r="N733" s="209" t="s">
        <v>2183</v>
      </c>
      <c r="O733" s="209"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88" t="s">
        <v>2184</v>
      </c>
      <c r="Q733" s="288" t="s">
        <v>310</v>
      </c>
      <c r="R733" s="288" t="str">
        <f t="shared" si="56"/>
        <v>Textiles Apparel and Leather Shift to Purchased Heat</v>
      </c>
      <c r="S733" s="288" t="str">
        <f t="shared" si="57"/>
        <v>//**Textiles Apparel and Leather Shift to Purchased Heat: **</v>
      </c>
      <c r="T733" s="275" t="str">
        <f t="shared" si="58"/>
        <v/>
      </c>
    </row>
    <row r="734" spans="1:20" x14ac:dyDescent="0.25">
      <c r="A734" s="275" t="s">
        <v>2185</v>
      </c>
      <c r="C734" s="189" t="s">
        <v>753</v>
      </c>
      <c r="D734" s="189" t="s">
        <v>830</v>
      </c>
      <c r="E734" s="189" t="s">
        <v>831</v>
      </c>
      <c r="F734" s="191" t="s">
        <v>2088</v>
      </c>
      <c r="G734" s="184" t="s">
        <v>816</v>
      </c>
      <c r="H734" s="181" t="s">
        <v>2127</v>
      </c>
      <c r="I734" s="184" t="s">
        <v>2105</v>
      </c>
      <c r="J734" s="43">
        <v>1264</v>
      </c>
      <c r="K734" s="184" t="s">
        <v>332</v>
      </c>
      <c r="L734" s="184"/>
      <c r="N734" s="209" t="s">
        <v>2183</v>
      </c>
      <c r="O734" s="209"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88" t="s">
        <v>2184</v>
      </c>
      <c r="Q734" s="288" t="s">
        <v>310</v>
      </c>
      <c r="R734" s="288" t="str">
        <f t="shared" si="56"/>
        <v>Textiles Apparel and Leather Shift to Crude Oil</v>
      </c>
      <c r="S734" s="288" t="str">
        <f t="shared" si="57"/>
        <v>//**Textiles Apparel and Leather Shift to Crude Oil: **</v>
      </c>
      <c r="T734" s="275" t="str">
        <f t="shared" si="58"/>
        <v/>
      </c>
    </row>
    <row r="735" spans="1:20" x14ac:dyDescent="0.25">
      <c r="A735" s="275" t="s">
        <v>2185</v>
      </c>
      <c r="C735" s="189" t="s">
        <v>753</v>
      </c>
      <c r="D735" s="189" t="s">
        <v>830</v>
      </c>
      <c r="E735" s="189" t="s">
        <v>831</v>
      </c>
      <c r="F735" s="191" t="s">
        <v>2088</v>
      </c>
      <c r="G735" s="184" t="s">
        <v>818</v>
      </c>
      <c r="H735" s="181" t="s">
        <v>2127</v>
      </c>
      <c r="I735" s="184" t="s">
        <v>2104</v>
      </c>
      <c r="J735" s="43">
        <v>1265</v>
      </c>
      <c r="K735" s="184" t="s">
        <v>332</v>
      </c>
      <c r="L735" s="184"/>
      <c r="N735" s="209" t="s">
        <v>2183</v>
      </c>
      <c r="O735" s="209"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88" t="s">
        <v>2184</v>
      </c>
      <c r="Q735" s="288" t="s">
        <v>310</v>
      </c>
      <c r="R735" s="288" t="str">
        <f t="shared" si="56"/>
        <v>Textiles Apparel and Leather Shift to Heavy or Residual Oil</v>
      </c>
      <c r="S735" s="288" t="str">
        <f t="shared" si="57"/>
        <v>//**Textiles Apparel and Leather Shift to Heavy or Residual Oil: **</v>
      </c>
      <c r="T735" s="275" t="str">
        <f t="shared" si="58"/>
        <v/>
      </c>
    </row>
    <row r="736" spans="1:20" x14ac:dyDescent="0.25">
      <c r="A736" s="275" t="s">
        <v>2185</v>
      </c>
      <c r="C736" s="189" t="s">
        <v>753</v>
      </c>
      <c r="D736" s="189" t="s">
        <v>830</v>
      </c>
      <c r="E736" s="189" t="s">
        <v>831</v>
      </c>
      <c r="F736" s="191" t="s">
        <v>2088</v>
      </c>
      <c r="G736" s="184" t="s">
        <v>820</v>
      </c>
      <c r="H736" s="181" t="s">
        <v>2127</v>
      </c>
      <c r="I736" s="184" t="s">
        <v>2103</v>
      </c>
      <c r="J736" s="43">
        <v>1266</v>
      </c>
      <c r="K736" s="184" t="s">
        <v>332</v>
      </c>
      <c r="L736" s="184"/>
      <c r="N736" s="209" t="s">
        <v>2183</v>
      </c>
      <c r="O736" s="209"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88" t="s">
        <v>2184</v>
      </c>
      <c r="Q736" s="288" t="s">
        <v>310</v>
      </c>
      <c r="R736" s="288" t="str">
        <f t="shared" si="56"/>
        <v>Textiles Apparel and Leather Shift to LPG Propane or Butane</v>
      </c>
      <c r="S736" s="288" t="str">
        <f t="shared" si="57"/>
        <v>//**Textiles Apparel and Leather Shift to LPG Propane or Butane: **</v>
      </c>
      <c r="T736" s="275" t="str">
        <f t="shared" si="58"/>
        <v/>
      </c>
    </row>
    <row r="737" spans="1:20" x14ac:dyDescent="0.25">
      <c r="A737" s="275" t="s">
        <v>2185</v>
      </c>
      <c r="C737" s="189" t="s">
        <v>753</v>
      </c>
      <c r="D737" s="189" t="s">
        <v>830</v>
      </c>
      <c r="E737" s="189" t="s">
        <v>831</v>
      </c>
      <c r="F737" s="191" t="s">
        <v>2088</v>
      </c>
      <c r="G737" s="184" t="s">
        <v>822</v>
      </c>
      <c r="H737" s="181" t="s">
        <v>2127</v>
      </c>
      <c r="I737" s="184" t="s">
        <v>2101</v>
      </c>
      <c r="J737" s="43">
        <v>1267</v>
      </c>
      <c r="K737" s="184" t="s">
        <v>310</v>
      </c>
      <c r="L737" s="189" t="s">
        <v>2315</v>
      </c>
      <c r="N737" s="209" t="s">
        <v>2183</v>
      </c>
      <c r="O737" s="209"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88" t="s">
        <v>2184</v>
      </c>
      <c r="Q737" s="288" t="s">
        <v>310</v>
      </c>
      <c r="R737" s="288" t="str">
        <f t="shared" si="56"/>
        <v>Textiles Apparel and Leather Shift to Hydrogen</v>
      </c>
      <c r="S737" s="288" t="str">
        <f t="shared" si="57"/>
        <v>//**Textiles Apparel and Leather Shift to Hydrogen: **</v>
      </c>
      <c r="T737" s="275"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25">
      <c r="A738" s="275" t="s">
        <v>2185</v>
      </c>
      <c r="C738" s="189" t="s">
        <v>753</v>
      </c>
      <c r="D738" s="189" t="s">
        <v>830</v>
      </c>
      <c r="E738" s="189" t="s">
        <v>831</v>
      </c>
      <c r="F738" s="191" t="s">
        <v>2086</v>
      </c>
      <c r="G738" s="184" t="s">
        <v>799</v>
      </c>
      <c r="H738" s="181" t="s">
        <v>2126</v>
      </c>
      <c r="I738" s="184" t="s">
        <v>2111</v>
      </c>
      <c r="J738" s="43">
        <v>1268</v>
      </c>
      <c r="K738" s="184" t="s">
        <v>310</v>
      </c>
      <c r="L738" s="189" t="s">
        <v>2315</v>
      </c>
      <c r="N738" s="209" t="s">
        <v>2183</v>
      </c>
      <c r="O738" s="209"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88" t="s">
        <v>2184</v>
      </c>
      <c r="Q738" s="288" t="s">
        <v>310</v>
      </c>
      <c r="R738" s="288" t="str">
        <f t="shared" si="56"/>
        <v>Wood Products Shift to Electricity</v>
      </c>
      <c r="S738" s="288" t="str">
        <f t="shared" si="57"/>
        <v>//**Wood Products Shift to Electricity: **</v>
      </c>
      <c r="T738" s="275"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25">
      <c r="A739" s="275" t="s">
        <v>2185</v>
      </c>
      <c r="C739" s="189" t="s">
        <v>753</v>
      </c>
      <c r="D739" s="189" t="s">
        <v>830</v>
      </c>
      <c r="E739" s="189" t="s">
        <v>831</v>
      </c>
      <c r="F739" s="191" t="s">
        <v>2086</v>
      </c>
      <c r="G739" s="184" t="s">
        <v>806</v>
      </c>
      <c r="H739" s="181" t="s">
        <v>2126</v>
      </c>
      <c r="I739" s="184" t="s">
        <v>2110</v>
      </c>
      <c r="J739" s="43">
        <v>1269</v>
      </c>
      <c r="K739" s="184" t="s">
        <v>332</v>
      </c>
      <c r="L739" s="184"/>
      <c r="N739" s="209" t="s">
        <v>2183</v>
      </c>
      <c r="O739" s="209"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88" t="s">
        <v>2184</v>
      </c>
      <c r="Q739" s="288" t="s">
        <v>310</v>
      </c>
      <c r="R739" s="288" t="str">
        <f t="shared" si="56"/>
        <v>Wood Products Shift to Coal</v>
      </c>
      <c r="S739" s="288" t="str">
        <f t="shared" si="57"/>
        <v>//**Wood Products Shift to Coal: **</v>
      </c>
      <c r="T739" s="275" t="str">
        <f t="shared" si="58"/>
        <v/>
      </c>
    </row>
    <row r="740" spans="1:20" x14ac:dyDescent="0.25">
      <c r="A740" s="275" t="s">
        <v>2185</v>
      </c>
      <c r="C740" s="189" t="s">
        <v>753</v>
      </c>
      <c r="D740" s="189" t="s">
        <v>830</v>
      </c>
      <c r="E740" s="189" t="s">
        <v>831</v>
      </c>
      <c r="F740" s="191" t="s">
        <v>2086</v>
      </c>
      <c r="G740" s="184" t="s">
        <v>808</v>
      </c>
      <c r="H740" s="181" t="s">
        <v>2126</v>
      </c>
      <c r="I740" s="184" t="s">
        <v>2109</v>
      </c>
      <c r="J740" s="43">
        <v>1270</v>
      </c>
      <c r="K740" s="184" t="s">
        <v>332</v>
      </c>
      <c r="L740" s="184"/>
      <c r="N740" s="209" t="s">
        <v>2183</v>
      </c>
      <c r="O740" s="209"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88" t="s">
        <v>2184</v>
      </c>
      <c r="Q740" s="288" t="s">
        <v>310</v>
      </c>
      <c r="R740" s="288" t="str">
        <f t="shared" si="56"/>
        <v>Wood Products Shift to Natural Gas</v>
      </c>
      <c r="S740" s="288" t="str">
        <f t="shared" si="57"/>
        <v>//**Wood Products Shift to Natural Gas: **</v>
      </c>
      <c r="T740" s="275" t="str">
        <f t="shared" si="58"/>
        <v/>
      </c>
    </row>
    <row r="741" spans="1:20" x14ac:dyDescent="0.25">
      <c r="A741" s="275" t="s">
        <v>2185</v>
      </c>
      <c r="C741" s="189" t="s">
        <v>753</v>
      </c>
      <c r="D741" s="189" t="s">
        <v>830</v>
      </c>
      <c r="E741" s="189" t="s">
        <v>831</v>
      </c>
      <c r="F741" s="191" t="s">
        <v>2086</v>
      </c>
      <c r="G741" s="184" t="s">
        <v>810</v>
      </c>
      <c r="H741" s="181" t="s">
        <v>2126</v>
      </c>
      <c r="I741" s="184" t="s">
        <v>2108</v>
      </c>
      <c r="J741" s="43">
        <v>1271</v>
      </c>
      <c r="K741" s="184" t="s">
        <v>332</v>
      </c>
      <c r="L741" s="184"/>
      <c r="N741" s="209" t="s">
        <v>2183</v>
      </c>
      <c r="O741" s="209"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88" t="s">
        <v>2184</v>
      </c>
      <c r="Q741" s="288" t="s">
        <v>310</v>
      </c>
      <c r="R741" s="288" t="str">
        <f t="shared" si="56"/>
        <v>Wood Products Shift to Biomass</v>
      </c>
      <c r="S741" s="288" t="str">
        <f t="shared" si="57"/>
        <v>//**Wood Products Shift to Biomass: **</v>
      </c>
      <c r="T741" s="275" t="str">
        <f t="shared" si="58"/>
        <v/>
      </c>
    </row>
    <row r="742" spans="1:20" x14ac:dyDescent="0.25">
      <c r="A742" s="275" t="s">
        <v>2185</v>
      </c>
      <c r="C742" s="189" t="s">
        <v>753</v>
      </c>
      <c r="D742" s="189" t="s">
        <v>830</v>
      </c>
      <c r="E742" s="189" t="s">
        <v>831</v>
      </c>
      <c r="F742" s="191" t="s">
        <v>2086</v>
      </c>
      <c r="G742" s="184" t="s">
        <v>812</v>
      </c>
      <c r="H742" s="181" t="s">
        <v>2126</v>
      </c>
      <c r="I742" s="184" t="s">
        <v>2107</v>
      </c>
      <c r="J742" s="43">
        <v>1272</v>
      </c>
      <c r="K742" s="184" t="s">
        <v>332</v>
      </c>
      <c r="L742" s="184"/>
      <c r="N742" s="209" t="s">
        <v>2183</v>
      </c>
      <c r="O742" s="209"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88" t="s">
        <v>2184</v>
      </c>
      <c r="Q742" s="288" t="s">
        <v>310</v>
      </c>
      <c r="R742" s="288" t="str">
        <f t="shared" si="56"/>
        <v>Wood Products Shift to Petroleum</v>
      </c>
      <c r="S742" s="288" t="str">
        <f t="shared" si="57"/>
        <v>//**Wood Products Shift to Petroleum: **</v>
      </c>
      <c r="T742" s="275" t="str">
        <f t="shared" si="58"/>
        <v/>
      </c>
    </row>
    <row r="743" spans="1:20" x14ac:dyDescent="0.25">
      <c r="A743" s="275" t="s">
        <v>2185</v>
      </c>
      <c r="C743" s="189" t="s">
        <v>753</v>
      </c>
      <c r="D743" s="189" t="s">
        <v>830</v>
      </c>
      <c r="E743" s="189" t="s">
        <v>831</v>
      </c>
      <c r="F743" s="191" t="s">
        <v>2086</v>
      </c>
      <c r="G743" s="184" t="s">
        <v>814</v>
      </c>
      <c r="H743" s="181" t="s">
        <v>2126</v>
      </c>
      <c r="I743" s="184" t="s">
        <v>2106</v>
      </c>
      <c r="J743" s="43">
        <v>1273</v>
      </c>
      <c r="K743" s="184" t="s">
        <v>332</v>
      </c>
      <c r="L743" s="184"/>
      <c r="N743" s="209" t="s">
        <v>2183</v>
      </c>
      <c r="O743" s="209"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88" t="s">
        <v>2184</v>
      </c>
      <c r="Q743" s="288" t="s">
        <v>310</v>
      </c>
      <c r="R743" s="288" t="str">
        <f t="shared" ref="R743:R806" si="59">H743&amp;" "&amp;I743</f>
        <v>Wood Products Shift to Purchased Heat</v>
      </c>
      <c r="S743" s="288" t="str">
        <f t="shared" ref="S743:S806" si="60">IF(R743="","","//**"&amp;R743&amp;": **")</f>
        <v>//**Wood Products Shift to Purchased Heat: **</v>
      </c>
      <c r="T743" s="275" t="str">
        <f t="shared" ref="T743:T806" si="61">IF(K743="Yes",S743&amp;L743,"")</f>
        <v/>
      </c>
    </row>
    <row r="744" spans="1:20" x14ac:dyDescent="0.25">
      <c r="A744" s="275" t="s">
        <v>2185</v>
      </c>
      <c r="C744" s="189" t="s">
        <v>753</v>
      </c>
      <c r="D744" s="189" t="s">
        <v>830</v>
      </c>
      <c r="E744" s="189" t="s">
        <v>831</v>
      </c>
      <c r="F744" s="191" t="s">
        <v>2086</v>
      </c>
      <c r="G744" s="184" t="s">
        <v>816</v>
      </c>
      <c r="H744" s="181" t="s">
        <v>2126</v>
      </c>
      <c r="I744" s="184" t="s">
        <v>2105</v>
      </c>
      <c r="J744" s="43">
        <v>1274</v>
      </c>
      <c r="K744" s="184" t="s">
        <v>332</v>
      </c>
      <c r="L744" s="184"/>
      <c r="N744" s="209" t="s">
        <v>2183</v>
      </c>
      <c r="O744" s="209"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88" t="s">
        <v>2184</v>
      </c>
      <c r="Q744" s="288" t="s">
        <v>310</v>
      </c>
      <c r="R744" s="288" t="str">
        <f t="shared" si="59"/>
        <v>Wood Products Shift to Crude Oil</v>
      </c>
      <c r="S744" s="288" t="str">
        <f t="shared" si="60"/>
        <v>//**Wood Products Shift to Crude Oil: **</v>
      </c>
      <c r="T744" s="275" t="str">
        <f t="shared" si="61"/>
        <v/>
      </c>
    </row>
    <row r="745" spans="1:20" x14ac:dyDescent="0.25">
      <c r="A745" s="275" t="s">
        <v>2185</v>
      </c>
      <c r="C745" s="189" t="s">
        <v>753</v>
      </c>
      <c r="D745" s="189" t="s">
        <v>830</v>
      </c>
      <c r="E745" s="189" t="s">
        <v>831</v>
      </c>
      <c r="F745" s="191" t="s">
        <v>2086</v>
      </c>
      <c r="G745" s="184" t="s">
        <v>818</v>
      </c>
      <c r="H745" s="181" t="s">
        <v>2126</v>
      </c>
      <c r="I745" s="184" t="s">
        <v>2104</v>
      </c>
      <c r="J745" s="43">
        <v>1275</v>
      </c>
      <c r="K745" s="184" t="s">
        <v>332</v>
      </c>
      <c r="L745" s="184"/>
      <c r="N745" s="209" t="s">
        <v>2183</v>
      </c>
      <c r="O745" s="209"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88" t="s">
        <v>2184</v>
      </c>
      <c r="Q745" s="288" t="s">
        <v>310</v>
      </c>
      <c r="R745" s="288" t="str">
        <f t="shared" si="59"/>
        <v>Wood Products Shift to Heavy or Residual Oil</v>
      </c>
      <c r="S745" s="288" t="str">
        <f t="shared" si="60"/>
        <v>//**Wood Products Shift to Heavy or Residual Oil: **</v>
      </c>
      <c r="T745" s="275" t="str">
        <f t="shared" si="61"/>
        <v/>
      </c>
    </row>
    <row r="746" spans="1:20" x14ac:dyDescent="0.25">
      <c r="A746" s="275" t="s">
        <v>2185</v>
      </c>
      <c r="C746" s="189" t="s">
        <v>753</v>
      </c>
      <c r="D746" s="189" t="s">
        <v>830</v>
      </c>
      <c r="E746" s="189" t="s">
        <v>831</v>
      </c>
      <c r="F746" s="191" t="s">
        <v>2086</v>
      </c>
      <c r="G746" s="184" t="s">
        <v>820</v>
      </c>
      <c r="H746" s="181" t="s">
        <v>2126</v>
      </c>
      <c r="I746" s="184" t="s">
        <v>2103</v>
      </c>
      <c r="J746" s="43">
        <v>1276</v>
      </c>
      <c r="K746" s="184" t="s">
        <v>332</v>
      </c>
      <c r="L746" s="184"/>
      <c r="N746" s="209" t="s">
        <v>2183</v>
      </c>
      <c r="O746" s="209"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88" t="s">
        <v>2184</v>
      </c>
      <c r="Q746" s="288" t="s">
        <v>310</v>
      </c>
      <c r="R746" s="288" t="str">
        <f t="shared" si="59"/>
        <v>Wood Products Shift to LPG Propane or Butane</v>
      </c>
      <c r="S746" s="288" t="str">
        <f t="shared" si="60"/>
        <v>//**Wood Products Shift to LPG Propane or Butane: **</v>
      </c>
      <c r="T746" s="275" t="str">
        <f t="shared" si="61"/>
        <v/>
      </c>
    </row>
    <row r="747" spans="1:20" x14ac:dyDescent="0.25">
      <c r="A747" s="275" t="s">
        <v>2185</v>
      </c>
      <c r="C747" s="189" t="s">
        <v>753</v>
      </c>
      <c r="D747" s="189" t="s">
        <v>830</v>
      </c>
      <c r="E747" s="189" t="s">
        <v>831</v>
      </c>
      <c r="F747" s="191" t="s">
        <v>2086</v>
      </c>
      <c r="G747" s="184" t="s">
        <v>822</v>
      </c>
      <c r="H747" s="181" t="s">
        <v>2126</v>
      </c>
      <c r="I747" s="184" t="s">
        <v>2101</v>
      </c>
      <c r="J747" s="43">
        <v>1277</v>
      </c>
      <c r="K747" s="184" t="s">
        <v>310</v>
      </c>
      <c r="L747" s="189" t="s">
        <v>2315</v>
      </c>
      <c r="N747" s="209" t="s">
        <v>2183</v>
      </c>
      <c r="O747" s="209"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88" t="s">
        <v>2184</v>
      </c>
      <c r="Q747" s="288" t="s">
        <v>310</v>
      </c>
      <c r="R747" s="288" t="str">
        <f t="shared" si="59"/>
        <v>Wood Products Shift to Hydrogen</v>
      </c>
      <c r="S747" s="288" t="str">
        <f t="shared" si="60"/>
        <v>//**Wood Products Shift to Hydrogen: **</v>
      </c>
      <c r="T747" s="275"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25">
      <c r="A748" s="275" t="s">
        <v>2185</v>
      </c>
      <c r="C748" s="189" t="s">
        <v>753</v>
      </c>
      <c r="D748" s="189" t="s">
        <v>830</v>
      </c>
      <c r="E748" s="189" t="s">
        <v>831</v>
      </c>
      <c r="F748" s="191" t="s">
        <v>2084</v>
      </c>
      <c r="G748" s="184" t="s">
        <v>799</v>
      </c>
      <c r="H748" s="181" t="s">
        <v>2125</v>
      </c>
      <c r="I748" s="184" t="s">
        <v>2111</v>
      </c>
      <c r="J748" s="43">
        <v>1278</v>
      </c>
      <c r="K748" s="184" t="s">
        <v>310</v>
      </c>
      <c r="L748" s="189" t="s">
        <v>2315</v>
      </c>
      <c r="N748" s="209" t="s">
        <v>2183</v>
      </c>
      <c r="O748" s="209"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88" t="s">
        <v>2184</v>
      </c>
      <c r="Q748" s="288" t="s">
        <v>310</v>
      </c>
      <c r="R748" s="288" t="str">
        <f t="shared" si="59"/>
        <v>Pulp Paper and Printing Shift to Electricity</v>
      </c>
      <c r="S748" s="288" t="str">
        <f t="shared" si="60"/>
        <v>//**Pulp Paper and Printing Shift to Electricity: **</v>
      </c>
      <c r="T748" s="275"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25">
      <c r="A749" s="275" t="s">
        <v>2185</v>
      </c>
      <c r="C749" s="189" t="s">
        <v>753</v>
      </c>
      <c r="D749" s="189" t="s">
        <v>830</v>
      </c>
      <c r="E749" s="189" t="s">
        <v>831</v>
      </c>
      <c r="F749" s="191" t="s">
        <v>2084</v>
      </c>
      <c r="G749" s="184" t="s">
        <v>806</v>
      </c>
      <c r="H749" s="181" t="s">
        <v>2125</v>
      </c>
      <c r="I749" s="184" t="s">
        <v>2110</v>
      </c>
      <c r="J749" s="43">
        <v>1279</v>
      </c>
      <c r="K749" s="184" t="s">
        <v>332</v>
      </c>
      <c r="L749" s="184"/>
      <c r="N749" s="209" t="s">
        <v>2183</v>
      </c>
      <c r="O749" s="209"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88" t="s">
        <v>2184</v>
      </c>
      <c r="Q749" s="288" t="s">
        <v>310</v>
      </c>
      <c r="R749" s="288" t="str">
        <f t="shared" si="59"/>
        <v>Pulp Paper and Printing Shift to Coal</v>
      </c>
      <c r="S749" s="288" t="str">
        <f t="shared" si="60"/>
        <v>//**Pulp Paper and Printing Shift to Coal: **</v>
      </c>
      <c r="T749" s="275" t="str">
        <f t="shared" si="61"/>
        <v/>
      </c>
    </row>
    <row r="750" spans="1:20" x14ac:dyDescent="0.25">
      <c r="A750" s="275" t="s">
        <v>2185</v>
      </c>
      <c r="C750" s="189" t="s">
        <v>753</v>
      </c>
      <c r="D750" s="189" t="s">
        <v>830</v>
      </c>
      <c r="E750" s="189" t="s">
        <v>831</v>
      </c>
      <c r="F750" s="191" t="s">
        <v>2084</v>
      </c>
      <c r="G750" s="184" t="s">
        <v>808</v>
      </c>
      <c r="H750" s="181" t="s">
        <v>2125</v>
      </c>
      <c r="I750" s="184" t="s">
        <v>2109</v>
      </c>
      <c r="J750" s="43">
        <v>1280</v>
      </c>
      <c r="K750" s="184" t="s">
        <v>332</v>
      </c>
      <c r="L750" s="184"/>
      <c r="N750" s="209" t="s">
        <v>2183</v>
      </c>
      <c r="O750" s="209"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88" t="s">
        <v>2184</v>
      </c>
      <c r="Q750" s="288" t="s">
        <v>310</v>
      </c>
      <c r="R750" s="288" t="str">
        <f t="shared" si="59"/>
        <v>Pulp Paper and Printing Shift to Natural Gas</v>
      </c>
      <c r="S750" s="288" t="str">
        <f t="shared" si="60"/>
        <v>//**Pulp Paper and Printing Shift to Natural Gas: **</v>
      </c>
      <c r="T750" s="275" t="str">
        <f t="shared" si="61"/>
        <v/>
      </c>
    </row>
    <row r="751" spans="1:20" x14ac:dyDescent="0.25">
      <c r="A751" s="275" t="s">
        <v>2185</v>
      </c>
      <c r="C751" s="189" t="s">
        <v>753</v>
      </c>
      <c r="D751" s="189" t="s">
        <v>830</v>
      </c>
      <c r="E751" s="189" t="s">
        <v>831</v>
      </c>
      <c r="F751" s="191" t="s">
        <v>2084</v>
      </c>
      <c r="G751" s="184" t="s">
        <v>810</v>
      </c>
      <c r="H751" s="181" t="s">
        <v>2125</v>
      </c>
      <c r="I751" s="184" t="s">
        <v>2108</v>
      </c>
      <c r="J751" s="43">
        <v>1281</v>
      </c>
      <c r="K751" s="184" t="s">
        <v>332</v>
      </c>
      <c r="L751" s="184"/>
      <c r="N751" s="209" t="s">
        <v>2183</v>
      </c>
      <c r="O751" s="209"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88" t="s">
        <v>2184</v>
      </c>
      <c r="Q751" s="288" t="s">
        <v>310</v>
      </c>
      <c r="R751" s="288" t="str">
        <f t="shared" si="59"/>
        <v>Pulp Paper and Printing Shift to Biomass</v>
      </c>
      <c r="S751" s="288" t="str">
        <f t="shared" si="60"/>
        <v>//**Pulp Paper and Printing Shift to Biomass: **</v>
      </c>
      <c r="T751" s="275" t="str">
        <f t="shared" si="61"/>
        <v/>
      </c>
    </row>
    <row r="752" spans="1:20" x14ac:dyDescent="0.25">
      <c r="A752" s="275" t="s">
        <v>2185</v>
      </c>
      <c r="C752" s="189" t="s">
        <v>753</v>
      </c>
      <c r="D752" s="189" t="s">
        <v>830</v>
      </c>
      <c r="E752" s="189" t="s">
        <v>831</v>
      </c>
      <c r="F752" s="191" t="s">
        <v>2084</v>
      </c>
      <c r="G752" s="184" t="s">
        <v>812</v>
      </c>
      <c r="H752" s="181" t="s">
        <v>2125</v>
      </c>
      <c r="I752" s="184" t="s">
        <v>2107</v>
      </c>
      <c r="J752" s="43">
        <v>1282</v>
      </c>
      <c r="K752" s="184" t="s">
        <v>332</v>
      </c>
      <c r="L752" s="184"/>
      <c r="N752" s="209" t="s">
        <v>2183</v>
      </c>
      <c r="O752" s="209"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88" t="s">
        <v>2184</v>
      </c>
      <c r="Q752" s="288" t="s">
        <v>310</v>
      </c>
      <c r="R752" s="288" t="str">
        <f t="shared" si="59"/>
        <v>Pulp Paper and Printing Shift to Petroleum</v>
      </c>
      <c r="S752" s="288" t="str">
        <f t="shared" si="60"/>
        <v>//**Pulp Paper and Printing Shift to Petroleum: **</v>
      </c>
      <c r="T752" s="275" t="str">
        <f t="shared" si="61"/>
        <v/>
      </c>
    </row>
    <row r="753" spans="1:20" x14ac:dyDescent="0.25">
      <c r="A753" s="275" t="s">
        <v>2185</v>
      </c>
      <c r="C753" s="189" t="s">
        <v>753</v>
      </c>
      <c r="D753" s="189" t="s">
        <v>830</v>
      </c>
      <c r="E753" s="189" t="s">
        <v>831</v>
      </c>
      <c r="F753" s="191" t="s">
        <v>2084</v>
      </c>
      <c r="G753" s="184" t="s">
        <v>814</v>
      </c>
      <c r="H753" s="181" t="s">
        <v>2125</v>
      </c>
      <c r="I753" s="184" t="s">
        <v>2106</v>
      </c>
      <c r="J753" s="43">
        <v>1283</v>
      </c>
      <c r="K753" s="184" t="s">
        <v>332</v>
      </c>
      <c r="L753" s="184"/>
      <c r="N753" s="209" t="s">
        <v>2183</v>
      </c>
      <c r="O753" s="209"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88" t="s">
        <v>2184</v>
      </c>
      <c r="Q753" s="288" t="s">
        <v>310</v>
      </c>
      <c r="R753" s="288" t="str">
        <f t="shared" si="59"/>
        <v>Pulp Paper and Printing Shift to Purchased Heat</v>
      </c>
      <c r="S753" s="288" t="str">
        <f t="shared" si="60"/>
        <v>//**Pulp Paper and Printing Shift to Purchased Heat: **</v>
      </c>
      <c r="T753" s="275" t="str">
        <f t="shared" si="61"/>
        <v/>
      </c>
    </row>
    <row r="754" spans="1:20" x14ac:dyDescent="0.25">
      <c r="A754" s="275" t="s">
        <v>2185</v>
      </c>
      <c r="C754" s="189" t="s">
        <v>753</v>
      </c>
      <c r="D754" s="189" t="s">
        <v>830</v>
      </c>
      <c r="E754" s="189" t="s">
        <v>831</v>
      </c>
      <c r="F754" s="191" t="s">
        <v>2084</v>
      </c>
      <c r="G754" s="184" t="s">
        <v>816</v>
      </c>
      <c r="H754" s="181" t="s">
        <v>2125</v>
      </c>
      <c r="I754" s="184" t="s">
        <v>2105</v>
      </c>
      <c r="J754" s="43">
        <v>1284</v>
      </c>
      <c r="K754" s="184" t="s">
        <v>332</v>
      </c>
      <c r="L754" s="184"/>
      <c r="N754" s="209" t="s">
        <v>2183</v>
      </c>
      <c r="O754" s="209"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88" t="s">
        <v>2184</v>
      </c>
      <c r="Q754" s="288" t="s">
        <v>310</v>
      </c>
      <c r="R754" s="288" t="str">
        <f t="shared" si="59"/>
        <v>Pulp Paper and Printing Shift to Crude Oil</v>
      </c>
      <c r="S754" s="288" t="str">
        <f t="shared" si="60"/>
        <v>//**Pulp Paper and Printing Shift to Crude Oil: **</v>
      </c>
      <c r="T754" s="275" t="str">
        <f t="shared" si="61"/>
        <v/>
      </c>
    </row>
    <row r="755" spans="1:20" x14ac:dyDescent="0.25">
      <c r="A755" s="275" t="s">
        <v>2185</v>
      </c>
      <c r="C755" s="189" t="s">
        <v>753</v>
      </c>
      <c r="D755" s="189" t="s">
        <v>830</v>
      </c>
      <c r="E755" s="189" t="s">
        <v>831</v>
      </c>
      <c r="F755" s="191" t="s">
        <v>2084</v>
      </c>
      <c r="G755" s="184" t="s">
        <v>818</v>
      </c>
      <c r="H755" s="181" t="s">
        <v>2125</v>
      </c>
      <c r="I755" s="184" t="s">
        <v>2104</v>
      </c>
      <c r="J755" s="43">
        <v>1285</v>
      </c>
      <c r="K755" s="184" t="s">
        <v>332</v>
      </c>
      <c r="L755" s="184"/>
      <c r="N755" s="209" t="s">
        <v>2183</v>
      </c>
      <c r="O755" s="209"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88" t="s">
        <v>2184</v>
      </c>
      <c r="Q755" s="288" t="s">
        <v>310</v>
      </c>
      <c r="R755" s="288" t="str">
        <f t="shared" si="59"/>
        <v>Pulp Paper and Printing Shift to Heavy or Residual Oil</v>
      </c>
      <c r="S755" s="288" t="str">
        <f t="shared" si="60"/>
        <v>//**Pulp Paper and Printing Shift to Heavy or Residual Oil: **</v>
      </c>
      <c r="T755" s="275" t="str">
        <f t="shared" si="61"/>
        <v/>
      </c>
    </row>
    <row r="756" spans="1:20" x14ac:dyDescent="0.25">
      <c r="A756" s="275" t="s">
        <v>2185</v>
      </c>
      <c r="C756" s="189" t="s">
        <v>753</v>
      </c>
      <c r="D756" s="189" t="s">
        <v>830</v>
      </c>
      <c r="E756" s="189" t="s">
        <v>831</v>
      </c>
      <c r="F756" s="191" t="s">
        <v>2084</v>
      </c>
      <c r="G756" s="184" t="s">
        <v>820</v>
      </c>
      <c r="H756" s="181" t="s">
        <v>2125</v>
      </c>
      <c r="I756" s="184" t="s">
        <v>2103</v>
      </c>
      <c r="J756" s="43">
        <v>1286</v>
      </c>
      <c r="K756" s="184" t="s">
        <v>332</v>
      </c>
      <c r="L756" s="184"/>
      <c r="N756" s="209" t="s">
        <v>2183</v>
      </c>
      <c r="O756" s="209"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88" t="s">
        <v>2184</v>
      </c>
      <c r="Q756" s="288" t="s">
        <v>310</v>
      </c>
      <c r="R756" s="288" t="str">
        <f t="shared" si="59"/>
        <v>Pulp Paper and Printing Shift to LPG Propane or Butane</v>
      </c>
      <c r="S756" s="288" t="str">
        <f t="shared" si="60"/>
        <v>//**Pulp Paper and Printing Shift to LPG Propane or Butane: **</v>
      </c>
      <c r="T756" s="275" t="str">
        <f t="shared" si="61"/>
        <v/>
      </c>
    </row>
    <row r="757" spans="1:20" x14ac:dyDescent="0.25">
      <c r="A757" s="275" t="s">
        <v>2185</v>
      </c>
      <c r="C757" s="189" t="s">
        <v>753</v>
      </c>
      <c r="D757" s="189" t="s">
        <v>830</v>
      </c>
      <c r="E757" s="189" t="s">
        <v>831</v>
      </c>
      <c r="F757" s="191" t="s">
        <v>2084</v>
      </c>
      <c r="G757" s="184" t="s">
        <v>822</v>
      </c>
      <c r="H757" s="181" t="s">
        <v>2125</v>
      </c>
      <c r="I757" s="184" t="s">
        <v>2101</v>
      </c>
      <c r="J757" s="43">
        <v>1287</v>
      </c>
      <c r="K757" s="184" t="s">
        <v>310</v>
      </c>
      <c r="L757" s="189" t="s">
        <v>2315</v>
      </c>
      <c r="N757" s="209" t="s">
        <v>2183</v>
      </c>
      <c r="O757" s="209"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88" t="s">
        <v>2184</v>
      </c>
      <c r="Q757" s="288" t="s">
        <v>310</v>
      </c>
      <c r="R757" s="288" t="str">
        <f t="shared" si="59"/>
        <v>Pulp Paper and Printing Shift to Hydrogen</v>
      </c>
      <c r="S757" s="288" t="str">
        <f t="shared" si="60"/>
        <v>//**Pulp Paper and Printing Shift to Hydrogen: **</v>
      </c>
      <c r="T757" s="275"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25">
      <c r="A758" s="275" t="s">
        <v>2185</v>
      </c>
      <c r="C758" s="189" t="s">
        <v>753</v>
      </c>
      <c r="D758" s="189" t="s">
        <v>830</v>
      </c>
      <c r="E758" s="189" t="s">
        <v>831</v>
      </c>
      <c r="F758" s="191" t="s">
        <v>2082</v>
      </c>
      <c r="G758" s="184" t="s">
        <v>799</v>
      </c>
      <c r="H758" s="181" t="s">
        <v>2124</v>
      </c>
      <c r="I758" s="184" t="s">
        <v>2111</v>
      </c>
      <c r="J758" s="43">
        <v>1288</v>
      </c>
      <c r="K758" s="184" t="s">
        <v>310</v>
      </c>
      <c r="L758" s="189" t="s">
        <v>2315</v>
      </c>
      <c r="N758" s="209" t="s">
        <v>2183</v>
      </c>
      <c r="O758" s="209"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88" t="s">
        <v>2184</v>
      </c>
      <c r="Q758" s="288" t="s">
        <v>310</v>
      </c>
      <c r="R758" s="288" t="str">
        <f t="shared" si="59"/>
        <v>Refined Petroleum and Coke Shift to Electricity</v>
      </c>
      <c r="S758" s="288" t="str">
        <f t="shared" si="60"/>
        <v>//**Refined Petroleum and Coke Shift to Electricity: **</v>
      </c>
      <c r="T758" s="275"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25">
      <c r="A759" s="275" t="s">
        <v>2185</v>
      </c>
      <c r="C759" s="189" t="s">
        <v>753</v>
      </c>
      <c r="D759" s="189" t="s">
        <v>830</v>
      </c>
      <c r="E759" s="189" t="s">
        <v>831</v>
      </c>
      <c r="F759" s="191" t="s">
        <v>2082</v>
      </c>
      <c r="G759" s="184" t="s">
        <v>806</v>
      </c>
      <c r="H759" s="181" t="s">
        <v>2124</v>
      </c>
      <c r="I759" s="184" t="s">
        <v>2110</v>
      </c>
      <c r="J759" s="43">
        <v>1289</v>
      </c>
      <c r="K759" s="184" t="s">
        <v>332</v>
      </c>
      <c r="L759" s="184"/>
      <c r="N759" s="209" t="s">
        <v>2183</v>
      </c>
      <c r="O759" s="209"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88" t="s">
        <v>2184</v>
      </c>
      <c r="Q759" s="288" t="s">
        <v>310</v>
      </c>
      <c r="R759" s="288" t="str">
        <f t="shared" si="59"/>
        <v>Refined Petroleum and Coke Shift to Coal</v>
      </c>
      <c r="S759" s="288" t="str">
        <f t="shared" si="60"/>
        <v>//**Refined Petroleum and Coke Shift to Coal: **</v>
      </c>
      <c r="T759" s="275" t="str">
        <f t="shared" si="61"/>
        <v/>
      </c>
    </row>
    <row r="760" spans="1:20" x14ac:dyDescent="0.25">
      <c r="A760" s="275" t="s">
        <v>2185</v>
      </c>
      <c r="C760" s="189" t="s">
        <v>753</v>
      </c>
      <c r="D760" s="189" t="s">
        <v>830</v>
      </c>
      <c r="E760" s="189" t="s">
        <v>831</v>
      </c>
      <c r="F760" s="191" t="s">
        <v>2082</v>
      </c>
      <c r="G760" s="184" t="s">
        <v>808</v>
      </c>
      <c r="H760" s="181" t="s">
        <v>2124</v>
      </c>
      <c r="I760" s="184" t="s">
        <v>2109</v>
      </c>
      <c r="J760" s="43">
        <v>1290</v>
      </c>
      <c r="K760" s="184" t="s">
        <v>332</v>
      </c>
      <c r="L760" s="184"/>
      <c r="N760" s="209" t="s">
        <v>2183</v>
      </c>
      <c r="O760" s="209"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88" t="s">
        <v>2184</v>
      </c>
      <c r="Q760" s="288" t="s">
        <v>310</v>
      </c>
      <c r="R760" s="288" t="str">
        <f t="shared" si="59"/>
        <v>Refined Petroleum and Coke Shift to Natural Gas</v>
      </c>
      <c r="S760" s="288" t="str">
        <f t="shared" si="60"/>
        <v>//**Refined Petroleum and Coke Shift to Natural Gas: **</v>
      </c>
      <c r="T760" s="275" t="str">
        <f t="shared" si="61"/>
        <v/>
      </c>
    </row>
    <row r="761" spans="1:20" x14ac:dyDescent="0.25">
      <c r="A761" s="275" t="s">
        <v>2185</v>
      </c>
      <c r="C761" s="189" t="s">
        <v>753</v>
      </c>
      <c r="D761" s="189" t="s">
        <v>830</v>
      </c>
      <c r="E761" s="189" t="s">
        <v>831</v>
      </c>
      <c r="F761" s="191" t="s">
        <v>2082</v>
      </c>
      <c r="G761" s="184" t="s">
        <v>810</v>
      </c>
      <c r="H761" s="181" t="s">
        <v>2124</v>
      </c>
      <c r="I761" s="184" t="s">
        <v>2108</v>
      </c>
      <c r="J761" s="43">
        <v>1291</v>
      </c>
      <c r="K761" s="184" t="s">
        <v>332</v>
      </c>
      <c r="L761" s="184"/>
      <c r="N761" s="209" t="s">
        <v>2183</v>
      </c>
      <c r="O761" s="209"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88" t="s">
        <v>2184</v>
      </c>
      <c r="Q761" s="288" t="s">
        <v>310</v>
      </c>
      <c r="R761" s="288" t="str">
        <f t="shared" si="59"/>
        <v>Refined Petroleum and Coke Shift to Biomass</v>
      </c>
      <c r="S761" s="288" t="str">
        <f t="shared" si="60"/>
        <v>//**Refined Petroleum and Coke Shift to Biomass: **</v>
      </c>
      <c r="T761" s="275" t="str">
        <f t="shared" si="61"/>
        <v/>
      </c>
    </row>
    <row r="762" spans="1:20" x14ac:dyDescent="0.25">
      <c r="A762" s="275" t="s">
        <v>2185</v>
      </c>
      <c r="C762" s="189" t="s">
        <v>753</v>
      </c>
      <c r="D762" s="189" t="s">
        <v>830</v>
      </c>
      <c r="E762" s="189" t="s">
        <v>831</v>
      </c>
      <c r="F762" s="191" t="s">
        <v>2082</v>
      </c>
      <c r="G762" s="184" t="s">
        <v>812</v>
      </c>
      <c r="H762" s="181" t="s">
        <v>2124</v>
      </c>
      <c r="I762" s="184" t="s">
        <v>2107</v>
      </c>
      <c r="J762" s="43">
        <v>1292</v>
      </c>
      <c r="K762" s="184" t="s">
        <v>332</v>
      </c>
      <c r="L762" s="184"/>
      <c r="N762" s="209" t="s">
        <v>2183</v>
      </c>
      <c r="O762" s="209"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88" t="s">
        <v>2184</v>
      </c>
      <c r="Q762" s="288" t="s">
        <v>310</v>
      </c>
      <c r="R762" s="288" t="str">
        <f t="shared" si="59"/>
        <v>Refined Petroleum and Coke Shift to Petroleum</v>
      </c>
      <c r="S762" s="288" t="str">
        <f t="shared" si="60"/>
        <v>//**Refined Petroleum and Coke Shift to Petroleum: **</v>
      </c>
      <c r="T762" s="275" t="str">
        <f t="shared" si="61"/>
        <v/>
      </c>
    </row>
    <row r="763" spans="1:20" x14ac:dyDescent="0.25">
      <c r="A763" s="275" t="s">
        <v>2185</v>
      </c>
      <c r="C763" s="189" t="s">
        <v>753</v>
      </c>
      <c r="D763" s="189" t="s">
        <v>830</v>
      </c>
      <c r="E763" s="189" t="s">
        <v>831</v>
      </c>
      <c r="F763" s="191" t="s">
        <v>2082</v>
      </c>
      <c r="G763" s="184" t="s">
        <v>814</v>
      </c>
      <c r="H763" s="181" t="s">
        <v>2124</v>
      </c>
      <c r="I763" s="184" t="s">
        <v>2106</v>
      </c>
      <c r="J763" s="43">
        <v>1293</v>
      </c>
      <c r="K763" s="184" t="s">
        <v>332</v>
      </c>
      <c r="L763" s="184"/>
      <c r="N763" s="209" t="s">
        <v>2183</v>
      </c>
      <c r="O763" s="209"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88" t="s">
        <v>2184</v>
      </c>
      <c r="Q763" s="288" t="s">
        <v>310</v>
      </c>
      <c r="R763" s="288" t="str">
        <f t="shared" si="59"/>
        <v>Refined Petroleum and Coke Shift to Purchased Heat</v>
      </c>
      <c r="S763" s="288" t="str">
        <f t="shared" si="60"/>
        <v>//**Refined Petroleum and Coke Shift to Purchased Heat: **</v>
      </c>
      <c r="T763" s="275" t="str">
        <f t="shared" si="61"/>
        <v/>
      </c>
    </row>
    <row r="764" spans="1:20" x14ac:dyDescent="0.25">
      <c r="A764" s="275" t="s">
        <v>2185</v>
      </c>
      <c r="C764" s="189" t="s">
        <v>753</v>
      </c>
      <c r="D764" s="189" t="s">
        <v>830</v>
      </c>
      <c r="E764" s="189" t="s">
        <v>831</v>
      </c>
      <c r="F764" s="191" t="s">
        <v>2082</v>
      </c>
      <c r="G764" s="184" t="s">
        <v>816</v>
      </c>
      <c r="H764" s="181" t="s">
        <v>2124</v>
      </c>
      <c r="I764" s="184" t="s">
        <v>2105</v>
      </c>
      <c r="J764" s="43">
        <v>1294</v>
      </c>
      <c r="K764" s="184" t="s">
        <v>332</v>
      </c>
      <c r="L764" s="184"/>
      <c r="N764" s="209" t="s">
        <v>2183</v>
      </c>
      <c r="O764" s="209"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88" t="s">
        <v>2184</v>
      </c>
      <c r="Q764" s="288" t="s">
        <v>310</v>
      </c>
      <c r="R764" s="288" t="str">
        <f t="shared" si="59"/>
        <v>Refined Petroleum and Coke Shift to Crude Oil</v>
      </c>
      <c r="S764" s="288" t="str">
        <f t="shared" si="60"/>
        <v>//**Refined Petroleum and Coke Shift to Crude Oil: **</v>
      </c>
      <c r="T764" s="275" t="str">
        <f t="shared" si="61"/>
        <v/>
      </c>
    </row>
    <row r="765" spans="1:20" x14ac:dyDescent="0.25">
      <c r="A765" s="275" t="s">
        <v>2185</v>
      </c>
      <c r="C765" s="189" t="s">
        <v>753</v>
      </c>
      <c r="D765" s="189" t="s">
        <v>830</v>
      </c>
      <c r="E765" s="189" t="s">
        <v>831</v>
      </c>
      <c r="F765" s="191" t="s">
        <v>2082</v>
      </c>
      <c r="G765" s="184" t="s">
        <v>818</v>
      </c>
      <c r="H765" s="181" t="s">
        <v>2124</v>
      </c>
      <c r="I765" s="184" t="s">
        <v>2104</v>
      </c>
      <c r="J765" s="43">
        <v>1295</v>
      </c>
      <c r="K765" s="184" t="s">
        <v>332</v>
      </c>
      <c r="L765" s="184"/>
      <c r="N765" s="209" t="s">
        <v>2183</v>
      </c>
      <c r="O765" s="209"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88" t="s">
        <v>2184</v>
      </c>
      <c r="Q765" s="288" t="s">
        <v>310</v>
      </c>
      <c r="R765" s="288" t="str">
        <f t="shared" si="59"/>
        <v>Refined Petroleum and Coke Shift to Heavy or Residual Oil</v>
      </c>
      <c r="S765" s="288" t="str">
        <f t="shared" si="60"/>
        <v>//**Refined Petroleum and Coke Shift to Heavy or Residual Oil: **</v>
      </c>
      <c r="T765" s="275" t="str">
        <f t="shared" si="61"/>
        <v/>
      </c>
    </row>
    <row r="766" spans="1:20" x14ac:dyDescent="0.25">
      <c r="A766" s="275" t="s">
        <v>2185</v>
      </c>
      <c r="C766" s="189" t="s">
        <v>753</v>
      </c>
      <c r="D766" s="189" t="s">
        <v>830</v>
      </c>
      <c r="E766" s="189" t="s">
        <v>831</v>
      </c>
      <c r="F766" s="191" t="s">
        <v>2082</v>
      </c>
      <c r="G766" s="184" t="s">
        <v>820</v>
      </c>
      <c r="H766" s="181" t="s">
        <v>2124</v>
      </c>
      <c r="I766" s="184" t="s">
        <v>2103</v>
      </c>
      <c r="J766" s="43">
        <v>1296</v>
      </c>
      <c r="K766" s="184" t="s">
        <v>332</v>
      </c>
      <c r="L766" s="184"/>
      <c r="N766" s="209" t="s">
        <v>2183</v>
      </c>
      <c r="O766" s="209"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88" t="s">
        <v>2184</v>
      </c>
      <c r="Q766" s="288" t="s">
        <v>310</v>
      </c>
      <c r="R766" s="288" t="str">
        <f t="shared" si="59"/>
        <v>Refined Petroleum and Coke Shift to LPG Propane or Butane</v>
      </c>
      <c r="S766" s="288" t="str">
        <f t="shared" si="60"/>
        <v>//**Refined Petroleum and Coke Shift to LPG Propane or Butane: **</v>
      </c>
      <c r="T766" s="275" t="str">
        <f t="shared" si="61"/>
        <v/>
      </c>
    </row>
    <row r="767" spans="1:20" x14ac:dyDescent="0.25">
      <c r="A767" s="275" t="s">
        <v>2185</v>
      </c>
      <c r="C767" s="189" t="s">
        <v>753</v>
      </c>
      <c r="D767" s="189" t="s">
        <v>830</v>
      </c>
      <c r="E767" s="189" t="s">
        <v>831</v>
      </c>
      <c r="F767" s="191" t="s">
        <v>2082</v>
      </c>
      <c r="G767" s="184" t="s">
        <v>822</v>
      </c>
      <c r="H767" s="181" t="s">
        <v>2124</v>
      </c>
      <c r="I767" s="184" t="s">
        <v>2101</v>
      </c>
      <c r="J767" s="43">
        <v>1297</v>
      </c>
      <c r="K767" s="184" t="s">
        <v>310</v>
      </c>
      <c r="L767" s="189" t="s">
        <v>2315</v>
      </c>
      <c r="N767" s="209" t="s">
        <v>2183</v>
      </c>
      <c r="O767" s="209"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88" t="s">
        <v>2184</v>
      </c>
      <c r="Q767" s="288" t="s">
        <v>310</v>
      </c>
      <c r="R767" s="288" t="str">
        <f t="shared" si="59"/>
        <v>Refined Petroleum and Coke Shift to Hydrogen</v>
      </c>
      <c r="S767" s="288" t="str">
        <f t="shared" si="60"/>
        <v>//**Refined Petroleum and Coke Shift to Hydrogen: **</v>
      </c>
      <c r="T767" s="275"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25">
      <c r="A768" s="275" t="s">
        <v>2185</v>
      </c>
      <c r="C768" s="189" t="s">
        <v>753</v>
      </c>
      <c r="D768" s="189" t="s">
        <v>830</v>
      </c>
      <c r="E768" s="189" t="s">
        <v>831</v>
      </c>
      <c r="F768" s="191" t="s">
        <v>2080</v>
      </c>
      <c r="G768" s="184" t="s">
        <v>799</v>
      </c>
      <c r="H768" s="181" t="s">
        <v>1832</v>
      </c>
      <c r="I768" s="184" t="s">
        <v>2111</v>
      </c>
      <c r="J768" s="43">
        <v>1298</v>
      </c>
      <c r="K768" s="184" t="s">
        <v>310</v>
      </c>
      <c r="L768" s="189" t="s">
        <v>2315</v>
      </c>
      <c r="N768" s="209" t="s">
        <v>2183</v>
      </c>
      <c r="O768" s="209"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88" t="s">
        <v>2184</v>
      </c>
      <c r="Q768" s="288" t="s">
        <v>310</v>
      </c>
      <c r="R768" s="288" t="str">
        <f t="shared" si="59"/>
        <v>Chemicals Shift to Electricity</v>
      </c>
      <c r="S768" s="288" t="str">
        <f t="shared" si="60"/>
        <v>//**Chemicals Shift to Electricity: **</v>
      </c>
      <c r="T768" s="275"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25">
      <c r="A769" s="275" t="s">
        <v>2185</v>
      </c>
      <c r="C769" s="189" t="s">
        <v>753</v>
      </c>
      <c r="D769" s="189" t="s">
        <v>830</v>
      </c>
      <c r="E769" s="189" t="s">
        <v>831</v>
      </c>
      <c r="F769" s="191" t="s">
        <v>2080</v>
      </c>
      <c r="G769" s="184" t="s">
        <v>806</v>
      </c>
      <c r="H769" s="181" t="s">
        <v>1832</v>
      </c>
      <c r="I769" s="184" t="s">
        <v>2110</v>
      </c>
      <c r="J769" s="43">
        <v>1299</v>
      </c>
      <c r="K769" s="184" t="s">
        <v>332</v>
      </c>
      <c r="L769" s="184"/>
      <c r="N769" s="209" t="s">
        <v>2183</v>
      </c>
      <c r="O769" s="209"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88" t="s">
        <v>2184</v>
      </c>
      <c r="Q769" s="288" t="s">
        <v>310</v>
      </c>
      <c r="R769" s="288" t="str">
        <f t="shared" si="59"/>
        <v>Chemicals Shift to Coal</v>
      </c>
      <c r="S769" s="288" t="str">
        <f t="shared" si="60"/>
        <v>//**Chemicals Shift to Coal: **</v>
      </c>
      <c r="T769" s="275" t="str">
        <f t="shared" si="61"/>
        <v/>
      </c>
    </row>
    <row r="770" spans="1:20" x14ac:dyDescent="0.25">
      <c r="A770" s="275" t="s">
        <v>2185</v>
      </c>
      <c r="C770" s="189" t="s">
        <v>753</v>
      </c>
      <c r="D770" s="189" t="s">
        <v>830</v>
      </c>
      <c r="E770" s="189" t="s">
        <v>831</v>
      </c>
      <c r="F770" s="191" t="s">
        <v>2080</v>
      </c>
      <c r="G770" s="184" t="s">
        <v>808</v>
      </c>
      <c r="H770" s="181" t="s">
        <v>1832</v>
      </c>
      <c r="I770" s="184" t="s">
        <v>2109</v>
      </c>
      <c r="J770" s="43">
        <v>1300</v>
      </c>
      <c r="K770" s="184" t="s">
        <v>332</v>
      </c>
      <c r="L770" s="184"/>
      <c r="N770" s="209" t="s">
        <v>2183</v>
      </c>
      <c r="O770" s="209"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88" t="s">
        <v>2184</v>
      </c>
      <c r="Q770" s="288" t="s">
        <v>310</v>
      </c>
      <c r="R770" s="288" t="str">
        <f t="shared" si="59"/>
        <v>Chemicals Shift to Natural Gas</v>
      </c>
      <c r="S770" s="288" t="str">
        <f t="shared" si="60"/>
        <v>//**Chemicals Shift to Natural Gas: **</v>
      </c>
      <c r="T770" s="275" t="str">
        <f t="shared" si="61"/>
        <v/>
      </c>
    </row>
    <row r="771" spans="1:20" x14ac:dyDescent="0.25">
      <c r="A771" s="275" t="s">
        <v>2185</v>
      </c>
      <c r="C771" s="189" t="s">
        <v>753</v>
      </c>
      <c r="D771" s="189" t="s">
        <v>830</v>
      </c>
      <c r="E771" s="189" t="s">
        <v>831</v>
      </c>
      <c r="F771" s="191" t="s">
        <v>2080</v>
      </c>
      <c r="G771" s="184" t="s">
        <v>810</v>
      </c>
      <c r="H771" s="181" t="s">
        <v>1832</v>
      </c>
      <c r="I771" s="184" t="s">
        <v>2108</v>
      </c>
      <c r="J771" s="43">
        <v>1301</v>
      </c>
      <c r="K771" s="184" t="s">
        <v>332</v>
      </c>
      <c r="L771" s="184"/>
      <c r="N771" s="209" t="s">
        <v>2183</v>
      </c>
      <c r="O771" s="209"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88" t="s">
        <v>2184</v>
      </c>
      <c r="Q771" s="288" t="s">
        <v>310</v>
      </c>
      <c r="R771" s="288" t="str">
        <f t="shared" si="59"/>
        <v>Chemicals Shift to Biomass</v>
      </c>
      <c r="S771" s="288" t="str">
        <f t="shared" si="60"/>
        <v>//**Chemicals Shift to Biomass: **</v>
      </c>
      <c r="T771" s="275" t="str">
        <f t="shared" si="61"/>
        <v/>
      </c>
    </row>
    <row r="772" spans="1:20" x14ac:dyDescent="0.25">
      <c r="A772" s="275" t="s">
        <v>2185</v>
      </c>
      <c r="C772" s="189" t="s">
        <v>753</v>
      </c>
      <c r="D772" s="189" t="s">
        <v>830</v>
      </c>
      <c r="E772" s="189" t="s">
        <v>831</v>
      </c>
      <c r="F772" s="191" t="s">
        <v>2080</v>
      </c>
      <c r="G772" s="184" t="s">
        <v>812</v>
      </c>
      <c r="H772" s="181" t="s">
        <v>1832</v>
      </c>
      <c r="I772" s="184" t="s">
        <v>2107</v>
      </c>
      <c r="J772" s="43">
        <v>1302</v>
      </c>
      <c r="K772" s="184" t="s">
        <v>332</v>
      </c>
      <c r="L772" s="184"/>
      <c r="N772" s="209" t="s">
        <v>2183</v>
      </c>
      <c r="O772" s="209"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88" t="s">
        <v>2184</v>
      </c>
      <c r="Q772" s="288" t="s">
        <v>310</v>
      </c>
      <c r="R772" s="288" t="str">
        <f t="shared" si="59"/>
        <v>Chemicals Shift to Petroleum</v>
      </c>
      <c r="S772" s="288" t="str">
        <f t="shared" si="60"/>
        <v>//**Chemicals Shift to Petroleum: **</v>
      </c>
      <c r="T772" s="275" t="str">
        <f t="shared" si="61"/>
        <v/>
      </c>
    </row>
    <row r="773" spans="1:20" x14ac:dyDescent="0.25">
      <c r="A773" s="275" t="s">
        <v>2185</v>
      </c>
      <c r="C773" s="189" t="s">
        <v>753</v>
      </c>
      <c r="D773" s="189" t="s">
        <v>830</v>
      </c>
      <c r="E773" s="189" t="s">
        <v>831</v>
      </c>
      <c r="F773" s="191" t="s">
        <v>2080</v>
      </c>
      <c r="G773" s="184" t="s">
        <v>814</v>
      </c>
      <c r="H773" s="181" t="s">
        <v>1832</v>
      </c>
      <c r="I773" s="184" t="s">
        <v>2106</v>
      </c>
      <c r="J773" s="43">
        <v>1303</v>
      </c>
      <c r="K773" s="184" t="s">
        <v>332</v>
      </c>
      <c r="L773" s="184"/>
      <c r="N773" s="209" t="s">
        <v>2183</v>
      </c>
      <c r="O773" s="209"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88" t="s">
        <v>2184</v>
      </c>
      <c r="Q773" s="288" t="s">
        <v>310</v>
      </c>
      <c r="R773" s="288" t="str">
        <f t="shared" si="59"/>
        <v>Chemicals Shift to Purchased Heat</v>
      </c>
      <c r="S773" s="288" t="str">
        <f t="shared" si="60"/>
        <v>//**Chemicals Shift to Purchased Heat: **</v>
      </c>
      <c r="T773" s="275" t="str">
        <f t="shared" si="61"/>
        <v/>
      </c>
    </row>
    <row r="774" spans="1:20" x14ac:dyDescent="0.25">
      <c r="A774" s="275" t="s">
        <v>2185</v>
      </c>
      <c r="C774" s="189" t="s">
        <v>753</v>
      </c>
      <c r="D774" s="189" t="s">
        <v>830</v>
      </c>
      <c r="E774" s="189" t="s">
        <v>831</v>
      </c>
      <c r="F774" s="191" t="s">
        <v>2080</v>
      </c>
      <c r="G774" s="184" t="s">
        <v>816</v>
      </c>
      <c r="H774" s="181" t="s">
        <v>1832</v>
      </c>
      <c r="I774" s="184" t="s">
        <v>2105</v>
      </c>
      <c r="J774" s="43">
        <v>1304</v>
      </c>
      <c r="K774" s="184" t="s">
        <v>332</v>
      </c>
      <c r="L774" s="184"/>
      <c r="N774" s="209" t="s">
        <v>2183</v>
      </c>
      <c r="O774" s="209"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88" t="s">
        <v>2184</v>
      </c>
      <c r="Q774" s="288" t="s">
        <v>310</v>
      </c>
      <c r="R774" s="288" t="str">
        <f t="shared" si="59"/>
        <v>Chemicals Shift to Crude Oil</v>
      </c>
      <c r="S774" s="288" t="str">
        <f t="shared" si="60"/>
        <v>//**Chemicals Shift to Crude Oil: **</v>
      </c>
      <c r="T774" s="275" t="str">
        <f t="shared" si="61"/>
        <v/>
      </c>
    </row>
    <row r="775" spans="1:20" x14ac:dyDescent="0.25">
      <c r="A775" s="275" t="s">
        <v>2185</v>
      </c>
      <c r="C775" s="189" t="s">
        <v>753</v>
      </c>
      <c r="D775" s="189" t="s">
        <v>830</v>
      </c>
      <c r="E775" s="189" t="s">
        <v>831</v>
      </c>
      <c r="F775" s="191" t="s">
        <v>2080</v>
      </c>
      <c r="G775" s="184" t="s">
        <v>818</v>
      </c>
      <c r="H775" s="181" t="s">
        <v>1832</v>
      </c>
      <c r="I775" s="184" t="s">
        <v>2104</v>
      </c>
      <c r="J775" s="43">
        <v>1305</v>
      </c>
      <c r="K775" s="184" t="s">
        <v>332</v>
      </c>
      <c r="L775" s="184"/>
      <c r="N775" s="209" t="s">
        <v>2183</v>
      </c>
      <c r="O775" s="209"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88" t="s">
        <v>2184</v>
      </c>
      <c r="Q775" s="288" t="s">
        <v>310</v>
      </c>
      <c r="R775" s="288" t="str">
        <f t="shared" si="59"/>
        <v>Chemicals Shift to Heavy or Residual Oil</v>
      </c>
      <c r="S775" s="288" t="str">
        <f t="shared" si="60"/>
        <v>//**Chemicals Shift to Heavy or Residual Oil: **</v>
      </c>
      <c r="T775" s="275" t="str">
        <f t="shared" si="61"/>
        <v/>
      </c>
    </row>
    <row r="776" spans="1:20" x14ac:dyDescent="0.25">
      <c r="A776" s="275" t="s">
        <v>2185</v>
      </c>
      <c r="C776" s="189" t="s">
        <v>753</v>
      </c>
      <c r="D776" s="189" t="s">
        <v>830</v>
      </c>
      <c r="E776" s="189" t="s">
        <v>831</v>
      </c>
      <c r="F776" s="191" t="s">
        <v>2080</v>
      </c>
      <c r="G776" s="184" t="s">
        <v>820</v>
      </c>
      <c r="H776" s="181" t="s">
        <v>1832</v>
      </c>
      <c r="I776" s="184" t="s">
        <v>2103</v>
      </c>
      <c r="J776" s="43">
        <v>1306</v>
      </c>
      <c r="K776" s="184" t="s">
        <v>332</v>
      </c>
      <c r="L776" s="184"/>
      <c r="N776" s="209" t="s">
        <v>2183</v>
      </c>
      <c r="O776" s="209"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88" t="s">
        <v>2184</v>
      </c>
      <c r="Q776" s="288" t="s">
        <v>310</v>
      </c>
      <c r="R776" s="288" t="str">
        <f t="shared" si="59"/>
        <v>Chemicals Shift to LPG Propane or Butane</v>
      </c>
      <c r="S776" s="288" t="str">
        <f t="shared" si="60"/>
        <v>//**Chemicals Shift to LPG Propane or Butane: **</v>
      </c>
      <c r="T776" s="275" t="str">
        <f t="shared" si="61"/>
        <v/>
      </c>
    </row>
    <row r="777" spans="1:20" x14ac:dyDescent="0.25">
      <c r="A777" s="275" t="s">
        <v>2185</v>
      </c>
      <c r="C777" s="189" t="s">
        <v>753</v>
      </c>
      <c r="D777" s="189" t="s">
        <v>830</v>
      </c>
      <c r="E777" s="189" t="s">
        <v>831</v>
      </c>
      <c r="F777" s="191" t="s">
        <v>2080</v>
      </c>
      <c r="G777" s="184" t="s">
        <v>822</v>
      </c>
      <c r="H777" s="181" t="s">
        <v>1832</v>
      </c>
      <c r="I777" s="184" t="s">
        <v>2101</v>
      </c>
      <c r="J777" s="43">
        <v>1307</v>
      </c>
      <c r="K777" s="184" t="s">
        <v>310</v>
      </c>
      <c r="L777" s="189" t="s">
        <v>2315</v>
      </c>
      <c r="N777" s="209" t="s">
        <v>2183</v>
      </c>
      <c r="O777" s="209"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88" t="s">
        <v>2184</v>
      </c>
      <c r="Q777" s="288" t="s">
        <v>310</v>
      </c>
      <c r="R777" s="288" t="str">
        <f t="shared" si="59"/>
        <v>Chemicals Shift to Hydrogen</v>
      </c>
      <c r="S777" s="288" t="str">
        <f t="shared" si="60"/>
        <v>//**Chemicals Shift to Hydrogen: **</v>
      </c>
      <c r="T777" s="275"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25">
      <c r="A778" s="275" t="s">
        <v>2185</v>
      </c>
      <c r="C778" s="189" t="s">
        <v>753</v>
      </c>
      <c r="D778" s="189" t="s">
        <v>830</v>
      </c>
      <c r="E778" s="189" t="s">
        <v>831</v>
      </c>
      <c r="F778" s="191" t="s">
        <v>2079</v>
      </c>
      <c r="G778" s="184" t="s">
        <v>799</v>
      </c>
      <c r="H778" s="181" t="s">
        <v>2123</v>
      </c>
      <c r="I778" s="184" t="s">
        <v>2111</v>
      </c>
      <c r="J778" s="43">
        <v>1308</v>
      </c>
      <c r="K778" s="184" t="s">
        <v>310</v>
      </c>
      <c r="L778" s="189" t="s">
        <v>2315</v>
      </c>
      <c r="N778" s="209" t="s">
        <v>2183</v>
      </c>
      <c r="O778" s="209"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88" t="s">
        <v>2184</v>
      </c>
      <c r="Q778" s="288" t="s">
        <v>310</v>
      </c>
      <c r="R778" s="288" t="str">
        <f t="shared" si="59"/>
        <v>Rubber and Plastic Products Shift to Electricity</v>
      </c>
      <c r="S778" s="288" t="str">
        <f t="shared" si="60"/>
        <v>//**Rubber and Plastic Products Shift to Electricity: **</v>
      </c>
      <c r="T778" s="275"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25">
      <c r="A779" s="275" t="s">
        <v>2185</v>
      </c>
      <c r="C779" s="189" t="s">
        <v>753</v>
      </c>
      <c r="D779" s="189" t="s">
        <v>830</v>
      </c>
      <c r="E779" s="189" t="s">
        <v>831</v>
      </c>
      <c r="F779" s="191" t="s">
        <v>2079</v>
      </c>
      <c r="G779" s="184" t="s">
        <v>806</v>
      </c>
      <c r="H779" s="181" t="s">
        <v>2123</v>
      </c>
      <c r="I779" s="184" t="s">
        <v>2110</v>
      </c>
      <c r="J779" s="43">
        <v>1309</v>
      </c>
      <c r="K779" s="184" t="s">
        <v>332</v>
      </c>
      <c r="L779" s="184"/>
      <c r="N779" s="209" t="s">
        <v>2183</v>
      </c>
      <c r="O779" s="209"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88" t="s">
        <v>2184</v>
      </c>
      <c r="Q779" s="288" t="s">
        <v>310</v>
      </c>
      <c r="R779" s="288" t="str">
        <f t="shared" si="59"/>
        <v>Rubber and Plastic Products Shift to Coal</v>
      </c>
      <c r="S779" s="288" t="str">
        <f t="shared" si="60"/>
        <v>//**Rubber and Plastic Products Shift to Coal: **</v>
      </c>
      <c r="T779" s="275" t="str">
        <f t="shared" si="61"/>
        <v/>
      </c>
    </row>
    <row r="780" spans="1:20" x14ac:dyDescent="0.25">
      <c r="A780" s="275" t="s">
        <v>2185</v>
      </c>
      <c r="C780" s="189" t="s">
        <v>753</v>
      </c>
      <c r="D780" s="189" t="s">
        <v>830</v>
      </c>
      <c r="E780" s="189" t="s">
        <v>831</v>
      </c>
      <c r="F780" s="191" t="s">
        <v>2079</v>
      </c>
      <c r="G780" s="184" t="s">
        <v>808</v>
      </c>
      <c r="H780" s="181" t="s">
        <v>2123</v>
      </c>
      <c r="I780" s="184" t="s">
        <v>2109</v>
      </c>
      <c r="J780" s="43">
        <v>1310</v>
      </c>
      <c r="K780" s="184" t="s">
        <v>332</v>
      </c>
      <c r="L780" s="184"/>
      <c r="N780" s="209" t="s">
        <v>2183</v>
      </c>
      <c r="O780" s="209"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88" t="s">
        <v>2184</v>
      </c>
      <c r="Q780" s="288" t="s">
        <v>310</v>
      </c>
      <c r="R780" s="288" t="str">
        <f t="shared" si="59"/>
        <v>Rubber and Plastic Products Shift to Natural Gas</v>
      </c>
      <c r="S780" s="288" t="str">
        <f t="shared" si="60"/>
        <v>//**Rubber and Plastic Products Shift to Natural Gas: **</v>
      </c>
      <c r="T780" s="275" t="str">
        <f t="shared" si="61"/>
        <v/>
      </c>
    </row>
    <row r="781" spans="1:20" x14ac:dyDescent="0.25">
      <c r="A781" s="275" t="s">
        <v>2185</v>
      </c>
      <c r="C781" s="189" t="s">
        <v>753</v>
      </c>
      <c r="D781" s="189" t="s">
        <v>830</v>
      </c>
      <c r="E781" s="189" t="s">
        <v>831</v>
      </c>
      <c r="F781" s="191" t="s">
        <v>2079</v>
      </c>
      <c r="G781" s="184" t="s">
        <v>810</v>
      </c>
      <c r="H781" s="181" t="s">
        <v>2123</v>
      </c>
      <c r="I781" s="184" t="s">
        <v>2108</v>
      </c>
      <c r="J781" s="43">
        <v>1311</v>
      </c>
      <c r="K781" s="184" t="s">
        <v>332</v>
      </c>
      <c r="L781" s="184"/>
      <c r="N781" s="209" t="s">
        <v>2183</v>
      </c>
      <c r="O781" s="209"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88" t="s">
        <v>2184</v>
      </c>
      <c r="Q781" s="288" t="s">
        <v>310</v>
      </c>
      <c r="R781" s="288" t="str">
        <f t="shared" si="59"/>
        <v>Rubber and Plastic Products Shift to Biomass</v>
      </c>
      <c r="S781" s="288" t="str">
        <f t="shared" si="60"/>
        <v>//**Rubber and Plastic Products Shift to Biomass: **</v>
      </c>
      <c r="T781" s="275" t="str">
        <f t="shared" si="61"/>
        <v/>
      </c>
    </row>
    <row r="782" spans="1:20" x14ac:dyDescent="0.25">
      <c r="A782" s="275" t="s">
        <v>2185</v>
      </c>
      <c r="C782" s="189" t="s">
        <v>753</v>
      </c>
      <c r="D782" s="189" t="s">
        <v>830</v>
      </c>
      <c r="E782" s="189" t="s">
        <v>831</v>
      </c>
      <c r="F782" s="191" t="s">
        <v>2079</v>
      </c>
      <c r="G782" s="184" t="s">
        <v>812</v>
      </c>
      <c r="H782" s="181" t="s">
        <v>2123</v>
      </c>
      <c r="I782" s="184" t="s">
        <v>2107</v>
      </c>
      <c r="J782" s="43">
        <v>1312</v>
      </c>
      <c r="K782" s="184" t="s">
        <v>332</v>
      </c>
      <c r="L782" s="184"/>
      <c r="N782" s="209" t="s">
        <v>2183</v>
      </c>
      <c r="O782" s="209"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88" t="s">
        <v>2184</v>
      </c>
      <c r="Q782" s="288" t="s">
        <v>310</v>
      </c>
      <c r="R782" s="288" t="str">
        <f t="shared" si="59"/>
        <v>Rubber and Plastic Products Shift to Petroleum</v>
      </c>
      <c r="S782" s="288" t="str">
        <f t="shared" si="60"/>
        <v>//**Rubber and Plastic Products Shift to Petroleum: **</v>
      </c>
      <c r="T782" s="275" t="str">
        <f t="shared" si="61"/>
        <v/>
      </c>
    </row>
    <row r="783" spans="1:20" x14ac:dyDescent="0.25">
      <c r="A783" s="275" t="s">
        <v>2185</v>
      </c>
      <c r="C783" s="189" t="s">
        <v>753</v>
      </c>
      <c r="D783" s="189" t="s">
        <v>830</v>
      </c>
      <c r="E783" s="189" t="s">
        <v>831</v>
      </c>
      <c r="F783" s="191" t="s">
        <v>2079</v>
      </c>
      <c r="G783" s="184" t="s">
        <v>814</v>
      </c>
      <c r="H783" s="181" t="s">
        <v>2123</v>
      </c>
      <c r="I783" s="184" t="s">
        <v>2106</v>
      </c>
      <c r="J783" s="43">
        <v>1313</v>
      </c>
      <c r="K783" s="184" t="s">
        <v>332</v>
      </c>
      <c r="L783" s="184"/>
      <c r="N783" s="209" t="s">
        <v>2183</v>
      </c>
      <c r="O783" s="209"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88" t="s">
        <v>2184</v>
      </c>
      <c r="Q783" s="288" t="s">
        <v>310</v>
      </c>
      <c r="R783" s="288" t="str">
        <f t="shared" si="59"/>
        <v>Rubber and Plastic Products Shift to Purchased Heat</v>
      </c>
      <c r="S783" s="288" t="str">
        <f t="shared" si="60"/>
        <v>//**Rubber and Plastic Products Shift to Purchased Heat: **</v>
      </c>
      <c r="T783" s="275" t="str">
        <f t="shared" si="61"/>
        <v/>
      </c>
    </row>
    <row r="784" spans="1:20" x14ac:dyDescent="0.25">
      <c r="A784" s="275" t="s">
        <v>2185</v>
      </c>
      <c r="C784" s="189" t="s">
        <v>753</v>
      </c>
      <c r="D784" s="189" t="s">
        <v>830</v>
      </c>
      <c r="E784" s="189" t="s">
        <v>831</v>
      </c>
      <c r="F784" s="191" t="s">
        <v>2079</v>
      </c>
      <c r="G784" s="184" t="s">
        <v>816</v>
      </c>
      <c r="H784" s="181" t="s">
        <v>2123</v>
      </c>
      <c r="I784" s="184" t="s">
        <v>2105</v>
      </c>
      <c r="J784" s="43">
        <v>1314</v>
      </c>
      <c r="K784" s="184" t="s">
        <v>332</v>
      </c>
      <c r="L784" s="184"/>
      <c r="N784" s="209" t="s">
        <v>2183</v>
      </c>
      <c r="O784" s="209"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88" t="s">
        <v>2184</v>
      </c>
      <c r="Q784" s="288" t="s">
        <v>310</v>
      </c>
      <c r="R784" s="288" t="str">
        <f t="shared" si="59"/>
        <v>Rubber and Plastic Products Shift to Crude Oil</v>
      </c>
      <c r="S784" s="288" t="str">
        <f t="shared" si="60"/>
        <v>//**Rubber and Plastic Products Shift to Crude Oil: **</v>
      </c>
      <c r="T784" s="275" t="str">
        <f t="shared" si="61"/>
        <v/>
      </c>
    </row>
    <row r="785" spans="1:20" x14ac:dyDescent="0.25">
      <c r="A785" s="275" t="s">
        <v>2185</v>
      </c>
      <c r="C785" s="189" t="s">
        <v>753</v>
      </c>
      <c r="D785" s="189" t="s">
        <v>830</v>
      </c>
      <c r="E785" s="189" t="s">
        <v>831</v>
      </c>
      <c r="F785" s="191" t="s">
        <v>2079</v>
      </c>
      <c r="G785" s="184" t="s">
        <v>818</v>
      </c>
      <c r="H785" s="181" t="s">
        <v>2123</v>
      </c>
      <c r="I785" s="184" t="s">
        <v>2104</v>
      </c>
      <c r="J785" s="43">
        <v>1315</v>
      </c>
      <c r="K785" s="184" t="s">
        <v>332</v>
      </c>
      <c r="L785" s="184"/>
      <c r="N785" s="209" t="s">
        <v>2183</v>
      </c>
      <c r="O785" s="209"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88" t="s">
        <v>2184</v>
      </c>
      <c r="Q785" s="288" t="s">
        <v>310</v>
      </c>
      <c r="R785" s="288" t="str">
        <f t="shared" si="59"/>
        <v>Rubber and Plastic Products Shift to Heavy or Residual Oil</v>
      </c>
      <c r="S785" s="288" t="str">
        <f t="shared" si="60"/>
        <v>//**Rubber and Plastic Products Shift to Heavy or Residual Oil: **</v>
      </c>
      <c r="T785" s="275" t="str">
        <f t="shared" si="61"/>
        <v/>
      </c>
    </row>
    <row r="786" spans="1:20" x14ac:dyDescent="0.25">
      <c r="A786" s="275" t="s">
        <v>2185</v>
      </c>
      <c r="C786" s="189" t="s">
        <v>753</v>
      </c>
      <c r="D786" s="189" t="s">
        <v>830</v>
      </c>
      <c r="E786" s="189" t="s">
        <v>831</v>
      </c>
      <c r="F786" s="191" t="s">
        <v>2079</v>
      </c>
      <c r="G786" s="184" t="s">
        <v>820</v>
      </c>
      <c r="H786" s="181" t="s">
        <v>2123</v>
      </c>
      <c r="I786" s="184" t="s">
        <v>2103</v>
      </c>
      <c r="J786" s="43">
        <v>1316</v>
      </c>
      <c r="K786" s="184" t="s">
        <v>332</v>
      </c>
      <c r="L786" s="184"/>
      <c r="N786" s="209" t="s">
        <v>2183</v>
      </c>
      <c r="O786" s="209"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88" t="s">
        <v>2184</v>
      </c>
      <c r="Q786" s="288" t="s">
        <v>310</v>
      </c>
      <c r="R786" s="288" t="str">
        <f t="shared" si="59"/>
        <v>Rubber and Plastic Products Shift to LPG Propane or Butane</v>
      </c>
      <c r="S786" s="288" t="str">
        <f t="shared" si="60"/>
        <v>//**Rubber and Plastic Products Shift to LPG Propane or Butane: **</v>
      </c>
      <c r="T786" s="275" t="str">
        <f t="shared" si="61"/>
        <v/>
      </c>
    </row>
    <row r="787" spans="1:20" x14ac:dyDescent="0.25">
      <c r="A787" s="275" t="s">
        <v>2185</v>
      </c>
      <c r="C787" s="189" t="s">
        <v>753</v>
      </c>
      <c r="D787" s="189" t="s">
        <v>830</v>
      </c>
      <c r="E787" s="189" t="s">
        <v>831</v>
      </c>
      <c r="F787" s="191" t="s">
        <v>2079</v>
      </c>
      <c r="G787" s="184" t="s">
        <v>822</v>
      </c>
      <c r="H787" s="181" t="s">
        <v>2123</v>
      </c>
      <c r="I787" s="184" t="s">
        <v>2101</v>
      </c>
      <c r="J787" s="43">
        <v>1317</v>
      </c>
      <c r="K787" s="184" t="s">
        <v>310</v>
      </c>
      <c r="L787" s="189" t="s">
        <v>2315</v>
      </c>
      <c r="N787" s="209" t="s">
        <v>2183</v>
      </c>
      <c r="O787" s="209"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88" t="s">
        <v>2184</v>
      </c>
      <c r="Q787" s="288" t="s">
        <v>310</v>
      </c>
      <c r="R787" s="288" t="str">
        <f t="shared" si="59"/>
        <v>Rubber and Plastic Products Shift to Hydrogen</v>
      </c>
      <c r="S787" s="288" t="str">
        <f t="shared" si="60"/>
        <v>//**Rubber and Plastic Products Shift to Hydrogen: **</v>
      </c>
      <c r="T787" s="275"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25">
      <c r="A788" s="275" t="s">
        <v>2185</v>
      </c>
      <c r="C788" s="189" t="s">
        <v>753</v>
      </c>
      <c r="D788" s="189" t="s">
        <v>830</v>
      </c>
      <c r="E788" s="189" t="s">
        <v>831</v>
      </c>
      <c r="F788" s="191" t="s">
        <v>2077</v>
      </c>
      <c r="G788" s="184" t="s">
        <v>799</v>
      </c>
      <c r="H788" s="181" t="s">
        <v>2122</v>
      </c>
      <c r="I788" s="184" t="s">
        <v>2111</v>
      </c>
      <c r="J788" s="43">
        <v>1318</v>
      </c>
      <c r="K788" s="184" t="s">
        <v>310</v>
      </c>
      <c r="L788" s="189" t="s">
        <v>2315</v>
      </c>
      <c r="N788" s="209" t="s">
        <v>2183</v>
      </c>
      <c r="O788" s="209"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88" t="s">
        <v>2184</v>
      </c>
      <c r="Q788" s="288" t="s">
        <v>310</v>
      </c>
      <c r="R788" s="288" t="str">
        <f t="shared" si="59"/>
        <v>Glass and Glass Products Shift to Electricity</v>
      </c>
      <c r="S788" s="288" t="str">
        <f t="shared" si="60"/>
        <v>//**Glass and Glass Products Shift to Electricity: **</v>
      </c>
      <c r="T788" s="275"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25">
      <c r="A789" s="275" t="s">
        <v>2185</v>
      </c>
      <c r="C789" s="189" t="s">
        <v>753</v>
      </c>
      <c r="D789" s="189" t="s">
        <v>830</v>
      </c>
      <c r="E789" s="189" t="s">
        <v>831</v>
      </c>
      <c r="F789" s="191" t="s">
        <v>2077</v>
      </c>
      <c r="G789" s="184" t="s">
        <v>806</v>
      </c>
      <c r="H789" s="181" t="s">
        <v>2122</v>
      </c>
      <c r="I789" s="184" t="s">
        <v>2110</v>
      </c>
      <c r="J789" s="43">
        <v>1319</v>
      </c>
      <c r="K789" s="184" t="s">
        <v>332</v>
      </c>
      <c r="L789" s="184"/>
      <c r="N789" s="209" t="s">
        <v>2183</v>
      </c>
      <c r="O789" s="209"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88" t="s">
        <v>2184</v>
      </c>
      <c r="Q789" s="288" t="s">
        <v>310</v>
      </c>
      <c r="R789" s="288" t="str">
        <f t="shared" si="59"/>
        <v>Glass and Glass Products Shift to Coal</v>
      </c>
      <c r="S789" s="288" t="str">
        <f t="shared" si="60"/>
        <v>//**Glass and Glass Products Shift to Coal: **</v>
      </c>
      <c r="T789" s="275" t="str">
        <f t="shared" si="61"/>
        <v/>
      </c>
    </row>
    <row r="790" spans="1:20" x14ac:dyDescent="0.25">
      <c r="A790" s="275" t="s">
        <v>2185</v>
      </c>
      <c r="C790" s="189" t="s">
        <v>753</v>
      </c>
      <c r="D790" s="189" t="s">
        <v>830</v>
      </c>
      <c r="E790" s="189" t="s">
        <v>831</v>
      </c>
      <c r="F790" s="191" t="s">
        <v>2077</v>
      </c>
      <c r="G790" s="184" t="s">
        <v>808</v>
      </c>
      <c r="H790" s="181" t="s">
        <v>2122</v>
      </c>
      <c r="I790" s="184" t="s">
        <v>2109</v>
      </c>
      <c r="J790" s="43">
        <v>1320</v>
      </c>
      <c r="K790" s="184" t="s">
        <v>332</v>
      </c>
      <c r="L790" s="184"/>
      <c r="N790" s="209" t="s">
        <v>2183</v>
      </c>
      <c r="O790" s="209"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88" t="s">
        <v>2184</v>
      </c>
      <c r="Q790" s="288" t="s">
        <v>310</v>
      </c>
      <c r="R790" s="288" t="str">
        <f t="shared" si="59"/>
        <v>Glass and Glass Products Shift to Natural Gas</v>
      </c>
      <c r="S790" s="288" t="str">
        <f t="shared" si="60"/>
        <v>//**Glass and Glass Products Shift to Natural Gas: **</v>
      </c>
      <c r="T790" s="275" t="str">
        <f t="shared" si="61"/>
        <v/>
      </c>
    </row>
    <row r="791" spans="1:20" x14ac:dyDescent="0.25">
      <c r="A791" s="275" t="s">
        <v>2185</v>
      </c>
      <c r="C791" s="189" t="s">
        <v>753</v>
      </c>
      <c r="D791" s="189" t="s">
        <v>830</v>
      </c>
      <c r="E791" s="189" t="s">
        <v>831</v>
      </c>
      <c r="F791" s="191" t="s">
        <v>2077</v>
      </c>
      <c r="G791" s="184" t="s">
        <v>810</v>
      </c>
      <c r="H791" s="181" t="s">
        <v>2122</v>
      </c>
      <c r="I791" s="184" t="s">
        <v>2108</v>
      </c>
      <c r="J791" s="43">
        <v>1321</v>
      </c>
      <c r="K791" s="184" t="s">
        <v>332</v>
      </c>
      <c r="L791" s="184"/>
      <c r="N791" s="209" t="s">
        <v>2183</v>
      </c>
      <c r="O791" s="209"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88" t="s">
        <v>2184</v>
      </c>
      <c r="Q791" s="288" t="s">
        <v>310</v>
      </c>
      <c r="R791" s="288" t="str">
        <f t="shared" si="59"/>
        <v>Glass and Glass Products Shift to Biomass</v>
      </c>
      <c r="S791" s="288" t="str">
        <f t="shared" si="60"/>
        <v>//**Glass and Glass Products Shift to Biomass: **</v>
      </c>
      <c r="T791" s="275" t="str">
        <f t="shared" si="61"/>
        <v/>
      </c>
    </row>
    <row r="792" spans="1:20" x14ac:dyDescent="0.25">
      <c r="A792" s="275" t="s">
        <v>2185</v>
      </c>
      <c r="C792" s="189" t="s">
        <v>753</v>
      </c>
      <c r="D792" s="189" t="s">
        <v>830</v>
      </c>
      <c r="E792" s="189" t="s">
        <v>831</v>
      </c>
      <c r="F792" s="191" t="s">
        <v>2077</v>
      </c>
      <c r="G792" s="184" t="s">
        <v>812</v>
      </c>
      <c r="H792" s="181" t="s">
        <v>2122</v>
      </c>
      <c r="I792" s="184" t="s">
        <v>2107</v>
      </c>
      <c r="J792" s="43">
        <v>1322</v>
      </c>
      <c r="K792" s="184" t="s">
        <v>332</v>
      </c>
      <c r="L792" s="184"/>
      <c r="N792" s="209" t="s">
        <v>2183</v>
      </c>
      <c r="O792" s="209"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88" t="s">
        <v>2184</v>
      </c>
      <c r="Q792" s="288" t="s">
        <v>310</v>
      </c>
      <c r="R792" s="288" t="str">
        <f t="shared" si="59"/>
        <v>Glass and Glass Products Shift to Petroleum</v>
      </c>
      <c r="S792" s="288" t="str">
        <f t="shared" si="60"/>
        <v>//**Glass and Glass Products Shift to Petroleum: **</v>
      </c>
      <c r="T792" s="275" t="str">
        <f t="shared" si="61"/>
        <v/>
      </c>
    </row>
    <row r="793" spans="1:20" x14ac:dyDescent="0.25">
      <c r="A793" s="275" t="s">
        <v>2185</v>
      </c>
      <c r="C793" s="189" t="s">
        <v>753</v>
      </c>
      <c r="D793" s="189" t="s">
        <v>830</v>
      </c>
      <c r="E793" s="189" t="s">
        <v>831</v>
      </c>
      <c r="F793" s="191" t="s">
        <v>2077</v>
      </c>
      <c r="G793" s="184" t="s">
        <v>814</v>
      </c>
      <c r="H793" s="181" t="s">
        <v>2122</v>
      </c>
      <c r="I793" s="184" t="s">
        <v>2106</v>
      </c>
      <c r="J793" s="43">
        <v>1323</v>
      </c>
      <c r="K793" s="184" t="s">
        <v>332</v>
      </c>
      <c r="L793" s="184"/>
      <c r="N793" s="209" t="s">
        <v>2183</v>
      </c>
      <c r="O793" s="209"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88" t="s">
        <v>2184</v>
      </c>
      <c r="Q793" s="288" t="s">
        <v>310</v>
      </c>
      <c r="R793" s="288" t="str">
        <f t="shared" si="59"/>
        <v>Glass and Glass Products Shift to Purchased Heat</v>
      </c>
      <c r="S793" s="288" t="str">
        <f t="shared" si="60"/>
        <v>//**Glass and Glass Products Shift to Purchased Heat: **</v>
      </c>
      <c r="T793" s="275" t="str">
        <f t="shared" si="61"/>
        <v/>
      </c>
    </row>
    <row r="794" spans="1:20" x14ac:dyDescent="0.25">
      <c r="A794" s="275" t="s">
        <v>2185</v>
      </c>
      <c r="C794" s="189" t="s">
        <v>753</v>
      </c>
      <c r="D794" s="189" t="s">
        <v>830</v>
      </c>
      <c r="E794" s="189" t="s">
        <v>831</v>
      </c>
      <c r="F794" s="191" t="s">
        <v>2077</v>
      </c>
      <c r="G794" s="184" t="s">
        <v>816</v>
      </c>
      <c r="H794" s="181" t="s">
        <v>2122</v>
      </c>
      <c r="I794" s="184" t="s">
        <v>2105</v>
      </c>
      <c r="J794" s="43">
        <v>1324</v>
      </c>
      <c r="K794" s="184" t="s">
        <v>332</v>
      </c>
      <c r="L794" s="184"/>
      <c r="N794" s="209" t="s">
        <v>2183</v>
      </c>
      <c r="O794" s="209"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88" t="s">
        <v>2184</v>
      </c>
      <c r="Q794" s="288" t="s">
        <v>310</v>
      </c>
      <c r="R794" s="288" t="str">
        <f t="shared" si="59"/>
        <v>Glass and Glass Products Shift to Crude Oil</v>
      </c>
      <c r="S794" s="288" t="str">
        <f t="shared" si="60"/>
        <v>//**Glass and Glass Products Shift to Crude Oil: **</v>
      </c>
      <c r="T794" s="275" t="str">
        <f t="shared" si="61"/>
        <v/>
      </c>
    </row>
    <row r="795" spans="1:20" x14ac:dyDescent="0.25">
      <c r="A795" s="275" t="s">
        <v>2185</v>
      </c>
      <c r="C795" s="189" t="s">
        <v>753</v>
      </c>
      <c r="D795" s="189" t="s">
        <v>830</v>
      </c>
      <c r="E795" s="189" t="s">
        <v>831</v>
      </c>
      <c r="F795" s="191" t="s">
        <v>2077</v>
      </c>
      <c r="G795" s="184" t="s">
        <v>818</v>
      </c>
      <c r="H795" s="181" t="s">
        <v>2122</v>
      </c>
      <c r="I795" s="184" t="s">
        <v>2104</v>
      </c>
      <c r="J795" s="43">
        <v>1325</v>
      </c>
      <c r="K795" s="184" t="s">
        <v>332</v>
      </c>
      <c r="L795" s="184"/>
      <c r="N795" s="209" t="s">
        <v>2183</v>
      </c>
      <c r="O795" s="209"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88" t="s">
        <v>2184</v>
      </c>
      <c r="Q795" s="288" t="s">
        <v>310</v>
      </c>
      <c r="R795" s="288" t="str">
        <f t="shared" si="59"/>
        <v>Glass and Glass Products Shift to Heavy or Residual Oil</v>
      </c>
      <c r="S795" s="288" t="str">
        <f t="shared" si="60"/>
        <v>//**Glass and Glass Products Shift to Heavy or Residual Oil: **</v>
      </c>
      <c r="T795" s="275" t="str">
        <f t="shared" si="61"/>
        <v/>
      </c>
    </row>
    <row r="796" spans="1:20" x14ac:dyDescent="0.25">
      <c r="A796" s="275" t="s">
        <v>2185</v>
      </c>
      <c r="C796" s="189" t="s">
        <v>753</v>
      </c>
      <c r="D796" s="189" t="s">
        <v>830</v>
      </c>
      <c r="E796" s="189" t="s">
        <v>831</v>
      </c>
      <c r="F796" s="191" t="s">
        <v>2077</v>
      </c>
      <c r="G796" s="184" t="s">
        <v>820</v>
      </c>
      <c r="H796" s="181" t="s">
        <v>2122</v>
      </c>
      <c r="I796" s="184" t="s">
        <v>2103</v>
      </c>
      <c r="J796" s="43">
        <v>1326</v>
      </c>
      <c r="K796" s="184" t="s">
        <v>332</v>
      </c>
      <c r="L796" s="184"/>
      <c r="N796" s="209" t="s">
        <v>2183</v>
      </c>
      <c r="O796" s="209"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88" t="s">
        <v>2184</v>
      </c>
      <c r="Q796" s="288" t="s">
        <v>310</v>
      </c>
      <c r="R796" s="288" t="str">
        <f t="shared" si="59"/>
        <v>Glass and Glass Products Shift to LPG Propane or Butane</v>
      </c>
      <c r="S796" s="288" t="str">
        <f t="shared" si="60"/>
        <v>//**Glass and Glass Products Shift to LPG Propane or Butane: **</v>
      </c>
      <c r="T796" s="275" t="str">
        <f t="shared" si="61"/>
        <v/>
      </c>
    </row>
    <row r="797" spans="1:20" x14ac:dyDescent="0.25">
      <c r="A797" s="275" t="s">
        <v>2185</v>
      </c>
      <c r="C797" s="189" t="s">
        <v>753</v>
      </c>
      <c r="D797" s="189" t="s">
        <v>830</v>
      </c>
      <c r="E797" s="189" t="s">
        <v>831</v>
      </c>
      <c r="F797" s="191" t="s">
        <v>2077</v>
      </c>
      <c r="G797" s="184" t="s">
        <v>822</v>
      </c>
      <c r="H797" s="181" t="s">
        <v>2122</v>
      </c>
      <c r="I797" s="184" t="s">
        <v>2101</v>
      </c>
      <c r="J797" s="43">
        <v>1327</v>
      </c>
      <c r="K797" s="184" t="s">
        <v>310</v>
      </c>
      <c r="L797" s="189" t="s">
        <v>2315</v>
      </c>
      <c r="N797" s="209" t="s">
        <v>2183</v>
      </c>
      <c r="O797" s="209"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88" t="s">
        <v>2184</v>
      </c>
      <c r="Q797" s="288" t="s">
        <v>310</v>
      </c>
      <c r="R797" s="288" t="str">
        <f t="shared" si="59"/>
        <v>Glass and Glass Products Shift to Hydrogen</v>
      </c>
      <c r="S797" s="288" t="str">
        <f t="shared" si="60"/>
        <v>//**Glass and Glass Products Shift to Hydrogen: **</v>
      </c>
      <c r="T797" s="275"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25">
      <c r="A798" s="275" t="s">
        <v>2185</v>
      </c>
      <c r="C798" s="189" t="s">
        <v>753</v>
      </c>
      <c r="D798" s="189" t="s">
        <v>830</v>
      </c>
      <c r="E798" s="189" t="s">
        <v>831</v>
      </c>
      <c r="F798" s="191" t="s">
        <v>2075</v>
      </c>
      <c r="G798" s="184" t="s">
        <v>799</v>
      </c>
      <c r="H798" s="181" t="s">
        <v>2121</v>
      </c>
      <c r="I798" s="184" t="s">
        <v>2111</v>
      </c>
      <c r="J798" s="43">
        <v>1328</v>
      </c>
      <c r="K798" s="184" t="s">
        <v>310</v>
      </c>
      <c r="L798" s="189" t="s">
        <v>2315</v>
      </c>
      <c r="N798" s="209" t="s">
        <v>2183</v>
      </c>
      <c r="O798" s="209"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88" t="s">
        <v>2184</v>
      </c>
      <c r="Q798" s="288" t="s">
        <v>310</v>
      </c>
      <c r="R798" s="288" t="str">
        <f t="shared" si="59"/>
        <v>Cement and Other Nonmetallic Minerals Shift to Electricity</v>
      </c>
      <c r="S798" s="288" t="str">
        <f t="shared" si="60"/>
        <v>//**Cement and Other Nonmetallic Minerals Shift to Electricity: **</v>
      </c>
      <c r="T798" s="275"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25">
      <c r="A799" s="275" t="s">
        <v>2185</v>
      </c>
      <c r="C799" s="189" t="s">
        <v>753</v>
      </c>
      <c r="D799" s="189" t="s">
        <v>830</v>
      </c>
      <c r="E799" s="189" t="s">
        <v>831</v>
      </c>
      <c r="F799" s="191" t="s">
        <v>2075</v>
      </c>
      <c r="G799" s="184" t="s">
        <v>806</v>
      </c>
      <c r="H799" s="181" t="s">
        <v>2121</v>
      </c>
      <c r="I799" s="184" t="s">
        <v>2110</v>
      </c>
      <c r="J799" s="43">
        <v>1329</v>
      </c>
      <c r="K799" s="184" t="s">
        <v>332</v>
      </c>
      <c r="L799" s="184"/>
      <c r="N799" s="209" t="s">
        <v>2183</v>
      </c>
      <c r="O799" s="209"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88" t="s">
        <v>2184</v>
      </c>
      <c r="Q799" s="288" t="s">
        <v>310</v>
      </c>
      <c r="R799" s="288" t="str">
        <f t="shared" si="59"/>
        <v>Cement and Other Nonmetallic Minerals Shift to Coal</v>
      </c>
      <c r="S799" s="288" t="str">
        <f t="shared" si="60"/>
        <v>//**Cement and Other Nonmetallic Minerals Shift to Coal: **</v>
      </c>
      <c r="T799" s="275" t="str">
        <f t="shared" si="61"/>
        <v/>
      </c>
    </row>
    <row r="800" spans="1:20" x14ac:dyDescent="0.25">
      <c r="A800" s="275" t="s">
        <v>2185</v>
      </c>
      <c r="C800" s="189" t="s">
        <v>753</v>
      </c>
      <c r="D800" s="189" t="s">
        <v>830</v>
      </c>
      <c r="E800" s="189" t="s">
        <v>831</v>
      </c>
      <c r="F800" s="191" t="s">
        <v>2075</v>
      </c>
      <c r="G800" s="184" t="s">
        <v>808</v>
      </c>
      <c r="H800" s="181" t="s">
        <v>2121</v>
      </c>
      <c r="I800" s="184" t="s">
        <v>2109</v>
      </c>
      <c r="J800" s="43">
        <v>1330</v>
      </c>
      <c r="K800" s="184" t="s">
        <v>332</v>
      </c>
      <c r="L800" s="184"/>
      <c r="N800" s="209" t="s">
        <v>2183</v>
      </c>
      <c r="O800" s="209"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88" t="s">
        <v>2184</v>
      </c>
      <c r="Q800" s="288" t="s">
        <v>310</v>
      </c>
      <c r="R800" s="288" t="str">
        <f t="shared" si="59"/>
        <v>Cement and Other Nonmetallic Minerals Shift to Natural Gas</v>
      </c>
      <c r="S800" s="288" t="str">
        <f t="shared" si="60"/>
        <v>//**Cement and Other Nonmetallic Minerals Shift to Natural Gas: **</v>
      </c>
      <c r="T800" s="275" t="str">
        <f t="shared" si="61"/>
        <v/>
      </c>
    </row>
    <row r="801" spans="1:20" x14ac:dyDescent="0.25">
      <c r="A801" s="275" t="s">
        <v>2185</v>
      </c>
      <c r="C801" s="189" t="s">
        <v>753</v>
      </c>
      <c r="D801" s="189" t="s">
        <v>830</v>
      </c>
      <c r="E801" s="189" t="s">
        <v>831</v>
      </c>
      <c r="F801" s="191" t="s">
        <v>2075</v>
      </c>
      <c r="G801" s="184" t="s">
        <v>810</v>
      </c>
      <c r="H801" s="181" t="s">
        <v>2121</v>
      </c>
      <c r="I801" s="184" t="s">
        <v>2108</v>
      </c>
      <c r="J801" s="43">
        <v>1331</v>
      </c>
      <c r="K801" s="184" t="s">
        <v>332</v>
      </c>
      <c r="L801" s="184"/>
      <c r="N801" s="209" t="s">
        <v>2183</v>
      </c>
      <c r="O801" s="209"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88" t="s">
        <v>2184</v>
      </c>
      <c r="Q801" s="288" t="s">
        <v>310</v>
      </c>
      <c r="R801" s="288" t="str">
        <f t="shared" si="59"/>
        <v>Cement and Other Nonmetallic Minerals Shift to Biomass</v>
      </c>
      <c r="S801" s="288" t="str">
        <f t="shared" si="60"/>
        <v>//**Cement and Other Nonmetallic Minerals Shift to Biomass: **</v>
      </c>
      <c r="T801" s="275" t="str">
        <f t="shared" si="61"/>
        <v/>
      </c>
    </row>
    <row r="802" spans="1:20" x14ac:dyDescent="0.25">
      <c r="A802" s="275" t="s">
        <v>2185</v>
      </c>
      <c r="C802" s="189" t="s">
        <v>753</v>
      </c>
      <c r="D802" s="189" t="s">
        <v>830</v>
      </c>
      <c r="E802" s="189" t="s">
        <v>831</v>
      </c>
      <c r="F802" s="191" t="s">
        <v>2075</v>
      </c>
      <c r="G802" s="184" t="s">
        <v>812</v>
      </c>
      <c r="H802" s="181" t="s">
        <v>2121</v>
      </c>
      <c r="I802" s="184" t="s">
        <v>2107</v>
      </c>
      <c r="J802" s="43">
        <v>1332</v>
      </c>
      <c r="K802" s="184" t="s">
        <v>332</v>
      </c>
      <c r="L802" s="184"/>
      <c r="N802" s="209" t="s">
        <v>2183</v>
      </c>
      <c r="O802" s="209"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88" t="s">
        <v>2184</v>
      </c>
      <c r="Q802" s="288" t="s">
        <v>310</v>
      </c>
      <c r="R802" s="288" t="str">
        <f t="shared" si="59"/>
        <v>Cement and Other Nonmetallic Minerals Shift to Petroleum</v>
      </c>
      <c r="S802" s="288" t="str">
        <f t="shared" si="60"/>
        <v>//**Cement and Other Nonmetallic Minerals Shift to Petroleum: **</v>
      </c>
      <c r="T802" s="275" t="str">
        <f t="shared" si="61"/>
        <v/>
      </c>
    </row>
    <row r="803" spans="1:20" x14ac:dyDescent="0.25">
      <c r="A803" s="275" t="s">
        <v>2185</v>
      </c>
      <c r="C803" s="189" t="s">
        <v>753</v>
      </c>
      <c r="D803" s="189" t="s">
        <v>830</v>
      </c>
      <c r="E803" s="189" t="s">
        <v>831</v>
      </c>
      <c r="F803" s="191" t="s">
        <v>2075</v>
      </c>
      <c r="G803" s="184" t="s">
        <v>814</v>
      </c>
      <c r="H803" s="181" t="s">
        <v>2121</v>
      </c>
      <c r="I803" s="184" t="s">
        <v>2106</v>
      </c>
      <c r="J803" s="43">
        <v>1333</v>
      </c>
      <c r="K803" s="184" t="s">
        <v>332</v>
      </c>
      <c r="L803" s="184"/>
      <c r="N803" s="209" t="s">
        <v>2183</v>
      </c>
      <c r="O803" s="209"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88" t="s">
        <v>2184</v>
      </c>
      <c r="Q803" s="288" t="s">
        <v>310</v>
      </c>
      <c r="R803" s="288" t="str">
        <f t="shared" si="59"/>
        <v>Cement and Other Nonmetallic Minerals Shift to Purchased Heat</v>
      </c>
      <c r="S803" s="288" t="str">
        <f t="shared" si="60"/>
        <v>//**Cement and Other Nonmetallic Minerals Shift to Purchased Heat: **</v>
      </c>
      <c r="T803" s="275" t="str">
        <f t="shared" si="61"/>
        <v/>
      </c>
    </row>
    <row r="804" spans="1:20" x14ac:dyDescent="0.25">
      <c r="A804" s="275" t="s">
        <v>2185</v>
      </c>
      <c r="C804" s="189" t="s">
        <v>753</v>
      </c>
      <c r="D804" s="189" t="s">
        <v>830</v>
      </c>
      <c r="E804" s="189" t="s">
        <v>831</v>
      </c>
      <c r="F804" s="191" t="s">
        <v>2075</v>
      </c>
      <c r="G804" s="184" t="s">
        <v>816</v>
      </c>
      <c r="H804" s="181" t="s">
        <v>2121</v>
      </c>
      <c r="I804" s="184" t="s">
        <v>2105</v>
      </c>
      <c r="J804" s="43">
        <v>1334</v>
      </c>
      <c r="K804" s="184" t="s">
        <v>332</v>
      </c>
      <c r="L804" s="184"/>
      <c r="N804" s="209" t="s">
        <v>2183</v>
      </c>
      <c r="O804" s="209"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88" t="s">
        <v>2184</v>
      </c>
      <c r="Q804" s="288" t="s">
        <v>310</v>
      </c>
      <c r="R804" s="288" t="str">
        <f t="shared" si="59"/>
        <v>Cement and Other Nonmetallic Minerals Shift to Crude Oil</v>
      </c>
      <c r="S804" s="288" t="str">
        <f t="shared" si="60"/>
        <v>//**Cement and Other Nonmetallic Minerals Shift to Crude Oil: **</v>
      </c>
      <c r="T804" s="275" t="str">
        <f t="shared" si="61"/>
        <v/>
      </c>
    </row>
    <row r="805" spans="1:20" x14ac:dyDescent="0.25">
      <c r="A805" s="275" t="s">
        <v>2185</v>
      </c>
      <c r="C805" s="189" t="s">
        <v>753</v>
      </c>
      <c r="D805" s="189" t="s">
        <v>830</v>
      </c>
      <c r="E805" s="189" t="s">
        <v>831</v>
      </c>
      <c r="F805" s="191" t="s">
        <v>2075</v>
      </c>
      <c r="G805" s="184" t="s">
        <v>818</v>
      </c>
      <c r="H805" s="181" t="s">
        <v>2121</v>
      </c>
      <c r="I805" s="184" t="s">
        <v>2104</v>
      </c>
      <c r="J805" s="43">
        <v>1335</v>
      </c>
      <c r="K805" s="184" t="s">
        <v>332</v>
      </c>
      <c r="L805" s="184"/>
      <c r="N805" s="209" t="s">
        <v>2183</v>
      </c>
      <c r="O805" s="209"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88" t="s">
        <v>2184</v>
      </c>
      <c r="Q805" s="288" t="s">
        <v>310</v>
      </c>
      <c r="R805" s="288" t="str">
        <f t="shared" si="59"/>
        <v>Cement and Other Nonmetallic Minerals Shift to Heavy or Residual Oil</v>
      </c>
      <c r="S805" s="288" t="str">
        <f t="shared" si="60"/>
        <v>//**Cement and Other Nonmetallic Minerals Shift to Heavy or Residual Oil: **</v>
      </c>
      <c r="T805" s="275" t="str">
        <f t="shared" si="61"/>
        <v/>
      </c>
    </row>
    <row r="806" spans="1:20" x14ac:dyDescent="0.25">
      <c r="A806" s="275" t="s">
        <v>2185</v>
      </c>
      <c r="C806" s="189" t="s">
        <v>753</v>
      </c>
      <c r="D806" s="189" t="s">
        <v>830</v>
      </c>
      <c r="E806" s="189" t="s">
        <v>831</v>
      </c>
      <c r="F806" s="191" t="s">
        <v>2075</v>
      </c>
      <c r="G806" s="184" t="s">
        <v>820</v>
      </c>
      <c r="H806" s="181" t="s">
        <v>2121</v>
      </c>
      <c r="I806" s="184" t="s">
        <v>2103</v>
      </c>
      <c r="J806" s="43">
        <v>1336</v>
      </c>
      <c r="K806" s="184" t="s">
        <v>332</v>
      </c>
      <c r="L806" s="184"/>
      <c r="N806" s="209" t="s">
        <v>2183</v>
      </c>
      <c r="O806" s="209"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88" t="s">
        <v>2184</v>
      </c>
      <c r="Q806" s="288" t="s">
        <v>310</v>
      </c>
      <c r="R806" s="288" t="str">
        <f t="shared" si="59"/>
        <v>Cement and Other Nonmetallic Minerals Shift to LPG Propane or Butane</v>
      </c>
      <c r="S806" s="288" t="str">
        <f t="shared" si="60"/>
        <v>//**Cement and Other Nonmetallic Minerals Shift to LPG Propane or Butane: **</v>
      </c>
      <c r="T806" s="275" t="str">
        <f t="shared" si="61"/>
        <v/>
      </c>
    </row>
    <row r="807" spans="1:20" x14ac:dyDescent="0.25">
      <c r="A807" s="275" t="s">
        <v>2185</v>
      </c>
      <c r="C807" s="189" t="s">
        <v>753</v>
      </c>
      <c r="D807" s="189" t="s">
        <v>830</v>
      </c>
      <c r="E807" s="189" t="s">
        <v>831</v>
      </c>
      <c r="F807" s="191" t="s">
        <v>2075</v>
      </c>
      <c r="G807" s="184" t="s">
        <v>822</v>
      </c>
      <c r="H807" s="181" t="s">
        <v>2121</v>
      </c>
      <c r="I807" s="184" t="s">
        <v>2101</v>
      </c>
      <c r="J807" s="43">
        <v>1337</v>
      </c>
      <c r="K807" s="184" t="s">
        <v>310</v>
      </c>
      <c r="L807" s="189" t="s">
        <v>2315</v>
      </c>
      <c r="N807" s="209" t="s">
        <v>2183</v>
      </c>
      <c r="O807" s="209"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88" t="s">
        <v>2184</v>
      </c>
      <c r="Q807" s="288" t="s">
        <v>310</v>
      </c>
      <c r="R807" s="288" t="str">
        <f t="shared" ref="R807:R870" si="62">H807&amp;" "&amp;I807</f>
        <v>Cement and Other Nonmetallic Minerals Shift to Hydrogen</v>
      </c>
      <c r="S807" s="288" t="str">
        <f t="shared" ref="S807:S870" si="63">IF(R807="","","//**"&amp;R807&amp;": **")</f>
        <v>//**Cement and Other Nonmetallic Minerals Shift to Hydrogen: **</v>
      </c>
      <c r="T807" s="275"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25">
      <c r="A808" s="275" t="s">
        <v>2185</v>
      </c>
      <c r="C808" s="189" t="s">
        <v>753</v>
      </c>
      <c r="D808" s="189" t="s">
        <v>830</v>
      </c>
      <c r="E808" s="189" t="s">
        <v>831</v>
      </c>
      <c r="F808" s="191" t="s">
        <v>2073</v>
      </c>
      <c r="G808" s="184" t="s">
        <v>799</v>
      </c>
      <c r="H808" s="181" t="s">
        <v>1833</v>
      </c>
      <c r="I808" s="184" t="s">
        <v>2111</v>
      </c>
      <c r="J808" s="43">
        <v>1338</v>
      </c>
      <c r="K808" s="184" t="s">
        <v>310</v>
      </c>
      <c r="L808" s="189" t="s">
        <v>2315</v>
      </c>
      <c r="N808" s="209" t="s">
        <v>2183</v>
      </c>
      <c r="O808" s="209"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88" t="s">
        <v>2184</v>
      </c>
      <c r="Q808" s="288" t="s">
        <v>310</v>
      </c>
      <c r="R808" s="288" t="str">
        <f t="shared" si="62"/>
        <v>Iron and Steel Shift to Electricity</v>
      </c>
      <c r="S808" s="288" t="str">
        <f t="shared" si="63"/>
        <v>//**Iron and Steel Shift to Electricity: **</v>
      </c>
      <c r="T808" s="275"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25">
      <c r="A809" s="275" t="s">
        <v>2185</v>
      </c>
      <c r="C809" s="189" t="s">
        <v>753</v>
      </c>
      <c r="D809" s="189" t="s">
        <v>830</v>
      </c>
      <c r="E809" s="189" t="s">
        <v>831</v>
      </c>
      <c r="F809" s="191" t="s">
        <v>2073</v>
      </c>
      <c r="G809" s="184" t="s">
        <v>806</v>
      </c>
      <c r="H809" s="181" t="s">
        <v>1833</v>
      </c>
      <c r="I809" s="184" t="s">
        <v>2110</v>
      </c>
      <c r="J809" s="43">
        <v>1339</v>
      </c>
      <c r="K809" s="184" t="s">
        <v>332</v>
      </c>
      <c r="L809" s="184"/>
      <c r="N809" s="209" t="s">
        <v>2183</v>
      </c>
      <c r="O809" s="209"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88" t="s">
        <v>2184</v>
      </c>
      <c r="Q809" s="288" t="s">
        <v>310</v>
      </c>
      <c r="R809" s="288" t="str">
        <f t="shared" si="62"/>
        <v>Iron and Steel Shift to Coal</v>
      </c>
      <c r="S809" s="288" t="str">
        <f t="shared" si="63"/>
        <v>//**Iron and Steel Shift to Coal: **</v>
      </c>
      <c r="T809" s="275" t="str">
        <f t="shared" si="64"/>
        <v/>
      </c>
    </row>
    <row r="810" spans="1:20" x14ac:dyDescent="0.25">
      <c r="A810" s="275" t="s">
        <v>2185</v>
      </c>
      <c r="C810" s="189" t="s">
        <v>753</v>
      </c>
      <c r="D810" s="189" t="s">
        <v>830</v>
      </c>
      <c r="E810" s="189" t="s">
        <v>831</v>
      </c>
      <c r="F810" s="191" t="s">
        <v>2073</v>
      </c>
      <c r="G810" s="184" t="s">
        <v>808</v>
      </c>
      <c r="H810" s="181" t="s">
        <v>1833</v>
      </c>
      <c r="I810" s="184" t="s">
        <v>2109</v>
      </c>
      <c r="J810" s="43">
        <v>1340</v>
      </c>
      <c r="K810" s="184" t="s">
        <v>332</v>
      </c>
      <c r="L810" s="184"/>
      <c r="N810" s="209" t="s">
        <v>2183</v>
      </c>
      <c r="O810" s="209"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88" t="s">
        <v>2184</v>
      </c>
      <c r="Q810" s="288" t="s">
        <v>310</v>
      </c>
      <c r="R810" s="288" t="str">
        <f t="shared" si="62"/>
        <v>Iron and Steel Shift to Natural Gas</v>
      </c>
      <c r="S810" s="288" t="str">
        <f t="shared" si="63"/>
        <v>//**Iron and Steel Shift to Natural Gas: **</v>
      </c>
      <c r="T810" s="275" t="str">
        <f t="shared" si="64"/>
        <v/>
      </c>
    </row>
    <row r="811" spans="1:20" x14ac:dyDescent="0.25">
      <c r="A811" s="275" t="s">
        <v>2185</v>
      </c>
      <c r="C811" s="189" t="s">
        <v>753</v>
      </c>
      <c r="D811" s="189" t="s">
        <v>830</v>
      </c>
      <c r="E811" s="189" t="s">
        <v>831</v>
      </c>
      <c r="F811" s="191" t="s">
        <v>2073</v>
      </c>
      <c r="G811" s="184" t="s">
        <v>810</v>
      </c>
      <c r="H811" s="181" t="s">
        <v>1833</v>
      </c>
      <c r="I811" s="184" t="s">
        <v>2108</v>
      </c>
      <c r="J811" s="43">
        <v>1341</v>
      </c>
      <c r="K811" s="184" t="s">
        <v>332</v>
      </c>
      <c r="L811" s="184"/>
      <c r="N811" s="209" t="s">
        <v>2183</v>
      </c>
      <c r="O811" s="209"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88" t="s">
        <v>2184</v>
      </c>
      <c r="Q811" s="288" t="s">
        <v>310</v>
      </c>
      <c r="R811" s="288" t="str">
        <f t="shared" si="62"/>
        <v>Iron and Steel Shift to Biomass</v>
      </c>
      <c r="S811" s="288" t="str">
        <f t="shared" si="63"/>
        <v>//**Iron and Steel Shift to Biomass: **</v>
      </c>
      <c r="T811" s="275" t="str">
        <f t="shared" si="64"/>
        <v/>
      </c>
    </row>
    <row r="812" spans="1:20" x14ac:dyDescent="0.25">
      <c r="A812" s="275" t="s">
        <v>2185</v>
      </c>
      <c r="C812" s="189" t="s">
        <v>753</v>
      </c>
      <c r="D812" s="189" t="s">
        <v>830</v>
      </c>
      <c r="E812" s="189" t="s">
        <v>831</v>
      </c>
      <c r="F812" s="191" t="s">
        <v>2073</v>
      </c>
      <c r="G812" s="184" t="s">
        <v>812</v>
      </c>
      <c r="H812" s="181" t="s">
        <v>1833</v>
      </c>
      <c r="I812" s="184" t="s">
        <v>2107</v>
      </c>
      <c r="J812" s="43">
        <v>1342</v>
      </c>
      <c r="K812" s="184" t="s">
        <v>332</v>
      </c>
      <c r="L812" s="184"/>
      <c r="N812" s="209" t="s">
        <v>2183</v>
      </c>
      <c r="O812" s="209"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88" t="s">
        <v>2184</v>
      </c>
      <c r="Q812" s="288" t="s">
        <v>310</v>
      </c>
      <c r="R812" s="288" t="str">
        <f t="shared" si="62"/>
        <v>Iron and Steel Shift to Petroleum</v>
      </c>
      <c r="S812" s="288" t="str">
        <f t="shared" si="63"/>
        <v>//**Iron and Steel Shift to Petroleum: **</v>
      </c>
      <c r="T812" s="275" t="str">
        <f t="shared" si="64"/>
        <v/>
      </c>
    </row>
    <row r="813" spans="1:20" x14ac:dyDescent="0.25">
      <c r="A813" s="275" t="s">
        <v>2185</v>
      </c>
      <c r="C813" s="189" t="s">
        <v>753</v>
      </c>
      <c r="D813" s="189" t="s">
        <v>830</v>
      </c>
      <c r="E813" s="189" t="s">
        <v>831</v>
      </c>
      <c r="F813" s="191" t="s">
        <v>2073</v>
      </c>
      <c r="G813" s="184" t="s">
        <v>814</v>
      </c>
      <c r="H813" s="181" t="s">
        <v>1833</v>
      </c>
      <c r="I813" s="184" t="s">
        <v>2106</v>
      </c>
      <c r="J813" s="43">
        <v>1343</v>
      </c>
      <c r="K813" s="184" t="s">
        <v>332</v>
      </c>
      <c r="L813" s="184"/>
      <c r="N813" s="209" t="s">
        <v>2183</v>
      </c>
      <c r="O813" s="209"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88" t="s">
        <v>2184</v>
      </c>
      <c r="Q813" s="288" t="s">
        <v>310</v>
      </c>
      <c r="R813" s="288" t="str">
        <f t="shared" si="62"/>
        <v>Iron and Steel Shift to Purchased Heat</v>
      </c>
      <c r="S813" s="288" t="str">
        <f t="shared" si="63"/>
        <v>//**Iron and Steel Shift to Purchased Heat: **</v>
      </c>
      <c r="T813" s="275" t="str">
        <f t="shared" si="64"/>
        <v/>
      </c>
    </row>
    <row r="814" spans="1:20" x14ac:dyDescent="0.25">
      <c r="A814" s="275" t="s">
        <v>2185</v>
      </c>
      <c r="C814" s="189" t="s">
        <v>753</v>
      </c>
      <c r="D814" s="189" t="s">
        <v>830</v>
      </c>
      <c r="E814" s="189" t="s">
        <v>831</v>
      </c>
      <c r="F814" s="191" t="s">
        <v>2073</v>
      </c>
      <c r="G814" s="184" t="s">
        <v>816</v>
      </c>
      <c r="H814" s="181" t="s">
        <v>1833</v>
      </c>
      <c r="I814" s="184" t="s">
        <v>2105</v>
      </c>
      <c r="J814" s="43">
        <v>1344</v>
      </c>
      <c r="K814" s="184" t="s">
        <v>332</v>
      </c>
      <c r="L814" s="184"/>
      <c r="N814" s="209" t="s">
        <v>2183</v>
      </c>
      <c r="O814" s="209"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88" t="s">
        <v>2184</v>
      </c>
      <c r="Q814" s="288" t="s">
        <v>310</v>
      </c>
      <c r="R814" s="288" t="str">
        <f t="shared" si="62"/>
        <v>Iron and Steel Shift to Crude Oil</v>
      </c>
      <c r="S814" s="288" t="str">
        <f t="shared" si="63"/>
        <v>//**Iron and Steel Shift to Crude Oil: **</v>
      </c>
      <c r="T814" s="275" t="str">
        <f t="shared" si="64"/>
        <v/>
      </c>
    </row>
    <row r="815" spans="1:20" x14ac:dyDescent="0.25">
      <c r="A815" s="275" t="s">
        <v>2185</v>
      </c>
      <c r="C815" s="189" t="s">
        <v>753</v>
      </c>
      <c r="D815" s="189" t="s">
        <v>830</v>
      </c>
      <c r="E815" s="189" t="s">
        <v>831</v>
      </c>
      <c r="F815" s="191" t="s">
        <v>2073</v>
      </c>
      <c r="G815" s="184" t="s">
        <v>818</v>
      </c>
      <c r="H815" s="181" t="s">
        <v>1833</v>
      </c>
      <c r="I815" s="184" t="s">
        <v>2104</v>
      </c>
      <c r="J815" s="43">
        <v>1345</v>
      </c>
      <c r="K815" s="184" t="s">
        <v>332</v>
      </c>
      <c r="L815" s="184"/>
      <c r="N815" s="209" t="s">
        <v>2183</v>
      </c>
      <c r="O815" s="209"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88" t="s">
        <v>2184</v>
      </c>
      <c r="Q815" s="288" t="s">
        <v>310</v>
      </c>
      <c r="R815" s="288" t="str">
        <f t="shared" si="62"/>
        <v>Iron and Steel Shift to Heavy or Residual Oil</v>
      </c>
      <c r="S815" s="288" t="str">
        <f t="shared" si="63"/>
        <v>//**Iron and Steel Shift to Heavy or Residual Oil: **</v>
      </c>
      <c r="T815" s="275" t="str">
        <f t="shared" si="64"/>
        <v/>
      </c>
    </row>
    <row r="816" spans="1:20" x14ac:dyDescent="0.25">
      <c r="A816" s="275" t="s">
        <v>2185</v>
      </c>
      <c r="C816" s="189" t="s">
        <v>753</v>
      </c>
      <c r="D816" s="189" t="s">
        <v>830</v>
      </c>
      <c r="E816" s="189" t="s">
        <v>831</v>
      </c>
      <c r="F816" s="191" t="s">
        <v>2073</v>
      </c>
      <c r="G816" s="184" t="s">
        <v>820</v>
      </c>
      <c r="H816" s="181" t="s">
        <v>1833</v>
      </c>
      <c r="I816" s="184" t="s">
        <v>2103</v>
      </c>
      <c r="J816" s="43">
        <v>1346</v>
      </c>
      <c r="K816" s="184" t="s">
        <v>332</v>
      </c>
      <c r="L816" s="184"/>
      <c r="N816" s="209" t="s">
        <v>2183</v>
      </c>
      <c r="O816" s="209"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88" t="s">
        <v>2184</v>
      </c>
      <c r="Q816" s="288" t="s">
        <v>310</v>
      </c>
      <c r="R816" s="288" t="str">
        <f t="shared" si="62"/>
        <v>Iron and Steel Shift to LPG Propane or Butane</v>
      </c>
      <c r="S816" s="288" t="str">
        <f t="shared" si="63"/>
        <v>//**Iron and Steel Shift to LPG Propane or Butane: **</v>
      </c>
      <c r="T816" s="275" t="str">
        <f t="shared" si="64"/>
        <v/>
      </c>
    </row>
    <row r="817" spans="1:20" x14ac:dyDescent="0.25">
      <c r="A817" s="275" t="s">
        <v>2185</v>
      </c>
      <c r="C817" s="189" t="s">
        <v>753</v>
      </c>
      <c r="D817" s="189" t="s">
        <v>830</v>
      </c>
      <c r="E817" s="189" t="s">
        <v>831</v>
      </c>
      <c r="F817" s="191" t="s">
        <v>2073</v>
      </c>
      <c r="G817" s="184" t="s">
        <v>822</v>
      </c>
      <c r="H817" s="181" t="s">
        <v>1833</v>
      </c>
      <c r="I817" s="184" t="s">
        <v>2101</v>
      </c>
      <c r="J817" s="43">
        <v>1347</v>
      </c>
      <c r="K817" s="184" t="s">
        <v>310</v>
      </c>
      <c r="L817" s="189" t="s">
        <v>2315</v>
      </c>
      <c r="N817" s="209" t="s">
        <v>2183</v>
      </c>
      <c r="O817" s="209"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88" t="s">
        <v>2184</v>
      </c>
      <c r="Q817" s="288" t="s">
        <v>310</v>
      </c>
      <c r="R817" s="288" t="str">
        <f t="shared" si="62"/>
        <v>Iron and Steel Shift to Hydrogen</v>
      </c>
      <c r="S817" s="288" t="str">
        <f t="shared" si="63"/>
        <v>//**Iron and Steel Shift to Hydrogen: **</v>
      </c>
      <c r="T817" s="275"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25">
      <c r="A818" s="275" t="s">
        <v>2185</v>
      </c>
      <c r="C818" s="189" t="s">
        <v>753</v>
      </c>
      <c r="D818" s="189" t="s">
        <v>830</v>
      </c>
      <c r="E818" s="189" t="s">
        <v>831</v>
      </c>
      <c r="F818" s="191" t="s">
        <v>2072</v>
      </c>
      <c r="G818" s="184" t="s">
        <v>799</v>
      </c>
      <c r="H818" s="181" t="s">
        <v>2120</v>
      </c>
      <c r="I818" s="184" t="s">
        <v>2111</v>
      </c>
      <c r="J818" s="43">
        <v>1348</v>
      </c>
      <c r="K818" s="184" t="s">
        <v>310</v>
      </c>
      <c r="L818" s="189" t="s">
        <v>2315</v>
      </c>
      <c r="N818" s="209" t="s">
        <v>2183</v>
      </c>
      <c r="O818" s="209"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88" t="s">
        <v>2184</v>
      </c>
      <c r="Q818" s="288" t="s">
        <v>310</v>
      </c>
      <c r="R818" s="288" t="str">
        <f t="shared" si="62"/>
        <v>Other Metals Shift to Electricity</v>
      </c>
      <c r="S818" s="288" t="str">
        <f t="shared" si="63"/>
        <v>//**Other Metals Shift to Electricity: **</v>
      </c>
      <c r="T818" s="275"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25">
      <c r="A819" s="275" t="s">
        <v>2185</v>
      </c>
      <c r="C819" s="189" t="s">
        <v>753</v>
      </c>
      <c r="D819" s="189" t="s">
        <v>830</v>
      </c>
      <c r="E819" s="189" t="s">
        <v>831</v>
      </c>
      <c r="F819" s="191" t="s">
        <v>2072</v>
      </c>
      <c r="G819" s="184" t="s">
        <v>806</v>
      </c>
      <c r="H819" s="181" t="s">
        <v>2120</v>
      </c>
      <c r="I819" s="184" t="s">
        <v>2110</v>
      </c>
      <c r="J819" s="43">
        <v>1349</v>
      </c>
      <c r="K819" s="184" t="s">
        <v>332</v>
      </c>
      <c r="L819" s="184"/>
      <c r="N819" s="209" t="s">
        <v>2183</v>
      </c>
      <c r="O819" s="209"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88" t="s">
        <v>2184</v>
      </c>
      <c r="Q819" s="288" t="s">
        <v>310</v>
      </c>
      <c r="R819" s="288" t="str">
        <f t="shared" si="62"/>
        <v>Other Metals Shift to Coal</v>
      </c>
      <c r="S819" s="288" t="str">
        <f t="shared" si="63"/>
        <v>//**Other Metals Shift to Coal: **</v>
      </c>
      <c r="T819" s="275" t="str">
        <f t="shared" si="64"/>
        <v/>
      </c>
    </row>
    <row r="820" spans="1:20" x14ac:dyDescent="0.25">
      <c r="A820" s="275" t="s">
        <v>2185</v>
      </c>
      <c r="C820" s="189" t="s">
        <v>753</v>
      </c>
      <c r="D820" s="189" t="s">
        <v>830</v>
      </c>
      <c r="E820" s="189" t="s">
        <v>831</v>
      </c>
      <c r="F820" s="191" t="s">
        <v>2072</v>
      </c>
      <c r="G820" s="184" t="s">
        <v>808</v>
      </c>
      <c r="H820" s="181" t="s">
        <v>2120</v>
      </c>
      <c r="I820" s="184" t="s">
        <v>2109</v>
      </c>
      <c r="J820" s="43">
        <v>1350</v>
      </c>
      <c r="K820" s="184" t="s">
        <v>332</v>
      </c>
      <c r="L820" s="184"/>
      <c r="N820" s="209" t="s">
        <v>2183</v>
      </c>
      <c r="O820" s="209"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88" t="s">
        <v>2184</v>
      </c>
      <c r="Q820" s="288" t="s">
        <v>310</v>
      </c>
      <c r="R820" s="288" t="str">
        <f t="shared" si="62"/>
        <v>Other Metals Shift to Natural Gas</v>
      </c>
      <c r="S820" s="288" t="str">
        <f t="shared" si="63"/>
        <v>//**Other Metals Shift to Natural Gas: **</v>
      </c>
      <c r="T820" s="275" t="str">
        <f t="shared" si="64"/>
        <v/>
      </c>
    </row>
    <row r="821" spans="1:20" x14ac:dyDescent="0.25">
      <c r="A821" s="275" t="s">
        <v>2185</v>
      </c>
      <c r="C821" s="189" t="s">
        <v>753</v>
      </c>
      <c r="D821" s="189" t="s">
        <v>830</v>
      </c>
      <c r="E821" s="189" t="s">
        <v>831</v>
      </c>
      <c r="F821" s="191" t="s">
        <v>2072</v>
      </c>
      <c r="G821" s="184" t="s">
        <v>810</v>
      </c>
      <c r="H821" s="181" t="s">
        <v>2120</v>
      </c>
      <c r="I821" s="184" t="s">
        <v>2108</v>
      </c>
      <c r="J821" s="43">
        <v>1351</v>
      </c>
      <c r="K821" s="184" t="s">
        <v>332</v>
      </c>
      <c r="L821" s="184"/>
      <c r="N821" s="209" t="s">
        <v>2183</v>
      </c>
      <c r="O821" s="209"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88" t="s">
        <v>2184</v>
      </c>
      <c r="Q821" s="288" t="s">
        <v>310</v>
      </c>
      <c r="R821" s="288" t="str">
        <f t="shared" si="62"/>
        <v>Other Metals Shift to Biomass</v>
      </c>
      <c r="S821" s="288" t="str">
        <f t="shared" si="63"/>
        <v>//**Other Metals Shift to Biomass: **</v>
      </c>
      <c r="T821" s="275" t="str">
        <f t="shared" si="64"/>
        <v/>
      </c>
    </row>
    <row r="822" spans="1:20" x14ac:dyDescent="0.25">
      <c r="A822" s="275" t="s">
        <v>2185</v>
      </c>
      <c r="C822" s="189" t="s">
        <v>753</v>
      </c>
      <c r="D822" s="189" t="s">
        <v>830</v>
      </c>
      <c r="E822" s="189" t="s">
        <v>831</v>
      </c>
      <c r="F822" s="191" t="s">
        <v>2072</v>
      </c>
      <c r="G822" s="184" t="s">
        <v>812</v>
      </c>
      <c r="H822" s="181" t="s">
        <v>2120</v>
      </c>
      <c r="I822" s="184" t="s">
        <v>2107</v>
      </c>
      <c r="J822" s="43">
        <v>1352</v>
      </c>
      <c r="K822" s="184" t="s">
        <v>332</v>
      </c>
      <c r="L822" s="184"/>
      <c r="N822" s="209" t="s">
        <v>2183</v>
      </c>
      <c r="O822" s="209"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88" t="s">
        <v>2184</v>
      </c>
      <c r="Q822" s="288" t="s">
        <v>310</v>
      </c>
      <c r="R822" s="288" t="str">
        <f t="shared" si="62"/>
        <v>Other Metals Shift to Petroleum</v>
      </c>
      <c r="S822" s="288" t="str">
        <f t="shared" si="63"/>
        <v>//**Other Metals Shift to Petroleum: **</v>
      </c>
      <c r="T822" s="275" t="str">
        <f t="shared" si="64"/>
        <v/>
      </c>
    </row>
    <row r="823" spans="1:20" x14ac:dyDescent="0.25">
      <c r="A823" s="275" t="s">
        <v>2185</v>
      </c>
      <c r="C823" s="189" t="s">
        <v>753</v>
      </c>
      <c r="D823" s="189" t="s">
        <v>830</v>
      </c>
      <c r="E823" s="189" t="s">
        <v>831</v>
      </c>
      <c r="F823" s="191" t="s">
        <v>2072</v>
      </c>
      <c r="G823" s="184" t="s">
        <v>814</v>
      </c>
      <c r="H823" s="181" t="s">
        <v>2120</v>
      </c>
      <c r="I823" s="184" t="s">
        <v>2106</v>
      </c>
      <c r="J823" s="43">
        <v>1353</v>
      </c>
      <c r="K823" s="184" t="s">
        <v>332</v>
      </c>
      <c r="L823" s="184"/>
      <c r="N823" s="209" t="s">
        <v>2183</v>
      </c>
      <c r="O823" s="209"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88" t="s">
        <v>2184</v>
      </c>
      <c r="Q823" s="288" t="s">
        <v>310</v>
      </c>
      <c r="R823" s="288" t="str">
        <f t="shared" si="62"/>
        <v>Other Metals Shift to Purchased Heat</v>
      </c>
      <c r="S823" s="288" t="str">
        <f t="shared" si="63"/>
        <v>//**Other Metals Shift to Purchased Heat: **</v>
      </c>
      <c r="T823" s="275" t="str">
        <f t="shared" si="64"/>
        <v/>
      </c>
    </row>
    <row r="824" spans="1:20" x14ac:dyDescent="0.25">
      <c r="A824" s="275" t="s">
        <v>2185</v>
      </c>
      <c r="C824" s="189" t="s">
        <v>753</v>
      </c>
      <c r="D824" s="189" t="s">
        <v>830</v>
      </c>
      <c r="E824" s="189" t="s">
        <v>831</v>
      </c>
      <c r="F824" s="191" t="s">
        <v>2072</v>
      </c>
      <c r="G824" s="184" t="s">
        <v>816</v>
      </c>
      <c r="H824" s="181" t="s">
        <v>2120</v>
      </c>
      <c r="I824" s="184" t="s">
        <v>2105</v>
      </c>
      <c r="J824" s="43">
        <v>1354</v>
      </c>
      <c r="K824" s="184" t="s">
        <v>332</v>
      </c>
      <c r="L824" s="184"/>
      <c r="N824" s="209" t="s">
        <v>2183</v>
      </c>
      <c r="O824" s="209"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88" t="s">
        <v>2184</v>
      </c>
      <c r="Q824" s="288" t="s">
        <v>310</v>
      </c>
      <c r="R824" s="288" t="str">
        <f t="shared" si="62"/>
        <v>Other Metals Shift to Crude Oil</v>
      </c>
      <c r="S824" s="288" t="str">
        <f t="shared" si="63"/>
        <v>//**Other Metals Shift to Crude Oil: **</v>
      </c>
      <c r="T824" s="275" t="str">
        <f t="shared" si="64"/>
        <v/>
      </c>
    </row>
    <row r="825" spans="1:20" x14ac:dyDescent="0.25">
      <c r="A825" s="275" t="s">
        <v>2185</v>
      </c>
      <c r="C825" s="189" t="s">
        <v>753</v>
      </c>
      <c r="D825" s="189" t="s">
        <v>830</v>
      </c>
      <c r="E825" s="189" t="s">
        <v>831</v>
      </c>
      <c r="F825" s="191" t="s">
        <v>2072</v>
      </c>
      <c r="G825" s="184" t="s">
        <v>818</v>
      </c>
      <c r="H825" s="181" t="s">
        <v>2120</v>
      </c>
      <c r="I825" s="184" t="s">
        <v>2104</v>
      </c>
      <c r="J825" s="43">
        <v>1355</v>
      </c>
      <c r="K825" s="184" t="s">
        <v>332</v>
      </c>
      <c r="L825" s="184"/>
      <c r="N825" s="209" t="s">
        <v>2183</v>
      </c>
      <c r="O825" s="209"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88" t="s">
        <v>2184</v>
      </c>
      <c r="Q825" s="288" t="s">
        <v>310</v>
      </c>
      <c r="R825" s="288" t="str">
        <f t="shared" si="62"/>
        <v>Other Metals Shift to Heavy or Residual Oil</v>
      </c>
      <c r="S825" s="288" t="str">
        <f t="shared" si="63"/>
        <v>//**Other Metals Shift to Heavy or Residual Oil: **</v>
      </c>
      <c r="T825" s="275" t="str">
        <f t="shared" si="64"/>
        <v/>
      </c>
    </row>
    <row r="826" spans="1:20" x14ac:dyDescent="0.25">
      <c r="A826" s="275" t="s">
        <v>2185</v>
      </c>
      <c r="C826" s="189" t="s">
        <v>753</v>
      </c>
      <c r="D826" s="189" t="s">
        <v>830</v>
      </c>
      <c r="E826" s="189" t="s">
        <v>831</v>
      </c>
      <c r="F826" s="191" t="s">
        <v>2072</v>
      </c>
      <c r="G826" s="184" t="s">
        <v>820</v>
      </c>
      <c r="H826" s="181" t="s">
        <v>2120</v>
      </c>
      <c r="I826" s="184" t="s">
        <v>2103</v>
      </c>
      <c r="J826" s="43">
        <v>1356</v>
      </c>
      <c r="K826" s="184" t="s">
        <v>332</v>
      </c>
      <c r="L826" s="184"/>
      <c r="N826" s="209" t="s">
        <v>2183</v>
      </c>
      <c r="O826" s="209"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88" t="s">
        <v>2184</v>
      </c>
      <c r="Q826" s="288" t="s">
        <v>310</v>
      </c>
      <c r="R826" s="288" t="str">
        <f t="shared" si="62"/>
        <v>Other Metals Shift to LPG Propane or Butane</v>
      </c>
      <c r="S826" s="288" t="str">
        <f t="shared" si="63"/>
        <v>//**Other Metals Shift to LPG Propane or Butane: **</v>
      </c>
      <c r="T826" s="275" t="str">
        <f t="shared" si="64"/>
        <v/>
      </c>
    </row>
    <row r="827" spans="1:20" x14ac:dyDescent="0.25">
      <c r="A827" s="275" t="s">
        <v>2185</v>
      </c>
      <c r="C827" s="189" t="s">
        <v>753</v>
      </c>
      <c r="D827" s="189" t="s">
        <v>830</v>
      </c>
      <c r="E827" s="189" t="s">
        <v>831</v>
      </c>
      <c r="F827" s="191" t="s">
        <v>2072</v>
      </c>
      <c r="G827" s="184" t="s">
        <v>822</v>
      </c>
      <c r="H827" s="181" t="s">
        <v>2120</v>
      </c>
      <c r="I827" s="184" t="s">
        <v>2101</v>
      </c>
      <c r="J827" s="43">
        <v>1357</v>
      </c>
      <c r="K827" s="184" t="s">
        <v>310</v>
      </c>
      <c r="L827" s="189" t="s">
        <v>2315</v>
      </c>
      <c r="N827" s="209" t="s">
        <v>2183</v>
      </c>
      <c r="O827" s="209"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88" t="s">
        <v>2184</v>
      </c>
      <c r="Q827" s="288" t="s">
        <v>310</v>
      </c>
      <c r="R827" s="288" t="str">
        <f t="shared" si="62"/>
        <v>Other Metals Shift to Hydrogen</v>
      </c>
      <c r="S827" s="288" t="str">
        <f t="shared" si="63"/>
        <v>//**Other Metals Shift to Hydrogen: **</v>
      </c>
      <c r="T827" s="275"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25">
      <c r="A828" s="275" t="s">
        <v>2185</v>
      </c>
      <c r="C828" s="189" t="s">
        <v>753</v>
      </c>
      <c r="D828" s="189" t="s">
        <v>830</v>
      </c>
      <c r="E828" s="189" t="s">
        <v>831</v>
      </c>
      <c r="F828" s="191" t="s">
        <v>2070</v>
      </c>
      <c r="G828" s="184" t="s">
        <v>799</v>
      </c>
      <c r="H828" s="181" t="s">
        <v>2119</v>
      </c>
      <c r="I828" s="184" t="s">
        <v>2111</v>
      </c>
      <c r="J828" s="43">
        <v>1358</v>
      </c>
      <c r="K828" s="184" t="s">
        <v>310</v>
      </c>
      <c r="L828" s="189" t="s">
        <v>2315</v>
      </c>
      <c r="N828" s="209" t="s">
        <v>2183</v>
      </c>
      <c r="O828" s="209"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88" t="s">
        <v>2184</v>
      </c>
      <c r="Q828" s="288" t="s">
        <v>310</v>
      </c>
      <c r="R828" s="288" t="str">
        <f t="shared" si="62"/>
        <v>Metal Products Except Machinery and Vehicles Shift to Electricity</v>
      </c>
      <c r="S828" s="288" t="str">
        <f t="shared" si="63"/>
        <v>//**Metal Products Except Machinery and Vehicles Shift to Electricity: **</v>
      </c>
      <c r="T828" s="275"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25">
      <c r="A829" s="275" t="s">
        <v>2185</v>
      </c>
      <c r="C829" s="189" t="s">
        <v>753</v>
      </c>
      <c r="D829" s="189" t="s">
        <v>830</v>
      </c>
      <c r="E829" s="189" t="s">
        <v>831</v>
      </c>
      <c r="F829" s="191" t="s">
        <v>2070</v>
      </c>
      <c r="G829" s="184" t="s">
        <v>806</v>
      </c>
      <c r="H829" s="181" t="s">
        <v>2119</v>
      </c>
      <c r="I829" s="184" t="s">
        <v>2110</v>
      </c>
      <c r="J829" s="43">
        <v>1359</v>
      </c>
      <c r="K829" s="184" t="s">
        <v>332</v>
      </c>
      <c r="L829" s="184"/>
      <c r="N829" s="209" t="s">
        <v>2183</v>
      </c>
      <c r="O829" s="209"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88" t="s">
        <v>2184</v>
      </c>
      <c r="Q829" s="288" t="s">
        <v>310</v>
      </c>
      <c r="R829" s="288" t="str">
        <f t="shared" si="62"/>
        <v>Metal Products Except Machinery and Vehicles Shift to Coal</v>
      </c>
      <c r="S829" s="288" t="str">
        <f t="shared" si="63"/>
        <v>//**Metal Products Except Machinery and Vehicles Shift to Coal: **</v>
      </c>
      <c r="T829" s="275" t="str">
        <f t="shared" si="64"/>
        <v/>
      </c>
    </row>
    <row r="830" spans="1:20" x14ac:dyDescent="0.25">
      <c r="A830" s="275" t="s">
        <v>2185</v>
      </c>
      <c r="C830" s="189" t="s">
        <v>753</v>
      </c>
      <c r="D830" s="189" t="s">
        <v>830</v>
      </c>
      <c r="E830" s="189" t="s">
        <v>831</v>
      </c>
      <c r="F830" s="191" t="s">
        <v>2070</v>
      </c>
      <c r="G830" s="184" t="s">
        <v>808</v>
      </c>
      <c r="H830" s="181" t="s">
        <v>2119</v>
      </c>
      <c r="I830" s="184" t="s">
        <v>2109</v>
      </c>
      <c r="J830" s="43">
        <v>1360</v>
      </c>
      <c r="K830" s="184" t="s">
        <v>332</v>
      </c>
      <c r="L830" s="184"/>
      <c r="N830" s="209" t="s">
        <v>2183</v>
      </c>
      <c r="O830" s="209"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88" t="s">
        <v>2184</v>
      </c>
      <c r="Q830" s="288" t="s">
        <v>310</v>
      </c>
      <c r="R830" s="288" t="str">
        <f t="shared" si="62"/>
        <v>Metal Products Except Machinery and Vehicles Shift to Natural Gas</v>
      </c>
      <c r="S830" s="288" t="str">
        <f t="shared" si="63"/>
        <v>//**Metal Products Except Machinery and Vehicles Shift to Natural Gas: **</v>
      </c>
      <c r="T830" s="275" t="str">
        <f t="shared" si="64"/>
        <v/>
      </c>
    </row>
    <row r="831" spans="1:20" x14ac:dyDescent="0.25">
      <c r="A831" s="275" t="s">
        <v>2185</v>
      </c>
      <c r="C831" s="189" t="s">
        <v>753</v>
      </c>
      <c r="D831" s="189" t="s">
        <v>830</v>
      </c>
      <c r="E831" s="189" t="s">
        <v>831</v>
      </c>
      <c r="F831" s="191" t="s">
        <v>2070</v>
      </c>
      <c r="G831" s="184" t="s">
        <v>810</v>
      </c>
      <c r="H831" s="181" t="s">
        <v>2119</v>
      </c>
      <c r="I831" s="184" t="s">
        <v>2108</v>
      </c>
      <c r="J831" s="43">
        <v>1361</v>
      </c>
      <c r="K831" s="184" t="s">
        <v>332</v>
      </c>
      <c r="L831" s="184"/>
      <c r="N831" s="209" t="s">
        <v>2183</v>
      </c>
      <c r="O831" s="209"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88" t="s">
        <v>2184</v>
      </c>
      <c r="Q831" s="288" t="s">
        <v>310</v>
      </c>
      <c r="R831" s="288" t="str">
        <f t="shared" si="62"/>
        <v>Metal Products Except Machinery and Vehicles Shift to Biomass</v>
      </c>
      <c r="S831" s="288" t="str">
        <f t="shared" si="63"/>
        <v>//**Metal Products Except Machinery and Vehicles Shift to Biomass: **</v>
      </c>
      <c r="T831" s="275" t="str">
        <f t="shared" si="64"/>
        <v/>
      </c>
    </row>
    <row r="832" spans="1:20" x14ac:dyDescent="0.25">
      <c r="A832" s="275" t="s">
        <v>2185</v>
      </c>
      <c r="C832" s="189" t="s">
        <v>753</v>
      </c>
      <c r="D832" s="189" t="s">
        <v>830</v>
      </c>
      <c r="E832" s="189" t="s">
        <v>831</v>
      </c>
      <c r="F832" s="191" t="s">
        <v>2070</v>
      </c>
      <c r="G832" s="184" t="s">
        <v>812</v>
      </c>
      <c r="H832" s="181" t="s">
        <v>2119</v>
      </c>
      <c r="I832" s="184" t="s">
        <v>2107</v>
      </c>
      <c r="J832" s="43">
        <v>1362</v>
      </c>
      <c r="K832" s="184" t="s">
        <v>332</v>
      </c>
      <c r="L832" s="184"/>
      <c r="N832" s="209" t="s">
        <v>2183</v>
      </c>
      <c r="O832" s="209"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88" t="s">
        <v>2184</v>
      </c>
      <c r="Q832" s="288" t="s">
        <v>310</v>
      </c>
      <c r="R832" s="288" t="str">
        <f t="shared" si="62"/>
        <v>Metal Products Except Machinery and Vehicles Shift to Petroleum</v>
      </c>
      <c r="S832" s="288" t="str">
        <f t="shared" si="63"/>
        <v>//**Metal Products Except Machinery and Vehicles Shift to Petroleum: **</v>
      </c>
      <c r="T832" s="275" t="str">
        <f t="shared" si="64"/>
        <v/>
      </c>
    </row>
    <row r="833" spans="1:20" x14ac:dyDescent="0.25">
      <c r="A833" s="275" t="s">
        <v>2185</v>
      </c>
      <c r="C833" s="189" t="s">
        <v>753</v>
      </c>
      <c r="D833" s="189" t="s">
        <v>830</v>
      </c>
      <c r="E833" s="189" t="s">
        <v>831</v>
      </c>
      <c r="F833" s="191" t="s">
        <v>2070</v>
      </c>
      <c r="G833" s="184" t="s">
        <v>814</v>
      </c>
      <c r="H833" s="181" t="s">
        <v>2119</v>
      </c>
      <c r="I833" s="184" t="s">
        <v>2106</v>
      </c>
      <c r="J833" s="43">
        <v>1363</v>
      </c>
      <c r="K833" s="184" t="s">
        <v>332</v>
      </c>
      <c r="L833" s="184"/>
      <c r="N833" s="209" t="s">
        <v>2183</v>
      </c>
      <c r="O833" s="209"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88" t="s">
        <v>2184</v>
      </c>
      <c r="Q833" s="288" t="s">
        <v>310</v>
      </c>
      <c r="R833" s="288" t="str">
        <f t="shared" si="62"/>
        <v>Metal Products Except Machinery and Vehicles Shift to Purchased Heat</v>
      </c>
      <c r="S833" s="288" t="str">
        <f t="shared" si="63"/>
        <v>//**Metal Products Except Machinery and Vehicles Shift to Purchased Heat: **</v>
      </c>
      <c r="T833" s="275" t="str">
        <f t="shared" si="64"/>
        <v/>
      </c>
    </row>
    <row r="834" spans="1:20" x14ac:dyDescent="0.25">
      <c r="A834" s="275" t="s">
        <v>2185</v>
      </c>
      <c r="C834" s="189" t="s">
        <v>753</v>
      </c>
      <c r="D834" s="189" t="s">
        <v>830</v>
      </c>
      <c r="E834" s="189" t="s">
        <v>831</v>
      </c>
      <c r="F834" s="191" t="s">
        <v>2070</v>
      </c>
      <c r="G834" s="184" t="s">
        <v>816</v>
      </c>
      <c r="H834" s="181" t="s">
        <v>2119</v>
      </c>
      <c r="I834" s="184" t="s">
        <v>2105</v>
      </c>
      <c r="J834" s="43">
        <v>1364</v>
      </c>
      <c r="K834" s="184" t="s">
        <v>332</v>
      </c>
      <c r="L834" s="184"/>
      <c r="N834" s="209" t="s">
        <v>2183</v>
      </c>
      <c r="O834" s="209"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88" t="s">
        <v>2184</v>
      </c>
      <c r="Q834" s="288" t="s">
        <v>310</v>
      </c>
      <c r="R834" s="288" t="str">
        <f t="shared" si="62"/>
        <v>Metal Products Except Machinery and Vehicles Shift to Crude Oil</v>
      </c>
      <c r="S834" s="288" t="str">
        <f t="shared" si="63"/>
        <v>//**Metal Products Except Machinery and Vehicles Shift to Crude Oil: **</v>
      </c>
      <c r="T834" s="275" t="str">
        <f t="shared" si="64"/>
        <v/>
      </c>
    </row>
    <row r="835" spans="1:20" x14ac:dyDescent="0.25">
      <c r="A835" s="275" t="s">
        <v>2185</v>
      </c>
      <c r="C835" s="189" t="s">
        <v>753</v>
      </c>
      <c r="D835" s="189" t="s">
        <v>830</v>
      </c>
      <c r="E835" s="189" t="s">
        <v>831</v>
      </c>
      <c r="F835" s="191" t="s">
        <v>2070</v>
      </c>
      <c r="G835" s="184" t="s">
        <v>818</v>
      </c>
      <c r="H835" s="181" t="s">
        <v>2119</v>
      </c>
      <c r="I835" s="184" t="s">
        <v>2104</v>
      </c>
      <c r="J835" s="43">
        <v>1365</v>
      </c>
      <c r="K835" s="184" t="s">
        <v>332</v>
      </c>
      <c r="L835" s="184"/>
      <c r="N835" s="209" t="s">
        <v>2183</v>
      </c>
      <c r="O835" s="209"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88" t="s">
        <v>2184</v>
      </c>
      <c r="Q835" s="288" t="s">
        <v>310</v>
      </c>
      <c r="R835" s="288" t="str">
        <f t="shared" si="62"/>
        <v>Metal Products Except Machinery and Vehicles Shift to Heavy or Residual Oil</v>
      </c>
      <c r="S835" s="288" t="str">
        <f t="shared" si="63"/>
        <v>//**Metal Products Except Machinery and Vehicles Shift to Heavy or Residual Oil: **</v>
      </c>
      <c r="T835" s="275" t="str">
        <f t="shared" si="64"/>
        <v/>
      </c>
    </row>
    <row r="836" spans="1:20" x14ac:dyDescent="0.25">
      <c r="A836" s="275" t="s">
        <v>2185</v>
      </c>
      <c r="C836" s="189" t="s">
        <v>753</v>
      </c>
      <c r="D836" s="189" t="s">
        <v>830</v>
      </c>
      <c r="E836" s="189" t="s">
        <v>831</v>
      </c>
      <c r="F836" s="191" t="s">
        <v>2070</v>
      </c>
      <c r="G836" s="184" t="s">
        <v>820</v>
      </c>
      <c r="H836" s="181" t="s">
        <v>2119</v>
      </c>
      <c r="I836" s="184" t="s">
        <v>2103</v>
      </c>
      <c r="J836" s="43">
        <v>1366</v>
      </c>
      <c r="K836" s="184" t="s">
        <v>332</v>
      </c>
      <c r="L836" s="184"/>
      <c r="N836" s="209" t="s">
        <v>2183</v>
      </c>
      <c r="O836" s="209"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88" t="s">
        <v>2184</v>
      </c>
      <c r="Q836" s="288" t="s">
        <v>310</v>
      </c>
      <c r="R836" s="288" t="str">
        <f t="shared" si="62"/>
        <v>Metal Products Except Machinery and Vehicles Shift to LPG Propane or Butane</v>
      </c>
      <c r="S836" s="288" t="str">
        <f t="shared" si="63"/>
        <v>//**Metal Products Except Machinery and Vehicles Shift to LPG Propane or Butane: **</v>
      </c>
      <c r="T836" s="275" t="str">
        <f t="shared" si="64"/>
        <v/>
      </c>
    </row>
    <row r="837" spans="1:20" x14ac:dyDescent="0.25">
      <c r="A837" s="275" t="s">
        <v>2185</v>
      </c>
      <c r="C837" s="189" t="s">
        <v>753</v>
      </c>
      <c r="D837" s="189" t="s">
        <v>830</v>
      </c>
      <c r="E837" s="189" t="s">
        <v>831</v>
      </c>
      <c r="F837" s="191" t="s">
        <v>2070</v>
      </c>
      <c r="G837" s="184" t="s">
        <v>822</v>
      </c>
      <c r="H837" s="181" t="s">
        <v>2119</v>
      </c>
      <c r="I837" s="184" t="s">
        <v>2101</v>
      </c>
      <c r="J837" s="43">
        <v>1367</v>
      </c>
      <c r="K837" s="184" t="s">
        <v>310</v>
      </c>
      <c r="L837" s="189" t="s">
        <v>2315</v>
      </c>
      <c r="N837" s="209" t="s">
        <v>2183</v>
      </c>
      <c r="O837" s="209"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88" t="s">
        <v>2184</v>
      </c>
      <c r="Q837" s="288" t="s">
        <v>310</v>
      </c>
      <c r="R837" s="288" t="str">
        <f t="shared" si="62"/>
        <v>Metal Products Except Machinery and Vehicles Shift to Hydrogen</v>
      </c>
      <c r="S837" s="288" t="str">
        <f t="shared" si="63"/>
        <v>//**Metal Products Except Machinery and Vehicles Shift to Hydrogen: **</v>
      </c>
      <c r="T837" s="275"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25">
      <c r="A838" s="275" t="s">
        <v>2185</v>
      </c>
      <c r="C838" s="189" t="s">
        <v>753</v>
      </c>
      <c r="D838" s="189" t="s">
        <v>830</v>
      </c>
      <c r="E838" s="189" t="s">
        <v>831</v>
      </c>
      <c r="F838" s="191" t="s">
        <v>2068</v>
      </c>
      <c r="G838" s="184" t="s">
        <v>799</v>
      </c>
      <c r="H838" s="181" t="s">
        <v>2118</v>
      </c>
      <c r="I838" s="184" t="s">
        <v>2111</v>
      </c>
      <c r="J838" s="43">
        <v>1368</v>
      </c>
      <c r="K838" s="184" t="s">
        <v>310</v>
      </c>
      <c r="L838" s="189" t="s">
        <v>2315</v>
      </c>
      <c r="N838" s="209" t="s">
        <v>2183</v>
      </c>
      <c r="O838" s="209"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88" t="s">
        <v>2184</v>
      </c>
      <c r="Q838" s="288" t="s">
        <v>310</v>
      </c>
      <c r="R838" s="288" t="str">
        <f t="shared" si="62"/>
        <v>Computers and Electronics Shift to Electricity</v>
      </c>
      <c r="S838" s="288" t="str">
        <f t="shared" si="63"/>
        <v>//**Computers and Electronics Shift to Electricity: **</v>
      </c>
      <c r="T838" s="275"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25">
      <c r="A839" s="275" t="s">
        <v>2185</v>
      </c>
      <c r="C839" s="189" t="s">
        <v>753</v>
      </c>
      <c r="D839" s="189" t="s">
        <v>830</v>
      </c>
      <c r="E839" s="189" t="s">
        <v>831</v>
      </c>
      <c r="F839" s="191" t="s">
        <v>2068</v>
      </c>
      <c r="G839" s="184" t="s">
        <v>806</v>
      </c>
      <c r="H839" s="181" t="s">
        <v>2118</v>
      </c>
      <c r="I839" s="184" t="s">
        <v>2110</v>
      </c>
      <c r="J839" s="43">
        <v>1369</v>
      </c>
      <c r="K839" s="184" t="s">
        <v>332</v>
      </c>
      <c r="L839" s="184"/>
      <c r="N839" s="209" t="s">
        <v>2183</v>
      </c>
      <c r="O839" s="209"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88" t="s">
        <v>2184</v>
      </c>
      <c r="Q839" s="288" t="s">
        <v>310</v>
      </c>
      <c r="R839" s="288" t="str">
        <f t="shared" si="62"/>
        <v>Computers and Electronics Shift to Coal</v>
      </c>
      <c r="S839" s="288" t="str">
        <f t="shared" si="63"/>
        <v>//**Computers and Electronics Shift to Coal: **</v>
      </c>
      <c r="T839" s="275" t="str">
        <f t="shared" si="64"/>
        <v/>
      </c>
    </row>
    <row r="840" spans="1:20" x14ac:dyDescent="0.25">
      <c r="A840" s="275" t="s">
        <v>2185</v>
      </c>
      <c r="C840" s="189" t="s">
        <v>753</v>
      </c>
      <c r="D840" s="189" t="s">
        <v>830</v>
      </c>
      <c r="E840" s="189" t="s">
        <v>831</v>
      </c>
      <c r="F840" s="191" t="s">
        <v>2068</v>
      </c>
      <c r="G840" s="184" t="s">
        <v>808</v>
      </c>
      <c r="H840" s="181" t="s">
        <v>2118</v>
      </c>
      <c r="I840" s="184" t="s">
        <v>2109</v>
      </c>
      <c r="J840" s="43">
        <v>1370</v>
      </c>
      <c r="K840" s="184" t="s">
        <v>332</v>
      </c>
      <c r="L840" s="184"/>
      <c r="N840" s="209" t="s">
        <v>2183</v>
      </c>
      <c r="O840" s="209"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88" t="s">
        <v>2184</v>
      </c>
      <c r="Q840" s="288" t="s">
        <v>310</v>
      </c>
      <c r="R840" s="288" t="str">
        <f t="shared" si="62"/>
        <v>Computers and Electronics Shift to Natural Gas</v>
      </c>
      <c r="S840" s="288" t="str">
        <f t="shared" si="63"/>
        <v>//**Computers and Electronics Shift to Natural Gas: **</v>
      </c>
      <c r="T840" s="275" t="str">
        <f t="shared" si="64"/>
        <v/>
      </c>
    </row>
    <row r="841" spans="1:20" x14ac:dyDescent="0.25">
      <c r="A841" s="275" t="s">
        <v>2185</v>
      </c>
      <c r="C841" s="189" t="s">
        <v>753</v>
      </c>
      <c r="D841" s="189" t="s">
        <v>830</v>
      </c>
      <c r="E841" s="189" t="s">
        <v>831</v>
      </c>
      <c r="F841" s="191" t="s">
        <v>2068</v>
      </c>
      <c r="G841" s="184" t="s">
        <v>810</v>
      </c>
      <c r="H841" s="181" t="s">
        <v>2118</v>
      </c>
      <c r="I841" s="184" t="s">
        <v>2108</v>
      </c>
      <c r="J841" s="43">
        <v>1371</v>
      </c>
      <c r="K841" s="184" t="s">
        <v>332</v>
      </c>
      <c r="L841" s="184"/>
      <c r="N841" s="209" t="s">
        <v>2183</v>
      </c>
      <c r="O841" s="209"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88" t="s">
        <v>2184</v>
      </c>
      <c r="Q841" s="288" t="s">
        <v>310</v>
      </c>
      <c r="R841" s="288" t="str">
        <f t="shared" si="62"/>
        <v>Computers and Electronics Shift to Biomass</v>
      </c>
      <c r="S841" s="288" t="str">
        <f t="shared" si="63"/>
        <v>//**Computers and Electronics Shift to Biomass: **</v>
      </c>
      <c r="T841" s="275" t="str">
        <f t="shared" si="64"/>
        <v/>
      </c>
    </row>
    <row r="842" spans="1:20" x14ac:dyDescent="0.25">
      <c r="A842" s="275" t="s">
        <v>2185</v>
      </c>
      <c r="C842" s="189" t="s">
        <v>753</v>
      </c>
      <c r="D842" s="189" t="s">
        <v>830</v>
      </c>
      <c r="E842" s="189" t="s">
        <v>831</v>
      </c>
      <c r="F842" s="191" t="s">
        <v>2068</v>
      </c>
      <c r="G842" s="184" t="s">
        <v>812</v>
      </c>
      <c r="H842" s="181" t="s">
        <v>2118</v>
      </c>
      <c r="I842" s="184" t="s">
        <v>2107</v>
      </c>
      <c r="J842" s="43">
        <v>1372</v>
      </c>
      <c r="K842" s="184" t="s">
        <v>332</v>
      </c>
      <c r="L842" s="184"/>
      <c r="N842" s="209" t="s">
        <v>2183</v>
      </c>
      <c r="O842" s="209"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88" t="s">
        <v>2184</v>
      </c>
      <c r="Q842" s="288" t="s">
        <v>310</v>
      </c>
      <c r="R842" s="288" t="str">
        <f t="shared" si="62"/>
        <v>Computers and Electronics Shift to Petroleum</v>
      </c>
      <c r="S842" s="288" t="str">
        <f t="shared" si="63"/>
        <v>//**Computers and Electronics Shift to Petroleum: **</v>
      </c>
      <c r="T842" s="275" t="str">
        <f t="shared" si="64"/>
        <v/>
      </c>
    </row>
    <row r="843" spans="1:20" x14ac:dyDescent="0.25">
      <c r="A843" s="275" t="s">
        <v>2185</v>
      </c>
      <c r="C843" s="189" t="s">
        <v>753</v>
      </c>
      <c r="D843" s="189" t="s">
        <v>830</v>
      </c>
      <c r="E843" s="189" t="s">
        <v>831</v>
      </c>
      <c r="F843" s="191" t="s">
        <v>2068</v>
      </c>
      <c r="G843" s="184" t="s">
        <v>814</v>
      </c>
      <c r="H843" s="181" t="s">
        <v>2118</v>
      </c>
      <c r="I843" s="184" t="s">
        <v>2106</v>
      </c>
      <c r="J843" s="43">
        <v>1373</v>
      </c>
      <c r="K843" s="184" t="s">
        <v>332</v>
      </c>
      <c r="L843" s="184"/>
      <c r="N843" s="209" t="s">
        <v>2183</v>
      </c>
      <c r="O843" s="209"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88" t="s">
        <v>2184</v>
      </c>
      <c r="Q843" s="288" t="s">
        <v>310</v>
      </c>
      <c r="R843" s="288" t="str">
        <f t="shared" si="62"/>
        <v>Computers and Electronics Shift to Purchased Heat</v>
      </c>
      <c r="S843" s="288" t="str">
        <f t="shared" si="63"/>
        <v>//**Computers and Electronics Shift to Purchased Heat: **</v>
      </c>
      <c r="T843" s="275" t="str">
        <f t="shared" si="64"/>
        <v/>
      </c>
    </row>
    <row r="844" spans="1:20" x14ac:dyDescent="0.25">
      <c r="A844" s="275" t="s">
        <v>2185</v>
      </c>
      <c r="C844" s="189" t="s">
        <v>753</v>
      </c>
      <c r="D844" s="189" t="s">
        <v>830</v>
      </c>
      <c r="E844" s="189" t="s">
        <v>831</v>
      </c>
      <c r="F844" s="191" t="s">
        <v>2068</v>
      </c>
      <c r="G844" s="184" t="s">
        <v>816</v>
      </c>
      <c r="H844" s="181" t="s">
        <v>2118</v>
      </c>
      <c r="I844" s="184" t="s">
        <v>2105</v>
      </c>
      <c r="J844" s="43">
        <v>1374</v>
      </c>
      <c r="K844" s="184" t="s">
        <v>332</v>
      </c>
      <c r="L844" s="184"/>
      <c r="N844" s="209" t="s">
        <v>2183</v>
      </c>
      <c r="O844" s="209"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88" t="s">
        <v>2184</v>
      </c>
      <c r="Q844" s="288" t="s">
        <v>310</v>
      </c>
      <c r="R844" s="288" t="str">
        <f t="shared" si="62"/>
        <v>Computers and Electronics Shift to Crude Oil</v>
      </c>
      <c r="S844" s="288" t="str">
        <f t="shared" si="63"/>
        <v>//**Computers and Electronics Shift to Crude Oil: **</v>
      </c>
      <c r="T844" s="275" t="str">
        <f t="shared" si="64"/>
        <v/>
      </c>
    </row>
    <row r="845" spans="1:20" x14ac:dyDescent="0.25">
      <c r="A845" s="275" t="s">
        <v>2185</v>
      </c>
      <c r="C845" s="189" t="s">
        <v>753</v>
      </c>
      <c r="D845" s="189" t="s">
        <v>830</v>
      </c>
      <c r="E845" s="189" t="s">
        <v>831</v>
      </c>
      <c r="F845" s="191" t="s">
        <v>2068</v>
      </c>
      <c r="G845" s="184" t="s">
        <v>818</v>
      </c>
      <c r="H845" s="181" t="s">
        <v>2118</v>
      </c>
      <c r="I845" s="184" t="s">
        <v>2104</v>
      </c>
      <c r="J845" s="43">
        <v>1375</v>
      </c>
      <c r="K845" s="184" t="s">
        <v>332</v>
      </c>
      <c r="L845" s="184"/>
      <c r="N845" s="209" t="s">
        <v>2183</v>
      </c>
      <c r="O845" s="209"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88" t="s">
        <v>2184</v>
      </c>
      <c r="Q845" s="288" t="s">
        <v>310</v>
      </c>
      <c r="R845" s="288" t="str">
        <f t="shared" si="62"/>
        <v>Computers and Electronics Shift to Heavy or Residual Oil</v>
      </c>
      <c r="S845" s="288" t="str">
        <f t="shared" si="63"/>
        <v>//**Computers and Electronics Shift to Heavy or Residual Oil: **</v>
      </c>
      <c r="T845" s="275" t="str">
        <f t="shared" si="64"/>
        <v/>
      </c>
    </row>
    <row r="846" spans="1:20" x14ac:dyDescent="0.25">
      <c r="A846" s="275" t="s">
        <v>2185</v>
      </c>
      <c r="C846" s="189" t="s">
        <v>753</v>
      </c>
      <c r="D846" s="189" t="s">
        <v>830</v>
      </c>
      <c r="E846" s="189" t="s">
        <v>831</v>
      </c>
      <c r="F846" s="191" t="s">
        <v>2068</v>
      </c>
      <c r="G846" s="184" t="s">
        <v>820</v>
      </c>
      <c r="H846" s="181" t="s">
        <v>2118</v>
      </c>
      <c r="I846" s="184" t="s">
        <v>2103</v>
      </c>
      <c r="J846" s="43">
        <v>1376</v>
      </c>
      <c r="K846" s="184" t="s">
        <v>332</v>
      </c>
      <c r="L846" s="184"/>
      <c r="N846" s="209" t="s">
        <v>2183</v>
      </c>
      <c r="O846" s="209"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88" t="s">
        <v>2184</v>
      </c>
      <c r="Q846" s="288" t="s">
        <v>310</v>
      </c>
      <c r="R846" s="288" t="str">
        <f t="shared" si="62"/>
        <v>Computers and Electronics Shift to LPG Propane or Butane</v>
      </c>
      <c r="S846" s="288" t="str">
        <f t="shared" si="63"/>
        <v>//**Computers and Electronics Shift to LPG Propane or Butane: **</v>
      </c>
      <c r="T846" s="275" t="str">
        <f t="shared" si="64"/>
        <v/>
      </c>
    </row>
    <row r="847" spans="1:20" x14ac:dyDescent="0.25">
      <c r="A847" s="275" t="s">
        <v>2185</v>
      </c>
      <c r="C847" s="189" t="s">
        <v>753</v>
      </c>
      <c r="D847" s="189" t="s">
        <v>830</v>
      </c>
      <c r="E847" s="189" t="s">
        <v>831</v>
      </c>
      <c r="F847" s="191" t="s">
        <v>2068</v>
      </c>
      <c r="G847" s="184" t="s">
        <v>822</v>
      </c>
      <c r="H847" s="181" t="s">
        <v>2118</v>
      </c>
      <c r="I847" s="184" t="s">
        <v>2101</v>
      </c>
      <c r="J847" s="43">
        <v>1377</v>
      </c>
      <c r="K847" s="184" t="s">
        <v>310</v>
      </c>
      <c r="L847" s="189" t="s">
        <v>2315</v>
      </c>
      <c r="N847" s="209" t="s">
        <v>2183</v>
      </c>
      <c r="O847" s="209"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88" t="s">
        <v>2184</v>
      </c>
      <c r="Q847" s="288" t="s">
        <v>310</v>
      </c>
      <c r="R847" s="288" t="str">
        <f t="shared" si="62"/>
        <v>Computers and Electronics Shift to Hydrogen</v>
      </c>
      <c r="S847" s="288" t="str">
        <f t="shared" si="63"/>
        <v>//**Computers and Electronics Shift to Hydrogen: **</v>
      </c>
      <c r="T847" s="275"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25">
      <c r="A848" s="275" t="s">
        <v>2185</v>
      </c>
      <c r="C848" s="189" t="s">
        <v>753</v>
      </c>
      <c r="D848" s="189" t="s">
        <v>830</v>
      </c>
      <c r="E848" s="189" t="s">
        <v>831</v>
      </c>
      <c r="F848" s="191" t="s">
        <v>2066</v>
      </c>
      <c r="G848" s="184" t="s">
        <v>799</v>
      </c>
      <c r="H848" s="181" t="s">
        <v>2117</v>
      </c>
      <c r="I848" s="184" t="s">
        <v>2111</v>
      </c>
      <c r="J848" s="43">
        <v>1378</v>
      </c>
      <c r="K848" s="184" t="s">
        <v>310</v>
      </c>
      <c r="L848" s="189" t="s">
        <v>2315</v>
      </c>
      <c r="N848" s="209" t="s">
        <v>2183</v>
      </c>
      <c r="O848" s="209"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88" t="s">
        <v>2184</v>
      </c>
      <c r="Q848" s="288" t="s">
        <v>310</v>
      </c>
      <c r="R848" s="288" t="str">
        <f t="shared" si="62"/>
        <v>Appliances and Electrical Equipment Shift to Electricity</v>
      </c>
      <c r="S848" s="288" t="str">
        <f t="shared" si="63"/>
        <v>//**Appliances and Electrical Equipment Shift to Electricity: **</v>
      </c>
      <c r="T848" s="275"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25">
      <c r="A849" s="275" t="s">
        <v>2185</v>
      </c>
      <c r="C849" s="189" t="s">
        <v>753</v>
      </c>
      <c r="D849" s="189" t="s">
        <v>830</v>
      </c>
      <c r="E849" s="189" t="s">
        <v>831</v>
      </c>
      <c r="F849" s="191" t="s">
        <v>2066</v>
      </c>
      <c r="G849" s="184" t="s">
        <v>806</v>
      </c>
      <c r="H849" s="181" t="s">
        <v>2117</v>
      </c>
      <c r="I849" s="184" t="s">
        <v>2110</v>
      </c>
      <c r="J849" s="43">
        <v>1379</v>
      </c>
      <c r="K849" s="184" t="s">
        <v>332</v>
      </c>
      <c r="L849" s="184"/>
      <c r="N849" s="209" t="s">
        <v>2183</v>
      </c>
      <c r="O849" s="209"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88" t="s">
        <v>2184</v>
      </c>
      <c r="Q849" s="288" t="s">
        <v>310</v>
      </c>
      <c r="R849" s="288" t="str">
        <f t="shared" si="62"/>
        <v>Appliances and Electrical Equipment Shift to Coal</v>
      </c>
      <c r="S849" s="288" t="str">
        <f t="shared" si="63"/>
        <v>//**Appliances and Electrical Equipment Shift to Coal: **</v>
      </c>
      <c r="T849" s="275" t="str">
        <f t="shared" si="64"/>
        <v/>
      </c>
    </row>
    <row r="850" spans="1:20" x14ac:dyDescent="0.25">
      <c r="A850" s="275" t="s">
        <v>2185</v>
      </c>
      <c r="C850" s="189" t="s">
        <v>753</v>
      </c>
      <c r="D850" s="189" t="s">
        <v>830</v>
      </c>
      <c r="E850" s="189" t="s">
        <v>831</v>
      </c>
      <c r="F850" s="191" t="s">
        <v>2066</v>
      </c>
      <c r="G850" s="184" t="s">
        <v>808</v>
      </c>
      <c r="H850" s="181" t="s">
        <v>2117</v>
      </c>
      <c r="I850" s="184" t="s">
        <v>2109</v>
      </c>
      <c r="J850" s="43">
        <v>1380</v>
      </c>
      <c r="K850" s="184" t="s">
        <v>332</v>
      </c>
      <c r="L850" s="184"/>
      <c r="N850" s="209" t="s">
        <v>2183</v>
      </c>
      <c r="O850" s="209"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88" t="s">
        <v>2184</v>
      </c>
      <c r="Q850" s="288" t="s">
        <v>310</v>
      </c>
      <c r="R850" s="288" t="str">
        <f t="shared" si="62"/>
        <v>Appliances and Electrical Equipment Shift to Natural Gas</v>
      </c>
      <c r="S850" s="288" t="str">
        <f t="shared" si="63"/>
        <v>//**Appliances and Electrical Equipment Shift to Natural Gas: **</v>
      </c>
      <c r="T850" s="275" t="str">
        <f t="shared" si="64"/>
        <v/>
      </c>
    </row>
    <row r="851" spans="1:20" x14ac:dyDescent="0.25">
      <c r="A851" s="275" t="s">
        <v>2185</v>
      </c>
      <c r="C851" s="189" t="s">
        <v>753</v>
      </c>
      <c r="D851" s="189" t="s">
        <v>830</v>
      </c>
      <c r="E851" s="189" t="s">
        <v>831</v>
      </c>
      <c r="F851" s="191" t="s">
        <v>2066</v>
      </c>
      <c r="G851" s="184" t="s">
        <v>810</v>
      </c>
      <c r="H851" s="181" t="s">
        <v>2117</v>
      </c>
      <c r="I851" s="184" t="s">
        <v>2108</v>
      </c>
      <c r="J851" s="43">
        <v>1381</v>
      </c>
      <c r="K851" s="184" t="s">
        <v>332</v>
      </c>
      <c r="L851" s="184"/>
      <c r="N851" s="209" t="s">
        <v>2183</v>
      </c>
      <c r="O851" s="209"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88" t="s">
        <v>2184</v>
      </c>
      <c r="Q851" s="288" t="s">
        <v>310</v>
      </c>
      <c r="R851" s="288" t="str">
        <f t="shared" si="62"/>
        <v>Appliances and Electrical Equipment Shift to Biomass</v>
      </c>
      <c r="S851" s="288" t="str">
        <f t="shared" si="63"/>
        <v>//**Appliances and Electrical Equipment Shift to Biomass: **</v>
      </c>
      <c r="T851" s="275" t="str">
        <f t="shared" si="64"/>
        <v/>
      </c>
    </row>
    <row r="852" spans="1:20" x14ac:dyDescent="0.25">
      <c r="A852" s="275" t="s">
        <v>2185</v>
      </c>
      <c r="C852" s="189" t="s">
        <v>753</v>
      </c>
      <c r="D852" s="189" t="s">
        <v>830</v>
      </c>
      <c r="E852" s="189" t="s">
        <v>831</v>
      </c>
      <c r="F852" s="191" t="s">
        <v>2066</v>
      </c>
      <c r="G852" s="184" t="s">
        <v>812</v>
      </c>
      <c r="H852" s="181" t="s">
        <v>2117</v>
      </c>
      <c r="I852" s="184" t="s">
        <v>2107</v>
      </c>
      <c r="J852" s="43">
        <v>1382</v>
      </c>
      <c r="K852" s="184" t="s">
        <v>332</v>
      </c>
      <c r="L852" s="184"/>
      <c r="N852" s="209" t="s">
        <v>2183</v>
      </c>
      <c r="O852" s="209"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88" t="s">
        <v>2184</v>
      </c>
      <c r="Q852" s="288" t="s">
        <v>310</v>
      </c>
      <c r="R852" s="288" t="str">
        <f t="shared" si="62"/>
        <v>Appliances and Electrical Equipment Shift to Petroleum</v>
      </c>
      <c r="S852" s="288" t="str">
        <f t="shared" si="63"/>
        <v>//**Appliances and Electrical Equipment Shift to Petroleum: **</v>
      </c>
      <c r="T852" s="275" t="str">
        <f t="shared" si="64"/>
        <v/>
      </c>
    </row>
    <row r="853" spans="1:20" x14ac:dyDescent="0.25">
      <c r="A853" s="275" t="s">
        <v>2185</v>
      </c>
      <c r="C853" s="189" t="s">
        <v>753</v>
      </c>
      <c r="D853" s="189" t="s">
        <v>830</v>
      </c>
      <c r="E853" s="189" t="s">
        <v>831</v>
      </c>
      <c r="F853" s="191" t="s">
        <v>2066</v>
      </c>
      <c r="G853" s="184" t="s">
        <v>814</v>
      </c>
      <c r="H853" s="181" t="s">
        <v>2117</v>
      </c>
      <c r="I853" s="184" t="s">
        <v>2106</v>
      </c>
      <c r="J853" s="43">
        <v>1383</v>
      </c>
      <c r="K853" s="184" t="s">
        <v>332</v>
      </c>
      <c r="L853" s="184"/>
      <c r="N853" s="209" t="s">
        <v>2183</v>
      </c>
      <c r="O853" s="209"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88" t="s">
        <v>2184</v>
      </c>
      <c r="Q853" s="288" t="s">
        <v>310</v>
      </c>
      <c r="R853" s="288" t="str">
        <f t="shared" si="62"/>
        <v>Appliances and Electrical Equipment Shift to Purchased Heat</v>
      </c>
      <c r="S853" s="288" t="str">
        <f t="shared" si="63"/>
        <v>//**Appliances and Electrical Equipment Shift to Purchased Heat: **</v>
      </c>
      <c r="T853" s="275" t="str">
        <f t="shared" si="64"/>
        <v/>
      </c>
    </row>
    <row r="854" spans="1:20" x14ac:dyDescent="0.25">
      <c r="A854" s="275" t="s">
        <v>2185</v>
      </c>
      <c r="C854" s="189" t="s">
        <v>753</v>
      </c>
      <c r="D854" s="189" t="s">
        <v>830</v>
      </c>
      <c r="E854" s="189" t="s">
        <v>831</v>
      </c>
      <c r="F854" s="191" t="s">
        <v>2066</v>
      </c>
      <c r="G854" s="184" t="s">
        <v>816</v>
      </c>
      <c r="H854" s="181" t="s">
        <v>2117</v>
      </c>
      <c r="I854" s="184" t="s">
        <v>2105</v>
      </c>
      <c r="J854" s="43">
        <v>1384</v>
      </c>
      <c r="K854" s="184" t="s">
        <v>332</v>
      </c>
      <c r="L854" s="184"/>
      <c r="N854" s="209" t="s">
        <v>2183</v>
      </c>
      <c r="O854" s="209"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88" t="s">
        <v>2184</v>
      </c>
      <c r="Q854" s="288" t="s">
        <v>310</v>
      </c>
      <c r="R854" s="288" t="str">
        <f t="shared" si="62"/>
        <v>Appliances and Electrical Equipment Shift to Crude Oil</v>
      </c>
      <c r="S854" s="288" t="str">
        <f t="shared" si="63"/>
        <v>//**Appliances and Electrical Equipment Shift to Crude Oil: **</v>
      </c>
      <c r="T854" s="275" t="str">
        <f t="shared" si="64"/>
        <v/>
      </c>
    </row>
    <row r="855" spans="1:20" x14ac:dyDescent="0.25">
      <c r="A855" s="275" t="s">
        <v>2185</v>
      </c>
      <c r="C855" s="189" t="s">
        <v>753</v>
      </c>
      <c r="D855" s="189" t="s">
        <v>830</v>
      </c>
      <c r="E855" s="189" t="s">
        <v>831</v>
      </c>
      <c r="F855" s="191" t="s">
        <v>2066</v>
      </c>
      <c r="G855" s="184" t="s">
        <v>818</v>
      </c>
      <c r="H855" s="181" t="s">
        <v>2117</v>
      </c>
      <c r="I855" s="184" t="s">
        <v>2104</v>
      </c>
      <c r="J855" s="43">
        <v>1385</v>
      </c>
      <c r="K855" s="184" t="s">
        <v>332</v>
      </c>
      <c r="L855" s="184"/>
      <c r="N855" s="209" t="s">
        <v>2183</v>
      </c>
      <c r="O855" s="209"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88" t="s">
        <v>2184</v>
      </c>
      <c r="Q855" s="288" t="s">
        <v>310</v>
      </c>
      <c r="R855" s="288" t="str">
        <f t="shared" si="62"/>
        <v>Appliances and Electrical Equipment Shift to Heavy or Residual Oil</v>
      </c>
      <c r="S855" s="288" t="str">
        <f t="shared" si="63"/>
        <v>//**Appliances and Electrical Equipment Shift to Heavy or Residual Oil: **</v>
      </c>
      <c r="T855" s="275" t="str">
        <f t="shared" si="64"/>
        <v/>
      </c>
    </row>
    <row r="856" spans="1:20" x14ac:dyDescent="0.25">
      <c r="A856" s="275" t="s">
        <v>2185</v>
      </c>
      <c r="C856" s="189" t="s">
        <v>753</v>
      </c>
      <c r="D856" s="189" t="s">
        <v>830</v>
      </c>
      <c r="E856" s="189" t="s">
        <v>831</v>
      </c>
      <c r="F856" s="191" t="s">
        <v>2066</v>
      </c>
      <c r="G856" s="184" t="s">
        <v>820</v>
      </c>
      <c r="H856" s="181" t="s">
        <v>2117</v>
      </c>
      <c r="I856" s="184" t="s">
        <v>2103</v>
      </c>
      <c r="J856" s="43">
        <v>1386</v>
      </c>
      <c r="K856" s="184" t="s">
        <v>332</v>
      </c>
      <c r="L856" s="184"/>
      <c r="N856" s="209" t="s">
        <v>2183</v>
      </c>
      <c r="O856" s="209"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88" t="s">
        <v>2184</v>
      </c>
      <c r="Q856" s="288" t="s">
        <v>310</v>
      </c>
      <c r="R856" s="288" t="str">
        <f t="shared" si="62"/>
        <v>Appliances and Electrical Equipment Shift to LPG Propane or Butane</v>
      </c>
      <c r="S856" s="288" t="str">
        <f t="shared" si="63"/>
        <v>//**Appliances and Electrical Equipment Shift to LPG Propane or Butane: **</v>
      </c>
      <c r="T856" s="275" t="str">
        <f t="shared" si="64"/>
        <v/>
      </c>
    </row>
    <row r="857" spans="1:20" x14ac:dyDescent="0.25">
      <c r="A857" s="275" t="s">
        <v>2185</v>
      </c>
      <c r="C857" s="189" t="s">
        <v>753</v>
      </c>
      <c r="D857" s="189" t="s">
        <v>830</v>
      </c>
      <c r="E857" s="189" t="s">
        <v>831</v>
      </c>
      <c r="F857" s="191" t="s">
        <v>2066</v>
      </c>
      <c r="G857" s="184" t="s">
        <v>822</v>
      </c>
      <c r="H857" s="181" t="s">
        <v>2117</v>
      </c>
      <c r="I857" s="184" t="s">
        <v>2101</v>
      </c>
      <c r="J857" s="43">
        <v>1387</v>
      </c>
      <c r="K857" s="184" t="s">
        <v>310</v>
      </c>
      <c r="L857" s="189" t="s">
        <v>2315</v>
      </c>
      <c r="N857" s="209" t="s">
        <v>2183</v>
      </c>
      <c r="O857" s="209"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88" t="s">
        <v>2184</v>
      </c>
      <c r="Q857" s="288" t="s">
        <v>310</v>
      </c>
      <c r="R857" s="288" t="str">
        <f t="shared" si="62"/>
        <v>Appliances and Electrical Equipment Shift to Hydrogen</v>
      </c>
      <c r="S857" s="288" t="str">
        <f t="shared" si="63"/>
        <v>//**Appliances and Electrical Equipment Shift to Hydrogen: **</v>
      </c>
      <c r="T857" s="275"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25">
      <c r="A858" s="275" t="s">
        <v>2185</v>
      </c>
      <c r="C858" s="189" t="s">
        <v>753</v>
      </c>
      <c r="D858" s="189" t="s">
        <v>830</v>
      </c>
      <c r="E858" s="189" t="s">
        <v>831</v>
      </c>
      <c r="F858" s="191" t="s">
        <v>2064</v>
      </c>
      <c r="G858" s="184" t="s">
        <v>799</v>
      </c>
      <c r="H858" s="181" t="s">
        <v>2116</v>
      </c>
      <c r="I858" s="184" t="s">
        <v>2111</v>
      </c>
      <c r="J858" s="43">
        <v>1388</v>
      </c>
      <c r="K858" s="184" t="s">
        <v>310</v>
      </c>
      <c r="L858" s="189" t="s">
        <v>2315</v>
      </c>
      <c r="N858" s="209" t="s">
        <v>2183</v>
      </c>
      <c r="O858" s="209"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88" t="s">
        <v>2184</v>
      </c>
      <c r="Q858" s="288" t="s">
        <v>310</v>
      </c>
      <c r="R858" s="288" t="str">
        <f t="shared" si="62"/>
        <v>Other Machinery Shift to Electricity</v>
      </c>
      <c r="S858" s="288" t="str">
        <f t="shared" si="63"/>
        <v>//**Other Machinery Shift to Electricity: **</v>
      </c>
      <c r="T858" s="275"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25">
      <c r="A859" s="275" t="s">
        <v>2185</v>
      </c>
      <c r="C859" s="189" t="s">
        <v>753</v>
      </c>
      <c r="D859" s="189" t="s">
        <v>830</v>
      </c>
      <c r="E859" s="189" t="s">
        <v>831</v>
      </c>
      <c r="F859" s="191" t="s">
        <v>2064</v>
      </c>
      <c r="G859" s="184" t="s">
        <v>806</v>
      </c>
      <c r="H859" s="181" t="s">
        <v>2116</v>
      </c>
      <c r="I859" s="184" t="s">
        <v>2110</v>
      </c>
      <c r="J859" s="43">
        <v>1389</v>
      </c>
      <c r="K859" s="184" t="s">
        <v>332</v>
      </c>
      <c r="L859" s="184"/>
      <c r="N859" s="209" t="s">
        <v>2183</v>
      </c>
      <c r="O859" s="209"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88" t="s">
        <v>2184</v>
      </c>
      <c r="Q859" s="288" t="s">
        <v>310</v>
      </c>
      <c r="R859" s="288" t="str">
        <f t="shared" si="62"/>
        <v>Other Machinery Shift to Coal</v>
      </c>
      <c r="S859" s="288" t="str">
        <f t="shared" si="63"/>
        <v>//**Other Machinery Shift to Coal: **</v>
      </c>
      <c r="T859" s="275" t="str">
        <f t="shared" si="64"/>
        <v/>
      </c>
    </row>
    <row r="860" spans="1:20" x14ac:dyDescent="0.25">
      <c r="A860" s="275" t="s">
        <v>2185</v>
      </c>
      <c r="C860" s="189" t="s">
        <v>753</v>
      </c>
      <c r="D860" s="189" t="s">
        <v>830</v>
      </c>
      <c r="E860" s="189" t="s">
        <v>831</v>
      </c>
      <c r="F860" s="191" t="s">
        <v>2064</v>
      </c>
      <c r="G860" s="184" t="s">
        <v>808</v>
      </c>
      <c r="H860" s="181" t="s">
        <v>2116</v>
      </c>
      <c r="I860" s="184" t="s">
        <v>2109</v>
      </c>
      <c r="J860" s="43">
        <v>1390</v>
      </c>
      <c r="K860" s="184" t="s">
        <v>332</v>
      </c>
      <c r="L860" s="184"/>
      <c r="N860" s="209" t="s">
        <v>2183</v>
      </c>
      <c r="O860" s="209"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88" t="s">
        <v>2184</v>
      </c>
      <c r="Q860" s="288" t="s">
        <v>310</v>
      </c>
      <c r="R860" s="288" t="str">
        <f t="shared" si="62"/>
        <v>Other Machinery Shift to Natural Gas</v>
      </c>
      <c r="S860" s="288" t="str">
        <f t="shared" si="63"/>
        <v>//**Other Machinery Shift to Natural Gas: **</v>
      </c>
      <c r="T860" s="275" t="str">
        <f t="shared" si="64"/>
        <v/>
      </c>
    </row>
    <row r="861" spans="1:20" x14ac:dyDescent="0.25">
      <c r="A861" s="275" t="s">
        <v>2185</v>
      </c>
      <c r="C861" s="189" t="s">
        <v>753</v>
      </c>
      <c r="D861" s="189" t="s">
        <v>830</v>
      </c>
      <c r="E861" s="189" t="s">
        <v>831</v>
      </c>
      <c r="F861" s="191" t="s">
        <v>2064</v>
      </c>
      <c r="G861" s="184" t="s">
        <v>810</v>
      </c>
      <c r="H861" s="181" t="s">
        <v>2116</v>
      </c>
      <c r="I861" s="184" t="s">
        <v>2108</v>
      </c>
      <c r="J861" s="43">
        <v>1391</v>
      </c>
      <c r="K861" s="184" t="s">
        <v>332</v>
      </c>
      <c r="L861" s="184"/>
      <c r="N861" s="209" t="s">
        <v>2183</v>
      </c>
      <c r="O861" s="209"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88" t="s">
        <v>2184</v>
      </c>
      <c r="Q861" s="288" t="s">
        <v>310</v>
      </c>
      <c r="R861" s="288" t="str">
        <f t="shared" si="62"/>
        <v>Other Machinery Shift to Biomass</v>
      </c>
      <c r="S861" s="288" t="str">
        <f t="shared" si="63"/>
        <v>//**Other Machinery Shift to Biomass: **</v>
      </c>
      <c r="T861" s="275" t="str">
        <f t="shared" si="64"/>
        <v/>
      </c>
    </row>
    <row r="862" spans="1:20" x14ac:dyDescent="0.25">
      <c r="A862" s="275" t="s">
        <v>2185</v>
      </c>
      <c r="C862" s="189" t="s">
        <v>753</v>
      </c>
      <c r="D862" s="189" t="s">
        <v>830</v>
      </c>
      <c r="E862" s="189" t="s">
        <v>831</v>
      </c>
      <c r="F862" s="191" t="s">
        <v>2064</v>
      </c>
      <c r="G862" s="184" t="s">
        <v>812</v>
      </c>
      <c r="H862" s="181" t="s">
        <v>2116</v>
      </c>
      <c r="I862" s="184" t="s">
        <v>2107</v>
      </c>
      <c r="J862" s="43">
        <v>1392</v>
      </c>
      <c r="K862" s="184" t="s">
        <v>332</v>
      </c>
      <c r="L862" s="184"/>
      <c r="N862" s="209" t="s">
        <v>2183</v>
      </c>
      <c r="O862" s="209"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88" t="s">
        <v>2184</v>
      </c>
      <c r="Q862" s="288" t="s">
        <v>310</v>
      </c>
      <c r="R862" s="288" t="str">
        <f t="shared" si="62"/>
        <v>Other Machinery Shift to Petroleum</v>
      </c>
      <c r="S862" s="288" t="str">
        <f t="shared" si="63"/>
        <v>//**Other Machinery Shift to Petroleum: **</v>
      </c>
      <c r="T862" s="275" t="str">
        <f t="shared" si="64"/>
        <v/>
      </c>
    </row>
    <row r="863" spans="1:20" x14ac:dyDescent="0.25">
      <c r="A863" s="275" t="s">
        <v>2185</v>
      </c>
      <c r="C863" s="189" t="s">
        <v>753</v>
      </c>
      <c r="D863" s="189" t="s">
        <v>830</v>
      </c>
      <c r="E863" s="189" t="s">
        <v>831</v>
      </c>
      <c r="F863" s="191" t="s">
        <v>2064</v>
      </c>
      <c r="G863" s="184" t="s">
        <v>814</v>
      </c>
      <c r="H863" s="181" t="s">
        <v>2116</v>
      </c>
      <c r="I863" s="184" t="s">
        <v>2106</v>
      </c>
      <c r="J863" s="43">
        <v>1393</v>
      </c>
      <c r="K863" s="184" t="s">
        <v>332</v>
      </c>
      <c r="L863" s="184"/>
      <c r="N863" s="209" t="s">
        <v>2183</v>
      </c>
      <c r="O863" s="209"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88" t="s">
        <v>2184</v>
      </c>
      <c r="Q863" s="288" t="s">
        <v>310</v>
      </c>
      <c r="R863" s="288" t="str">
        <f t="shared" si="62"/>
        <v>Other Machinery Shift to Purchased Heat</v>
      </c>
      <c r="S863" s="288" t="str">
        <f t="shared" si="63"/>
        <v>//**Other Machinery Shift to Purchased Heat: **</v>
      </c>
      <c r="T863" s="275" t="str">
        <f t="shared" si="64"/>
        <v/>
      </c>
    </row>
    <row r="864" spans="1:20" x14ac:dyDescent="0.25">
      <c r="A864" s="275" t="s">
        <v>2185</v>
      </c>
      <c r="C864" s="189" t="s">
        <v>753</v>
      </c>
      <c r="D864" s="189" t="s">
        <v>830</v>
      </c>
      <c r="E864" s="189" t="s">
        <v>831</v>
      </c>
      <c r="F864" s="191" t="s">
        <v>2064</v>
      </c>
      <c r="G864" s="184" t="s">
        <v>816</v>
      </c>
      <c r="H864" s="181" t="s">
        <v>2116</v>
      </c>
      <c r="I864" s="184" t="s">
        <v>2105</v>
      </c>
      <c r="J864" s="43">
        <v>1394</v>
      </c>
      <c r="K864" s="184" t="s">
        <v>332</v>
      </c>
      <c r="L864" s="184"/>
      <c r="N864" s="209" t="s">
        <v>2183</v>
      </c>
      <c r="O864" s="209"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88" t="s">
        <v>2184</v>
      </c>
      <c r="Q864" s="288" t="s">
        <v>310</v>
      </c>
      <c r="R864" s="288" t="str">
        <f t="shared" si="62"/>
        <v>Other Machinery Shift to Crude Oil</v>
      </c>
      <c r="S864" s="288" t="str">
        <f t="shared" si="63"/>
        <v>//**Other Machinery Shift to Crude Oil: **</v>
      </c>
      <c r="T864" s="275" t="str">
        <f t="shared" si="64"/>
        <v/>
      </c>
    </row>
    <row r="865" spans="1:20" x14ac:dyDescent="0.25">
      <c r="A865" s="275" t="s">
        <v>2185</v>
      </c>
      <c r="C865" s="189" t="s">
        <v>753</v>
      </c>
      <c r="D865" s="189" t="s">
        <v>830</v>
      </c>
      <c r="E865" s="189" t="s">
        <v>831</v>
      </c>
      <c r="F865" s="191" t="s">
        <v>2064</v>
      </c>
      <c r="G865" s="184" t="s">
        <v>818</v>
      </c>
      <c r="H865" s="181" t="s">
        <v>2116</v>
      </c>
      <c r="I865" s="184" t="s">
        <v>2104</v>
      </c>
      <c r="J865" s="43">
        <v>1395</v>
      </c>
      <c r="K865" s="184" t="s">
        <v>332</v>
      </c>
      <c r="L865" s="184"/>
      <c r="N865" s="209" t="s">
        <v>2183</v>
      </c>
      <c r="O865" s="209"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88" t="s">
        <v>2184</v>
      </c>
      <c r="Q865" s="288" t="s">
        <v>310</v>
      </c>
      <c r="R865" s="288" t="str">
        <f t="shared" si="62"/>
        <v>Other Machinery Shift to Heavy or Residual Oil</v>
      </c>
      <c r="S865" s="288" t="str">
        <f t="shared" si="63"/>
        <v>//**Other Machinery Shift to Heavy or Residual Oil: **</v>
      </c>
      <c r="T865" s="275" t="str">
        <f t="shared" si="64"/>
        <v/>
      </c>
    </row>
    <row r="866" spans="1:20" x14ac:dyDescent="0.25">
      <c r="A866" s="275" t="s">
        <v>2185</v>
      </c>
      <c r="C866" s="189" t="s">
        <v>753</v>
      </c>
      <c r="D866" s="189" t="s">
        <v>830</v>
      </c>
      <c r="E866" s="189" t="s">
        <v>831</v>
      </c>
      <c r="F866" s="191" t="s">
        <v>2064</v>
      </c>
      <c r="G866" s="184" t="s">
        <v>820</v>
      </c>
      <c r="H866" s="181" t="s">
        <v>2116</v>
      </c>
      <c r="I866" s="184" t="s">
        <v>2103</v>
      </c>
      <c r="J866" s="43">
        <v>1396</v>
      </c>
      <c r="K866" s="184" t="s">
        <v>332</v>
      </c>
      <c r="L866" s="184"/>
      <c r="N866" s="209" t="s">
        <v>2183</v>
      </c>
      <c r="O866" s="209"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88" t="s">
        <v>2184</v>
      </c>
      <c r="Q866" s="288" t="s">
        <v>310</v>
      </c>
      <c r="R866" s="288" t="str">
        <f t="shared" si="62"/>
        <v>Other Machinery Shift to LPG Propane or Butane</v>
      </c>
      <c r="S866" s="288" t="str">
        <f t="shared" si="63"/>
        <v>//**Other Machinery Shift to LPG Propane or Butane: **</v>
      </c>
      <c r="T866" s="275" t="str">
        <f t="shared" si="64"/>
        <v/>
      </c>
    </row>
    <row r="867" spans="1:20" x14ac:dyDescent="0.25">
      <c r="A867" s="275" t="s">
        <v>2185</v>
      </c>
      <c r="C867" s="189" t="s">
        <v>753</v>
      </c>
      <c r="D867" s="189" t="s">
        <v>830</v>
      </c>
      <c r="E867" s="189" t="s">
        <v>831</v>
      </c>
      <c r="F867" s="191" t="s">
        <v>2064</v>
      </c>
      <c r="G867" s="184" t="s">
        <v>822</v>
      </c>
      <c r="H867" s="181" t="s">
        <v>2116</v>
      </c>
      <c r="I867" s="184" t="s">
        <v>2101</v>
      </c>
      <c r="J867" s="43">
        <v>1397</v>
      </c>
      <c r="K867" s="184" t="s">
        <v>310</v>
      </c>
      <c r="L867" s="189" t="s">
        <v>2315</v>
      </c>
      <c r="N867" s="209" t="s">
        <v>2183</v>
      </c>
      <c r="O867" s="209"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88" t="s">
        <v>2184</v>
      </c>
      <c r="Q867" s="288" t="s">
        <v>310</v>
      </c>
      <c r="R867" s="288" t="str">
        <f t="shared" si="62"/>
        <v>Other Machinery Shift to Hydrogen</v>
      </c>
      <c r="S867" s="288" t="str">
        <f t="shared" si="63"/>
        <v>//**Other Machinery Shift to Hydrogen: **</v>
      </c>
      <c r="T867" s="275"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25">
      <c r="A868" s="275" t="s">
        <v>2185</v>
      </c>
      <c r="C868" s="189" t="s">
        <v>753</v>
      </c>
      <c r="D868" s="189" t="s">
        <v>830</v>
      </c>
      <c r="E868" s="189" t="s">
        <v>831</v>
      </c>
      <c r="F868" s="191" t="s">
        <v>2062</v>
      </c>
      <c r="G868" s="184" t="s">
        <v>799</v>
      </c>
      <c r="H868" s="181" t="s">
        <v>2115</v>
      </c>
      <c r="I868" s="184" t="s">
        <v>2111</v>
      </c>
      <c r="J868" s="43">
        <v>1398</v>
      </c>
      <c r="K868" s="184" t="s">
        <v>310</v>
      </c>
      <c r="L868" s="189" t="s">
        <v>2315</v>
      </c>
      <c r="N868" s="209" t="s">
        <v>2183</v>
      </c>
      <c r="O868" s="209"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88" t="s">
        <v>2184</v>
      </c>
      <c r="Q868" s="288" t="s">
        <v>310</v>
      </c>
      <c r="R868" s="288" t="str">
        <f t="shared" si="62"/>
        <v>Road Vehicles Shift to Electricity</v>
      </c>
      <c r="S868" s="288" t="str">
        <f t="shared" si="63"/>
        <v>//**Road Vehicles Shift to Electricity: **</v>
      </c>
      <c r="T868" s="275"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25">
      <c r="A869" s="275" t="s">
        <v>2185</v>
      </c>
      <c r="C869" s="189" t="s">
        <v>753</v>
      </c>
      <c r="D869" s="189" t="s">
        <v>830</v>
      </c>
      <c r="E869" s="189" t="s">
        <v>831</v>
      </c>
      <c r="F869" s="191" t="s">
        <v>2062</v>
      </c>
      <c r="G869" s="184" t="s">
        <v>806</v>
      </c>
      <c r="H869" s="181" t="s">
        <v>2115</v>
      </c>
      <c r="I869" s="184" t="s">
        <v>2110</v>
      </c>
      <c r="J869" s="43">
        <v>1399</v>
      </c>
      <c r="K869" s="184" t="s">
        <v>332</v>
      </c>
      <c r="L869" s="184"/>
      <c r="N869" s="209" t="s">
        <v>2183</v>
      </c>
      <c r="O869" s="209"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88" t="s">
        <v>2184</v>
      </c>
      <c r="Q869" s="288" t="s">
        <v>310</v>
      </c>
      <c r="R869" s="288" t="str">
        <f t="shared" si="62"/>
        <v>Road Vehicles Shift to Coal</v>
      </c>
      <c r="S869" s="288" t="str">
        <f t="shared" si="63"/>
        <v>//**Road Vehicles Shift to Coal: **</v>
      </c>
      <c r="T869" s="275" t="str">
        <f t="shared" si="64"/>
        <v/>
      </c>
    </row>
    <row r="870" spans="1:20" x14ac:dyDescent="0.25">
      <c r="A870" s="275" t="s">
        <v>2185</v>
      </c>
      <c r="C870" s="189" t="s">
        <v>753</v>
      </c>
      <c r="D870" s="189" t="s">
        <v>830</v>
      </c>
      <c r="E870" s="189" t="s">
        <v>831</v>
      </c>
      <c r="F870" s="191" t="s">
        <v>2062</v>
      </c>
      <c r="G870" s="184" t="s">
        <v>808</v>
      </c>
      <c r="H870" s="181" t="s">
        <v>2115</v>
      </c>
      <c r="I870" s="184" t="s">
        <v>2109</v>
      </c>
      <c r="J870" s="43">
        <v>1400</v>
      </c>
      <c r="K870" s="184" t="s">
        <v>332</v>
      </c>
      <c r="L870" s="184"/>
      <c r="N870" s="209" t="s">
        <v>2183</v>
      </c>
      <c r="O870" s="209"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88" t="s">
        <v>2184</v>
      </c>
      <c r="Q870" s="288" t="s">
        <v>310</v>
      </c>
      <c r="R870" s="288" t="str">
        <f t="shared" si="62"/>
        <v>Road Vehicles Shift to Natural Gas</v>
      </c>
      <c r="S870" s="288" t="str">
        <f t="shared" si="63"/>
        <v>//**Road Vehicles Shift to Natural Gas: **</v>
      </c>
      <c r="T870" s="275" t="str">
        <f t="shared" si="64"/>
        <v/>
      </c>
    </row>
    <row r="871" spans="1:20" x14ac:dyDescent="0.25">
      <c r="A871" s="275" t="s">
        <v>2185</v>
      </c>
      <c r="C871" s="189" t="s">
        <v>753</v>
      </c>
      <c r="D871" s="189" t="s">
        <v>830</v>
      </c>
      <c r="E871" s="189" t="s">
        <v>831</v>
      </c>
      <c r="F871" s="191" t="s">
        <v>2062</v>
      </c>
      <c r="G871" s="184" t="s">
        <v>810</v>
      </c>
      <c r="H871" s="181" t="s">
        <v>2115</v>
      </c>
      <c r="I871" s="184" t="s">
        <v>2108</v>
      </c>
      <c r="J871" s="43">
        <v>1401</v>
      </c>
      <c r="K871" s="184" t="s">
        <v>332</v>
      </c>
      <c r="L871" s="184"/>
      <c r="N871" s="209" t="s">
        <v>2183</v>
      </c>
      <c r="O871" s="209"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88" t="s">
        <v>2184</v>
      </c>
      <c r="Q871" s="288" t="s">
        <v>310</v>
      </c>
      <c r="R871" s="288" t="str">
        <f t="shared" ref="R871:R927" si="65">H871&amp;" "&amp;I871</f>
        <v>Road Vehicles Shift to Biomass</v>
      </c>
      <c r="S871" s="288" t="str">
        <f t="shared" ref="S871:S927" si="66">IF(R871="","","//**"&amp;R871&amp;": **")</f>
        <v>//**Road Vehicles Shift to Biomass: **</v>
      </c>
      <c r="T871" s="275" t="str">
        <f t="shared" ref="T871:T927" si="67">IF(K871="Yes",S871&amp;L871,"")</f>
        <v/>
      </c>
    </row>
    <row r="872" spans="1:20" x14ac:dyDescent="0.25">
      <c r="A872" s="275" t="s">
        <v>2185</v>
      </c>
      <c r="C872" s="189" t="s">
        <v>753</v>
      </c>
      <c r="D872" s="189" t="s">
        <v>830</v>
      </c>
      <c r="E872" s="189" t="s">
        <v>831</v>
      </c>
      <c r="F872" s="191" t="s">
        <v>2062</v>
      </c>
      <c r="G872" s="184" t="s">
        <v>812</v>
      </c>
      <c r="H872" s="181" t="s">
        <v>2115</v>
      </c>
      <c r="I872" s="184" t="s">
        <v>2107</v>
      </c>
      <c r="J872" s="43">
        <v>1402</v>
      </c>
      <c r="K872" s="184" t="s">
        <v>332</v>
      </c>
      <c r="L872" s="184"/>
      <c r="N872" s="209" t="s">
        <v>2183</v>
      </c>
      <c r="O872" s="209"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88" t="s">
        <v>2184</v>
      </c>
      <c r="Q872" s="288" t="s">
        <v>310</v>
      </c>
      <c r="R872" s="288" t="str">
        <f t="shared" si="65"/>
        <v>Road Vehicles Shift to Petroleum</v>
      </c>
      <c r="S872" s="288" t="str">
        <f t="shared" si="66"/>
        <v>//**Road Vehicles Shift to Petroleum: **</v>
      </c>
      <c r="T872" s="275" t="str">
        <f t="shared" si="67"/>
        <v/>
      </c>
    </row>
    <row r="873" spans="1:20" x14ac:dyDescent="0.25">
      <c r="A873" s="275" t="s">
        <v>2185</v>
      </c>
      <c r="C873" s="189" t="s">
        <v>753</v>
      </c>
      <c r="D873" s="189" t="s">
        <v>830</v>
      </c>
      <c r="E873" s="189" t="s">
        <v>831</v>
      </c>
      <c r="F873" s="191" t="s">
        <v>2062</v>
      </c>
      <c r="G873" s="184" t="s">
        <v>814</v>
      </c>
      <c r="H873" s="181" t="s">
        <v>2115</v>
      </c>
      <c r="I873" s="184" t="s">
        <v>2106</v>
      </c>
      <c r="J873" s="43">
        <v>1403</v>
      </c>
      <c r="K873" s="184" t="s">
        <v>332</v>
      </c>
      <c r="L873" s="184"/>
      <c r="N873" s="209" t="s">
        <v>2183</v>
      </c>
      <c r="O873" s="209"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88" t="s">
        <v>2184</v>
      </c>
      <c r="Q873" s="288" t="s">
        <v>310</v>
      </c>
      <c r="R873" s="288" t="str">
        <f t="shared" si="65"/>
        <v>Road Vehicles Shift to Purchased Heat</v>
      </c>
      <c r="S873" s="288" t="str">
        <f t="shared" si="66"/>
        <v>//**Road Vehicles Shift to Purchased Heat: **</v>
      </c>
      <c r="T873" s="275" t="str">
        <f t="shared" si="67"/>
        <v/>
      </c>
    </row>
    <row r="874" spans="1:20" x14ac:dyDescent="0.25">
      <c r="A874" s="275" t="s">
        <v>2185</v>
      </c>
      <c r="C874" s="189" t="s">
        <v>753</v>
      </c>
      <c r="D874" s="189" t="s">
        <v>830</v>
      </c>
      <c r="E874" s="189" t="s">
        <v>831</v>
      </c>
      <c r="F874" s="191" t="s">
        <v>2062</v>
      </c>
      <c r="G874" s="184" t="s">
        <v>816</v>
      </c>
      <c r="H874" s="181" t="s">
        <v>2115</v>
      </c>
      <c r="I874" s="184" t="s">
        <v>2105</v>
      </c>
      <c r="J874" s="43">
        <v>1404</v>
      </c>
      <c r="K874" s="184" t="s">
        <v>332</v>
      </c>
      <c r="L874" s="184"/>
      <c r="N874" s="209" t="s">
        <v>2183</v>
      </c>
      <c r="O874" s="209"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88" t="s">
        <v>2184</v>
      </c>
      <c r="Q874" s="288" t="s">
        <v>310</v>
      </c>
      <c r="R874" s="288" t="str">
        <f t="shared" si="65"/>
        <v>Road Vehicles Shift to Crude Oil</v>
      </c>
      <c r="S874" s="288" t="str">
        <f t="shared" si="66"/>
        <v>//**Road Vehicles Shift to Crude Oil: **</v>
      </c>
      <c r="T874" s="275" t="str">
        <f t="shared" si="67"/>
        <v/>
      </c>
    </row>
    <row r="875" spans="1:20" x14ac:dyDescent="0.25">
      <c r="A875" s="275" t="s">
        <v>2185</v>
      </c>
      <c r="C875" s="189" t="s">
        <v>753</v>
      </c>
      <c r="D875" s="189" t="s">
        <v>830</v>
      </c>
      <c r="E875" s="189" t="s">
        <v>831</v>
      </c>
      <c r="F875" s="191" t="s">
        <v>2062</v>
      </c>
      <c r="G875" s="184" t="s">
        <v>818</v>
      </c>
      <c r="H875" s="181" t="s">
        <v>2115</v>
      </c>
      <c r="I875" s="184" t="s">
        <v>2104</v>
      </c>
      <c r="J875" s="43">
        <v>1405</v>
      </c>
      <c r="K875" s="184" t="s">
        <v>332</v>
      </c>
      <c r="L875" s="184"/>
      <c r="N875" s="209" t="s">
        <v>2183</v>
      </c>
      <c r="O875" s="209"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88" t="s">
        <v>2184</v>
      </c>
      <c r="Q875" s="288" t="s">
        <v>310</v>
      </c>
      <c r="R875" s="288" t="str">
        <f t="shared" si="65"/>
        <v>Road Vehicles Shift to Heavy or Residual Oil</v>
      </c>
      <c r="S875" s="288" t="str">
        <f t="shared" si="66"/>
        <v>//**Road Vehicles Shift to Heavy or Residual Oil: **</v>
      </c>
      <c r="T875" s="275" t="str">
        <f t="shared" si="67"/>
        <v/>
      </c>
    </row>
    <row r="876" spans="1:20" x14ac:dyDescent="0.25">
      <c r="A876" s="275" t="s">
        <v>2185</v>
      </c>
      <c r="C876" s="189" t="s">
        <v>753</v>
      </c>
      <c r="D876" s="189" t="s">
        <v>830</v>
      </c>
      <c r="E876" s="189" t="s">
        <v>831</v>
      </c>
      <c r="F876" s="191" t="s">
        <v>2062</v>
      </c>
      <c r="G876" s="184" t="s">
        <v>820</v>
      </c>
      <c r="H876" s="181" t="s">
        <v>2115</v>
      </c>
      <c r="I876" s="184" t="s">
        <v>2103</v>
      </c>
      <c r="J876" s="43">
        <v>1406</v>
      </c>
      <c r="K876" s="184" t="s">
        <v>332</v>
      </c>
      <c r="L876" s="184"/>
      <c r="N876" s="209" t="s">
        <v>2183</v>
      </c>
      <c r="O876" s="209"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88" t="s">
        <v>2184</v>
      </c>
      <c r="Q876" s="288" t="s">
        <v>310</v>
      </c>
      <c r="R876" s="288" t="str">
        <f t="shared" si="65"/>
        <v>Road Vehicles Shift to LPG Propane or Butane</v>
      </c>
      <c r="S876" s="288" t="str">
        <f t="shared" si="66"/>
        <v>//**Road Vehicles Shift to LPG Propane or Butane: **</v>
      </c>
      <c r="T876" s="275" t="str">
        <f t="shared" si="67"/>
        <v/>
      </c>
    </row>
    <row r="877" spans="1:20" x14ac:dyDescent="0.25">
      <c r="A877" s="275" t="s">
        <v>2185</v>
      </c>
      <c r="C877" s="189" t="s">
        <v>753</v>
      </c>
      <c r="D877" s="189" t="s">
        <v>830</v>
      </c>
      <c r="E877" s="189" t="s">
        <v>831</v>
      </c>
      <c r="F877" s="191" t="s">
        <v>2062</v>
      </c>
      <c r="G877" s="184" t="s">
        <v>822</v>
      </c>
      <c r="H877" s="181" t="s">
        <v>2115</v>
      </c>
      <c r="I877" s="184" t="s">
        <v>2101</v>
      </c>
      <c r="J877" s="43">
        <v>1407</v>
      </c>
      <c r="K877" s="184" t="s">
        <v>310</v>
      </c>
      <c r="L877" s="189" t="s">
        <v>2315</v>
      </c>
      <c r="N877" s="209" t="s">
        <v>2183</v>
      </c>
      <c r="O877" s="209"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88" t="s">
        <v>2184</v>
      </c>
      <c r="Q877" s="288" t="s">
        <v>310</v>
      </c>
      <c r="R877" s="288" t="str">
        <f t="shared" si="65"/>
        <v>Road Vehicles Shift to Hydrogen</v>
      </c>
      <c r="S877" s="288" t="str">
        <f t="shared" si="66"/>
        <v>//**Road Vehicles Shift to Hydrogen: **</v>
      </c>
      <c r="T877" s="275"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25">
      <c r="A878" s="275" t="s">
        <v>2185</v>
      </c>
      <c r="C878" s="189" t="s">
        <v>753</v>
      </c>
      <c r="D878" s="189" t="s">
        <v>830</v>
      </c>
      <c r="E878" s="189" t="s">
        <v>831</v>
      </c>
      <c r="F878" s="191" t="s">
        <v>2060</v>
      </c>
      <c r="G878" s="184" t="s">
        <v>799</v>
      </c>
      <c r="H878" s="181" t="s">
        <v>2114</v>
      </c>
      <c r="I878" s="184" t="s">
        <v>2111</v>
      </c>
      <c r="J878" s="43">
        <v>1408</v>
      </c>
      <c r="K878" s="184" t="s">
        <v>310</v>
      </c>
      <c r="L878" s="189" t="s">
        <v>2315</v>
      </c>
      <c r="N878" s="209" t="s">
        <v>2183</v>
      </c>
      <c r="O878" s="209"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88" t="s">
        <v>2184</v>
      </c>
      <c r="Q878" s="288" t="s">
        <v>310</v>
      </c>
      <c r="R878" s="288" t="str">
        <f t="shared" si="65"/>
        <v>Nonroad Vehicles Shift to Electricity</v>
      </c>
      <c r="S878" s="288" t="str">
        <f t="shared" si="66"/>
        <v>//**Nonroad Vehicles Shift to Electricity: **</v>
      </c>
      <c r="T878" s="275"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25">
      <c r="A879" s="275" t="s">
        <v>2185</v>
      </c>
      <c r="C879" s="189" t="s">
        <v>753</v>
      </c>
      <c r="D879" s="189" t="s">
        <v>830</v>
      </c>
      <c r="E879" s="189" t="s">
        <v>831</v>
      </c>
      <c r="F879" s="191" t="s">
        <v>2060</v>
      </c>
      <c r="G879" s="184" t="s">
        <v>806</v>
      </c>
      <c r="H879" s="181" t="s">
        <v>2114</v>
      </c>
      <c r="I879" s="184" t="s">
        <v>2110</v>
      </c>
      <c r="J879" s="43">
        <v>1409</v>
      </c>
      <c r="K879" s="184" t="s">
        <v>332</v>
      </c>
      <c r="L879" s="184"/>
      <c r="N879" s="209" t="s">
        <v>2183</v>
      </c>
      <c r="O879" s="209"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88" t="s">
        <v>2184</v>
      </c>
      <c r="Q879" s="288" t="s">
        <v>310</v>
      </c>
      <c r="R879" s="288" t="str">
        <f t="shared" si="65"/>
        <v>Nonroad Vehicles Shift to Coal</v>
      </c>
      <c r="S879" s="288" t="str">
        <f t="shared" si="66"/>
        <v>//**Nonroad Vehicles Shift to Coal: **</v>
      </c>
      <c r="T879" s="275" t="str">
        <f t="shared" si="67"/>
        <v/>
      </c>
    </row>
    <row r="880" spans="1:20" x14ac:dyDescent="0.25">
      <c r="A880" s="275" t="s">
        <v>2185</v>
      </c>
      <c r="C880" s="189" t="s">
        <v>753</v>
      </c>
      <c r="D880" s="189" t="s">
        <v>830</v>
      </c>
      <c r="E880" s="189" t="s">
        <v>831</v>
      </c>
      <c r="F880" s="191" t="s">
        <v>2060</v>
      </c>
      <c r="G880" s="184" t="s">
        <v>808</v>
      </c>
      <c r="H880" s="181" t="s">
        <v>2114</v>
      </c>
      <c r="I880" s="184" t="s">
        <v>2109</v>
      </c>
      <c r="J880" s="43">
        <v>1410</v>
      </c>
      <c r="K880" s="184" t="s">
        <v>332</v>
      </c>
      <c r="L880" s="184"/>
      <c r="N880" s="209" t="s">
        <v>2183</v>
      </c>
      <c r="O880" s="209"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88" t="s">
        <v>2184</v>
      </c>
      <c r="Q880" s="288" t="s">
        <v>310</v>
      </c>
      <c r="R880" s="288" t="str">
        <f t="shared" si="65"/>
        <v>Nonroad Vehicles Shift to Natural Gas</v>
      </c>
      <c r="S880" s="288" t="str">
        <f t="shared" si="66"/>
        <v>//**Nonroad Vehicles Shift to Natural Gas: **</v>
      </c>
      <c r="T880" s="275" t="str">
        <f t="shared" si="67"/>
        <v/>
      </c>
    </row>
    <row r="881" spans="1:20" x14ac:dyDescent="0.25">
      <c r="A881" s="275" t="s">
        <v>2185</v>
      </c>
      <c r="C881" s="189" t="s">
        <v>753</v>
      </c>
      <c r="D881" s="189" t="s">
        <v>830</v>
      </c>
      <c r="E881" s="189" t="s">
        <v>831</v>
      </c>
      <c r="F881" s="191" t="s">
        <v>2060</v>
      </c>
      <c r="G881" s="184" t="s">
        <v>810</v>
      </c>
      <c r="H881" s="181" t="s">
        <v>2114</v>
      </c>
      <c r="I881" s="184" t="s">
        <v>2108</v>
      </c>
      <c r="J881" s="43">
        <v>1411</v>
      </c>
      <c r="K881" s="184" t="s">
        <v>332</v>
      </c>
      <c r="L881" s="184"/>
      <c r="N881" s="209" t="s">
        <v>2183</v>
      </c>
      <c r="O881" s="209"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88" t="s">
        <v>2184</v>
      </c>
      <c r="Q881" s="288" t="s">
        <v>310</v>
      </c>
      <c r="R881" s="288" t="str">
        <f t="shared" si="65"/>
        <v>Nonroad Vehicles Shift to Biomass</v>
      </c>
      <c r="S881" s="288" t="str">
        <f t="shared" si="66"/>
        <v>//**Nonroad Vehicles Shift to Biomass: **</v>
      </c>
      <c r="T881" s="275" t="str">
        <f t="shared" si="67"/>
        <v/>
      </c>
    </row>
    <row r="882" spans="1:20" x14ac:dyDescent="0.25">
      <c r="A882" s="275" t="s">
        <v>2185</v>
      </c>
      <c r="C882" s="189" t="s">
        <v>753</v>
      </c>
      <c r="D882" s="189" t="s">
        <v>830</v>
      </c>
      <c r="E882" s="189" t="s">
        <v>831</v>
      </c>
      <c r="F882" s="191" t="s">
        <v>2060</v>
      </c>
      <c r="G882" s="184" t="s">
        <v>812</v>
      </c>
      <c r="H882" s="181" t="s">
        <v>2114</v>
      </c>
      <c r="I882" s="184" t="s">
        <v>2107</v>
      </c>
      <c r="J882" s="43">
        <v>1412</v>
      </c>
      <c r="K882" s="184" t="s">
        <v>332</v>
      </c>
      <c r="L882" s="184"/>
      <c r="N882" s="209" t="s">
        <v>2183</v>
      </c>
      <c r="O882" s="209"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88" t="s">
        <v>2184</v>
      </c>
      <c r="Q882" s="288" t="s">
        <v>310</v>
      </c>
      <c r="R882" s="288" t="str">
        <f t="shared" si="65"/>
        <v>Nonroad Vehicles Shift to Petroleum</v>
      </c>
      <c r="S882" s="288" t="str">
        <f t="shared" si="66"/>
        <v>//**Nonroad Vehicles Shift to Petroleum: **</v>
      </c>
      <c r="T882" s="275" t="str">
        <f t="shared" si="67"/>
        <v/>
      </c>
    </row>
    <row r="883" spans="1:20" x14ac:dyDescent="0.25">
      <c r="A883" s="275" t="s">
        <v>2185</v>
      </c>
      <c r="C883" s="189" t="s">
        <v>753</v>
      </c>
      <c r="D883" s="189" t="s">
        <v>830</v>
      </c>
      <c r="E883" s="189" t="s">
        <v>831</v>
      </c>
      <c r="F883" s="191" t="s">
        <v>2060</v>
      </c>
      <c r="G883" s="184" t="s">
        <v>814</v>
      </c>
      <c r="H883" s="181" t="s">
        <v>2114</v>
      </c>
      <c r="I883" s="184" t="s">
        <v>2106</v>
      </c>
      <c r="J883" s="43">
        <v>1413</v>
      </c>
      <c r="K883" s="184" t="s">
        <v>332</v>
      </c>
      <c r="L883" s="184"/>
      <c r="N883" s="209" t="s">
        <v>2183</v>
      </c>
      <c r="O883" s="209"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88" t="s">
        <v>2184</v>
      </c>
      <c r="Q883" s="288" t="s">
        <v>310</v>
      </c>
      <c r="R883" s="288" t="str">
        <f t="shared" si="65"/>
        <v>Nonroad Vehicles Shift to Purchased Heat</v>
      </c>
      <c r="S883" s="288" t="str">
        <f t="shared" si="66"/>
        <v>//**Nonroad Vehicles Shift to Purchased Heat: **</v>
      </c>
      <c r="T883" s="275" t="str">
        <f t="shared" si="67"/>
        <v/>
      </c>
    </row>
    <row r="884" spans="1:20" x14ac:dyDescent="0.25">
      <c r="A884" s="275" t="s">
        <v>2185</v>
      </c>
      <c r="C884" s="189" t="s">
        <v>753</v>
      </c>
      <c r="D884" s="189" t="s">
        <v>830</v>
      </c>
      <c r="E884" s="189" t="s">
        <v>831</v>
      </c>
      <c r="F884" s="191" t="s">
        <v>2060</v>
      </c>
      <c r="G884" s="184" t="s">
        <v>816</v>
      </c>
      <c r="H884" s="181" t="s">
        <v>2114</v>
      </c>
      <c r="I884" s="184" t="s">
        <v>2105</v>
      </c>
      <c r="J884" s="43">
        <v>1414</v>
      </c>
      <c r="K884" s="184" t="s">
        <v>332</v>
      </c>
      <c r="L884" s="184"/>
      <c r="N884" s="209" t="s">
        <v>2183</v>
      </c>
      <c r="O884" s="209"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88" t="s">
        <v>2184</v>
      </c>
      <c r="Q884" s="288" t="s">
        <v>310</v>
      </c>
      <c r="R884" s="288" t="str">
        <f t="shared" si="65"/>
        <v>Nonroad Vehicles Shift to Crude Oil</v>
      </c>
      <c r="S884" s="288" t="str">
        <f t="shared" si="66"/>
        <v>//**Nonroad Vehicles Shift to Crude Oil: **</v>
      </c>
      <c r="T884" s="275" t="str">
        <f t="shared" si="67"/>
        <v/>
      </c>
    </row>
    <row r="885" spans="1:20" x14ac:dyDescent="0.25">
      <c r="A885" s="275" t="s">
        <v>2185</v>
      </c>
      <c r="C885" s="189" t="s">
        <v>753</v>
      </c>
      <c r="D885" s="189" t="s">
        <v>830</v>
      </c>
      <c r="E885" s="189" t="s">
        <v>831</v>
      </c>
      <c r="F885" s="191" t="s">
        <v>2060</v>
      </c>
      <c r="G885" s="184" t="s">
        <v>818</v>
      </c>
      <c r="H885" s="181" t="s">
        <v>2114</v>
      </c>
      <c r="I885" s="184" t="s">
        <v>2104</v>
      </c>
      <c r="J885" s="43">
        <v>1415</v>
      </c>
      <c r="K885" s="184" t="s">
        <v>332</v>
      </c>
      <c r="L885" s="184"/>
      <c r="N885" s="209" t="s">
        <v>2183</v>
      </c>
      <c r="O885" s="209"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88" t="s">
        <v>2184</v>
      </c>
      <c r="Q885" s="288" t="s">
        <v>310</v>
      </c>
      <c r="R885" s="288" t="str">
        <f t="shared" si="65"/>
        <v>Nonroad Vehicles Shift to Heavy or Residual Oil</v>
      </c>
      <c r="S885" s="288" t="str">
        <f t="shared" si="66"/>
        <v>//**Nonroad Vehicles Shift to Heavy or Residual Oil: **</v>
      </c>
      <c r="T885" s="275" t="str">
        <f t="shared" si="67"/>
        <v/>
      </c>
    </row>
    <row r="886" spans="1:20" x14ac:dyDescent="0.25">
      <c r="A886" s="275" t="s">
        <v>2185</v>
      </c>
      <c r="C886" s="189" t="s">
        <v>753</v>
      </c>
      <c r="D886" s="189" t="s">
        <v>830</v>
      </c>
      <c r="E886" s="189" t="s">
        <v>831</v>
      </c>
      <c r="F886" s="191" t="s">
        <v>2060</v>
      </c>
      <c r="G886" s="184" t="s">
        <v>820</v>
      </c>
      <c r="H886" s="181" t="s">
        <v>2114</v>
      </c>
      <c r="I886" s="184" t="s">
        <v>2103</v>
      </c>
      <c r="J886" s="43">
        <v>1416</v>
      </c>
      <c r="K886" s="184" t="s">
        <v>332</v>
      </c>
      <c r="L886" s="184"/>
      <c r="N886" s="209" t="s">
        <v>2183</v>
      </c>
      <c r="O886" s="209"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88" t="s">
        <v>2184</v>
      </c>
      <c r="Q886" s="288" t="s">
        <v>310</v>
      </c>
      <c r="R886" s="288" t="str">
        <f t="shared" si="65"/>
        <v>Nonroad Vehicles Shift to LPG Propane or Butane</v>
      </c>
      <c r="S886" s="288" t="str">
        <f t="shared" si="66"/>
        <v>//**Nonroad Vehicles Shift to LPG Propane or Butane: **</v>
      </c>
      <c r="T886" s="275" t="str">
        <f t="shared" si="67"/>
        <v/>
      </c>
    </row>
    <row r="887" spans="1:20" x14ac:dyDescent="0.25">
      <c r="A887" s="275" t="s">
        <v>2185</v>
      </c>
      <c r="C887" s="189" t="s">
        <v>753</v>
      </c>
      <c r="D887" s="189" t="s">
        <v>830</v>
      </c>
      <c r="E887" s="189" t="s">
        <v>831</v>
      </c>
      <c r="F887" s="191" t="s">
        <v>2060</v>
      </c>
      <c r="G887" s="184" t="s">
        <v>822</v>
      </c>
      <c r="H887" s="181" t="s">
        <v>2114</v>
      </c>
      <c r="I887" s="184" t="s">
        <v>2101</v>
      </c>
      <c r="J887" s="43">
        <v>1417</v>
      </c>
      <c r="K887" s="184" t="s">
        <v>310</v>
      </c>
      <c r="L887" s="189" t="s">
        <v>2315</v>
      </c>
      <c r="N887" s="209" t="s">
        <v>2183</v>
      </c>
      <c r="O887" s="209"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88" t="s">
        <v>2184</v>
      </c>
      <c r="Q887" s="288" t="s">
        <v>310</v>
      </c>
      <c r="R887" s="288" t="str">
        <f t="shared" si="65"/>
        <v>Nonroad Vehicles Shift to Hydrogen</v>
      </c>
      <c r="S887" s="288" t="str">
        <f t="shared" si="66"/>
        <v>//**Nonroad Vehicles Shift to Hydrogen: **</v>
      </c>
      <c r="T887" s="275"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25">
      <c r="A888" s="275" t="s">
        <v>2185</v>
      </c>
      <c r="C888" s="189" t="s">
        <v>753</v>
      </c>
      <c r="D888" s="189" t="s">
        <v>830</v>
      </c>
      <c r="E888" s="189" t="s">
        <v>831</v>
      </c>
      <c r="F888" s="191" t="s">
        <v>2058</v>
      </c>
      <c r="G888" s="184" t="s">
        <v>799</v>
      </c>
      <c r="H888" s="181" t="s">
        <v>2113</v>
      </c>
      <c r="I888" s="184" t="s">
        <v>2111</v>
      </c>
      <c r="J888" s="43">
        <v>1418</v>
      </c>
      <c r="K888" s="184" t="s">
        <v>310</v>
      </c>
      <c r="L888" s="189" t="s">
        <v>2315</v>
      </c>
      <c r="N888" s="209" t="s">
        <v>2183</v>
      </c>
      <c r="O888" s="209"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88" t="s">
        <v>2184</v>
      </c>
      <c r="Q888" s="288" t="s">
        <v>310</v>
      </c>
      <c r="R888" s="288" t="str">
        <f t="shared" si="65"/>
        <v>Other Manufacturing Shift to Electricity</v>
      </c>
      <c r="S888" s="288" t="str">
        <f t="shared" si="66"/>
        <v>//**Other Manufacturing Shift to Electricity: **</v>
      </c>
      <c r="T888" s="275"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25">
      <c r="A889" s="275" t="s">
        <v>2185</v>
      </c>
      <c r="C889" s="189" t="s">
        <v>753</v>
      </c>
      <c r="D889" s="189" t="s">
        <v>830</v>
      </c>
      <c r="E889" s="189" t="s">
        <v>831</v>
      </c>
      <c r="F889" s="191" t="s">
        <v>2058</v>
      </c>
      <c r="G889" s="184" t="s">
        <v>806</v>
      </c>
      <c r="H889" s="181" t="s">
        <v>2113</v>
      </c>
      <c r="I889" s="184" t="s">
        <v>2110</v>
      </c>
      <c r="J889" s="43">
        <v>1419</v>
      </c>
      <c r="K889" s="184" t="s">
        <v>332</v>
      </c>
      <c r="L889" s="184"/>
      <c r="N889" s="209" t="s">
        <v>2183</v>
      </c>
      <c r="O889" s="209"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88" t="s">
        <v>2184</v>
      </c>
      <c r="Q889" s="288" t="s">
        <v>310</v>
      </c>
      <c r="R889" s="288" t="str">
        <f t="shared" si="65"/>
        <v>Other Manufacturing Shift to Coal</v>
      </c>
      <c r="S889" s="288" t="str">
        <f t="shared" si="66"/>
        <v>//**Other Manufacturing Shift to Coal: **</v>
      </c>
      <c r="T889" s="275" t="str">
        <f t="shared" si="67"/>
        <v/>
      </c>
    </row>
    <row r="890" spans="1:20" x14ac:dyDescent="0.25">
      <c r="A890" s="275" t="s">
        <v>2185</v>
      </c>
      <c r="C890" s="189" t="s">
        <v>753</v>
      </c>
      <c r="D890" s="189" t="s">
        <v>830</v>
      </c>
      <c r="E890" s="189" t="s">
        <v>831</v>
      </c>
      <c r="F890" s="191" t="s">
        <v>2058</v>
      </c>
      <c r="G890" s="184" t="s">
        <v>808</v>
      </c>
      <c r="H890" s="181" t="s">
        <v>2113</v>
      </c>
      <c r="I890" s="184" t="s">
        <v>2109</v>
      </c>
      <c r="J890" s="43">
        <v>1420</v>
      </c>
      <c r="K890" s="184" t="s">
        <v>332</v>
      </c>
      <c r="L890" s="184"/>
      <c r="N890" s="209" t="s">
        <v>2183</v>
      </c>
      <c r="O890" s="209"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88" t="s">
        <v>2184</v>
      </c>
      <c r="Q890" s="288" t="s">
        <v>310</v>
      </c>
      <c r="R890" s="288" t="str">
        <f t="shared" si="65"/>
        <v>Other Manufacturing Shift to Natural Gas</v>
      </c>
      <c r="S890" s="288" t="str">
        <f t="shared" si="66"/>
        <v>//**Other Manufacturing Shift to Natural Gas: **</v>
      </c>
      <c r="T890" s="275" t="str">
        <f t="shared" si="67"/>
        <v/>
      </c>
    </row>
    <row r="891" spans="1:20" x14ac:dyDescent="0.25">
      <c r="A891" s="275" t="s">
        <v>2185</v>
      </c>
      <c r="C891" s="189" t="s">
        <v>753</v>
      </c>
      <c r="D891" s="189" t="s">
        <v>830</v>
      </c>
      <c r="E891" s="189" t="s">
        <v>831</v>
      </c>
      <c r="F891" s="191" t="s">
        <v>2058</v>
      </c>
      <c r="G891" s="184" t="s">
        <v>810</v>
      </c>
      <c r="H891" s="181" t="s">
        <v>2113</v>
      </c>
      <c r="I891" s="184" t="s">
        <v>2108</v>
      </c>
      <c r="J891" s="43">
        <v>1421</v>
      </c>
      <c r="K891" s="184" t="s">
        <v>332</v>
      </c>
      <c r="L891" s="184"/>
      <c r="N891" s="209" t="s">
        <v>2183</v>
      </c>
      <c r="O891" s="209"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88" t="s">
        <v>2184</v>
      </c>
      <c r="Q891" s="288" t="s">
        <v>310</v>
      </c>
      <c r="R891" s="288" t="str">
        <f t="shared" si="65"/>
        <v>Other Manufacturing Shift to Biomass</v>
      </c>
      <c r="S891" s="288" t="str">
        <f t="shared" si="66"/>
        <v>//**Other Manufacturing Shift to Biomass: **</v>
      </c>
      <c r="T891" s="275" t="str">
        <f t="shared" si="67"/>
        <v/>
      </c>
    </row>
    <row r="892" spans="1:20" x14ac:dyDescent="0.25">
      <c r="A892" s="275" t="s">
        <v>2185</v>
      </c>
      <c r="C892" s="189" t="s">
        <v>753</v>
      </c>
      <c r="D892" s="189" t="s">
        <v>830</v>
      </c>
      <c r="E892" s="189" t="s">
        <v>831</v>
      </c>
      <c r="F892" s="191" t="s">
        <v>2058</v>
      </c>
      <c r="G892" s="184" t="s">
        <v>812</v>
      </c>
      <c r="H892" s="181" t="s">
        <v>2113</v>
      </c>
      <c r="I892" s="184" t="s">
        <v>2107</v>
      </c>
      <c r="J892" s="43">
        <v>1422</v>
      </c>
      <c r="K892" s="184" t="s">
        <v>332</v>
      </c>
      <c r="L892" s="184"/>
      <c r="N892" s="209" t="s">
        <v>2183</v>
      </c>
      <c r="O892" s="209"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88" t="s">
        <v>2184</v>
      </c>
      <c r="Q892" s="288" t="s">
        <v>310</v>
      </c>
      <c r="R892" s="288" t="str">
        <f t="shared" si="65"/>
        <v>Other Manufacturing Shift to Petroleum</v>
      </c>
      <c r="S892" s="288" t="str">
        <f t="shared" si="66"/>
        <v>//**Other Manufacturing Shift to Petroleum: **</v>
      </c>
      <c r="T892" s="275" t="str">
        <f t="shared" si="67"/>
        <v/>
      </c>
    </row>
    <row r="893" spans="1:20" x14ac:dyDescent="0.25">
      <c r="A893" s="275" t="s">
        <v>2185</v>
      </c>
      <c r="C893" s="189" t="s">
        <v>753</v>
      </c>
      <c r="D893" s="189" t="s">
        <v>830</v>
      </c>
      <c r="E893" s="189" t="s">
        <v>831</v>
      </c>
      <c r="F893" s="191" t="s">
        <v>2058</v>
      </c>
      <c r="G893" s="184" t="s">
        <v>814</v>
      </c>
      <c r="H893" s="181" t="s">
        <v>2113</v>
      </c>
      <c r="I893" s="184" t="s">
        <v>2106</v>
      </c>
      <c r="J893" s="43">
        <v>1423</v>
      </c>
      <c r="K893" s="184" t="s">
        <v>332</v>
      </c>
      <c r="L893" s="184"/>
      <c r="N893" s="209" t="s">
        <v>2183</v>
      </c>
      <c r="O893" s="209"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88" t="s">
        <v>2184</v>
      </c>
      <c r="Q893" s="288" t="s">
        <v>310</v>
      </c>
      <c r="R893" s="288" t="str">
        <f t="shared" si="65"/>
        <v>Other Manufacturing Shift to Purchased Heat</v>
      </c>
      <c r="S893" s="288" t="str">
        <f t="shared" si="66"/>
        <v>//**Other Manufacturing Shift to Purchased Heat: **</v>
      </c>
      <c r="T893" s="275" t="str">
        <f t="shared" si="67"/>
        <v/>
      </c>
    </row>
    <row r="894" spans="1:20" x14ac:dyDescent="0.25">
      <c r="A894" s="275" t="s">
        <v>2185</v>
      </c>
      <c r="C894" s="189" t="s">
        <v>753</v>
      </c>
      <c r="D894" s="189" t="s">
        <v>830</v>
      </c>
      <c r="E894" s="189" t="s">
        <v>831</v>
      </c>
      <c r="F894" s="191" t="s">
        <v>2058</v>
      </c>
      <c r="G894" s="184" t="s">
        <v>816</v>
      </c>
      <c r="H894" s="181" t="s">
        <v>2113</v>
      </c>
      <c r="I894" s="184" t="s">
        <v>2105</v>
      </c>
      <c r="J894" s="43">
        <v>1424</v>
      </c>
      <c r="K894" s="184" t="s">
        <v>332</v>
      </c>
      <c r="L894" s="184"/>
      <c r="N894" s="209" t="s">
        <v>2183</v>
      </c>
      <c r="O894" s="209"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88" t="s">
        <v>2184</v>
      </c>
      <c r="Q894" s="288" t="s">
        <v>310</v>
      </c>
      <c r="R894" s="288" t="str">
        <f t="shared" si="65"/>
        <v>Other Manufacturing Shift to Crude Oil</v>
      </c>
      <c r="S894" s="288" t="str">
        <f t="shared" si="66"/>
        <v>//**Other Manufacturing Shift to Crude Oil: **</v>
      </c>
      <c r="T894" s="275" t="str">
        <f t="shared" si="67"/>
        <v/>
      </c>
    </row>
    <row r="895" spans="1:20" x14ac:dyDescent="0.25">
      <c r="A895" s="275" t="s">
        <v>2185</v>
      </c>
      <c r="C895" s="189" t="s">
        <v>753</v>
      </c>
      <c r="D895" s="189" t="s">
        <v>830</v>
      </c>
      <c r="E895" s="189" t="s">
        <v>831</v>
      </c>
      <c r="F895" s="191" t="s">
        <v>2058</v>
      </c>
      <c r="G895" s="184" t="s">
        <v>818</v>
      </c>
      <c r="H895" s="181" t="s">
        <v>2113</v>
      </c>
      <c r="I895" s="184" t="s">
        <v>2104</v>
      </c>
      <c r="J895" s="43">
        <v>1425</v>
      </c>
      <c r="K895" s="184" t="s">
        <v>332</v>
      </c>
      <c r="L895" s="184"/>
      <c r="N895" s="209" t="s">
        <v>2183</v>
      </c>
      <c r="O895" s="209"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88" t="s">
        <v>2184</v>
      </c>
      <c r="Q895" s="288" t="s">
        <v>310</v>
      </c>
      <c r="R895" s="288" t="str">
        <f t="shared" si="65"/>
        <v>Other Manufacturing Shift to Heavy or Residual Oil</v>
      </c>
      <c r="S895" s="288" t="str">
        <f t="shared" si="66"/>
        <v>//**Other Manufacturing Shift to Heavy or Residual Oil: **</v>
      </c>
      <c r="T895" s="275" t="str">
        <f t="shared" si="67"/>
        <v/>
      </c>
    </row>
    <row r="896" spans="1:20" x14ac:dyDescent="0.25">
      <c r="A896" s="275" t="s">
        <v>2185</v>
      </c>
      <c r="C896" s="189" t="s">
        <v>753</v>
      </c>
      <c r="D896" s="189" t="s">
        <v>830</v>
      </c>
      <c r="E896" s="189" t="s">
        <v>831</v>
      </c>
      <c r="F896" s="191" t="s">
        <v>2058</v>
      </c>
      <c r="G896" s="184" t="s">
        <v>820</v>
      </c>
      <c r="H896" s="181" t="s">
        <v>2113</v>
      </c>
      <c r="I896" s="184" t="s">
        <v>2103</v>
      </c>
      <c r="J896" s="43">
        <v>1426</v>
      </c>
      <c r="K896" s="184" t="s">
        <v>332</v>
      </c>
      <c r="L896" s="184"/>
      <c r="N896" s="209" t="s">
        <v>2183</v>
      </c>
      <c r="O896" s="209"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88" t="s">
        <v>2184</v>
      </c>
      <c r="Q896" s="288" t="s">
        <v>310</v>
      </c>
      <c r="R896" s="288" t="str">
        <f t="shared" si="65"/>
        <v>Other Manufacturing Shift to LPG Propane or Butane</v>
      </c>
      <c r="S896" s="288" t="str">
        <f t="shared" si="66"/>
        <v>//**Other Manufacturing Shift to LPG Propane or Butane: **</v>
      </c>
      <c r="T896" s="275" t="str">
        <f t="shared" si="67"/>
        <v/>
      </c>
    </row>
    <row r="897" spans="1:20" x14ac:dyDescent="0.25">
      <c r="A897" s="275" t="s">
        <v>2185</v>
      </c>
      <c r="C897" s="189" t="s">
        <v>753</v>
      </c>
      <c r="D897" s="189" t="s">
        <v>830</v>
      </c>
      <c r="E897" s="189" t="s">
        <v>831</v>
      </c>
      <c r="F897" s="191" t="s">
        <v>2058</v>
      </c>
      <c r="G897" s="184" t="s">
        <v>822</v>
      </c>
      <c r="H897" s="181" t="s">
        <v>2113</v>
      </c>
      <c r="I897" s="184" t="s">
        <v>2101</v>
      </c>
      <c r="J897" s="43">
        <v>1427</v>
      </c>
      <c r="K897" s="184" t="s">
        <v>310</v>
      </c>
      <c r="L897" s="189" t="s">
        <v>2315</v>
      </c>
      <c r="N897" s="209" t="s">
        <v>2183</v>
      </c>
      <c r="O897" s="209"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88" t="s">
        <v>2184</v>
      </c>
      <c r="Q897" s="288" t="s">
        <v>310</v>
      </c>
      <c r="R897" s="288" t="str">
        <f t="shared" si="65"/>
        <v>Other Manufacturing Shift to Hydrogen</v>
      </c>
      <c r="S897" s="288" t="str">
        <f t="shared" si="66"/>
        <v>//**Other Manufacturing Shift to Hydrogen: **</v>
      </c>
      <c r="T897" s="275"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25">
      <c r="A898" s="275" t="s">
        <v>2185</v>
      </c>
      <c r="C898" s="189" t="s">
        <v>753</v>
      </c>
      <c r="D898" s="189" t="s">
        <v>830</v>
      </c>
      <c r="E898" s="189" t="s">
        <v>831</v>
      </c>
      <c r="F898" s="191" t="s">
        <v>2056</v>
      </c>
      <c r="G898" s="184" t="s">
        <v>799</v>
      </c>
      <c r="H898" s="181" t="s">
        <v>2099</v>
      </c>
      <c r="I898" s="184" t="s">
        <v>2111</v>
      </c>
      <c r="J898" s="43">
        <v>1428</v>
      </c>
      <c r="K898" s="184" t="s">
        <v>310</v>
      </c>
      <c r="L898" s="189" t="s">
        <v>2315</v>
      </c>
      <c r="N898" s="209" t="s">
        <v>2183</v>
      </c>
      <c r="O898" s="209"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88" t="s">
        <v>2184</v>
      </c>
      <c r="Q898" s="288" t="s">
        <v>310</v>
      </c>
      <c r="R898" s="288" t="str">
        <f t="shared" si="65"/>
        <v>Energy Pipelines and Gas Processing Shift to Electricity</v>
      </c>
      <c r="S898" s="288" t="str">
        <f t="shared" si="66"/>
        <v>//**Energy Pipelines and Gas Processing Shift to Electricity: **</v>
      </c>
      <c r="T898" s="275"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25">
      <c r="A899" s="275" t="s">
        <v>2185</v>
      </c>
      <c r="C899" s="189" t="s">
        <v>753</v>
      </c>
      <c r="D899" s="189" t="s">
        <v>830</v>
      </c>
      <c r="E899" s="189" t="s">
        <v>831</v>
      </c>
      <c r="F899" s="191" t="s">
        <v>2056</v>
      </c>
      <c r="G899" s="184" t="s">
        <v>806</v>
      </c>
      <c r="H899" s="181" t="s">
        <v>2099</v>
      </c>
      <c r="I899" s="184" t="s">
        <v>2110</v>
      </c>
      <c r="J899" s="43">
        <v>1429</v>
      </c>
      <c r="K899" s="184" t="s">
        <v>332</v>
      </c>
      <c r="L899" s="184"/>
      <c r="N899" s="209" t="s">
        <v>2183</v>
      </c>
      <c r="O899" s="209"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88" t="s">
        <v>2184</v>
      </c>
      <c r="Q899" s="288" t="s">
        <v>310</v>
      </c>
      <c r="R899" s="288" t="str">
        <f t="shared" si="65"/>
        <v>Energy Pipelines and Gas Processing Shift to Coal</v>
      </c>
      <c r="S899" s="288" t="str">
        <f t="shared" si="66"/>
        <v>//**Energy Pipelines and Gas Processing Shift to Coal: **</v>
      </c>
      <c r="T899" s="275" t="str">
        <f t="shared" si="67"/>
        <v/>
      </c>
    </row>
    <row r="900" spans="1:20" x14ac:dyDescent="0.25">
      <c r="A900" s="275" t="s">
        <v>2185</v>
      </c>
      <c r="C900" s="189" t="s">
        <v>753</v>
      </c>
      <c r="D900" s="189" t="s">
        <v>830</v>
      </c>
      <c r="E900" s="189" t="s">
        <v>831</v>
      </c>
      <c r="F900" s="191" t="s">
        <v>2056</v>
      </c>
      <c r="G900" s="184" t="s">
        <v>808</v>
      </c>
      <c r="H900" s="181" t="s">
        <v>2099</v>
      </c>
      <c r="I900" s="184" t="s">
        <v>2109</v>
      </c>
      <c r="J900" s="43">
        <v>1430</v>
      </c>
      <c r="K900" s="184" t="s">
        <v>332</v>
      </c>
      <c r="L900" s="184"/>
      <c r="N900" s="209" t="s">
        <v>2183</v>
      </c>
      <c r="O900" s="209"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88" t="s">
        <v>2184</v>
      </c>
      <c r="Q900" s="288" t="s">
        <v>310</v>
      </c>
      <c r="R900" s="288" t="str">
        <f t="shared" si="65"/>
        <v>Energy Pipelines and Gas Processing Shift to Natural Gas</v>
      </c>
      <c r="S900" s="288" t="str">
        <f t="shared" si="66"/>
        <v>//**Energy Pipelines and Gas Processing Shift to Natural Gas: **</v>
      </c>
      <c r="T900" s="275" t="str">
        <f t="shared" si="67"/>
        <v/>
      </c>
    </row>
    <row r="901" spans="1:20" x14ac:dyDescent="0.25">
      <c r="A901" s="275" t="s">
        <v>2185</v>
      </c>
      <c r="C901" s="189" t="s">
        <v>753</v>
      </c>
      <c r="D901" s="189" t="s">
        <v>830</v>
      </c>
      <c r="E901" s="189" t="s">
        <v>831</v>
      </c>
      <c r="F901" s="191" t="s">
        <v>2056</v>
      </c>
      <c r="G901" s="184" t="s">
        <v>810</v>
      </c>
      <c r="H901" s="181" t="s">
        <v>2099</v>
      </c>
      <c r="I901" s="184" t="s">
        <v>2108</v>
      </c>
      <c r="J901" s="43">
        <v>1431</v>
      </c>
      <c r="K901" s="184" t="s">
        <v>332</v>
      </c>
      <c r="L901" s="184"/>
      <c r="N901" s="209" t="s">
        <v>2183</v>
      </c>
      <c r="O901" s="209"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88" t="s">
        <v>2184</v>
      </c>
      <c r="Q901" s="288" t="s">
        <v>310</v>
      </c>
      <c r="R901" s="288" t="str">
        <f t="shared" si="65"/>
        <v>Energy Pipelines and Gas Processing Shift to Biomass</v>
      </c>
      <c r="S901" s="288" t="str">
        <f t="shared" si="66"/>
        <v>//**Energy Pipelines and Gas Processing Shift to Biomass: **</v>
      </c>
      <c r="T901" s="275" t="str">
        <f t="shared" si="67"/>
        <v/>
      </c>
    </row>
    <row r="902" spans="1:20" x14ac:dyDescent="0.25">
      <c r="A902" s="275" t="s">
        <v>2185</v>
      </c>
      <c r="C902" s="189" t="s">
        <v>753</v>
      </c>
      <c r="D902" s="189" t="s">
        <v>830</v>
      </c>
      <c r="E902" s="189" t="s">
        <v>831</v>
      </c>
      <c r="F902" s="191" t="s">
        <v>2056</v>
      </c>
      <c r="G902" s="184" t="s">
        <v>812</v>
      </c>
      <c r="H902" s="181" t="s">
        <v>2099</v>
      </c>
      <c r="I902" s="184" t="s">
        <v>2107</v>
      </c>
      <c r="J902" s="43">
        <v>1432</v>
      </c>
      <c r="K902" s="184" t="s">
        <v>332</v>
      </c>
      <c r="L902" s="184"/>
      <c r="N902" s="209" t="s">
        <v>2183</v>
      </c>
      <c r="O902" s="209"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88" t="s">
        <v>2184</v>
      </c>
      <c r="Q902" s="288" t="s">
        <v>310</v>
      </c>
      <c r="R902" s="288" t="str">
        <f t="shared" si="65"/>
        <v>Energy Pipelines and Gas Processing Shift to Petroleum</v>
      </c>
      <c r="S902" s="288" t="str">
        <f t="shared" si="66"/>
        <v>//**Energy Pipelines and Gas Processing Shift to Petroleum: **</v>
      </c>
      <c r="T902" s="275" t="str">
        <f t="shared" si="67"/>
        <v/>
      </c>
    </row>
    <row r="903" spans="1:20" x14ac:dyDescent="0.25">
      <c r="A903" s="275" t="s">
        <v>2185</v>
      </c>
      <c r="C903" s="189" t="s">
        <v>753</v>
      </c>
      <c r="D903" s="189" t="s">
        <v>830</v>
      </c>
      <c r="E903" s="189" t="s">
        <v>831</v>
      </c>
      <c r="F903" s="191" t="s">
        <v>2056</v>
      </c>
      <c r="G903" s="184" t="s">
        <v>814</v>
      </c>
      <c r="H903" s="181" t="s">
        <v>2099</v>
      </c>
      <c r="I903" s="184" t="s">
        <v>2106</v>
      </c>
      <c r="J903" s="43">
        <v>1433</v>
      </c>
      <c r="K903" s="184" t="s">
        <v>332</v>
      </c>
      <c r="L903" s="184"/>
      <c r="N903" s="209" t="s">
        <v>2183</v>
      </c>
      <c r="O903" s="209"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88" t="s">
        <v>2184</v>
      </c>
      <c r="Q903" s="288" t="s">
        <v>310</v>
      </c>
      <c r="R903" s="288" t="str">
        <f t="shared" si="65"/>
        <v>Energy Pipelines and Gas Processing Shift to Purchased Heat</v>
      </c>
      <c r="S903" s="288" t="str">
        <f t="shared" si="66"/>
        <v>//**Energy Pipelines and Gas Processing Shift to Purchased Heat: **</v>
      </c>
      <c r="T903" s="275" t="str">
        <f t="shared" si="67"/>
        <v/>
      </c>
    </row>
    <row r="904" spans="1:20" x14ac:dyDescent="0.25">
      <c r="A904" s="275" t="s">
        <v>2185</v>
      </c>
      <c r="C904" s="189" t="s">
        <v>753</v>
      </c>
      <c r="D904" s="189" t="s">
        <v>830</v>
      </c>
      <c r="E904" s="189" t="s">
        <v>831</v>
      </c>
      <c r="F904" s="191" t="s">
        <v>2056</v>
      </c>
      <c r="G904" s="184" t="s">
        <v>816</v>
      </c>
      <c r="H904" s="181" t="s">
        <v>2099</v>
      </c>
      <c r="I904" s="184" t="s">
        <v>2105</v>
      </c>
      <c r="J904" s="43">
        <v>1434</v>
      </c>
      <c r="K904" s="184" t="s">
        <v>332</v>
      </c>
      <c r="L904" s="184"/>
      <c r="N904" s="209" t="s">
        <v>2183</v>
      </c>
      <c r="O904" s="209"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88" t="s">
        <v>2184</v>
      </c>
      <c r="Q904" s="288" t="s">
        <v>310</v>
      </c>
      <c r="R904" s="288" t="str">
        <f t="shared" si="65"/>
        <v>Energy Pipelines and Gas Processing Shift to Crude Oil</v>
      </c>
      <c r="S904" s="288" t="str">
        <f t="shared" si="66"/>
        <v>//**Energy Pipelines and Gas Processing Shift to Crude Oil: **</v>
      </c>
      <c r="T904" s="275" t="str">
        <f t="shared" si="67"/>
        <v/>
      </c>
    </row>
    <row r="905" spans="1:20" x14ac:dyDescent="0.25">
      <c r="A905" s="275" t="s">
        <v>2185</v>
      </c>
      <c r="C905" s="189" t="s">
        <v>753</v>
      </c>
      <c r="D905" s="189" t="s">
        <v>830</v>
      </c>
      <c r="E905" s="189" t="s">
        <v>831</v>
      </c>
      <c r="F905" s="191" t="s">
        <v>2056</v>
      </c>
      <c r="G905" s="184" t="s">
        <v>818</v>
      </c>
      <c r="H905" s="181" t="s">
        <v>2099</v>
      </c>
      <c r="I905" s="184" t="s">
        <v>2104</v>
      </c>
      <c r="J905" s="43">
        <v>1435</v>
      </c>
      <c r="K905" s="184" t="s">
        <v>332</v>
      </c>
      <c r="L905" s="184"/>
      <c r="N905" s="209" t="s">
        <v>2183</v>
      </c>
      <c r="O905" s="209"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88" t="s">
        <v>2184</v>
      </c>
      <c r="Q905" s="288" t="s">
        <v>310</v>
      </c>
      <c r="R905" s="288" t="str">
        <f t="shared" si="65"/>
        <v>Energy Pipelines and Gas Processing Shift to Heavy or Residual Oil</v>
      </c>
      <c r="S905" s="288" t="str">
        <f t="shared" si="66"/>
        <v>//**Energy Pipelines and Gas Processing Shift to Heavy or Residual Oil: **</v>
      </c>
      <c r="T905" s="275" t="str">
        <f t="shared" si="67"/>
        <v/>
      </c>
    </row>
    <row r="906" spans="1:20" x14ac:dyDescent="0.25">
      <c r="A906" s="275" t="s">
        <v>2185</v>
      </c>
      <c r="C906" s="189" t="s">
        <v>753</v>
      </c>
      <c r="D906" s="189" t="s">
        <v>830</v>
      </c>
      <c r="E906" s="189" t="s">
        <v>831</v>
      </c>
      <c r="F906" s="191" t="s">
        <v>2056</v>
      </c>
      <c r="G906" s="184" t="s">
        <v>820</v>
      </c>
      <c r="H906" s="181" t="s">
        <v>2099</v>
      </c>
      <c r="I906" s="184" t="s">
        <v>2103</v>
      </c>
      <c r="J906" s="43">
        <v>1436</v>
      </c>
      <c r="K906" s="184" t="s">
        <v>332</v>
      </c>
      <c r="L906" s="184"/>
      <c r="N906" s="209" t="s">
        <v>2183</v>
      </c>
      <c r="O906" s="209"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88" t="s">
        <v>2184</v>
      </c>
      <c r="Q906" s="288" t="s">
        <v>310</v>
      </c>
      <c r="R906" s="288" t="str">
        <f t="shared" si="65"/>
        <v>Energy Pipelines and Gas Processing Shift to LPG Propane or Butane</v>
      </c>
      <c r="S906" s="288" t="str">
        <f t="shared" si="66"/>
        <v>//**Energy Pipelines and Gas Processing Shift to LPG Propane or Butane: **</v>
      </c>
      <c r="T906" s="275" t="str">
        <f t="shared" si="67"/>
        <v/>
      </c>
    </row>
    <row r="907" spans="1:20" x14ac:dyDescent="0.25">
      <c r="A907" s="275" t="s">
        <v>2185</v>
      </c>
      <c r="C907" s="189" t="s">
        <v>753</v>
      </c>
      <c r="D907" s="189" t="s">
        <v>830</v>
      </c>
      <c r="E907" s="189" t="s">
        <v>831</v>
      </c>
      <c r="F907" s="191" t="s">
        <v>2056</v>
      </c>
      <c r="G907" s="184" t="s">
        <v>822</v>
      </c>
      <c r="H907" s="181" t="s">
        <v>2099</v>
      </c>
      <c r="I907" s="184" t="s">
        <v>2101</v>
      </c>
      <c r="J907" s="43">
        <v>1437</v>
      </c>
      <c r="K907" s="184" t="s">
        <v>310</v>
      </c>
      <c r="L907" s="189" t="s">
        <v>2315</v>
      </c>
      <c r="N907" s="209" t="s">
        <v>2183</v>
      </c>
      <c r="O907" s="209"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88" t="s">
        <v>2184</v>
      </c>
      <c r="Q907" s="288" t="s">
        <v>310</v>
      </c>
      <c r="R907" s="288" t="str">
        <f t="shared" si="65"/>
        <v>Energy Pipelines and Gas Processing Shift to Hydrogen</v>
      </c>
      <c r="S907" s="288" t="str">
        <f t="shared" si="66"/>
        <v>//**Energy Pipelines and Gas Processing Shift to Hydrogen: **</v>
      </c>
      <c r="T907" s="275"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25">
      <c r="A908" s="275" t="s">
        <v>2185</v>
      </c>
      <c r="C908" s="189" t="s">
        <v>753</v>
      </c>
      <c r="D908" s="189" t="s">
        <v>830</v>
      </c>
      <c r="E908" s="189" t="s">
        <v>831</v>
      </c>
      <c r="F908" s="191" t="s">
        <v>2054</v>
      </c>
      <c r="G908" s="184" t="s">
        <v>799</v>
      </c>
      <c r="H908" s="181" t="s">
        <v>2112</v>
      </c>
      <c r="I908" s="184" t="s">
        <v>2111</v>
      </c>
      <c r="J908" s="43">
        <v>1438</v>
      </c>
      <c r="K908" s="184" t="s">
        <v>332</v>
      </c>
      <c r="L908" s="189"/>
      <c r="N908" s="209" t="s">
        <v>2183</v>
      </c>
      <c r="O908" s="209"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88" t="s">
        <v>2184</v>
      </c>
      <c r="Q908" s="288" t="s">
        <v>310</v>
      </c>
      <c r="R908" s="288" t="str">
        <f t="shared" si="65"/>
        <v>Water and Waste Shift to Electricity</v>
      </c>
      <c r="S908" s="288" t="str">
        <f t="shared" si="66"/>
        <v>//**Water and Waste Shift to Electricity: **</v>
      </c>
      <c r="T908" s="275" t="str">
        <f t="shared" si="67"/>
        <v/>
      </c>
    </row>
    <row r="909" spans="1:20" x14ac:dyDescent="0.25">
      <c r="A909" s="275" t="s">
        <v>2185</v>
      </c>
      <c r="C909" s="189" t="s">
        <v>753</v>
      </c>
      <c r="D909" s="189" t="s">
        <v>830</v>
      </c>
      <c r="E909" s="189" t="s">
        <v>831</v>
      </c>
      <c r="F909" s="191" t="s">
        <v>2054</v>
      </c>
      <c r="G909" s="184" t="s">
        <v>806</v>
      </c>
      <c r="H909" s="181" t="s">
        <v>2112</v>
      </c>
      <c r="I909" s="184" t="s">
        <v>2110</v>
      </c>
      <c r="J909" s="43">
        <v>1439</v>
      </c>
      <c r="K909" s="184" t="s">
        <v>332</v>
      </c>
      <c r="L909" s="184"/>
      <c r="N909" s="209" t="s">
        <v>2183</v>
      </c>
      <c r="O909" s="209"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88" t="s">
        <v>2184</v>
      </c>
      <c r="Q909" s="288" t="s">
        <v>310</v>
      </c>
      <c r="R909" s="288" t="str">
        <f t="shared" si="65"/>
        <v>Water and Waste Shift to Coal</v>
      </c>
      <c r="S909" s="288" t="str">
        <f t="shared" si="66"/>
        <v>//**Water and Waste Shift to Coal: **</v>
      </c>
      <c r="T909" s="275" t="str">
        <f t="shared" si="67"/>
        <v/>
      </c>
    </row>
    <row r="910" spans="1:20" x14ac:dyDescent="0.25">
      <c r="A910" s="275" t="s">
        <v>2185</v>
      </c>
      <c r="C910" s="189" t="s">
        <v>753</v>
      </c>
      <c r="D910" s="189" t="s">
        <v>830</v>
      </c>
      <c r="E910" s="189" t="s">
        <v>831</v>
      </c>
      <c r="F910" s="191" t="s">
        <v>2054</v>
      </c>
      <c r="G910" s="184" t="s">
        <v>808</v>
      </c>
      <c r="H910" s="181" t="s">
        <v>2112</v>
      </c>
      <c r="I910" s="184" t="s">
        <v>2109</v>
      </c>
      <c r="J910" s="43">
        <v>1440</v>
      </c>
      <c r="K910" s="184" t="s">
        <v>332</v>
      </c>
      <c r="L910" s="184"/>
      <c r="N910" s="209" t="s">
        <v>2183</v>
      </c>
      <c r="O910" s="209"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88" t="s">
        <v>2184</v>
      </c>
      <c r="Q910" s="288" t="s">
        <v>310</v>
      </c>
      <c r="R910" s="288" t="str">
        <f t="shared" si="65"/>
        <v>Water and Waste Shift to Natural Gas</v>
      </c>
      <c r="S910" s="288" t="str">
        <f t="shared" si="66"/>
        <v>//**Water and Waste Shift to Natural Gas: **</v>
      </c>
      <c r="T910" s="275" t="str">
        <f t="shared" si="67"/>
        <v/>
      </c>
    </row>
    <row r="911" spans="1:20" x14ac:dyDescent="0.25">
      <c r="A911" s="275" t="s">
        <v>2185</v>
      </c>
      <c r="C911" s="189" t="s">
        <v>753</v>
      </c>
      <c r="D911" s="189" t="s">
        <v>830</v>
      </c>
      <c r="E911" s="189" t="s">
        <v>831</v>
      </c>
      <c r="F911" s="191" t="s">
        <v>2054</v>
      </c>
      <c r="G911" s="184" t="s">
        <v>810</v>
      </c>
      <c r="H911" s="181" t="s">
        <v>2112</v>
      </c>
      <c r="I911" s="184" t="s">
        <v>2108</v>
      </c>
      <c r="J911" s="43">
        <v>1441</v>
      </c>
      <c r="K911" s="184" t="s">
        <v>332</v>
      </c>
      <c r="L911" s="184"/>
      <c r="N911" s="209" t="s">
        <v>2183</v>
      </c>
      <c r="O911" s="209"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88" t="s">
        <v>2184</v>
      </c>
      <c r="Q911" s="288" t="s">
        <v>310</v>
      </c>
      <c r="R911" s="288" t="str">
        <f t="shared" si="65"/>
        <v>Water and Waste Shift to Biomass</v>
      </c>
      <c r="S911" s="288" t="str">
        <f t="shared" si="66"/>
        <v>//**Water and Waste Shift to Biomass: **</v>
      </c>
      <c r="T911" s="275" t="str">
        <f t="shared" si="67"/>
        <v/>
      </c>
    </row>
    <row r="912" spans="1:20" x14ac:dyDescent="0.25">
      <c r="A912" s="275" t="s">
        <v>2185</v>
      </c>
      <c r="C912" s="189" t="s">
        <v>753</v>
      </c>
      <c r="D912" s="189" t="s">
        <v>830</v>
      </c>
      <c r="E912" s="189" t="s">
        <v>831</v>
      </c>
      <c r="F912" s="191" t="s">
        <v>2054</v>
      </c>
      <c r="G912" s="184" t="s">
        <v>812</v>
      </c>
      <c r="H912" s="181" t="s">
        <v>2112</v>
      </c>
      <c r="I912" s="184" t="s">
        <v>2107</v>
      </c>
      <c r="J912" s="43">
        <v>1442</v>
      </c>
      <c r="K912" s="184" t="s">
        <v>332</v>
      </c>
      <c r="L912" s="184"/>
      <c r="N912" s="209" t="s">
        <v>2183</v>
      </c>
      <c r="O912" s="209"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88" t="s">
        <v>2184</v>
      </c>
      <c r="Q912" s="288" t="s">
        <v>310</v>
      </c>
      <c r="R912" s="288" t="str">
        <f t="shared" si="65"/>
        <v>Water and Waste Shift to Petroleum</v>
      </c>
      <c r="S912" s="288" t="str">
        <f t="shared" si="66"/>
        <v>//**Water and Waste Shift to Petroleum: **</v>
      </c>
      <c r="T912" s="275" t="str">
        <f t="shared" si="67"/>
        <v/>
      </c>
    </row>
    <row r="913" spans="1:21" x14ac:dyDescent="0.25">
      <c r="A913" s="275" t="s">
        <v>2185</v>
      </c>
      <c r="C913" s="189" t="s">
        <v>753</v>
      </c>
      <c r="D913" s="189" t="s">
        <v>830</v>
      </c>
      <c r="E913" s="189" t="s">
        <v>831</v>
      </c>
      <c r="F913" s="191" t="s">
        <v>2054</v>
      </c>
      <c r="G913" s="184" t="s">
        <v>814</v>
      </c>
      <c r="H913" s="181" t="s">
        <v>2112</v>
      </c>
      <c r="I913" s="184" t="s">
        <v>2106</v>
      </c>
      <c r="J913" s="43">
        <v>1443</v>
      </c>
      <c r="K913" s="184" t="s">
        <v>332</v>
      </c>
      <c r="L913" s="184"/>
      <c r="N913" s="209" t="s">
        <v>2183</v>
      </c>
      <c r="O913" s="209"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88" t="s">
        <v>2184</v>
      </c>
      <c r="Q913" s="288" t="s">
        <v>310</v>
      </c>
      <c r="R913" s="288" t="str">
        <f t="shared" si="65"/>
        <v>Water and Waste Shift to Purchased Heat</v>
      </c>
      <c r="S913" s="288" t="str">
        <f t="shared" si="66"/>
        <v>//**Water and Waste Shift to Purchased Heat: **</v>
      </c>
      <c r="T913" s="275" t="str">
        <f t="shared" si="67"/>
        <v/>
      </c>
    </row>
    <row r="914" spans="1:21" x14ac:dyDescent="0.25">
      <c r="A914" s="275" t="s">
        <v>2185</v>
      </c>
      <c r="C914" s="189" t="s">
        <v>753</v>
      </c>
      <c r="D914" s="189" t="s">
        <v>830</v>
      </c>
      <c r="E914" s="189" t="s">
        <v>831</v>
      </c>
      <c r="F914" s="191" t="s">
        <v>2054</v>
      </c>
      <c r="G914" s="184" t="s">
        <v>816</v>
      </c>
      <c r="H914" s="181" t="s">
        <v>2112</v>
      </c>
      <c r="I914" s="184" t="s">
        <v>2105</v>
      </c>
      <c r="J914" s="43">
        <v>1444</v>
      </c>
      <c r="K914" s="184" t="s">
        <v>332</v>
      </c>
      <c r="L914" s="184"/>
      <c r="N914" s="209" t="s">
        <v>2183</v>
      </c>
      <c r="O914" s="209"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88" t="s">
        <v>2184</v>
      </c>
      <c r="Q914" s="288" t="s">
        <v>310</v>
      </c>
      <c r="R914" s="288" t="str">
        <f t="shared" si="65"/>
        <v>Water and Waste Shift to Crude Oil</v>
      </c>
      <c r="S914" s="288" t="str">
        <f t="shared" si="66"/>
        <v>//**Water and Waste Shift to Crude Oil: **</v>
      </c>
      <c r="T914" s="275" t="str">
        <f t="shared" si="67"/>
        <v/>
      </c>
    </row>
    <row r="915" spans="1:21" x14ac:dyDescent="0.25">
      <c r="A915" s="275" t="s">
        <v>2185</v>
      </c>
      <c r="C915" s="189" t="s">
        <v>753</v>
      </c>
      <c r="D915" s="189" t="s">
        <v>830</v>
      </c>
      <c r="E915" s="189" t="s">
        <v>831</v>
      </c>
      <c r="F915" s="191" t="s">
        <v>2054</v>
      </c>
      <c r="G915" s="184" t="s">
        <v>818</v>
      </c>
      <c r="H915" s="181" t="s">
        <v>2112</v>
      </c>
      <c r="I915" s="184" t="s">
        <v>2104</v>
      </c>
      <c r="J915" s="43">
        <v>1445</v>
      </c>
      <c r="K915" s="184" t="s">
        <v>332</v>
      </c>
      <c r="L915" s="184"/>
      <c r="N915" s="209" t="s">
        <v>2183</v>
      </c>
      <c r="O915" s="209"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88" t="s">
        <v>2184</v>
      </c>
      <c r="Q915" s="288" t="s">
        <v>310</v>
      </c>
      <c r="R915" s="288" t="str">
        <f t="shared" si="65"/>
        <v>Water and Waste Shift to Heavy or Residual Oil</v>
      </c>
      <c r="S915" s="288" t="str">
        <f t="shared" si="66"/>
        <v>//**Water and Waste Shift to Heavy or Residual Oil: **</v>
      </c>
      <c r="T915" s="275" t="str">
        <f t="shared" si="67"/>
        <v/>
      </c>
    </row>
    <row r="916" spans="1:21" x14ac:dyDescent="0.25">
      <c r="A916" s="275" t="s">
        <v>2185</v>
      </c>
      <c r="C916" s="189" t="s">
        <v>753</v>
      </c>
      <c r="D916" s="189" t="s">
        <v>830</v>
      </c>
      <c r="E916" s="189" t="s">
        <v>831</v>
      </c>
      <c r="F916" s="191" t="s">
        <v>2054</v>
      </c>
      <c r="G916" s="184" t="s">
        <v>820</v>
      </c>
      <c r="H916" s="181" t="s">
        <v>2112</v>
      </c>
      <c r="I916" s="184" t="s">
        <v>2103</v>
      </c>
      <c r="J916" s="43">
        <v>1446</v>
      </c>
      <c r="K916" s="184" t="s">
        <v>332</v>
      </c>
      <c r="L916" s="184"/>
      <c r="N916" s="209" t="s">
        <v>2183</v>
      </c>
      <c r="O916" s="209"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88" t="s">
        <v>2184</v>
      </c>
      <c r="Q916" s="288" t="s">
        <v>310</v>
      </c>
      <c r="R916" s="288" t="str">
        <f t="shared" si="65"/>
        <v>Water and Waste Shift to LPG Propane or Butane</v>
      </c>
      <c r="S916" s="288" t="str">
        <f t="shared" si="66"/>
        <v>//**Water and Waste Shift to LPG Propane or Butane: **</v>
      </c>
      <c r="T916" s="275" t="str">
        <f t="shared" si="67"/>
        <v/>
      </c>
    </row>
    <row r="917" spans="1:21" x14ac:dyDescent="0.25">
      <c r="A917" s="275" t="s">
        <v>2185</v>
      </c>
      <c r="C917" s="189" t="s">
        <v>753</v>
      </c>
      <c r="D917" s="189" t="s">
        <v>830</v>
      </c>
      <c r="E917" s="189" t="s">
        <v>831</v>
      </c>
      <c r="F917" s="191" t="s">
        <v>2054</v>
      </c>
      <c r="G917" s="184" t="s">
        <v>822</v>
      </c>
      <c r="H917" s="181" t="s">
        <v>2112</v>
      </c>
      <c r="I917" s="184" t="s">
        <v>2101</v>
      </c>
      <c r="J917" s="43">
        <v>1447</v>
      </c>
      <c r="K917" s="184" t="s">
        <v>332</v>
      </c>
      <c r="L917" s="189"/>
      <c r="N917" s="209" t="s">
        <v>2183</v>
      </c>
      <c r="O917" s="209"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88" t="s">
        <v>2184</v>
      </c>
      <c r="Q917" s="288" t="s">
        <v>310</v>
      </c>
      <c r="R917" s="288" t="str">
        <f t="shared" si="65"/>
        <v>Water and Waste Shift to Hydrogen</v>
      </c>
      <c r="S917" s="288" t="str">
        <f t="shared" si="66"/>
        <v>//**Water and Waste Shift to Hydrogen: **</v>
      </c>
      <c r="T917" s="275" t="str">
        <f t="shared" si="67"/>
        <v/>
      </c>
    </row>
    <row r="918" spans="1:21" x14ac:dyDescent="0.25">
      <c r="A918" s="275" t="s">
        <v>2185</v>
      </c>
      <c r="C918" s="189" t="s">
        <v>753</v>
      </c>
      <c r="D918" s="189" t="s">
        <v>830</v>
      </c>
      <c r="E918" s="189" t="s">
        <v>831</v>
      </c>
      <c r="F918" s="191" t="s">
        <v>2052</v>
      </c>
      <c r="G918" s="184" t="s">
        <v>799</v>
      </c>
      <c r="H918" s="181" t="s">
        <v>2102</v>
      </c>
      <c r="I918" s="184" t="s">
        <v>2111</v>
      </c>
      <c r="J918" s="43">
        <v>1448</v>
      </c>
      <c r="K918" s="184" t="s">
        <v>310</v>
      </c>
      <c r="L918" s="189" t="s">
        <v>2315</v>
      </c>
      <c r="N918" s="209" t="s">
        <v>2183</v>
      </c>
      <c r="O918" s="209"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88" t="s">
        <v>2184</v>
      </c>
      <c r="Q918" s="288" t="s">
        <v>310</v>
      </c>
      <c r="R918" s="288" t="str">
        <f t="shared" si="65"/>
        <v>Construction Shift to Electricity</v>
      </c>
      <c r="S918" s="288" t="str">
        <f t="shared" si="66"/>
        <v>//**Construction Shift to Electricity: **</v>
      </c>
      <c r="T918" s="275"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25">
      <c r="A919" s="275" t="s">
        <v>2185</v>
      </c>
      <c r="C919" s="189" t="s">
        <v>753</v>
      </c>
      <c r="D919" s="189" t="s">
        <v>830</v>
      </c>
      <c r="E919" s="189" t="s">
        <v>831</v>
      </c>
      <c r="F919" s="191" t="s">
        <v>2052</v>
      </c>
      <c r="G919" s="184" t="s">
        <v>806</v>
      </c>
      <c r="H919" s="181" t="s">
        <v>2102</v>
      </c>
      <c r="I919" s="184" t="s">
        <v>2110</v>
      </c>
      <c r="J919" s="43">
        <v>1449</v>
      </c>
      <c r="K919" s="184" t="s">
        <v>332</v>
      </c>
      <c r="L919" s="184"/>
      <c r="N919" s="209" t="s">
        <v>2183</v>
      </c>
      <c r="O919" s="209"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88" t="s">
        <v>2184</v>
      </c>
      <c r="Q919" s="288" t="s">
        <v>310</v>
      </c>
      <c r="R919" s="288" t="str">
        <f t="shared" si="65"/>
        <v>Construction Shift to Coal</v>
      </c>
      <c r="S919" s="288" t="str">
        <f t="shared" si="66"/>
        <v>//**Construction Shift to Coal: **</v>
      </c>
      <c r="T919" s="275" t="str">
        <f t="shared" si="67"/>
        <v/>
      </c>
    </row>
    <row r="920" spans="1:21" x14ac:dyDescent="0.25">
      <c r="A920" s="275" t="s">
        <v>2185</v>
      </c>
      <c r="C920" s="189" t="s">
        <v>753</v>
      </c>
      <c r="D920" s="189" t="s">
        <v>830</v>
      </c>
      <c r="E920" s="189" t="s">
        <v>831</v>
      </c>
      <c r="F920" s="191" t="s">
        <v>2052</v>
      </c>
      <c r="G920" s="184" t="s">
        <v>808</v>
      </c>
      <c r="H920" s="181" t="s">
        <v>2102</v>
      </c>
      <c r="I920" s="184" t="s">
        <v>2109</v>
      </c>
      <c r="J920" s="43">
        <v>1450</v>
      </c>
      <c r="K920" s="184" t="s">
        <v>332</v>
      </c>
      <c r="L920" s="184"/>
      <c r="N920" s="209" t="s">
        <v>2183</v>
      </c>
      <c r="O920" s="209"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88" t="s">
        <v>2184</v>
      </c>
      <c r="Q920" s="288" t="s">
        <v>310</v>
      </c>
      <c r="R920" s="288" t="str">
        <f t="shared" si="65"/>
        <v>Construction Shift to Natural Gas</v>
      </c>
      <c r="S920" s="288" t="str">
        <f t="shared" si="66"/>
        <v>//**Construction Shift to Natural Gas: **</v>
      </c>
      <c r="T920" s="275" t="str">
        <f t="shared" si="67"/>
        <v/>
      </c>
    </row>
    <row r="921" spans="1:21" x14ac:dyDescent="0.25">
      <c r="A921" s="275" t="s">
        <v>2185</v>
      </c>
      <c r="C921" s="189" t="s">
        <v>753</v>
      </c>
      <c r="D921" s="189" t="s">
        <v>830</v>
      </c>
      <c r="E921" s="189" t="s">
        <v>831</v>
      </c>
      <c r="F921" s="191" t="s">
        <v>2052</v>
      </c>
      <c r="G921" s="184" t="s">
        <v>810</v>
      </c>
      <c r="H921" s="181" t="s">
        <v>2102</v>
      </c>
      <c r="I921" s="184" t="s">
        <v>2108</v>
      </c>
      <c r="J921" s="43">
        <v>1451</v>
      </c>
      <c r="K921" s="184" t="s">
        <v>332</v>
      </c>
      <c r="L921" s="184"/>
      <c r="N921" s="209" t="s">
        <v>2183</v>
      </c>
      <c r="O921" s="209"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88" t="s">
        <v>2184</v>
      </c>
      <c r="Q921" s="288" t="s">
        <v>310</v>
      </c>
      <c r="R921" s="288" t="str">
        <f t="shared" si="65"/>
        <v>Construction Shift to Biomass</v>
      </c>
      <c r="S921" s="288" t="str">
        <f t="shared" si="66"/>
        <v>//**Construction Shift to Biomass: **</v>
      </c>
      <c r="T921" s="275" t="str">
        <f t="shared" si="67"/>
        <v/>
      </c>
    </row>
    <row r="922" spans="1:21" x14ac:dyDescent="0.25">
      <c r="A922" s="275" t="s">
        <v>2185</v>
      </c>
      <c r="C922" s="189" t="s">
        <v>753</v>
      </c>
      <c r="D922" s="189" t="s">
        <v>830</v>
      </c>
      <c r="E922" s="189" t="s">
        <v>831</v>
      </c>
      <c r="F922" s="191" t="s">
        <v>2052</v>
      </c>
      <c r="G922" s="184" t="s">
        <v>812</v>
      </c>
      <c r="H922" s="181" t="s">
        <v>2102</v>
      </c>
      <c r="I922" s="184" t="s">
        <v>2107</v>
      </c>
      <c r="J922" s="43">
        <v>1452</v>
      </c>
      <c r="K922" s="184" t="s">
        <v>332</v>
      </c>
      <c r="L922" s="184"/>
      <c r="N922" s="209" t="s">
        <v>2183</v>
      </c>
      <c r="O922" s="209"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88" t="s">
        <v>2184</v>
      </c>
      <c r="Q922" s="288" t="s">
        <v>310</v>
      </c>
      <c r="R922" s="288" t="str">
        <f t="shared" si="65"/>
        <v>Construction Shift to Petroleum</v>
      </c>
      <c r="S922" s="288" t="str">
        <f t="shared" si="66"/>
        <v>//**Construction Shift to Petroleum: **</v>
      </c>
      <c r="T922" s="275" t="str">
        <f t="shared" si="67"/>
        <v/>
      </c>
    </row>
    <row r="923" spans="1:21" x14ac:dyDescent="0.25">
      <c r="A923" s="275" t="s">
        <v>2185</v>
      </c>
      <c r="C923" s="189" t="s">
        <v>753</v>
      </c>
      <c r="D923" s="189" t="s">
        <v>830</v>
      </c>
      <c r="E923" s="189" t="s">
        <v>831</v>
      </c>
      <c r="F923" s="191" t="s">
        <v>2052</v>
      </c>
      <c r="G923" s="184" t="s">
        <v>814</v>
      </c>
      <c r="H923" s="181" t="s">
        <v>2102</v>
      </c>
      <c r="I923" s="184" t="s">
        <v>2106</v>
      </c>
      <c r="J923" s="43">
        <v>1453</v>
      </c>
      <c r="K923" s="184" t="s">
        <v>332</v>
      </c>
      <c r="L923" s="184"/>
      <c r="N923" s="209" t="s">
        <v>2183</v>
      </c>
      <c r="O923" s="209"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88" t="s">
        <v>2184</v>
      </c>
      <c r="Q923" s="288" t="s">
        <v>310</v>
      </c>
      <c r="R923" s="288" t="str">
        <f t="shared" si="65"/>
        <v>Construction Shift to Purchased Heat</v>
      </c>
      <c r="S923" s="288" t="str">
        <f t="shared" si="66"/>
        <v>//**Construction Shift to Purchased Heat: **</v>
      </c>
      <c r="T923" s="275" t="str">
        <f t="shared" si="67"/>
        <v/>
      </c>
    </row>
    <row r="924" spans="1:21" x14ac:dyDescent="0.25">
      <c r="A924" s="275" t="s">
        <v>2185</v>
      </c>
      <c r="C924" s="189" t="s">
        <v>753</v>
      </c>
      <c r="D924" s="189" t="s">
        <v>830</v>
      </c>
      <c r="E924" s="189" t="s">
        <v>831</v>
      </c>
      <c r="F924" s="191" t="s">
        <v>2052</v>
      </c>
      <c r="G924" s="184" t="s">
        <v>816</v>
      </c>
      <c r="H924" s="181" t="s">
        <v>2102</v>
      </c>
      <c r="I924" s="184" t="s">
        <v>2105</v>
      </c>
      <c r="J924" s="43">
        <v>1454</v>
      </c>
      <c r="K924" s="184" t="s">
        <v>332</v>
      </c>
      <c r="L924" s="184"/>
      <c r="N924" s="209" t="s">
        <v>2183</v>
      </c>
      <c r="O924" s="209"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88" t="s">
        <v>2184</v>
      </c>
      <c r="Q924" s="288" t="s">
        <v>310</v>
      </c>
      <c r="R924" s="288" t="str">
        <f t="shared" si="65"/>
        <v>Construction Shift to Crude Oil</v>
      </c>
      <c r="S924" s="288" t="str">
        <f t="shared" si="66"/>
        <v>//**Construction Shift to Crude Oil: **</v>
      </c>
      <c r="T924" s="275" t="str">
        <f t="shared" si="67"/>
        <v/>
      </c>
    </row>
    <row r="925" spans="1:21" x14ac:dyDescent="0.25">
      <c r="A925" s="275" t="s">
        <v>2185</v>
      </c>
      <c r="C925" s="189" t="s">
        <v>753</v>
      </c>
      <c r="D925" s="189" t="s">
        <v>830</v>
      </c>
      <c r="E925" s="189" t="s">
        <v>831</v>
      </c>
      <c r="F925" s="191" t="s">
        <v>2052</v>
      </c>
      <c r="G925" s="184" t="s">
        <v>818</v>
      </c>
      <c r="H925" s="181" t="s">
        <v>2102</v>
      </c>
      <c r="I925" s="184" t="s">
        <v>2104</v>
      </c>
      <c r="J925" s="43">
        <v>1455</v>
      </c>
      <c r="K925" s="184" t="s">
        <v>332</v>
      </c>
      <c r="L925" s="184"/>
      <c r="N925" s="209" t="s">
        <v>2183</v>
      </c>
      <c r="O925" s="209"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88" t="s">
        <v>2184</v>
      </c>
      <c r="Q925" s="288" t="s">
        <v>310</v>
      </c>
      <c r="R925" s="288" t="str">
        <f t="shared" si="65"/>
        <v>Construction Shift to Heavy or Residual Oil</v>
      </c>
      <c r="S925" s="288" t="str">
        <f t="shared" si="66"/>
        <v>//**Construction Shift to Heavy or Residual Oil: **</v>
      </c>
      <c r="T925" s="275" t="str">
        <f t="shared" si="67"/>
        <v/>
      </c>
    </row>
    <row r="926" spans="1:21" x14ac:dyDescent="0.25">
      <c r="A926" s="275" t="s">
        <v>2185</v>
      </c>
      <c r="C926" s="189" t="s">
        <v>753</v>
      </c>
      <c r="D926" s="189" t="s">
        <v>830</v>
      </c>
      <c r="E926" s="189" t="s">
        <v>831</v>
      </c>
      <c r="F926" s="191" t="s">
        <v>2052</v>
      </c>
      <c r="G926" s="184" t="s">
        <v>820</v>
      </c>
      <c r="H926" s="181" t="s">
        <v>2102</v>
      </c>
      <c r="I926" s="184" t="s">
        <v>2103</v>
      </c>
      <c r="J926" s="43">
        <v>1456</v>
      </c>
      <c r="K926" s="184" t="s">
        <v>332</v>
      </c>
      <c r="L926" s="184"/>
      <c r="N926" s="209" t="s">
        <v>2183</v>
      </c>
      <c r="O926" s="209"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88" t="s">
        <v>2184</v>
      </c>
      <c r="Q926" s="288" t="s">
        <v>310</v>
      </c>
      <c r="R926" s="288" t="str">
        <f t="shared" si="65"/>
        <v>Construction Shift to LPG Propane or Butane</v>
      </c>
      <c r="S926" s="288" t="str">
        <f t="shared" si="66"/>
        <v>//**Construction Shift to LPG Propane or Butane: **</v>
      </c>
      <c r="T926" s="275" t="str">
        <f t="shared" si="67"/>
        <v/>
      </c>
    </row>
    <row r="927" spans="1:21" x14ac:dyDescent="0.25">
      <c r="A927" s="275" t="s">
        <v>2185</v>
      </c>
      <c r="C927" s="189" t="s">
        <v>753</v>
      </c>
      <c r="D927" s="189" t="s">
        <v>830</v>
      </c>
      <c r="E927" s="189" t="s">
        <v>831</v>
      </c>
      <c r="F927" s="191" t="s">
        <v>2052</v>
      </c>
      <c r="G927" s="184" t="s">
        <v>822</v>
      </c>
      <c r="H927" s="181" t="s">
        <v>2102</v>
      </c>
      <c r="I927" s="184" t="s">
        <v>2101</v>
      </c>
      <c r="J927" s="43">
        <v>1457</v>
      </c>
      <c r="K927" s="184" t="s">
        <v>310</v>
      </c>
      <c r="L927" s="189" t="s">
        <v>2315</v>
      </c>
      <c r="N927" s="209" t="s">
        <v>2183</v>
      </c>
      <c r="O927" s="209"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88" t="s">
        <v>2184</v>
      </c>
      <c r="Q927" s="288" t="s">
        <v>310</v>
      </c>
      <c r="R927" s="288" t="str">
        <f t="shared" si="65"/>
        <v>Construction Shift to Hydrogen</v>
      </c>
      <c r="S927" s="288" t="str">
        <f t="shared" si="66"/>
        <v>//**Construction Shift to Hydrogen: **</v>
      </c>
      <c r="T927" s="275"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0" customFormat="1" ht="30" x14ac:dyDescent="0.25">
      <c r="A928" s="290" t="s">
        <v>2182</v>
      </c>
      <c r="B928" s="276"/>
      <c r="C928" s="307" t="s">
        <v>753</v>
      </c>
      <c r="D928" s="307" t="s">
        <v>869</v>
      </c>
      <c r="E928" s="307" t="s">
        <v>870</v>
      </c>
      <c r="F928" s="309"/>
      <c r="G928" s="309"/>
      <c r="H928" s="309"/>
      <c r="I928" s="309"/>
      <c r="J928" s="308">
        <v>58</v>
      </c>
      <c r="K928" s="309" t="s">
        <v>310</v>
      </c>
      <c r="L928" s="312" t="s">
        <v>2316</v>
      </c>
      <c r="M928" s="276"/>
      <c r="N928" s="292" t="s">
        <v>2183</v>
      </c>
      <c r="O928" s="292" t="str">
        <f>INDEX('Standard Descriptions'!$E:$E,MATCH(Guidance!E928,'Standard Descriptions'!$C:$C,0))</f>
        <v xml:space="preserve"> This policy reduces emissions of high-GWP, fluorinated gases (F-gases) from the industry sector by substituting less-harmful chemicals. // </v>
      </c>
      <c r="P928" s="290" t="s">
        <v>2184</v>
      </c>
      <c r="Q928" s="290" t="s">
        <v>332</v>
      </c>
      <c r="R928" s="290" t="str">
        <f t="shared" ref="R928:R931" si="68">H928&amp;" "&amp;I928</f>
        <v xml:space="preserve"> </v>
      </c>
      <c r="T928" s="290" t="str">
        <f t="shared" ref="T928:T955" si="69">IF(K928="Yes",S928&amp;L928,"")</f>
        <v xml:space="preserve"> If this policy is fully implemented, F-gas emissions in 2050 are reduced by 77%.</v>
      </c>
      <c r="U928" s="303"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0" customFormat="1" ht="30" x14ac:dyDescent="0.25">
      <c r="A929" s="290" t="s">
        <v>2182</v>
      </c>
      <c r="B929" s="276"/>
      <c r="C929" s="307" t="s">
        <v>753</v>
      </c>
      <c r="D929" s="307" t="s">
        <v>876</v>
      </c>
      <c r="E929" s="307" t="s">
        <v>877</v>
      </c>
      <c r="F929" s="309"/>
      <c r="G929" s="309"/>
      <c r="H929" s="309"/>
      <c r="I929" s="309"/>
      <c r="J929" s="308">
        <v>510</v>
      </c>
      <c r="K929" s="309" t="s">
        <v>310</v>
      </c>
      <c r="L929" s="312" t="s">
        <v>2317</v>
      </c>
      <c r="M929" s="276"/>
      <c r="N929" s="292" t="s">
        <v>2183</v>
      </c>
      <c r="O929" s="292"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0" t="s">
        <v>2184</v>
      </c>
      <c r="Q929" s="290" t="s">
        <v>332</v>
      </c>
      <c r="R929" s="290" t="str">
        <f t="shared" si="68"/>
        <v xml:space="preserve"> </v>
      </c>
      <c r="T929" s="290" t="str">
        <f t="shared" si="69"/>
        <v xml:space="preserve"> If this policy is fully implemented, F-gas emissions in 2050 are reduced by 10%.</v>
      </c>
      <c r="U929" s="303"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0" customFormat="1" ht="30" x14ac:dyDescent="0.25">
      <c r="A930" s="290" t="s">
        <v>2182</v>
      </c>
      <c r="B930" s="276"/>
      <c r="C930" s="307" t="s">
        <v>753</v>
      </c>
      <c r="D930" s="307" t="s">
        <v>880</v>
      </c>
      <c r="E930" s="307" t="s">
        <v>881</v>
      </c>
      <c r="F930" s="309"/>
      <c r="G930" s="309"/>
      <c r="H930" s="309"/>
      <c r="I930" s="309"/>
      <c r="J930" s="308">
        <v>511</v>
      </c>
      <c r="K930" s="309" t="s">
        <v>310</v>
      </c>
      <c r="L930" s="312" t="s">
        <v>2318</v>
      </c>
      <c r="M930" s="276"/>
      <c r="N930" s="292" t="s">
        <v>2183</v>
      </c>
      <c r="O930" s="292"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0" t="s">
        <v>2184</v>
      </c>
      <c r="Q930" s="290" t="s">
        <v>332</v>
      </c>
      <c r="R930" s="290" t="str">
        <f t="shared" si="68"/>
        <v xml:space="preserve"> </v>
      </c>
      <c r="T930" s="290" t="str">
        <f t="shared" si="69"/>
        <v xml:space="preserve"> If this policy is fully implemented, F-gas emissions in 2050 are reduced by 22%.</v>
      </c>
      <c r="U930" s="303"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0" customFormat="1" ht="30" x14ac:dyDescent="0.25">
      <c r="A931" s="290" t="s">
        <v>2182</v>
      </c>
      <c r="B931" s="276"/>
      <c r="C931" s="307" t="s">
        <v>753</v>
      </c>
      <c r="D931" s="307" t="s">
        <v>884</v>
      </c>
      <c r="E931" s="307" t="s">
        <v>885</v>
      </c>
      <c r="F931" s="309"/>
      <c r="G931" s="309"/>
      <c r="H931" s="309"/>
      <c r="I931" s="309"/>
      <c r="J931" s="308">
        <v>512</v>
      </c>
      <c r="K931" s="309" t="s">
        <v>310</v>
      </c>
      <c r="L931" s="312" t="s">
        <v>2319</v>
      </c>
      <c r="M931" s="276"/>
      <c r="N931" s="292" t="s">
        <v>2183</v>
      </c>
      <c r="O931" s="292"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0" t="s">
        <v>2184</v>
      </c>
      <c r="Q931" s="290" t="s">
        <v>332</v>
      </c>
      <c r="R931" s="290" t="str">
        <f t="shared" si="68"/>
        <v xml:space="preserve"> </v>
      </c>
      <c r="T931" s="290" t="str">
        <f t="shared" si="69"/>
        <v xml:space="preserve"> If this policy is fully implemented, F-gas emissions in 2050 are reduced by 0.5%.</v>
      </c>
      <c r="U931" s="303"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0" customFormat="1" ht="135" x14ac:dyDescent="0.25">
      <c r="A932" s="290" t="s">
        <v>2182</v>
      </c>
      <c r="B932" s="276"/>
      <c r="C932" s="290" t="s">
        <v>753</v>
      </c>
      <c r="D932" s="290" t="s">
        <v>888</v>
      </c>
      <c r="E932" s="290" t="str">
        <f>E933</f>
        <v>Percent Reduction in Nonenergy Nonagriculture Industry Product Demand</v>
      </c>
      <c r="M932" s="276"/>
      <c r="N932" s="292" t="s">
        <v>2183</v>
      </c>
      <c r="O932" s="294">
        <f>INDEX('Standard Descriptions'!$E:$E,MATCH(Guidance!E932,'Standard Descriptions'!$C:$C,0))</f>
        <v>0</v>
      </c>
      <c r="P932" s="290" t="s">
        <v>2184</v>
      </c>
      <c r="Q932" s="290" t="s">
        <v>310</v>
      </c>
      <c r="T932" s="290" t="str">
        <f t="shared" si="69"/>
        <v/>
      </c>
      <c r="U932" s="303"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25">
      <c r="A933" s="275" t="s">
        <v>2185</v>
      </c>
      <c r="C933" s="181" t="s">
        <v>753</v>
      </c>
      <c r="D933" s="181" t="s">
        <v>888</v>
      </c>
      <c r="E933" s="181" t="s">
        <v>889</v>
      </c>
      <c r="F933" s="184" t="s">
        <v>2075</v>
      </c>
      <c r="G933" s="184"/>
      <c r="H933" s="191" t="s">
        <v>2121</v>
      </c>
      <c r="I933" s="184"/>
      <c r="J933" s="43">
        <v>429</v>
      </c>
      <c r="K933" s="184" t="s">
        <v>310</v>
      </c>
      <c r="L933" s="186" t="s">
        <v>2320</v>
      </c>
      <c r="N933" s="209" t="s">
        <v>2183</v>
      </c>
      <c r="O933" s="209">
        <f>INDEX('Standard Descriptions'!$E:$E,MATCH(Guidance!E933,'Standard Descriptions'!$C:$C,0))</f>
        <v>0</v>
      </c>
      <c r="P933" s="288" t="s">
        <v>2184</v>
      </c>
      <c r="Q933" s="288" t="s">
        <v>310</v>
      </c>
      <c r="R933" s="288" t="str">
        <f>H933&amp;" "&amp;I933</f>
        <v xml:space="preserve">Cement and Other Nonmetallic Minerals </v>
      </c>
      <c r="S933" s="288" t="str">
        <f t="shared" ref="S933:S955" si="70">IF(R933="","","//**"&amp;R933&amp;": **")</f>
        <v>//**Cement and Other Nonmetallic Minerals : **</v>
      </c>
      <c r="T933" s="275"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25">
      <c r="A934" s="275" t="s">
        <v>2185</v>
      </c>
      <c r="C934" s="189" t="s">
        <v>753</v>
      </c>
      <c r="D934" s="189" t="s">
        <v>888</v>
      </c>
      <c r="E934" s="189" t="s">
        <v>889</v>
      </c>
      <c r="F934" s="191" t="s">
        <v>2073</v>
      </c>
      <c r="G934" s="184"/>
      <c r="H934" s="191" t="s">
        <v>1833</v>
      </c>
      <c r="I934" s="184"/>
      <c r="J934" s="43">
        <v>430</v>
      </c>
      <c r="K934" s="184" t="s">
        <v>310</v>
      </c>
      <c r="L934" s="186" t="s">
        <v>2321</v>
      </c>
      <c r="N934" s="209" t="s">
        <v>2183</v>
      </c>
      <c r="O934" s="209">
        <f>INDEX('Standard Descriptions'!$E:$E,MATCH(Guidance!E934,'Standard Descriptions'!$C:$C,0))</f>
        <v>0</v>
      </c>
      <c r="P934" s="288" t="s">
        <v>2184</v>
      </c>
      <c r="Q934" s="288" t="s">
        <v>310</v>
      </c>
      <c r="R934" s="288" t="str">
        <f>H934&amp;" "&amp;I934</f>
        <v xml:space="preserve">Iron and Steel </v>
      </c>
      <c r="S934" s="288" t="str">
        <f t="shared" si="70"/>
        <v>//**Iron and Steel : **</v>
      </c>
      <c r="T934" s="275"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25">
      <c r="A935" s="275" t="s">
        <v>2185</v>
      </c>
      <c r="C935" s="189" t="s">
        <v>753</v>
      </c>
      <c r="D935" s="189" t="s">
        <v>888</v>
      </c>
      <c r="E935" s="189" t="s">
        <v>889</v>
      </c>
      <c r="F935" s="191" t="s">
        <v>2054</v>
      </c>
      <c r="G935" s="184"/>
      <c r="H935" s="191" t="s">
        <v>2112</v>
      </c>
      <c r="I935" s="184"/>
      <c r="J935" s="43">
        <v>432</v>
      </c>
      <c r="K935" s="184" t="s">
        <v>310</v>
      </c>
      <c r="L935" s="186" t="s">
        <v>2322</v>
      </c>
      <c r="N935" s="209" t="s">
        <v>2183</v>
      </c>
      <c r="O935" s="209">
        <f>INDEX('Standard Descriptions'!$E:$E,MATCH(Guidance!E935,'Standard Descriptions'!$C:$C,0))</f>
        <v>0</v>
      </c>
      <c r="P935" s="288" t="s">
        <v>2184</v>
      </c>
      <c r="Q935" s="288" t="s">
        <v>310</v>
      </c>
      <c r="R935" s="288" t="str">
        <f>H935&amp;" "&amp;I935</f>
        <v xml:space="preserve">Water and Waste </v>
      </c>
      <c r="S935" s="288" t="str">
        <f t="shared" si="70"/>
        <v>//**Water and Waste : **</v>
      </c>
      <c r="T935" s="275"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0" customFormat="1" ht="114.75" customHeight="1" x14ac:dyDescent="0.25">
      <c r="A936" s="290" t="s">
        <v>2182</v>
      </c>
      <c r="B936" s="276"/>
      <c r="C936" s="290" t="s">
        <v>753</v>
      </c>
      <c r="D936" s="290" t="s">
        <v>900</v>
      </c>
      <c r="E936" s="290" t="str">
        <f>E937</f>
        <v>Fraction of Methane Capture Opportunities Achieved</v>
      </c>
      <c r="M936" s="276"/>
      <c r="N936" s="292" t="s">
        <v>2183</v>
      </c>
      <c r="O936" s="292"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0" t="s">
        <v>2184</v>
      </c>
      <c r="Q936" s="290" t="s">
        <v>310</v>
      </c>
      <c r="S936" s="290" t="str">
        <f t="shared" si="70"/>
        <v/>
      </c>
      <c r="T936" s="290" t="str">
        <f t="shared" si="69"/>
        <v/>
      </c>
      <c r="U936" s="303" t="str">
        <f>N936&amp;O936</f>
        <v>**Description:** This policy reduces methane emissions from the selected industry by increasing the capture of methane that is currently being released into the atmosphere (for example, stopping leaks from wellheads, pipes, coal mines, landfills, etc.).//</v>
      </c>
    </row>
    <row r="937" spans="1:21" x14ac:dyDescent="0.25">
      <c r="A937" s="275" t="s">
        <v>2185</v>
      </c>
      <c r="C937" s="181" t="s">
        <v>753</v>
      </c>
      <c r="D937" s="181" t="s">
        <v>900</v>
      </c>
      <c r="E937" s="181" t="s">
        <v>901</v>
      </c>
      <c r="F937" s="184" t="s">
        <v>2094</v>
      </c>
      <c r="G937" s="184"/>
      <c r="H937" s="181" t="s">
        <v>2100</v>
      </c>
      <c r="I937" s="184"/>
      <c r="J937" s="43">
        <v>1458</v>
      </c>
      <c r="K937" s="184" t="s">
        <v>310</v>
      </c>
      <c r="L937" s="184"/>
      <c r="N937" s="209" t="s">
        <v>2183</v>
      </c>
      <c r="O937" s="209"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88" t="s">
        <v>2184</v>
      </c>
      <c r="Q937" s="288" t="s">
        <v>310</v>
      </c>
      <c r="R937" s="288" t="str">
        <f>H937&amp;" "&amp;I937</f>
        <v xml:space="preserve">Oil and Gas Extraction </v>
      </c>
      <c r="S937" s="288" t="str">
        <f t="shared" si="70"/>
        <v>//**Oil and Gas Extraction : **</v>
      </c>
      <c r="T937" s="275" t="str">
        <f t="shared" si="69"/>
        <v>//**Oil and Gas Extraction : **</v>
      </c>
    </row>
    <row r="938" spans="1:21" x14ac:dyDescent="0.25">
      <c r="A938" s="275" t="s">
        <v>2185</v>
      </c>
      <c r="C938" s="189" t="s">
        <v>753</v>
      </c>
      <c r="D938" s="189" t="s">
        <v>900</v>
      </c>
      <c r="E938" s="189" t="s">
        <v>901</v>
      </c>
      <c r="F938" s="184" t="s">
        <v>2056</v>
      </c>
      <c r="G938" s="184"/>
      <c r="H938" s="181" t="s">
        <v>2099</v>
      </c>
      <c r="I938" s="184"/>
      <c r="J938" s="43">
        <v>1459</v>
      </c>
      <c r="K938" s="184" t="s">
        <v>310</v>
      </c>
      <c r="L938" s="184"/>
      <c r="N938" s="209" t="s">
        <v>2183</v>
      </c>
      <c r="O938" s="209"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88" t="s">
        <v>2184</v>
      </c>
      <c r="Q938" s="288" t="s">
        <v>310</v>
      </c>
      <c r="R938" s="288" t="str">
        <f>H938&amp;" "&amp;I938</f>
        <v xml:space="preserve">Energy Pipelines and Gas Processing </v>
      </c>
      <c r="S938" s="288" t="str">
        <f t="shared" si="70"/>
        <v>//**Energy Pipelines and Gas Processing : **</v>
      </c>
      <c r="T938" s="275" t="str">
        <f t="shared" si="69"/>
        <v>//**Energy Pipelines and Gas Processing : **</v>
      </c>
    </row>
    <row r="939" spans="1:21" x14ac:dyDescent="0.25">
      <c r="A939" s="275" t="s">
        <v>2185</v>
      </c>
      <c r="C939" s="189" t="s">
        <v>753</v>
      </c>
      <c r="D939" s="189" t="s">
        <v>900</v>
      </c>
      <c r="E939" s="189" t="s">
        <v>901</v>
      </c>
      <c r="F939" s="184" t="s">
        <v>2096</v>
      </c>
      <c r="G939" s="184"/>
      <c r="H939" s="181" t="s">
        <v>1831</v>
      </c>
      <c r="I939" s="184"/>
      <c r="J939" s="43">
        <v>513</v>
      </c>
      <c r="K939" s="184" t="s">
        <v>310</v>
      </c>
      <c r="L939" s="184" t="s">
        <v>2323</v>
      </c>
      <c r="N939" s="209" t="s">
        <v>2183</v>
      </c>
      <c r="O939" s="209"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88" t="s">
        <v>2184</v>
      </c>
      <c r="Q939" s="288" t="s">
        <v>310</v>
      </c>
      <c r="R939" s="288" t="str">
        <f>H939&amp;" "&amp;I939</f>
        <v xml:space="preserve">Coal Mining </v>
      </c>
      <c r="S939" s="288" t="str">
        <f t="shared" si="70"/>
        <v>//**Coal Mining : **</v>
      </c>
      <c r="T939" s="275" t="str">
        <f t="shared" si="69"/>
        <v>//**Coal Mining : ** If this policy is fully implemented, process emissions in 2050 are reduced by 8% from the mining industry.</v>
      </c>
    </row>
    <row r="940" spans="1:21" x14ac:dyDescent="0.25">
      <c r="A940" s="275" t="s">
        <v>2185</v>
      </c>
      <c r="C940" s="189" t="s">
        <v>753</v>
      </c>
      <c r="D940" s="189" t="s">
        <v>900</v>
      </c>
      <c r="E940" s="189" t="s">
        <v>901</v>
      </c>
      <c r="F940" s="184" t="s">
        <v>2054</v>
      </c>
      <c r="G940" s="184"/>
      <c r="H940" s="181" t="s">
        <v>2112</v>
      </c>
      <c r="I940" s="184"/>
      <c r="J940" s="43">
        <v>514</v>
      </c>
      <c r="K940" s="184" t="s">
        <v>310</v>
      </c>
      <c r="L940" s="184" t="s">
        <v>2324</v>
      </c>
      <c r="N940" s="209" t="s">
        <v>2183</v>
      </c>
      <c r="O940" s="209"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88" t="s">
        <v>2184</v>
      </c>
      <c r="Q940" s="288" t="s">
        <v>310</v>
      </c>
      <c r="R940" s="288" t="str">
        <f>H940&amp;" "&amp;I940</f>
        <v xml:space="preserve">Water and Waste </v>
      </c>
      <c r="S940" s="288" t="str">
        <f t="shared" ref="S940" si="71">IF(R940="","","//**"&amp;R940&amp;": **")</f>
        <v>//**Water and Waste : **</v>
      </c>
      <c r="T940" s="275" t="str">
        <f t="shared" ref="T940" si="72">IF(K940="Yes",S940&amp;L940,"")</f>
        <v>//**Water and Waste : ** If this policy is fully implemented, process emissions in 2050 are reduced by 7% from the waste management industry.</v>
      </c>
    </row>
    <row r="941" spans="1:21" s="291" customFormat="1" ht="30" x14ac:dyDescent="0.25">
      <c r="A941" s="291" t="s">
        <v>2182</v>
      </c>
      <c r="C941" s="291" t="s">
        <v>753</v>
      </c>
      <c r="D941" s="291" t="s">
        <v>909</v>
      </c>
      <c r="E941" s="291" t="str">
        <f>E943</f>
        <v>Fraction of Methane Destruction Opportunities Achieved</v>
      </c>
      <c r="N941" s="293" t="s">
        <v>2183</v>
      </c>
      <c r="O941" s="293"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1" t="s">
        <v>2184</v>
      </c>
      <c r="Q941" s="291" t="s">
        <v>310</v>
      </c>
      <c r="S941" s="291" t="str">
        <f t="shared" si="70"/>
        <v/>
      </c>
      <c r="T941" s="291" t="str">
        <f t="shared" si="69"/>
        <v/>
      </c>
      <c r="U941" s="303" t="str">
        <f>N941&amp;O941</f>
        <v>**Description:** This policy reduces methane emissions from the selected industry by increasing the burning of methane that is currently being released into the atmosphere (i.e. flaring instead of venting/leaking).//</v>
      </c>
    </row>
    <row r="942" spans="1:21" s="291" customFormat="1" x14ac:dyDescent="0.25">
      <c r="A942" s="275" t="s">
        <v>2185</v>
      </c>
      <c r="B942" s="276"/>
      <c r="C942" s="181" t="s">
        <v>753</v>
      </c>
      <c r="D942" s="181" t="s">
        <v>909</v>
      </c>
      <c r="E942" s="181" t="s">
        <v>910</v>
      </c>
      <c r="F942" s="184" t="s">
        <v>2094</v>
      </c>
      <c r="G942" s="184"/>
      <c r="H942" s="181" t="s">
        <v>2100</v>
      </c>
      <c r="I942" s="184"/>
      <c r="J942" s="43">
        <v>1460</v>
      </c>
      <c r="K942" s="184" t="s">
        <v>310</v>
      </c>
      <c r="L942" s="184"/>
      <c r="M942" s="276"/>
      <c r="N942" s="209" t="s">
        <v>2183</v>
      </c>
      <c r="O942" s="209"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88" t="s">
        <v>2184</v>
      </c>
      <c r="Q942" s="288" t="s">
        <v>310</v>
      </c>
      <c r="R942" s="288" t="str">
        <f>H942&amp;" "&amp;I942</f>
        <v xml:space="preserve">Oil and Gas Extraction </v>
      </c>
      <c r="S942" s="288" t="str">
        <f t="shared" ref="S942" si="73">IF(R942="","","//**"&amp;R942&amp;": **")</f>
        <v>//**Oil and Gas Extraction : **</v>
      </c>
      <c r="T942" s="275" t="str">
        <f t="shared" ref="T942" si="74">IF(K942="Yes",S942&amp;L942,"")</f>
        <v>//**Oil and Gas Extraction : **</v>
      </c>
      <c r="U942" s="304"/>
    </row>
    <row r="943" spans="1:21" x14ac:dyDescent="0.25">
      <c r="A943" s="275" t="s">
        <v>2185</v>
      </c>
      <c r="C943" s="189" t="s">
        <v>753</v>
      </c>
      <c r="D943" s="189" t="s">
        <v>909</v>
      </c>
      <c r="E943" s="189" t="s">
        <v>910</v>
      </c>
      <c r="F943" s="184" t="s">
        <v>2056</v>
      </c>
      <c r="G943" s="184"/>
      <c r="H943" s="181" t="s">
        <v>2099</v>
      </c>
      <c r="I943" s="184"/>
      <c r="J943" s="43">
        <v>1461</v>
      </c>
      <c r="K943" s="184" t="s">
        <v>310</v>
      </c>
      <c r="L943" s="184"/>
      <c r="N943" s="209" t="s">
        <v>2183</v>
      </c>
      <c r="O943" s="209"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88" t="s">
        <v>2184</v>
      </c>
      <c r="Q943" s="288" t="s">
        <v>310</v>
      </c>
      <c r="R943" s="288" t="str">
        <f>H943&amp;" "&amp;I943</f>
        <v xml:space="preserve">Energy Pipelines and Gas Processing </v>
      </c>
      <c r="S943" s="288" t="str">
        <f t="shared" si="70"/>
        <v>//**Energy Pipelines and Gas Processing : **</v>
      </c>
      <c r="T943" s="275" t="str">
        <f t="shared" si="69"/>
        <v>//**Energy Pipelines and Gas Processing : **</v>
      </c>
    </row>
    <row r="944" spans="1:21" x14ac:dyDescent="0.25">
      <c r="A944" s="275" t="s">
        <v>2185</v>
      </c>
      <c r="C944" s="189" t="s">
        <v>753</v>
      </c>
      <c r="D944" s="189" t="s">
        <v>909</v>
      </c>
      <c r="E944" s="189" t="s">
        <v>910</v>
      </c>
      <c r="F944" s="184" t="s">
        <v>2096</v>
      </c>
      <c r="G944" s="184"/>
      <c r="H944" s="181" t="s">
        <v>1831</v>
      </c>
      <c r="I944" s="184"/>
      <c r="J944" s="43">
        <v>515</v>
      </c>
      <c r="K944" s="184" t="s">
        <v>310</v>
      </c>
      <c r="L944" s="184" t="s">
        <v>2325</v>
      </c>
      <c r="N944" s="209" t="s">
        <v>2183</v>
      </c>
      <c r="O944" s="209"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88" t="s">
        <v>2184</v>
      </c>
      <c r="Q944" s="288" t="s">
        <v>310</v>
      </c>
      <c r="R944" s="288" t="str">
        <f>H944&amp;" "&amp;I944</f>
        <v xml:space="preserve">Coal Mining </v>
      </c>
      <c r="S944" s="288" t="str">
        <f t="shared" si="70"/>
        <v>//**Coal Mining : **</v>
      </c>
      <c r="T944" s="275" t="str">
        <f t="shared" si="69"/>
        <v>//**Coal Mining : ** If this policy is fully implemented, process emissions in 2050 are reduced by 32% from the mining industry.</v>
      </c>
    </row>
    <row r="945" spans="1:21" x14ac:dyDescent="0.25">
      <c r="A945" s="275" t="s">
        <v>2185</v>
      </c>
      <c r="C945" s="189" t="s">
        <v>753</v>
      </c>
      <c r="D945" s="189" t="s">
        <v>909</v>
      </c>
      <c r="E945" s="189" t="s">
        <v>910</v>
      </c>
      <c r="F945" s="184" t="s">
        <v>2054</v>
      </c>
      <c r="G945" s="184"/>
      <c r="H945" s="181" t="s">
        <v>2112</v>
      </c>
      <c r="I945" s="184"/>
      <c r="J945" s="43">
        <v>516</v>
      </c>
      <c r="K945" s="184" t="s">
        <v>310</v>
      </c>
      <c r="L945" s="184" t="s">
        <v>2326</v>
      </c>
      <c r="N945" s="209" t="s">
        <v>2183</v>
      </c>
      <c r="O945" s="209"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88" t="s">
        <v>2184</v>
      </c>
      <c r="Q945" s="288" t="s">
        <v>310</v>
      </c>
      <c r="R945" s="288" t="str">
        <f>H945&amp;" "&amp;I945</f>
        <v xml:space="preserve">Water and Waste </v>
      </c>
      <c r="S945" s="288" t="str">
        <f t="shared" si="70"/>
        <v>//**Water and Waste : **</v>
      </c>
      <c r="T945" s="275" t="str">
        <f t="shared" si="69"/>
        <v>//**Water and Waste : ** If this policy is fully implemented, process emissions in 2050 are reduced by 2% from the waste management industry.</v>
      </c>
    </row>
    <row r="946" spans="1:21" s="290" customFormat="1" ht="30" x14ac:dyDescent="0.25">
      <c r="A946" s="290" t="s">
        <v>2182</v>
      </c>
      <c r="C946" s="290" t="s">
        <v>753</v>
      </c>
      <c r="D946" s="290" t="s">
        <v>917</v>
      </c>
      <c r="E946" s="290" t="str">
        <f>E947</f>
        <v>Percent Reduction in Fossil Fuel Exports</v>
      </c>
      <c r="N946" s="292" t="s">
        <v>2183</v>
      </c>
      <c r="O946" s="292"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0" t="s">
        <v>2184</v>
      </c>
      <c r="Q946" s="290" t="s">
        <v>310</v>
      </c>
      <c r="S946" s="290" t="str">
        <f t="shared" si="70"/>
        <v/>
      </c>
      <c r="T946" s="290" t="str">
        <f t="shared" si="69"/>
        <v/>
      </c>
      <c r="U946" s="303" t="str">
        <f>N946&amp;O946</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row>
    <row r="947" spans="1:21" x14ac:dyDescent="0.25">
      <c r="A947" s="275" t="s">
        <v>2185</v>
      </c>
      <c r="C947" s="181" t="s">
        <v>753</v>
      </c>
      <c r="D947" s="181" t="s">
        <v>917</v>
      </c>
      <c r="E947" s="181" t="s">
        <v>918</v>
      </c>
      <c r="F947" s="191" t="s">
        <v>251</v>
      </c>
      <c r="G947" s="184"/>
      <c r="H947" s="191" t="s">
        <v>579</v>
      </c>
      <c r="I947" s="184"/>
      <c r="J947" s="43">
        <v>451</v>
      </c>
      <c r="K947" s="184" t="s">
        <v>310</v>
      </c>
      <c r="L947" s="297"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09" t="s">
        <v>2183</v>
      </c>
      <c r="O947" s="209"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88" t="s">
        <v>2184</v>
      </c>
      <c r="Q947" s="288" t="s">
        <v>310</v>
      </c>
      <c r="R947" s="288" t="str">
        <f t="shared" ref="R947:R967" si="75">H947&amp;" "&amp;I947</f>
        <v xml:space="preserve">Hard Coal </v>
      </c>
      <c r="S947" s="288" t="str">
        <f t="shared" si="70"/>
        <v>//**Hard Coal : **</v>
      </c>
      <c r="T947" s="275" t="str">
        <f t="shared" ca="1" si="69"/>
        <v xml:space="preserve">//**Hard Coal : **The model assumes zero production. </v>
      </c>
    </row>
    <row r="948" spans="1:21" x14ac:dyDescent="0.25">
      <c r="A948" s="275" t="s">
        <v>2185</v>
      </c>
      <c r="C948" s="189" t="s">
        <v>753</v>
      </c>
      <c r="D948" s="189" t="s">
        <v>917</v>
      </c>
      <c r="E948" s="189" t="s">
        <v>918</v>
      </c>
      <c r="F948" s="191" t="s">
        <v>255</v>
      </c>
      <c r="G948" s="184"/>
      <c r="H948" s="191" t="s">
        <v>741</v>
      </c>
      <c r="I948" s="184"/>
      <c r="J948" s="43">
        <v>452</v>
      </c>
      <c r="K948" s="184" t="s">
        <v>310</v>
      </c>
      <c r="L948" s="297"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09" t="s">
        <v>2183</v>
      </c>
      <c r="O948" s="209"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88" t="s">
        <v>2184</v>
      </c>
      <c r="Q948" s="288" t="s">
        <v>310</v>
      </c>
      <c r="R948" s="288" t="str">
        <f t="shared" si="75"/>
        <v xml:space="preserve">Natural Gas </v>
      </c>
      <c r="S948" s="288" t="str">
        <f t="shared" si="70"/>
        <v>//**Natural Gas : **</v>
      </c>
      <c r="T948" s="275" t="str">
        <f t="shared" ca="1" si="69"/>
        <v xml:space="preserve">//**Natural Gas : **The model assumes zero production. </v>
      </c>
    </row>
    <row r="949" spans="1:21" x14ac:dyDescent="0.25">
      <c r="A949" s="275" t="s">
        <v>2185</v>
      </c>
      <c r="C949" s="189" t="s">
        <v>753</v>
      </c>
      <c r="D949" s="189" t="s">
        <v>917</v>
      </c>
      <c r="E949" s="189" t="s">
        <v>918</v>
      </c>
      <c r="F949" s="191" t="s">
        <v>257</v>
      </c>
      <c r="G949" s="184"/>
      <c r="H949" s="191" t="s">
        <v>923</v>
      </c>
      <c r="I949" s="184"/>
      <c r="J949" s="43">
        <v>453</v>
      </c>
      <c r="K949" s="184" t="s">
        <v>310</v>
      </c>
      <c r="L949" s="297"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09" t="s">
        <v>2183</v>
      </c>
      <c r="O949" s="209"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88" t="s">
        <v>2184</v>
      </c>
      <c r="Q949" s="288" t="s">
        <v>310</v>
      </c>
      <c r="R949" s="288" t="str">
        <f t="shared" si="75"/>
        <v xml:space="preserve">Petroleum Gasoline </v>
      </c>
      <c r="S949" s="288" t="str">
        <f t="shared" si="70"/>
        <v>//**Petroleum Gasoline : **</v>
      </c>
      <c r="T949" s="275" t="str">
        <f t="shared" ca="1" si="69"/>
        <v xml:space="preserve">//**Petroleum Gasoline : **The model assumes zero production. </v>
      </c>
    </row>
    <row r="950" spans="1:21" x14ac:dyDescent="0.25">
      <c r="A950" s="275" t="s">
        <v>2185</v>
      </c>
      <c r="C950" s="189" t="s">
        <v>753</v>
      </c>
      <c r="D950" s="189" t="s">
        <v>917</v>
      </c>
      <c r="E950" s="189" t="s">
        <v>918</v>
      </c>
      <c r="F950" s="191" t="s">
        <v>256</v>
      </c>
      <c r="G950" s="184"/>
      <c r="H950" s="191" t="s">
        <v>924</v>
      </c>
      <c r="I950" s="184"/>
      <c r="J950" s="43">
        <v>454</v>
      </c>
      <c r="K950" s="184" t="s">
        <v>310</v>
      </c>
      <c r="L950" s="297"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09" t="s">
        <v>2183</v>
      </c>
      <c r="O950" s="209"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88" t="s">
        <v>2184</v>
      </c>
      <c r="Q950" s="288" t="s">
        <v>310</v>
      </c>
      <c r="R950" s="288" t="str">
        <f t="shared" si="75"/>
        <v xml:space="preserve">Petroleum Diesel </v>
      </c>
      <c r="S950" s="288" t="str">
        <f t="shared" si="70"/>
        <v>//**Petroleum Diesel : **</v>
      </c>
      <c r="T950" s="275" t="str">
        <f t="shared" ca="1" si="69"/>
        <v xml:space="preserve">//**Petroleum Diesel : **The model assumes zero production. </v>
      </c>
    </row>
    <row r="951" spans="1:21" x14ac:dyDescent="0.25">
      <c r="A951" s="275" t="s">
        <v>2185</v>
      </c>
      <c r="C951" s="189" t="s">
        <v>753</v>
      </c>
      <c r="D951" s="189" t="s">
        <v>917</v>
      </c>
      <c r="E951" s="189" t="s">
        <v>918</v>
      </c>
      <c r="F951" s="191" t="s">
        <v>253</v>
      </c>
      <c r="G951" s="184"/>
      <c r="H951" s="191" t="s">
        <v>925</v>
      </c>
      <c r="I951" s="184"/>
      <c r="J951" s="43">
        <v>455</v>
      </c>
      <c r="K951" s="184" t="s">
        <v>310</v>
      </c>
      <c r="L951" s="297"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09" t="s">
        <v>2183</v>
      </c>
      <c r="O951" s="209"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88" t="s">
        <v>2184</v>
      </c>
      <c r="Q951" s="288" t="s">
        <v>310</v>
      </c>
      <c r="R951" s="288" t="str">
        <f t="shared" si="75"/>
        <v xml:space="preserve">Jet Fuel/Kerosene </v>
      </c>
      <c r="S951" s="288" t="str">
        <f t="shared" si="70"/>
        <v>//**Jet Fuel/Kerosene : **</v>
      </c>
      <c r="T951" s="275" t="str">
        <f t="shared" ca="1" si="69"/>
        <v xml:space="preserve">//**Jet Fuel/Kerosene : **The model assumes zero production. </v>
      </c>
    </row>
    <row r="952" spans="1:21" x14ac:dyDescent="0.25">
      <c r="A952" s="275" t="s">
        <v>2185</v>
      </c>
      <c r="C952" s="189" t="s">
        <v>753</v>
      </c>
      <c r="D952" s="189" t="s">
        <v>917</v>
      </c>
      <c r="E952" s="189" t="s">
        <v>918</v>
      </c>
      <c r="F952" s="191" t="s">
        <v>926</v>
      </c>
      <c r="G952" s="184"/>
      <c r="H952" s="191" t="s">
        <v>609</v>
      </c>
      <c r="I952" s="184"/>
      <c r="J952" s="43">
        <v>456</v>
      </c>
      <c r="K952" s="191" t="s">
        <v>332</v>
      </c>
      <c r="L952" s="181"/>
      <c r="N952" s="209" t="s">
        <v>2183</v>
      </c>
      <c r="O952" s="209"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88" t="s">
        <v>2184</v>
      </c>
      <c r="Q952" s="288" t="s">
        <v>310</v>
      </c>
      <c r="R952" s="288" t="str">
        <f t="shared" si="75"/>
        <v xml:space="preserve">Lignite </v>
      </c>
      <c r="S952" s="288" t="str">
        <f t="shared" si="70"/>
        <v>//**Lignite : **</v>
      </c>
      <c r="T952" s="275" t="str">
        <f t="shared" si="69"/>
        <v/>
      </c>
    </row>
    <row r="953" spans="1:21" x14ac:dyDescent="0.25">
      <c r="A953" s="275" t="s">
        <v>2185</v>
      </c>
      <c r="C953" s="189" t="s">
        <v>753</v>
      </c>
      <c r="D953" s="189" t="s">
        <v>917</v>
      </c>
      <c r="E953" s="189" t="s">
        <v>918</v>
      </c>
      <c r="F953" s="191" t="s">
        <v>250</v>
      </c>
      <c r="G953" s="184"/>
      <c r="H953" s="191" t="s">
        <v>614</v>
      </c>
      <c r="I953" s="184"/>
      <c r="J953" s="43">
        <v>457</v>
      </c>
      <c r="K953" s="184" t="s">
        <v>310</v>
      </c>
      <c r="L953" s="297"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09" t="s">
        <v>2183</v>
      </c>
      <c r="O953" s="209"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88" t="s">
        <v>2184</v>
      </c>
      <c r="Q953" s="288" t="s">
        <v>310</v>
      </c>
      <c r="R953" s="288" t="str">
        <f t="shared" si="75"/>
        <v xml:space="preserve">Crude Oil </v>
      </c>
      <c r="S953" s="288" t="str">
        <f t="shared" si="70"/>
        <v>//**Crude Oil : **</v>
      </c>
      <c r="T953" s="275" t="str">
        <f t="shared" ca="1" si="69"/>
        <v xml:space="preserve">//**Crude Oil : **The model assumes zero production. </v>
      </c>
    </row>
    <row r="954" spans="1:21" x14ac:dyDescent="0.25">
      <c r="A954" s="275" t="s">
        <v>2185</v>
      </c>
      <c r="C954" s="189" t="s">
        <v>753</v>
      </c>
      <c r="D954" s="189" t="s">
        <v>917</v>
      </c>
      <c r="E954" s="189" t="s">
        <v>918</v>
      </c>
      <c r="F954" s="191" t="s">
        <v>927</v>
      </c>
      <c r="G954" s="184"/>
      <c r="H954" s="191" t="s">
        <v>928</v>
      </c>
      <c r="I954" s="184"/>
      <c r="J954" s="43">
        <v>458</v>
      </c>
      <c r="K954" s="184" t="s">
        <v>310</v>
      </c>
      <c r="L954" s="297"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09" t="s">
        <v>2183</v>
      </c>
      <c r="O954" s="209"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88" t="s">
        <v>2184</v>
      </c>
      <c r="Q954" s="288" t="s">
        <v>310</v>
      </c>
      <c r="R954" s="288" t="str">
        <f t="shared" si="75"/>
        <v xml:space="preserve">Heavy/Residual Fuel Oil </v>
      </c>
      <c r="S954" s="288" t="str">
        <f t="shared" si="70"/>
        <v>//**Heavy/Residual Fuel Oil : **</v>
      </c>
      <c r="T954" s="275" t="str">
        <f t="shared" ca="1" si="69"/>
        <v xml:space="preserve">//**Heavy/Residual Fuel Oil : **The model assumes zero production. </v>
      </c>
    </row>
    <row r="955" spans="1:21" x14ac:dyDescent="0.25">
      <c r="A955" s="275" t="s">
        <v>2185</v>
      </c>
      <c r="C955" s="189" t="s">
        <v>753</v>
      </c>
      <c r="D955" s="189" t="s">
        <v>917</v>
      </c>
      <c r="E955" s="189" t="s">
        <v>918</v>
      </c>
      <c r="F955" s="191" t="s">
        <v>254</v>
      </c>
      <c r="G955" s="184"/>
      <c r="H955" s="191" t="s">
        <v>929</v>
      </c>
      <c r="I955" s="184"/>
      <c r="J955" s="43">
        <v>459</v>
      </c>
      <c r="K955" s="184" t="s">
        <v>310</v>
      </c>
      <c r="L955" s="297"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09" t="s">
        <v>2183</v>
      </c>
      <c r="O955" s="209"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88" t="s">
        <v>2184</v>
      </c>
      <c r="Q955" s="288" t="s">
        <v>310</v>
      </c>
      <c r="R955" s="288" t="str">
        <f t="shared" si="75"/>
        <v xml:space="preserve">LPG/Propane/Butane </v>
      </c>
      <c r="S955" s="288" t="str">
        <f t="shared" si="70"/>
        <v>//**LPG/Propane/Butane : **</v>
      </c>
      <c r="T955" s="275" t="str">
        <f t="shared" ca="1" si="69"/>
        <v xml:space="preserve">//**LPG/Propane/Butane : **The model assumes zero production. </v>
      </c>
    </row>
    <row r="956" spans="1:21" s="290" customFormat="1" ht="30" x14ac:dyDescent="0.25">
      <c r="A956" s="290" t="s">
        <v>2182</v>
      </c>
      <c r="B956" s="276"/>
      <c r="C956" s="310" t="s">
        <v>930</v>
      </c>
      <c r="D956" s="310" t="s">
        <v>931</v>
      </c>
      <c r="E956" s="310" t="s">
        <v>932</v>
      </c>
      <c r="F956" s="311"/>
      <c r="G956" s="311"/>
      <c r="H956" s="311"/>
      <c r="I956" s="311"/>
      <c r="J956" s="323">
        <v>60</v>
      </c>
      <c r="K956" s="311" t="s">
        <v>310</v>
      </c>
      <c r="L956" s="387" t="str">
        <f>_xlfn.CONCAT("If this policy is fully implemented, the afforestation/reforestation rate reaches ",'Supporting Data'!$AQ$6," thousand acres per year in 2050",".")</f>
        <v>If this policy is fully implemented, the afforestation/reforestation rate reaches 74 thousand acres per year in 2050.</v>
      </c>
      <c r="M956" s="276"/>
      <c r="N956" s="292" t="s">
        <v>2183</v>
      </c>
      <c r="O956" s="292"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0" t="s">
        <v>2184</v>
      </c>
      <c r="Q956" s="290" t="s">
        <v>332</v>
      </c>
      <c r="R956" s="290" t="str">
        <f t="shared" si="75"/>
        <v xml:space="preserve"> </v>
      </c>
      <c r="T956" s="290" t="str">
        <f t="shared" ref="T956:T1019" si="76">IF(K956="Yes",S956&amp;L956,"")</f>
        <v>If this policy is fully implemented, the afforestation/reforestation rate reaches 74 thousand acres per year in 2050.</v>
      </c>
      <c r="U956" s="303"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74 thousand acres per year in 2050.</v>
      </c>
    </row>
    <row r="957" spans="1:21" s="290" customFormat="1" x14ac:dyDescent="0.25">
      <c r="A957" s="290" t="s">
        <v>2182</v>
      </c>
      <c r="B957" s="276"/>
      <c r="C957" s="310" t="s">
        <v>930</v>
      </c>
      <c r="D957" s="310" t="s">
        <v>937</v>
      </c>
      <c r="E957" s="310" t="s">
        <v>938</v>
      </c>
      <c r="F957" s="311"/>
      <c r="G957" s="311"/>
      <c r="H957" s="311"/>
      <c r="I957" s="311"/>
      <c r="J957" s="323">
        <v>705</v>
      </c>
      <c r="K957" s="309" t="s">
        <v>332</v>
      </c>
      <c r="L957" s="312"/>
      <c r="M957" s="276"/>
      <c r="N957" s="292" t="s">
        <v>2183</v>
      </c>
      <c r="O957" s="292" t="str">
        <f>INDEX('Standard Descriptions'!$E:$E,MATCH(Guidance!E957,'Standard Descriptions'!$C:$C,0))</f>
        <v>This policy prevents the release of CO2 that accompanies deforestation. //</v>
      </c>
      <c r="P957" s="290" t="s">
        <v>2184</v>
      </c>
      <c r="Q957" s="290" t="s">
        <v>332</v>
      </c>
      <c r="R957" s="290" t="str">
        <f t="shared" si="75"/>
        <v xml:space="preserve"> </v>
      </c>
      <c r="T957" s="290" t="str">
        <f t="shared" si="76"/>
        <v/>
      </c>
      <c r="U957" s="303" t="str">
        <f t="shared" si="77"/>
        <v>**Description:**This policy prevents the release of CO2 that accompanies deforestation. //**Guidance for setting values: **</v>
      </c>
    </row>
    <row r="958" spans="1:21" s="290" customFormat="1" x14ac:dyDescent="0.25">
      <c r="A958" s="290" t="s">
        <v>2182</v>
      </c>
      <c r="B958" s="276"/>
      <c r="C958" s="310" t="s">
        <v>930</v>
      </c>
      <c r="D958" s="310" t="s">
        <v>942</v>
      </c>
      <c r="E958" s="310" t="s">
        <v>943</v>
      </c>
      <c r="F958" s="311"/>
      <c r="G958" s="311"/>
      <c r="H958" s="311"/>
      <c r="I958" s="311"/>
      <c r="J958" s="323">
        <v>177</v>
      </c>
      <c r="K958" s="309" t="s">
        <v>332</v>
      </c>
      <c r="L958" s="312"/>
      <c r="M958" s="276"/>
      <c r="N958" s="292" t="s">
        <v>2183</v>
      </c>
      <c r="O958" s="292" t="str">
        <f>INDEX('Standard Descriptions'!$E:$E,MATCH(Guidance!E958,'Standard Descriptions'!$C:$C,0))</f>
        <v xml:space="preserve"> This policy restores degraded forest, increasing the rate of carbon sequestration of the forest.//</v>
      </c>
      <c r="P958" s="290" t="s">
        <v>2184</v>
      </c>
      <c r="Q958" s="290" t="s">
        <v>332</v>
      </c>
      <c r="R958" s="290" t="str">
        <f t="shared" si="75"/>
        <v xml:space="preserve"> </v>
      </c>
      <c r="T958" s="290" t="str">
        <f t="shared" si="76"/>
        <v/>
      </c>
      <c r="U958" s="303" t="str">
        <f t="shared" si="77"/>
        <v>**Description:** This policy restores degraded forest, increasing the rate of carbon sequestration of the forest.//**Guidance for setting values: **</v>
      </c>
    </row>
    <row r="959" spans="1:21" s="290" customFormat="1" ht="30" x14ac:dyDescent="0.25">
      <c r="A959" s="290" t="s">
        <v>2182</v>
      </c>
      <c r="B959" s="276"/>
      <c r="C959" s="310" t="s">
        <v>930</v>
      </c>
      <c r="D959" s="310" t="s">
        <v>946</v>
      </c>
      <c r="E959" s="310" t="s">
        <v>947</v>
      </c>
      <c r="F959" s="311"/>
      <c r="G959" s="311"/>
      <c r="H959" s="311"/>
      <c r="I959" s="311"/>
      <c r="J959" s="323">
        <v>61</v>
      </c>
      <c r="K959" s="311" t="s">
        <v>310</v>
      </c>
      <c r="L959" s="312" t="s">
        <v>2201</v>
      </c>
      <c r="M959" s="276"/>
      <c r="N959" s="292" t="s">
        <v>2183</v>
      </c>
      <c r="O959" s="292" t="str">
        <f>INDEX('Standard Descriptions'!$E:$E,MATCH(Guidance!E959,'Standard Descriptions'!$C:$C,0))</f>
        <v xml:space="preserve"> This policy avoids the release of CO2 from forests by reducing timber harvesting. // </v>
      </c>
      <c r="P959" s="290" t="s">
        <v>2184</v>
      </c>
      <c r="Q959" s="290" t="s">
        <v>332</v>
      </c>
      <c r="R959" s="290" t="str">
        <f t="shared" si="75"/>
        <v xml:space="preserve"> </v>
      </c>
      <c r="T959" s="290" t="str">
        <f t="shared" si="76"/>
        <v xml:space="preserve"> A 100% setting of this lever reduces timber harvesting by 2% of the BAU amount per year, reaching a roughly 70% reduction in timber harvesting by 2050.</v>
      </c>
      <c r="U959" s="303"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0" customFormat="1" ht="45" x14ac:dyDescent="0.25">
      <c r="A960" s="290" t="s">
        <v>2182</v>
      </c>
      <c r="B960" s="276"/>
      <c r="C960" s="310" t="s">
        <v>930</v>
      </c>
      <c r="D960" s="310" t="s">
        <v>952</v>
      </c>
      <c r="E960" s="310" t="s">
        <v>953</v>
      </c>
      <c r="F960" s="311"/>
      <c r="G960" s="311"/>
      <c r="H960" s="311"/>
      <c r="I960" s="311"/>
      <c r="J960" s="323">
        <v>62</v>
      </c>
      <c r="K960" s="311" t="s">
        <v>310</v>
      </c>
      <c r="L960" s="312" t="s">
        <v>2327</v>
      </c>
      <c r="M960" s="276"/>
      <c r="N960" s="292" t="s">
        <v>2183</v>
      </c>
      <c r="O960" s="292"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0" t="s">
        <v>2184</v>
      </c>
      <c r="Q960" s="290" t="s">
        <v>332</v>
      </c>
      <c r="R960" s="290" t="str">
        <f t="shared" si="75"/>
        <v xml:space="preserve"> </v>
      </c>
      <c r="T960" s="290" t="str">
        <f t="shared" si="76"/>
        <v xml:space="preserve"> If this policy is fully implemented, agricultural process emissions in 2050 are reduced by 2%.</v>
      </c>
      <c r="U960" s="303"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0" customFormat="1" ht="30" x14ac:dyDescent="0.25">
      <c r="A961" s="290" t="s">
        <v>2182</v>
      </c>
      <c r="B961" s="276"/>
      <c r="C961" s="310" t="s">
        <v>930</v>
      </c>
      <c r="D961" s="310" t="s">
        <v>958</v>
      </c>
      <c r="E961" s="310" t="s">
        <v>959</v>
      </c>
      <c r="F961" s="311"/>
      <c r="G961" s="311"/>
      <c r="H961" s="311"/>
      <c r="I961" s="311"/>
      <c r="J961" s="323">
        <v>63</v>
      </c>
      <c r="K961" s="311" t="s">
        <v>310</v>
      </c>
      <c r="L961" s="312" t="s">
        <v>2347</v>
      </c>
      <c r="M961" s="276"/>
      <c r="N961" s="292" t="s">
        <v>2183</v>
      </c>
      <c r="O961" s="292" t="str">
        <f>INDEX('Standard Descriptions'!$E:$E,MATCH(Guidance!E961,'Standard Descriptions'!$C:$C,0))</f>
        <v xml:space="preserve"> This policy increases CO2 sequestration by forests through improved forest management practices.  // </v>
      </c>
      <c r="P961" s="290" t="s">
        <v>2184</v>
      </c>
      <c r="Q961" s="290" t="s">
        <v>332</v>
      </c>
      <c r="R961" s="290" t="str">
        <f t="shared" si="75"/>
        <v xml:space="preserve"> </v>
      </c>
      <c r="T961" s="290" t="str">
        <f t="shared" si="76"/>
        <v xml:space="preserve"> If this policy is fully implemented, half of the acres of forest not currently under best management practices will instead be managed with best practices by 2050.</v>
      </c>
      <c r="U961" s="303" t="str">
        <f t="shared" si="77"/>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row>
    <row r="962" spans="1:25" s="290" customFormat="1" ht="30" x14ac:dyDescent="0.25">
      <c r="A962" s="290" t="s">
        <v>2182</v>
      </c>
      <c r="B962" s="276"/>
      <c r="C962" s="310" t="s">
        <v>930</v>
      </c>
      <c r="D962" s="310" t="s">
        <v>964</v>
      </c>
      <c r="E962" s="310" t="s">
        <v>965</v>
      </c>
      <c r="F962" s="311"/>
      <c r="G962" s="311"/>
      <c r="H962" s="311"/>
      <c r="I962" s="311"/>
      <c r="J962" s="323">
        <v>64</v>
      </c>
      <c r="K962" s="311" t="s">
        <v>310</v>
      </c>
      <c r="L962" s="312" t="s">
        <v>2328</v>
      </c>
      <c r="M962" s="276"/>
      <c r="N962" s="292" t="s">
        <v>2183</v>
      </c>
      <c r="O962" s="292"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0" t="s">
        <v>2184</v>
      </c>
      <c r="Q962" s="290" t="s">
        <v>332</v>
      </c>
      <c r="R962" s="290" t="str">
        <f t="shared" si="75"/>
        <v xml:space="preserve"> </v>
      </c>
      <c r="T962" s="290" t="str">
        <f t="shared" si="76"/>
        <v xml:space="preserve"> If this policy is fully implemented, agricultural process emissions in 2050 are reduced by 10%.</v>
      </c>
      <c r="U962" s="303"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0" customFormat="1" x14ac:dyDescent="0.25">
      <c r="A963" s="290" t="s">
        <v>2182</v>
      </c>
      <c r="B963" s="276"/>
      <c r="C963" s="310" t="s">
        <v>930</v>
      </c>
      <c r="D963" s="310" t="s">
        <v>970</v>
      </c>
      <c r="E963" s="310" t="s">
        <v>971</v>
      </c>
      <c r="F963" s="311"/>
      <c r="G963" s="311"/>
      <c r="H963" s="311"/>
      <c r="I963" s="311"/>
      <c r="J963" s="323">
        <v>178</v>
      </c>
      <c r="K963" s="311" t="s">
        <v>332</v>
      </c>
      <c r="L963" s="312"/>
      <c r="M963" s="276"/>
      <c r="N963" s="292" t="s">
        <v>2183</v>
      </c>
      <c r="O963" s="292">
        <f>INDEX('Standard Descriptions'!$E:$E,MATCH(Guidance!E963,'Standard Descriptions'!$C:$C,0))</f>
        <v>0</v>
      </c>
      <c r="P963" s="290" t="s">
        <v>2184</v>
      </c>
      <c r="Q963" s="290" t="s">
        <v>332</v>
      </c>
      <c r="R963" s="290" t="str">
        <f t="shared" si="75"/>
        <v xml:space="preserve"> </v>
      </c>
      <c r="T963" s="290" t="str">
        <f t="shared" si="76"/>
        <v/>
      </c>
      <c r="U963" s="303" t="str">
        <f t="shared" si="77"/>
        <v>**Description:**0**Guidance for setting values: **</v>
      </c>
    </row>
    <row r="964" spans="1:25" s="290" customFormat="1" ht="90" x14ac:dyDescent="0.25">
      <c r="A964" s="290" t="s">
        <v>2182</v>
      </c>
      <c r="B964" s="276"/>
      <c r="C964" s="310" t="s">
        <v>930</v>
      </c>
      <c r="D964" s="310" t="s">
        <v>974</v>
      </c>
      <c r="E964" s="310" t="s">
        <v>975</v>
      </c>
      <c r="F964" s="311"/>
      <c r="G964" s="311"/>
      <c r="H964" s="311"/>
      <c r="I964" s="311"/>
      <c r="J964" s="323">
        <v>434</v>
      </c>
      <c r="K964" s="311" t="s">
        <v>310</v>
      </c>
      <c r="L964" s="312" t="s">
        <v>2202</v>
      </c>
      <c r="M964" s="276"/>
      <c r="N964" s="292" t="s">
        <v>2183</v>
      </c>
      <c r="O964" s="292"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0" t="s">
        <v>2184</v>
      </c>
      <c r="Q964" s="290" t="s">
        <v>332</v>
      </c>
      <c r="R964" s="290" t="str">
        <f t="shared" si="75"/>
        <v xml:space="preserve"> </v>
      </c>
      <c r="T964" s="290"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3"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0" customFormat="1" ht="45" x14ac:dyDescent="0.25">
      <c r="A965" s="290" t="s">
        <v>2182</v>
      </c>
      <c r="B965" s="276"/>
      <c r="C965" s="307" t="s">
        <v>981</v>
      </c>
      <c r="D965" s="307" t="s">
        <v>982</v>
      </c>
      <c r="E965" s="307" t="s">
        <v>983</v>
      </c>
      <c r="F965" s="309"/>
      <c r="G965" s="309"/>
      <c r="H965" s="309"/>
      <c r="I965" s="309"/>
      <c r="J965" s="323">
        <v>68</v>
      </c>
      <c r="K965" s="309" t="s">
        <v>310</v>
      </c>
      <c r="L965" s="312" t="s">
        <v>2203</v>
      </c>
      <c r="M965" s="276"/>
      <c r="N965" s="292" t="s">
        <v>2183</v>
      </c>
      <c r="O965" s="292"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0" t="s">
        <v>2184</v>
      </c>
      <c r="Q965" s="290" t="s">
        <v>332</v>
      </c>
      <c r="R965" s="290" t="str">
        <f t="shared" si="75"/>
        <v xml:space="preserve"> </v>
      </c>
      <c r="T965" s="290" t="str">
        <f t="shared" si="76"/>
        <v xml:space="preserve"> In the BAU Scenario, the fraction of heat derived from CHP plants is constant at roughly 50%.  Therefore, a policy setting of 50% would increase the CHP fraction to 75% in 2050.</v>
      </c>
      <c r="U965" s="303"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0" customFormat="1" ht="45" x14ac:dyDescent="0.25">
      <c r="A966" s="290" t="s">
        <v>2182</v>
      </c>
      <c r="B966" s="276"/>
      <c r="C966" s="307" t="s">
        <v>981</v>
      </c>
      <c r="D966" s="307" t="s">
        <v>990</v>
      </c>
      <c r="E966" s="307" t="s">
        <v>991</v>
      </c>
      <c r="F966" s="309"/>
      <c r="G966" s="309"/>
      <c r="H966" s="309"/>
      <c r="I966" s="309"/>
      <c r="J966" s="323">
        <v>176</v>
      </c>
      <c r="K966" s="309" t="s">
        <v>310</v>
      </c>
      <c r="L966" s="312" t="s">
        <v>2204</v>
      </c>
      <c r="M966" s="276"/>
      <c r="N966" s="292" t="s">
        <v>2183</v>
      </c>
      <c r="O966" s="292" t="str">
        <f>INDEX('Standard Descriptions'!$E:$E,MATCH(Guidance!E966,'Standard Descriptions'!$C:$C,0))</f>
        <v xml:space="preserve"> This policy causes a percentage of the district heat to be generated by burning hydrogen instead of the fuels used in the BAU case. // </v>
      </c>
      <c r="P966" s="290" t="s">
        <v>2184</v>
      </c>
      <c r="Q966" s="290" t="s">
        <v>332</v>
      </c>
      <c r="R966" s="290" t="str">
        <f t="shared" si="75"/>
        <v xml:space="preserve"> </v>
      </c>
      <c r="T966" s="290"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3"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0" customFormat="1" ht="45" x14ac:dyDescent="0.25">
      <c r="A967" s="290" t="s">
        <v>2182</v>
      </c>
      <c r="B967" s="276"/>
      <c r="C967" s="307" t="s">
        <v>981</v>
      </c>
      <c r="D967" s="307" t="s">
        <v>998</v>
      </c>
      <c r="E967" s="307" t="s">
        <v>999</v>
      </c>
      <c r="F967" s="309"/>
      <c r="G967" s="309"/>
      <c r="H967" s="309"/>
      <c r="I967" s="309"/>
      <c r="J967" s="323">
        <v>450</v>
      </c>
      <c r="K967" s="309" t="s">
        <v>310</v>
      </c>
      <c r="L967" s="312" t="s">
        <v>2329</v>
      </c>
      <c r="M967" s="276"/>
      <c r="N967" s="292" t="s">
        <v>2183</v>
      </c>
      <c r="O967" s="292"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0" t="s">
        <v>2184</v>
      </c>
      <c r="Q967" s="290" t="s">
        <v>332</v>
      </c>
      <c r="R967" s="290" t="str">
        <f t="shared" si="75"/>
        <v xml:space="preserve"> </v>
      </c>
      <c r="T967" s="290" t="str">
        <f t="shared" si="76"/>
        <v xml:space="preserve"> Today, in the United States, roughly 95% of hydrogen is produced via steam reforming of natural gas and 5% is produced via electrolysis.  These shares are not projected to change in the BAU case.</v>
      </c>
      <c r="U967" s="303"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0" customFormat="1" ht="75" x14ac:dyDescent="0.25">
      <c r="A968" s="290" t="s">
        <v>2182</v>
      </c>
      <c r="B968" s="276"/>
      <c r="C968" s="290" t="s">
        <v>1005</v>
      </c>
      <c r="D968" s="290" t="str">
        <f>D969</f>
        <v>Carbon Price</v>
      </c>
      <c r="E968" s="290" t="str">
        <f>E969</f>
        <v>Additional Carbon Tax Rate</v>
      </c>
      <c r="M968" s="276"/>
      <c r="N968" s="292" t="s">
        <v>2183</v>
      </c>
      <c r="O968" s="292"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0" t="s">
        <v>2184</v>
      </c>
      <c r="Q968" s="290" t="s">
        <v>310</v>
      </c>
      <c r="S968" s="290" t="str">
        <f t="shared" ref="S968:S1031" si="78">IF(R968="","","//**"&amp;R968&amp;": **")</f>
        <v/>
      </c>
      <c r="T968" s="290" t="str">
        <f t="shared" si="76"/>
        <v/>
      </c>
      <c r="U968" s="303"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25">
      <c r="A969" s="275" t="s">
        <v>2185</v>
      </c>
      <c r="C969" s="181" t="s">
        <v>1005</v>
      </c>
      <c r="D969" s="181" t="s">
        <v>2150</v>
      </c>
      <c r="E969" s="181" t="s">
        <v>1007</v>
      </c>
      <c r="F969" s="184" t="s">
        <v>1008</v>
      </c>
      <c r="G969" s="184"/>
      <c r="H969" s="184" t="s">
        <v>1009</v>
      </c>
      <c r="I969" s="184"/>
      <c r="J969" s="43">
        <v>171</v>
      </c>
      <c r="K969" s="184" t="s">
        <v>310</v>
      </c>
      <c r="L969" s="301"/>
      <c r="N969" s="209" t="s">
        <v>2183</v>
      </c>
      <c r="O969" s="209"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88" t="s">
        <v>2184</v>
      </c>
      <c r="Q969" s="288" t="s">
        <v>310</v>
      </c>
      <c r="R969" s="288" t="str">
        <f t="shared" ref="R969:R974" si="79">H969&amp;" "&amp;I969</f>
        <v xml:space="preserve">Transportation Sector </v>
      </c>
      <c r="S969" s="288" t="str">
        <f t="shared" si="78"/>
        <v>//**Transportation Sector : **</v>
      </c>
      <c r="T969" s="275" t="str">
        <f t="shared" si="76"/>
        <v>//**Transportation Sector : **</v>
      </c>
    </row>
    <row r="970" spans="1:25" x14ac:dyDescent="0.25">
      <c r="A970" s="275" t="s">
        <v>2185</v>
      </c>
      <c r="C970" s="189" t="s">
        <v>1005</v>
      </c>
      <c r="D970" s="189" t="s">
        <v>2150</v>
      </c>
      <c r="E970" s="189" t="s">
        <v>1007</v>
      </c>
      <c r="F970" s="184" t="s">
        <v>1015</v>
      </c>
      <c r="G970" s="184"/>
      <c r="H970" s="184" t="s">
        <v>1016</v>
      </c>
      <c r="I970" s="184"/>
      <c r="J970" s="43">
        <v>172</v>
      </c>
      <c r="K970" s="184" t="s">
        <v>310</v>
      </c>
      <c r="L970" s="301"/>
      <c r="N970" s="209" t="s">
        <v>2183</v>
      </c>
      <c r="O970" s="209"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88" t="s">
        <v>2184</v>
      </c>
      <c r="Q970" s="288" t="s">
        <v>310</v>
      </c>
      <c r="R970" s="288" t="str">
        <f t="shared" si="79"/>
        <v xml:space="preserve">Electricity Sector </v>
      </c>
      <c r="S970" s="288" t="str">
        <f t="shared" si="78"/>
        <v>//**Electricity Sector : **</v>
      </c>
      <c r="T970" s="275" t="str">
        <f t="shared" si="76"/>
        <v>//**Electricity Sector : **</v>
      </c>
    </row>
    <row r="971" spans="1:25" x14ac:dyDescent="0.25">
      <c r="A971" s="275" t="s">
        <v>2185</v>
      </c>
      <c r="C971" s="189" t="s">
        <v>1005</v>
      </c>
      <c r="D971" s="189" t="s">
        <v>2150</v>
      </c>
      <c r="E971" s="189" t="s">
        <v>1007</v>
      </c>
      <c r="F971" s="184" t="s">
        <v>1017</v>
      </c>
      <c r="G971" s="184"/>
      <c r="H971" s="184" t="s">
        <v>1018</v>
      </c>
      <c r="I971" s="184"/>
      <c r="J971" s="43">
        <v>173</v>
      </c>
      <c r="K971" s="184" t="s">
        <v>310</v>
      </c>
      <c r="L971" s="301"/>
      <c r="N971" s="209" t="s">
        <v>2183</v>
      </c>
      <c r="O971" s="209"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88" t="s">
        <v>2184</v>
      </c>
      <c r="Q971" s="288" t="s">
        <v>310</v>
      </c>
      <c r="R971" s="288" t="str">
        <f t="shared" si="79"/>
        <v xml:space="preserve">Residential Bldg Sector </v>
      </c>
      <c r="S971" s="288" t="str">
        <f t="shared" si="78"/>
        <v>//**Residential Bldg Sector : **</v>
      </c>
      <c r="T971" s="275" t="str">
        <f t="shared" si="76"/>
        <v>//**Residential Bldg Sector : **</v>
      </c>
    </row>
    <row r="972" spans="1:25" x14ac:dyDescent="0.25">
      <c r="A972" s="275" t="s">
        <v>2185</v>
      </c>
      <c r="C972" s="189" t="s">
        <v>1005</v>
      </c>
      <c r="D972" s="189" t="s">
        <v>2150</v>
      </c>
      <c r="E972" s="189" t="s">
        <v>1007</v>
      </c>
      <c r="F972" s="184" t="s">
        <v>1019</v>
      </c>
      <c r="G972" s="184"/>
      <c r="H972" s="184" t="s">
        <v>1020</v>
      </c>
      <c r="I972" s="184"/>
      <c r="J972" s="43">
        <v>174</v>
      </c>
      <c r="K972" s="184" t="s">
        <v>310</v>
      </c>
      <c r="L972" s="301"/>
      <c r="N972" s="209" t="s">
        <v>2183</v>
      </c>
      <c r="O972" s="209"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88" t="s">
        <v>2184</v>
      </c>
      <c r="Q972" s="288" t="s">
        <v>310</v>
      </c>
      <c r="R972" s="288" t="str">
        <f t="shared" si="79"/>
        <v xml:space="preserve">Commercial Bldg Sector </v>
      </c>
      <c r="S972" s="288" t="str">
        <f t="shared" si="78"/>
        <v>//**Commercial Bldg Sector : **</v>
      </c>
      <c r="T972" s="275" t="str">
        <f t="shared" si="76"/>
        <v>//**Commercial Bldg Sector : **</v>
      </c>
    </row>
    <row r="973" spans="1:25" x14ac:dyDescent="0.25">
      <c r="A973" s="275" t="s">
        <v>2185</v>
      </c>
      <c r="C973" s="189" t="s">
        <v>1005</v>
      </c>
      <c r="D973" s="189" t="s">
        <v>2150</v>
      </c>
      <c r="E973" s="189" t="s">
        <v>1007</v>
      </c>
      <c r="F973" s="184" t="s">
        <v>1021</v>
      </c>
      <c r="G973" s="184"/>
      <c r="H973" s="184" t="s">
        <v>1022</v>
      </c>
      <c r="I973" s="184"/>
      <c r="J973" s="43">
        <v>175</v>
      </c>
      <c r="K973" s="184" t="s">
        <v>310</v>
      </c>
      <c r="L973" s="301"/>
      <c r="N973" s="209" t="s">
        <v>2183</v>
      </c>
      <c r="O973" s="209"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88" t="s">
        <v>2184</v>
      </c>
      <c r="Q973" s="288" t="s">
        <v>310</v>
      </c>
      <c r="R973" s="288" t="str">
        <f t="shared" si="79"/>
        <v xml:space="preserve">Industry Sector </v>
      </c>
      <c r="S973" s="288" t="str">
        <f t="shared" si="78"/>
        <v>//**Industry Sector : **</v>
      </c>
      <c r="T973" s="275" t="str">
        <f t="shared" si="76"/>
        <v>//**Industry Sector : **</v>
      </c>
      <c r="W973" s="275" t="s">
        <v>2206</v>
      </c>
      <c r="Y973" s="275" t="s">
        <v>2205</v>
      </c>
    </row>
    <row r="974" spans="1:25" x14ac:dyDescent="0.25">
      <c r="A974" s="275" t="s">
        <v>2185</v>
      </c>
      <c r="C974" s="189" t="s">
        <v>1005</v>
      </c>
      <c r="D974" s="189" t="s">
        <v>2150</v>
      </c>
      <c r="E974" s="189" t="s">
        <v>1007</v>
      </c>
      <c r="F974" s="184" t="s">
        <v>1023</v>
      </c>
      <c r="G974" s="184"/>
      <c r="H974" s="184" t="s">
        <v>1024</v>
      </c>
      <c r="I974" s="184"/>
      <c r="J974" s="43">
        <v>544</v>
      </c>
      <c r="K974" s="184" t="s">
        <v>310</v>
      </c>
      <c r="L974" s="301"/>
      <c r="N974" s="209" t="s">
        <v>2183</v>
      </c>
      <c r="O974" s="209"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88" t="s">
        <v>2184</v>
      </c>
      <c r="Q974" s="288" t="s">
        <v>310</v>
      </c>
      <c r="R974" s="288" t="str">
        <f t="shared" si="79"/>
        <v xml:space="preserve">District Heat &amp; Hydrogen Sector </v>
      </c>
      <c r="S974" s="288" t="str">
        <f t="shared" si="78"/>
        <v>//**District Heat &amp; Hydrogen Sector : **</v>
      </c>
      <c r="T974" s="275" t="str">
        <f t="shared" si="76"/>
        <v>//**District Heat &amp; Hydrogen Sector : **</v>
      </c>
    </row>
    <row r="975" spans="1:25" s="290" customFormat="1" ht="90" x14ac:dyDescent="0.25">
      <c r="A975" s="290" t="s">
        <v>2182</v>
      </c>
      <c r="B975" s="276"/>
      <c r="C975" s="290" t="s">
        <v>1005</v>
      </c>
      <c r="D975" s="290" t="s">
        <v>1025</v>
      </c>
      <c r="E975" s="290" t="str">
        <f>E976</f>
        <v>Percent Reduction in BAU Subsidies</v>
      </c>
      <c r="M975" s="276"/>
      <c r="N975" s="292" t="s">
        <v>2183</v>
      </c>
      <c r="O975" s="292" t="str">
        <f>INDEX('Standard Descriptions'!$E:$E,MATCH(Guidance!E975,'Standard Descriptions'!$C:$C,0))</f>
        <v xml:space="preserve"> This policy reduces the subsidies paid for the production of the selected energy source(s) in the BAU case. // </v>
      </c>
      <c r="P975" s="290" t="s">
        <v>2184</v>
      </c>
      <c r="Q975" s="290" t="s">
        <v>310</v>
      </c>
      <c r="S975" s="290" t="str">
        <f t="shared" si="78"/>
        <v/>
      </c>
      <c r="T975" s="290" t="str">
        <f t="shared" si="76"/>
        <v/>
      </c>
      <c r="U975" s="303"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25">
      <c r="A976" s="275" t="s">
        <v>2185</v>
      </c>
      <c r="C976" s="181" t="s">
        <v>1005</v>
      </c>
      <c r="D976" s="181" t="s">
        <v>1025</v>
      </c>
      <c r="E976" s="181" t="s">
        <v>1026</v>
      </c>
      <c r="F976" s="184" t="s">
        <v>1027</v>
      </c>
      <c r="G976" s="184"/>
      <c r="H976" s="184" t="s">
        <v>1028</v>
      </c>
      <c r="I976" s="184"/>
      <c r="J976" s="43">
        <v>706</v>
      </c>
      <c r="K976" s="191" t="s">
        <v>332</v>
      </c>
      <c r="L976" s="186"/>
      <c r="N976" s="209" t="s">
        <v>2183</v>
      </c>
      <c r="O976" s="209" t="str">
        <f>INDEX('Standard Descriptions'!$E:$E,MATCH(Guidance!E976,'Standard Descriptions'!$C:$C,0))</f>
        <v xml:space="preserve"> This policy reduces the subsidies paid for the production of the selected energy source(s) in the BAU case. // </v>
      </c>
      <c r="P976" s="288" t="s">
        <v>2184</v>
      </c>
      <c r="Q976" s="288" t="s">
        <v>310</v>
      </c>
      <c r="R976" s="288" t="str">
        <f t="shared" ref="R976:R998" si="80">H976&amp;" "&amp;I976</f>
        <v xml:space="preserve">Electricity </v>
      </c>
      <c r="S976" s="288" t="str">
        <f t="shared" si="78"/>
        <v>//**Electricity : **</v>
      </c>
      <c r="T976" s="275" t="str">
        <f t="shared" si="76"/>
        <v/>
      </c>
    </row>
    <row r="977" spans="1:20" x14ac:dyDescent="0.25">
      <c r="A977" s="275" t="s">
        <v>2185</v>
      </c>
      <c r="C977" s="189" t="s">
        <v>1005</v>
      </c>
      <c r="D977" s="189" t="s">
        <v>1025</v>
      </c>
      <c r="E977" s="189" t="s">
        <v>1026</v>
      </c>
      <c r="F977" s="191" t="s">
        <v>251</v>
      </c>
      <c r="G977" s="184"/>
      <c r="H977" s="191" t="s">
        <v>579</v>
      </c>
      <c r="I977" s="184"/>
      <c r="J977" s="43">
        <v>69</v>
      </c>
      <c r="K977" s="191" t="s">
        <v>310</v>
      </c>
      <c r="L977" s="186" t="s">
        <v>2207</v>
      </c>
      <c r="N977" s="209" t="s">
        <v>2183</v>
      </c>
      <c r="O977" s="209" t="str">
        <f>INDEX('Standard Descriptions'!$E:$E,MATCH(Guidance!E977,'Standard Descriptions'!$C:$C,0))</f>
        <v xml:space="preserve"> This policy reduces the subsidies paid for the production of the selected energy source(s) in the BAU case. // </v>
      </c>
      <c r="P977" s="288" t="s">
        <v>2184</v>
      </c>
      <c r="Q977" s="288" t="s">
        <v>310</v>
      </c>
      <c r="R977" s="288" t="str">
        <f t="shared" si="80"/>
        <v xml:space="preserve">Hard Coal </v>
      </c>
      <c r="S977" s="288" t="str">
        <f t="shared" si="78"/>
        <v>//**Hard Coal : **</v>
      </c>
      <c r="T977" s="275" t="str">
        <f t="shared" si="76"/>
        <v>//**Hard Coal : ** A value of 100% eliminates subsidies, increasing the price of coal by 0.3% - 0.5% (varying by sector) in 2050.</v>
      </c>
    </row>
    <row r="978" spans="1:20" x14ac:dyDescent="0.25">
      <c r="A978" s="275" t="s">
        <v>2185</v>
      </c>
      <c r="C978" s="189" t="s">
        <v>1005</v>
      </c>
      <c r="D978" s="189" t="s">
        <v>1025</v>
      </c>
      <c r="E978" s="189" t="s">
        <v>1026</v>
      </c>
      <c r="F978" s="191" t="s">
        <v>255</v>
      </c>
      <c r="G978" s="184"/>
      <c r="H978" s="191" t="s">
        <v>741</v>
      </c>
      <c r="I978" s="184"/>
      <c r="J978" s="43">
        <v>70</v>
      </c>
      <c r="K978" s="191" t="s">
        <v>310</v>
      </c>
      <c r="L978" s="186" t="s">
        <v>2330</v>
      </c>
      <c r="N978" s="209" t="s">
        <v>2183</v>
      </c>
      <c r="O978" s="209" t="str">
        <f>INDEX('Standard Descriptions'!$E:$E,MATCH(Guidance!E978,'Standard Descriptions'!$C:$C,0))</f>
        <v xml:space="preserve"> This policy reduces the subsidies paid for the production of the selected energy source(s) in the BAU case. // </v>
      </c>
      <c r="P978" s="288" t="s">
        <v>2184</v>
      </c>
      <c r="Q978" s="288" t="s">
        <v>310</v>
      </c>
      <c r="R978" s="288" t="str">
        <f t="shared" si="80"/>
        <v xml:space="preserve">Natural Gas </v>
      </c>
      <c r="S978" s="288" t="str">
        <f t="shared" si="78"/>
        <v>//**Natural Gas : **</v>
      </c>
      <c r="T978" s="275" t="str">
        <f t="shared" si="76"/>
        <v>//**Natural Gas : ** A value of 100% eliminates subsidies, increasing the price of natural gas by 0.4% - 0.7% (varying by sector) in 2050.</v>
      </c>
    </row>
    <row r="979" spans="1:20" x14ac:dyDescent="0.25">
      <c r="A979" s="275" t="s">
        <v>2185</v>
      </c>
      <c r="C979" s="189" t="s">
        <v>1005</v>
      </c>
      <c r="D979" s="189" t="s">
        <v>1025</v>
      </c>
      <c r="E979" s="189" t="s">
        <v>1026</v>
      </c>
      <c r="F979" s="191" t="s">
        <v>1035</v>
      </c>
      <c r="G979" s="184"/>
      <c r="H979" s="191" t="s">
        <v>589</v>
      </c>
      <c r="I979" s="184"/>
      <c r="J979" s="43">
        <v>71</v>
      </c>
      <c r="K979" s="191" t="s">
        <v>310</v>
      </c>
      <c r="L979" s="186" t="s">
        <v>2208</v>
      </c>
      <c r="N979" s="209" t="s">
        <v>2183</v>
      </c>
      <c r="O979" s="209" t="str">
        <f>INDEX('Standard Descriptions'!$E:$E,MATCH(Guidance!E979,'Standard Descriptions'!$C:$C,0))</f>
        <v xml:space="preserve"> This policy reduces the subsidies paid for the production of the selected energy source(s) in the BAU case. // </v>
      </c>
      <c r="P979" s="288" t="s">
        <v>2184</v>
      </c>
      <c r="Q979" s="288" t="s">
        <v>310</v>
      </c>
      <c r="R979" s="288" t="str">
        <f t="shared" si="80"/>
        <v xml:space="preserve">Nuclear </v>
      </c>
      <c r="S979" s="288" t="str">
        <f t="shared" si="78"/>
        <v>//**Nuclear : **</v>
      </c>
      <c r="T979" s="275" t="str">
        <f t="shared" si="76"/>
        <v>//**Nuclear : ** A value of 100% eliminates subsidies, increasing the price of electricity from nuclear plants by 1.2% in 2050.</v>
      </c>
    </row>
    <row r="980" spans="1:20" x14ac:dyDescent="0.25">
      <c r="A980" s="275" t="s">
        <v>2185</v>
      </c>
      <c r="C980" s="189" t="s">
        <v>1005</v>
      </c>
      <c r="D980" s="189" t="s">
        <v>1025</v>
      </c>
      <c r="E980" s="189" t="s">
        <v>1026</v>
      </c>
      <c r="F980" s="191" t="s">
        <v>1037</v>
      </c>
      <c r="G980" s="184"/>
      <c r="H980" s="191" t="s">
        <v>592</v>
      </c>
      <c r="I980" s="184"/>
      <c r="J980" s="43">
        <v>72</v>
      </c>
      <c r="K980" s="191" t="s">
        <v>332</v>
      </c>
      <c r="L980" s="186"/>
      <c r="N980" s="209" t="s">
        <v>2183</v>
      </c>
      <c r="O980" s="209" t="str">
        <f>INDEX('Standard Descriptions'!$E:$E,MATCH(Guidance!E980,'Standard Descriptions'!$C:$C,0))</f>
        <v xml:space="preserve"> This policy reduces the subsidies paid for the production of the selected energy source(s) in the BAU case. // </v>
      </c>
      <c r="P980" s="288" t="s">
        <v>2184</v>
      </c>
      <c r="Q980" s="288" t="s">
        <v>310</v>
      </c>
      <c r="R980" s="288" t="str">
        <f t="shared" si="80"/>
        <v xml:space="preserve">Hydro </v>
      </c>
      <c r="S980" s="288" t="str">
        <f t="shared" si="78"/>
        <v>//**Hydro : **</v>
      </c>
      <c r="T980" s="275" t="str">
        <f t="shared" si="76"/>
        <v/>
      </c>
    </row>
    <row r="981" spans="1:20" x14ac:dyDescent="0.25">
      <c r="A981" s="275" t="s">
        <v>2185</v>
      </c>
      <c r="C981" s="189" t="s">
        <v>1005</v>
      </c>
      <c r="D981" s="189" t="s">
        <v>1025</v>
      </c>
      <c r="E981" s="189" t="s">
        <v>1026</v>
      </c>
      <c r="F981" s="191" t="s">
        <v>1038</v>
      </c>
      <c r="G981" s="184"/>
      <c r="H981" s="191" t="s">
        <v>595</v>
      </c>
      <c r="I981" s="184"/>
      <c r="J981" s="43">
        <v>73</v>
      </c>
      <c r="K981" s="191" t="s">
        <v>332</v>
      </c>
      <c r="L981" s="186"/>
      <c r="N981" s="209" t="s">
        <v>2183</v>
      </c>
      <c r="O981" s="209" t="str">
        <f>INDEX('Standard Descriptions'!$E:$E,MATCH(Guidance!E981,'Standard Descriptions'!$C:$C,0))</f>
        <v xml:space="preserve"> This policy reduces the subsidies paid for the production of the selected energy source(s) in the BAU case. // </v>
      </c>
      <c r="P981" s="288" t="s">
        <v>2184</v>
      </c>
      <c r="Q981" s="288" t="s">
        <v>310</v>
      </c>
      <c r="R981" s="288" t="str">
        <f t="shared" si="80"/>
        <v xml:space="preserve">Onshore Wind </v>
      </c>
      <c r="S981" s="288" t="str">
        <f t="shared" si="78"/>
        <v>//**Onshore Wind : **</v>
      </c>
      <c r="T981" s="275" t="str">
        <f t="shared" si="76"/>
        <v/>
      </c>
    </row>
    <row r="982" spans="1:20" x14ac:dyDescent="0.25">
      <c r="A982" s="275" t="s">
        <v>2185</v>
      </c>
      <c r="C982" s="189" t="s">
        <v>1005</v>
      </c>
      <c r="D982" s="189" t="s">
        <v>1025</v>
      </c>
      <c r="E982" s="189" t="s">
        <v>1026</v>
      </c>
      <c r="F982" s="191" t="s">
        <v>1039</v>
      </c>
      <c r="G982" s="184"/>
      <c r="H982" s="191" t="s">
        <v>1040</v>
      </c>
      <c r="I982" s="184"/>
      <c r="J982" s="43">
        <v>74</v>
      </c>
      <c r="K982" s="191" t="s">
        <v>310</v>
      </c>
      <c r="L982" s="186" t="s">
        <v>2209</v>
      </c>
      <c r="N982" s="209" t="s">
        <v>2183</v>
      </c>
      <c r="O982" s="209" t="str">
        <f>INDEX('Standard Descriptions'!$E:$E,MATCH(Guidance!E982,'Standard Descriptions'!$C:$C,0))</f>
        <v xml:space="preserve"> This policy reduces the subsidies paid for the production of the selected energy source(s) in the BAU case. // </v>
      </c>
      <c r="P982" s="288" t="s">
        <v>2184</v>
      </c>
      <c r="Q982" s="288" t="s">
        <v>310</v>
      </c>
      <c r="R982" s="288" t="str">
        <f t="shared" si="80"/>
        <v xml:space="preserve">Solar </v>
      </c>
      <c r="S982" s="288" t="str">
        <f t="shared" si="78"/>
        <v>//**Solar : **</v>
      </c>
      <c r="T982" s="275" t="str">
        <f t="shared" si="76"/>
        <v>//**Solar : ** A value of 100% eliminates subsidies, increasing the price of electricity from solar PV plants by 2% in 2050.</v>
      </c>
    </row>
    <row r="983" spans="1:20" x14ac:dyDescent="0.25">
      <c r="A983" s="275" t="s">
        <v>2185</v>
      </c>
      <c r="C983" s="189" t="s">
        <v>1005</v>
      </c>
      <c r="D983" s="189" t="s">
        <v>1025</v>
      </c>
      <c r="E983" s="189" t="s">
        <v>1026</v>
      </c>
      <c r="F983" s="191" t="s">
        <v>1042</v>
      </c>
      <c r="G983" s="184"/>
      <c r="H983" s="191" t="s">
        <v>601</v>
      </c>
      <c r="I983" s="184"/>
      <c r="J983" s="43">
        <v>707</v>
      </c>
      <c r="K983" s="191" t="s">
        <v>332</v>
      </c>
      <c r="L983" s="186"/>
      <c r="N983" s="209" t="s">
        <v>2183</v>
      </c>
      <c r="O983" s="209" t="str">
        <f>INDEX('Standard Descriptions'!$E:$E,MATCH(Guidance!E983,'Standard Descriptions'!$C:$C,0))</f>
        <v xml:space="preserve"> This policy reduces the subsidies paid for the production of the selected energy source(s) in the BAU case. // </v>
      </c>
      <c r="P983" s="288" t="s">
        <v>2184</v>
      </c>
      <c r="Q983" s="288" t="s">
        <v>310</v>
      </c>
      <c r="R983" s="288" t="str">
        <f t="shared" si="80"/>
        <v xml:space="preserve">Biomass </v>
      </c>
      <c r="S983" s="288" t="str">
        <f t="shared" si="78"/>
        <v>//**Biomass : **</v>
      </c>
      <c r="T983" s="275" t="str">
        <f t="shared" si="76"/>
        <v/>
      </c>
    </row>
    <row r="984" spans="1:20" x14ac:dyDescent="0.25">
      <c r="A984" s="275" t="s">
        <v>2185</v>
      </c>
      <c r="C984" s="189" t="s">
        <v>1005</v>
      </c>
      <c r="D984" s="189" t="s">
        <v>1025</v>
      </c>
      <c r="E984" s="189" t="s">
        <v>1026</v>
      </c>
      <c r="F984" s="191" t="s">
        <v>257</v>
      </c>
      <c r="G984" s="184"/>
      <c r="H984" s="191" t="s">
        <v>923</v>
      </c>
      <c r="I984" s="184"/>
      <c r="J984" s="43">
        <v>75</v>
      </c>
      <c r="K984" s="191" t="s">
        <v>310</v>
      </c>
      <c r="L984" s="186" t="s">
        <v>2210</v>
      </c>
      <c r="N984" s="209" t="s">
        <v>2183</v>
      </c>
      <c r="O984" s="209" t="str">
        <f>INDEX('Standard Descriptions'!$E:$E,MATCH(Guidance!E984,'Standard Descriptions'!$C:$C,0))</f>
        <v xml:space="preserve"> This policy reduces the subsidies paid for the production of the selected energy source(s) in the BAU case. // </v>
      </c>
      <c r="P984" s="288" t="s">
        <v>2184</v>
      </c>
      <c r="Q984" s="288" t="s">
        <v>310</v>
      </c>
      <c r="R984" s="288" t="str">
        <f t="shared" si="80"/>
        <v xml:space="preserve">Petroleum Gasoline </v>
      </c>
      <c r="S984" s="288" t="str">
        <f t="shared" si="78"/>
        <v>//**Petroleum Gasoline : **</v>
      </c>
      <c r="T984" s="275" t="str">
        <f t="shared" si="76"/>
        <v>//**Petroleum Gasoline : ** A value of 100% eliminates subsidies, increasing the price of petroleum gasoline by 0.2% in 2050.</v>
      </c>
    </row>
    <row r="985" spans="1:20" x14ac:dyDescent="0.25">
      <c r="A985" s="275" t="s">
        <v>2185</v>
      </c>
      <c r="C985" s="189" t="s">
        <v>1005</v>
      </c>
      <c r="D985" s="189" t="s">
        <v>1025</v>
      </c>
      <c r="E985" s="189" t="s">
        <v>1026</v>
      </c>
      <c r="F985" s="191" t="s">
        <v>256</v>
      </c>
      <c r="G985" s="184"/>
      <c r="H985" s="191" t="s">
        <v>924</v>
      </c>
      <c r="I985" s="184"/>
      <c r="J985" s="43">
        <v>76</v>
      </c>
      <c r="K985" s="191" t="s">
        <v>310</v>
      </c>
      <c r="L985" s="186" t="s">
        <v>2211</v>
      </c>
      <c r="N985" s="209" t="s">
        <v>2183</v>
      </c>
      <c r="O985" s="209" t="str">
        <f>INDEX('Standard Descriptions'!$E:$E,MATCH(Guidance!E985,'Standard Descriptions'!$C:$C,0))</f>
        <v xml:space="preserve"> This policy reduces the subsidies paid for the production of the selected energy source(s) in the BAU case. // </v>
      </c>
      <c r="P985" s="288" t="s">
        <v>2184</v>
      </c>
      <c r="Q985" s="288" t="s">
        <v>310</v>
      </c>
      <c r="R985" s="288" t="str">
        <f t="shared" si="80"/>
        <v xml:space="preserve">Petroleum Diesel </v>
      </c>
      <c r="S985" s="288" t="str">
        <f t="shared" si="78"/>
        <v>//**Petroleum Diesel : **</v>
      </c>
      <c r="T985" s="275" t="str">
        <f t="shared" si="76"/>
        <v>//**Petroleum Diesel : ** A value of 100% eliminates subsidies, increasing the price of petroleum diesel by 0.2% - 0.3% (varying by sector) in 2050.</v>
      </c>
    </row>
    <row r="986" spans="1:20" x14ac:dyDescent="0.25">
      <c r="A986" s="275" t="s">
        <v>2185</v>
      </c>
      <c r="C986" s="189" t="s">
        <v>1005</v>
      </c>
      <c r="D986" s="189" t="s">
        <v>1025</v>
      </c>
      <c r="E986" s="189" t="s">
        <v>1026</v>
      </c>
      <c r="F986" s="191" t="s">
        <v>1045</v>
      </c>
      <c r="G986" s="184"/>
      <c r="H986" s="191" t="s">
        <v>1046</v>
      </c>
      <c r="I986" s="184"/>
      <c r="J986" s="43">
        <v>708</v>
      </c>
      <c r="K986" s="191" t="s">
        <v>332</v>
      </c>
      <c r="L986" s="186"/>
      <c r="N986" s="209" t="s">
        <v>2183</v>
      </c>
      <c r="O986" s="209" t="str">
        <f>INDEX('Standard Descriptions'!$E:$E,MATCH(Guidance!E986,'Standard Descriptions'!$C:$C,0))</f>
        <v xml:space="preserve"> This policy reduces the subsidies paid for the production of the selected energy source(s) in the BAU case. // </v>
      </c>
      <c r="P986" s="288" t="s">
        <v>2184</v>
      </c>
      <c r="Q986" s="288" t="s">
        <v>310</v>
      </c>
      <c r="R986" s="288" t="str">
        <f t="shared" si="80"/>
        <v xml:space="preserve">Biofuel Gasoline </v>
      </c>
      <c r="S986" s="288" t="str">
        <f t="shared" si="78"/>
        <v>//**Biofuel Gasoline : **</v>
      </c>
      <c r="T986" s="275" t="str">
        <f t="shared" si="76"/>
        <v/>
      </c>
    </row>
    <row r="987" spans="1:20" x14ac:dyDescent="0.25">
      <c r="A987" s="275" t="s">
        <v>2185</v>
      </c>
      <c r="C987" s="189" t="s">
        <v>1005</v>
      </c>
      <c r="D987" s="189" t="s">
        <v>1025</v>
      </c>
      <c r="E987" s="189" t="s">
        <v>1026</v>
      </c>
      <c r="F987" s="191" t="s">
        <v>1047</v>
      </c>
      <c r="G987" s="184"/>
      <c r="H987" s="191" t="s">
        <v>1048</v>
      </c>
      <c r="I987" s="184"/>
      <c r="J987" s="43">
        <v>709</v>
      </c>
      <c r="K987" s="191" t="s">
        <v>332</v>
      </c>
      <c r="L987" s="186" t="s">
        <v>2331</v>
      </c>
      <c r="N987" s="209" t="s">
        <v>2183</v>
      </c>
      <c r="O987" s="209" t="str">
        <f>INDEX('Standard Descriptions'!$E:$E,MATCH(Guidance!E987,'Standard Descriptions'!$C:$C,0))</f>
        <v xml:space="preserve"> This policy reduces the subsidies paid for the production of the selected energy source(s) in the BAU case. // </v>
      </c>
      <c r="P987" s="288" t="s">
        <v>2184</v>
      </c>
      <c r="Q987" s="288" t="s">
        <v>310</v>
      </c>
      <c r="R987" s="288" t="str">
        <f t="shared" si="80"/>
        <v xml:space="preserve">Biofuel Diesel </v>
      </c>
      <c r="S987" s="288" t="str">
        <f t="shared" si="78"/>
        <v>//**Biofuel Diesel : **</v>
      </c>
      <c r="T987" s="275" t="str">
        <f t="shared" si="76"/>
        <v/>
      </c>
    </row>
    <row r="988" spans="1:20" x14ac:dyDescent="0.25">
      <c r="A988" s="275" t="s">
        <v>2185</v>
      </c>
      <c r="C988" s="189" t="s">
        <v>1005</v>
      </c>
      <c r="D988" s="189" t="s">
        <v>1025</v>
      </c>
      <c r="E988" s="189" t="s">
        <v>1026</v>
      </c>
      <c r="F988" s="191" t="s">
        <v>253</v>
      </c>
      <c r="G988" s="184"/>
      <c r="H988" s="191" t="s">
        <v>925</v>
      </c>
      <c r="I988" s="184"/>
      <c r="J988" s="43">
        <v>710</v>
      </c>
      <c r="K988" s="191" t="s">
        <v>332</v>
      </c>
      <c r="L988" s="186"/>
      <c r="N988" s="209" t="s">
        <v>2183</v>
      </c>
      <c r="O988" s="209" t="str">
        <f>INDEX('Standard Descriptions'!$E:$E,MATCH(Guidance!E988,'Standard Descriptions'!$C:$C,0))</f>
        <v xml:space="preserve"> This policy reduces the subsidies paid for the production of the selected energy source(s) in the BAU case. // </v>
      </c>
      <c r="P988" s="288" t="s">
        <v>2184</v>
      </c>
      <c r="Q988" s="288" t="s">
        <v>310</v>
      </c>
      <c r="R988" s="288" t="str">
        <f t="shared" si="80"/>
        <v xml:space="preserve">Jet Fuel/Kerosene </v>
      </c>
      <c r="S988" s="288" t="str">
        <f t="shared" si="78"/>
        <v>//**Jet Fuel/Kerosene : **</v>
      </c>
      <c r="T988" s="275" t="str">
        <f t="shared" si="76"/>
        <v/>
      </c>
    </row>
    <row r="989" spans="1:20" x14ac:dyDescent="0.25">
      <c r="A989" s="275" t="s">
        <v>2185</v>
      </c>
      <c r="C989" s="189" t="s">
        <v>1005</v>
      </c>
      <c r="D989" s="189" t="s">
        <v>1025</v>
      </c>
      <c r="E989" s="189" t="s">
        <v>1026</v>
      </c>
      <c r="F989" s="191" t="s">
        <v>1050</v>
      </c>
      <c r="G989" s="184"/>
      <c r="H989" s="191" t="s">
        <v>1051</v>
      </c>
      <c r="I989" s="184"/>
      <c r="J989" s="43">
        <v>711</v>
      </c>
      <c r="K989" s="191" t="s">
        <v>332</v>
      </c>
      <c r="L989" s="186"/>
      <c r="N989" s="209" t="s">
        <v>2183</v>
      </c>
      <c r="O989" s="209" t="str">
        <f>INDEX('Standard Descriptions'!$E:$E,MATCH(Guidance!E989,'Standard Descriptions'!$C:$C,0))</f>
        <v xml:space="preserve"> This policy reduces the subsidies paid for the production of the selected energy source(s) in the BAU case. // </v>
      </c>
      <c r="P989" s="288" t="s">
        <v>2184</v>
      </c>
      <c r="Q989" s="288" t="s">
        <v>310</v>
      </c>
      <c r="R989" s="288" t="str">
        <f t="shared" si="80"/>
        <v xml:space="preserve">Heat </v>
      </c>
      <c r="S989" s="288" t="str">
        <f t="shared" si="78"/>
        <v>//**Heat : **</v>
      </c>
      <c r="T989" s="275" t="str">
        <f t="shared" si="76"/>
        <v/>
      </c>
    </row>
    <row r="990" spans="1:20" x14ac:dyDescent="0.25">
      <c r="A990" s="275" t="s">
        <v>2185</v>
      </c>
      <c r="C990" s="189" t="s">
        <v>1005</v>
      </c>
      <c r="D990" s="189" t="s">
        <v>1025</v>
      </c>
      <c r="E990" s="189" t="s">
        <v>1026</v>
      </c>
      <c r="F990" s="191" t="s">
        <v>1052</v>
      </c>
      <c r="G990" s="184"/>
      <c r="H990" s="191" t="s">
        <v>603</v>
      </c>
      <c r="I990" s="184"/>
      <c r="J990" s="43">
        <v>712</v>
      </c>
      <c r="K990" s="191" t="s">
        <v>332</v>
      </c>
      <c r="L990" s="186"/>
      <c r="N990" s="209" t="s">
        <v>2183</v>
      </c>
      <c r="O990" s="209" t="str">
        <f>INDEX('Standard Descriptions'!$E:$E,MATCH(Guidance!E990,'Standard Descriptions'!$C:$C,0))</f>
        <v xml:space="preserve"> This policy reduces the subsidies paid for the production of the selected energy source(s) in the BAU case. // </v>
      </c>
      <c r="P990" s="288" t="s">
        <v>2184</v>
      </c>
      <c r="Q990" s="288" t="s">
        <v>310</v>
      </c>
      <c r="R990" s="288" t="str">
        <f t="shared" si="80"/>
        <v xml:space="preserve">Geothermal </v>
      </c>
      <c r="S990" s="288" t="str">
        <f t="shared" si="78"/>
        <v>//**Geothermal : **</v>
      </c>
      <c r="T990" s="275" t="str">
        <f t="shared" si="76"/>
        <v/>
      </c>
    </row>
    <row r="991" spans="1:20" x14ac:dyDescent="0.25">
      <c r="A991" s="275" t="s">
        <v>2185</v>
      </c>
      <c r="C991" s="189" t="s">
        <v>1005</v>
      </c>
      <c r="D991" s="189" t="s">
        <v>1025</v>
      </c>
      <c r="E991" s="189" t="s">
        <v>1026</v>
      </c>
      <c r="F991" s="191" t="s">
        <v>926</v>
      </c>
      <c r="G991" s="184"/>
      <c r="H991" s="191" t="s">
        <v>609</v>
      </c>
      <c r="I991" s="184"/>
      <c r="J991" s="43">
        <v>713</v>
      </c>
      <c r="K991" s="191" t="s">
        <v>332</v>
      </c>
      <c r="L991" s="186"/>
      <c r="N991" s="209" t="s">
        <v>2183</v>
      </c>
      <c r="O991" s="209" t="str">
        <f>INDEX('Standard Descriptions'!$E:$E,MATCH(Guidance!E991,'Standard Descriptions'!$C:$C,0))</f>
        <v xml:space="preserve"> This policy reduces the subsidies paid for the production of the selected energy source(s) in the BAU case. // </v>
      </c>
      <c r="P991" s="288" t="s">
        <v>2184</v>
      </c>
      <c r="Q991" s="288" t="s">
        <v>310</v>
      </c>
      <c r="R991" s="288" t="str">
        <f t="shared" si="80"/>
        <v xml:space="preserve">Lignite </v>
      </c>
      <c r="S991" s="288" t="str">
        <f t="shared" si="78"/>
        <v>//**Lignite : **</v>
      </c>
      <c r="T991" s="275" t="str">
        <f t="shared" si="76"/>
        <v/>
      </c>
    </row>
    <row r="992" spans="1:20" x14ac:dyDescent="0.25">
      <c r="A992" s="275" t="s">
        <v>2185</v>
      </c>
      <c r="C992" s="189" t="s">
        <v>1005</v>
      </c>
      <c r="D992" s="189" t="s">
        <v>1025</v>
      </c>
      <c r="E992" s="189" t="s">
        <v>1026</v>
      </c>
      <c r="F992" s="191" t="s">
        <v>250</v>
      </c>
      <c r="G992" s="184"/>
      <c r="H992" s="191" t="s">
        <v>614</v>
      </c>
      <c r="I992" s="184"/>
      <c r="J992" s="43">
        <v>714</v>
      </c>
      <c r="K992" s="191" t="s">
        <v>332</v>
      </c>
      <c r="L992" s="186"/>
      <c r="N992" s="209" t="s">
        <v>2183</v>
      </c>
      <c r="O992" s="209" t="str">
        <f>INDEX('Standard Descriptions'!$E:$E,MATCH(Guidance!E992,'Standard Descriptions'!$C:$C,0))</f>
        <v xml:space="preserve"> This policy reduces the subsidies paid for the production of the selected energy source(s) in the BAU case. // </v>
      </c>
      <c r="P992" s="288" t="s">
        <v>2184</v>
      </c>
      <c r="Q992" s="288" t="s">
        <v>310</v>
      </c>
      <c r="R992" s="288" t="str">
        <f t="shared" si="80"/>
        <v xml:space="preserve">Crude Oil </v>
      </c>
      <c r="S992" s="288" t="str">
        <f t="shared" si="78"/>
        <v>//**Crude Oil : **</v>
      </c>
      <c r="T992" s="275" t="str">
        <f t="shared" si="76"/>
        <v/>
      </c>
    </row>
    <row r="993" spans="1:21" x14ac:dyDescent="0.25">
      <c r="A993" s="275" t="s">
        <v>2185</v>
      </c>
      <c r="C993" s="189" t="s">
        <v>1005</v>
      </c>
      <c r="D993" s="189" t="s">
        <v>1025</v>
      </c>
      <c r="E993" s="189" t="s">
        <v>1026</v>
      </c>
      <c r="F993" s="191" t="s">
        <v>927</v>
      </c>
      <c r="G993" s="184"/>
      <c r="H993" s="191" t="s">
        <v>928</v>
      </c>
      <c r="I993" s="184"/>
      <c r="J993" s="43">
        <v>715</v>
      </c>
      <c r="K993" s="191" t="s">
        <v>332</v>
      </c>
      <c r="L993" s="186"/>
      <c r="N993" s="209" t="s">
        <v>2183</v>
      </c>
      <c r="O993" s="209" t="str">
        <f>INDEX('Standard Descriptions'!$E:$E,MATCH(Guidance!E993,'Standard Descriptions'!$C:$C,0))</f>
        <v xml:space="preserve"> This policy reduces the subsidies paid for the production of the selected energy source(s) in the BAU case. // </v>
      </c>
      <c r="P993" s="288" t="s">
        <v>2184</v>
      </c>
      <c r="Q993" s="288" t="s">
        <v>310</v>
      </c>
      <c r="R993" s="288" t="str">
        <f t="shared" si="80"/>
        <v xml:space="preserve">Heavy/Residual Fuel Oil </v>
      </c>
      <c r="S993" s="288" t="str">
        <f t="shared" si="78"/>
        <v>//**Heavy/Residual Fuel Oil : **</v>
      </c>
      <c r="T993" s="275" t="str">
        <f t="shared" si="76"/>
        <v/>
      </c>
    </row>
    <row r="994" spans="1:21" x14ac:dyDescent="0.25">
      <c r="A994" s="275" t="s">
        <v>2185</v>
      </c>
      <c r="C994" s="189" t="s">
        <v>1005</v>
      </c>
      <c r="D994" s="189" t="s">
        <v>1025</v>
      </c>
      <c r="E994" s="189" t="s">
        <v>1026</v>
      </c>
      <c r="F994" s="191" t="s">
        <v>254</v>
      </c>
      <c r="G994" s="184"/>
      <c r="H994" s="191" t="s">
        <v>929</v>
      </c>
      <c r="I994" s="184"/>
      <c r="J994" s="43">
        <v>716</v>
      </c>
      <c r="K994" s="191" t="s">
        <v>332</v>
      </c>
      <c r="L994" s="186"/>
      <c r="N994" s="209" t="s">
        <v>2183</v>
      </c>
      <c r="O994" s="209" t="str">
        <f>INDEX('Standard Descriptions'!$E:$E,MATCH(Guidance!E994,'Standard Descriptions'!$C:$C,0))</f>
        <v xml:space="preserve"> This policy reduces the subsidies paid for the production of the selected energy source(s) in the BAU case. // </v>
      </c>
      <c r="P994" s="288" t="s">
        <v>2184</v>
      </c>
      <c r="Q994" s="288" t="s">
        <v>310</v>
      </c>
      <c r="R994" s="288" t="str">
        <f t="shared" si="80"/>
        <v xml:space="preserve">LPG/Propane/Butane </v>
      </c>
      <c r="S994" s="288" t="str">
        <f t="shared" si="78"/>
        <v>//**LPG/Propane/Butane : **</v>
      </c>
      <c r="T994" s="275" t="str">
        <f t="shared" si="76"/>
        <v/>
      </c>
    </row>
    <row r="995" spans="1:21" x14ac:dyDescent="0.25">
      <c r="A995" s="275" t="s">
        <v>2185</v>
      </c>
      <c r="C995" s="189" t="s">
        <v>1005</v>
      </c>
      <c r="D995" s="189" t="s">
        <v>1025</v>
      </c>
      <c r="E995" s="189" t="s">
        <v>1026</v>
      </c>
      <c r="F995" s="191" t="s">
        <v>1053</v>
      </c>
      <c r="G995" s="184"/>
      <c r="H995" s="191" t="s">
        <v>618</v>
      </c>
      <c r="I995" s="184"/>
      <c r="J995" s="43">
        <v>717</v>
      </c>
      <c r="K995" s="191" t="s">
        <v>332</v>
      </c>
      <c r="L995" s="186"/>
      <c r="N995" s="209" t="s">
        <v>2183</v>
      </c>
      <c r="O995" s="209" t="str">
        <f>INDEX('Standard Descriptions'!$E:$E,MATCH(Guidance!E995,'Standard Descriptions'!$C:$C,0))</f>
        <v xml:space="preserve"> This policy reduces the subsidies paid for the production of the selected energy source(s) in the BAU case. // </v>
      </c>
      <c r="P995" s="288" t="s">
        <v>2184</v>
      </c>
      <c r="Q995" s="288" t="s">
        <v>310</v>
      </c>
      <c r="R995" s="288" t="str">
        <f t="shared" si="80"/>
        <v xml:space="preserve">Municipal Solid Waste </v>
      </c>
      <c r="S995" s="288" t="str">
        <f t="shared" si="78"/>
        <v>//**Municipal Solid Waste : **</v>
      </c>
      <c r="T995" s="275" t="str">
        <f t="shared" si="76"/>
        <v/>
      </c>
    </row>
    <row r="996" spans="1:21" x14ac:dyDescent="0.25">
      <c r="A996" s="275" t="s">
        <v>2185</v>
      </c>
      <c r="C996" s="189" t="s">
        <v>1005</v>
      </c>
      <c r="D996" s="189" t="s">
        <v>1025</v>
      </c>
      <c r="E996" s="189" t="s">
        <v>1026</v>
      </c>
      <c r="F996" s="191" t="s">
        <v>1054</v>
      </c>
      <c r="G996" s="184"/>
      <c r="H996" s="191" t="s">
        <v>1055</v>
      </c>
      <c r="I996" s="184"/>
      <c r="J996" s="43">
        <v>718</v>
      </c>
      <c r="K996" s="191" t="s">
        <v>332</v>
      </c>
      <c r="L996" s="186"/>
      <c r="N996" s="209" t="s">
        <v>2183</v>
      </c>
      <c r="O996" s="209" t="str">
        <f>INDEX('Standard Descriptions'!$E:$E,MATCH(Guidance!E996,'Standard Descriptions'!$C:$C,0))</f>
        <v xml:space="preserve"> This policy reduces the subsidies paid for the production of the selected energy source(s) in the BAU case. // </v>
      </c>
      <c r="P996" s="288" t="s">
        <v>2184</v>
      </c>
      <c r="Q996" s="288" t="s">
        <v>310</v>
      </c>
      <c r="R996" s="288" t="str">
        <f t="shared" si="80"/>
        <v xml:space="preserve">Hydrogen </v>
      </c>
      <c r="S996" s="288" t="str">
        <f t="shared" si="78"/>
        <v>//**Hydrogen : **</v>
      </c>
      <c r="T996" s="275" t="str">
        <f t="shared" si="76"/>
        <v/>
      </c>
    </row>
    <row r="997" spans="1:21" s="290" customFormat="1" x14ac:dyDescent="0.25">
      <c r="A997" s="290" t="s">
        <v>2182</v>
      </c>
      <c r="C997" s="307" t="s">
        <v>1005</v>
      </c>
      <c r="D997" s="307" t="s">
        <v>1056</v>
      </c>
      <c r="E997" s="307" t="s">
        <v>1057</v>
      </c>
      <c r="F997" s="309"/>
      <c r="G997" s="309"/>
      <c r="H997" s="309"/>
      <c r="I997" s="309"/>
      <c r="J997" s="323">
        <v>719</v>
      </c>
      <c r="K997" s="309" t="s">
        <v>332</v>
      </c>
      <c r="L997" s="312"/>
      <c r="N997" s="292" t="s">
        <v>2183</v>
      </c>
      <c r="O997" s="292">
        <f>INDEX('Standard Descriptions'!$E:$E,MATCH(Guidance!E997,'Standard Descriptions'!$C:$C,0))</f>
        <v>0</v>
      </c>
      <c r="P997" s="290" t="s">
        <v>2184</v>
      </c>
      <c r="Q997" s="290" t="s">
        <v>332</v>
      </c>
      <c r="R997" s="290" t="str">
        <f t="shared" si="80"/>
        <v xml:space="preserve"> </v>
      </c>
      <c r="T997" s="290" t="str">
        <f t="shared" si="76"/>
        <v/>
      </c>
      <c r="U997" s="303" t="str">
        <f>N997&amp;O997</f>
        <v>**Description:**0</v>
      </c>
    </row>
    <row r="998" spans="1:21" s="290" customFormat="1" x14ac:dyDescent="0.25">
      <c r="A998" s="290" t="s">
        <v>2182</v>
      </c>
      <c r="C998" s="307" t="s">
        <v>1005</v>
      </c>
      <c r="D998" s="307" t="s">
        <v>1060</v>
      </c>
      <c r="E998" s="307" t="s">
        <v>1061</v>
      </c>
      <c r="F998" s="309"/>
      <c r="G998" s="309"/>
      <c r="H998" s="309"/>
      <c r="I998" s="309"/>
      <c r="J998" s="308">
        <v>509</v>
      </c>
      <c r="K998" s="309" t="s">
        <v>310</v>
      </c>
      <c r="L998" s="330"/>
      <c r="N998" s="292" t="s">
        <v>2183</v>
      </c>
      <c r="O998" s="292" t="str">
        <f>INDEX('Standard Descriptions'!$E:$E,MATCH(Guidance!E998,'Standard Descriptions'!$C:$C,0))</f>
        <v xml:space="preserve"> This policy prevents the carbon tax from being levied on process emissions (non-energy greenhouse gas emissions from industrial and agricultural operations).</v>
      </c>
      <c r="P998" s="290" t="s">
        <v>2184</v>
      </c>
      <c r="Q998" s="290" t="s">
        <v>332</v>
      </c>
      <c r="R998" s="290" t="str">
        <f t="shared" si="80"/>
        <v xml:space="preserve"> </v>
      </c>
      <c r="T998" s="290" t="str">
        <f t="shared" si="76"/>
        <v/>
      </c>
      <c r="U998" s="303" t="str">
        <f>N998&amp;O998</f>
        <v>**Description:** This policy prevents the carbon tax from being levied on process emissions (non-energy greenhouse gas emissions from industrial and agricultural operations).</v>
      </c>
    </row>
    <row r="999" spans="1:21" s="290" customFormat="1" x14ac:dyDescent="0.25">
      <c r="A999" s="290" t="s">
        <v>2182</v>
      </c>
      <c r="C999" s="290" t="s">
        <v>1005</v>
      </c>
      <c r="D999" s="290" t="s">
        <v>1065</v>
      </c>
      <c r="E999" s="290" t="str">
        <f>E1000</f>
        <v>Toggle Whether Policies Affect Energy Prices</v>
      </c>
      <c r="N999" s="292" t="s">
        <v>2183</v>
      </c>
      <c r="O999" s="292">
        <f>INDEX('Standard Descriptions'!$E:$E,MATCH(Guidance!E999,'Standard Descriptions'!$C:$C,0))</f>
        <v>0</v>
      </c>
      <c r="P999" s="290" t="s">
        <v>2184</v>
      </c>
      <c r="Q999" s="290" t="s">
        <v>310</v>
      </c>
      <c r="S999" s="290" t="str">
        <f t="shared" si="78"/>
        <v/>
      </c>
      <c r="T999" s="290" t="str">
        <f t="shared" si="76"/>
        <v/>
      </c>
      <c r="U999" s="303" t="str">
        <f>N999&amp;O999</f>
        <v>**Description:**0</v>
      </c>
    </row>
    <row r="1000" spans="1:21" x14ac:dyDescent="0.25">
      <c r="A1000" s="275" t="s">
        <v>2185</v>
      </c>
      <c r="C1000" s="182" t="s">
        <v>1005</v>
      </c>
      <c r="D1000" s="182" t="s">
        <v>1065</v>
      </c>
      <c r="E1000" s="182" t="s">
        <v>1066</v>
      </c>
      <c r="F1000" s="191" t="s">
        <v>1027</v>
      </c>
      <c r="G1000" s="191"/>
      <c r="H1000" s="191" t="s">
        <v>1028</v>
      </c>
      <c r="I1000" s="191"/>
      <c r="J1000" s="43">
        <v>720</v>
      </c>
      <c r="K1000" s="191" t="s">
        <v>332</v>
      </c>
      <c r="L1000" s="186"/>
      <c r="N1000" s="209" t="s">
        <v>2183</v>
      </c>
      <c r="O1000" s="209">
        <f>INDEX('Standard Descriptions'!$E:$E,MATCH(Guidance!E1000,'Standard Descriptions'!$C:$C,0))</f>
        <v>0</v>
      </c>
      <c r="P1000" s="288" t="s">
        <v>2184</v>
      </c>
      <c r="Q1000" s="288" t="s">
        <v>310</v>
      </c>
      <c r="R1000" s="288" t="str">
        <f>H1000&amp;" "&amp;I1000</f>
        <v xml:space="preserve">Electricity </v>
      </c>
      <c r="S1000" s="288" t="str">
        <f t="shared" si="78"/>
        <v>//**Electricity : **</v>
      </c>
      <c r="T1000" s="275" t="str">
        <f t="shared" si="76"/>
        <v/>
      </c>
    </row>
    <row r="1001" spans="1:21" x14ac:dyDescent="0.25">
      <c r="A1001" s="275" t="s">
        <v>2185</v>
      </c>
      <c r="C1001" s="189" t="s">
        <v>1005</v>
      </c>
      <c r="D1001" s="189" t="s">
        <v>1065</v>
      </c>
      <c r="E1001" s="189" t="s">
        <v>1066</v>
      </c>
      <c r="F1001" s="191" t="s">
        <v>1050</v>
      </c>
      <c r="G1001" s="191"/>
      <c r="H1001" s="191" t="s">
        <v>1051</v>
      </c>
      <c r="I1001" s="191"/>
      <c r="J1001" s="43">
        <v>721</v>
      </c>
      <c r="K1001" s="191" t="s">
        <v>332</v>
      </c>
      <c r="L1001" s="186"/>
      <c r="N1001" s="209" t="s">
        <v>2183</v>
      </c>
      <c r="O1001" s="209">
        <f>INDEX('Standard Descriptions'!$E:$E,MATCH(Guidance!E1001,'Standard Descriptions'!$C:$C,0))</f>
        <v>0</v>
      </c>
      <c r="P1001" s="288" t="s">
        <v>2184</v>
      </c>
      <c r="Q1001" s="288" t="s">
        <v>310</v>
      </c>
      <c r="R1001" s="288" t="str">
        <f>H1001&amp;" "&amp;I1001</f>
        <v xml:space="preserve">Heat </v>
      </c>
      <c r="S1001" s="288" t="str">
        <f t="shared" si="78"/>
        <v>//**Heat : **</v>
      </c>
      <c r="T1001" s="275" t="str">
        <f t="shared" si="76"/>
        <v/>
      </c>
    </row>
    <row r="1002" spans="1:21" x14ac:dyDescent="0.25">
      <c r="A1002" s="275" t="s">
        <v>2185</v>
      </c>
      <c r="C1002" s="189" t="s">
        <v>1005</v>
      </c>
      <c r="D1002" s="189" t="s">
        <v>1065</v>
      </c>
      <c r="E1002" s="189" t="s">
        <v>1066</v>
      </c>
      <c r="F1002" s="191" t="s">
        <v>1054</v>
      </c>
      <c r="G1002" s="191"/>
      <c r="H1002" s="191" t="s">
        <v>1055</v>
      </c>
      <c r="I1002" s="191"/>
      <c r="J1002" s="43">
        <v>722</v>
      </c>
      <c r="K1002" s="191" t="s">
        <v>332</v>
      </c>
      <c r="L1002" s="186"/>
      <c r="N1002" s="209" t="s">
        <v>2183</v>
      </c>
      <c r="O1002" s="209">
        <f>INDEX('Standard Descriptions'!$E:$E,MATCH(Guidance!E1002,'Standard Descriptions'!$C:$C,0))</f>
        <v>0</v>
      </c>
      <c r="P1002" s="288" t="s">
        <v>2184</v>
      </c>
      <c r="Q1002" s="288" t="s">
        <v>310</v>
      </c>
      <c r="R1002" s="288" t="str">
        <f>H1002&amp;" "&amp;I1002</f>
        <v xml:space="preserve">Hydrogen </v>
      </c>
      <c r="S1002" s="288" t="str">
        <f t="shared" si="78"/>
        <v>//**Hydrogen : **</v>
      </c>
      <c r="T1002" s="275" t="str">
        <f t="shared" si="76"/>
        <v/>
      </c>
    </row>
    <row r="1003" spans="1:21" s="290" customFormat="1" x14ac:dyDescent="0.25">
      <c r="A1003" s="290" t="s">
        <v>2182</v>
      </c>
      <c r="C1003" s="290" t="s">
        <v>1005</v>
      </c>
      <c r="D1003" s="290" t="s">
        <v>1068</v>
      </c>
      <c r="E1003" s="290" t="str">
        <f>E1004</f>
        <v>Toggle Whether Policies Affect Energy Prices</v>
      </c>
      <c r="N1003" s="292" t="s">
        <v>2183</v>
      </c>
      <c r="O1003" s="292">
        <f>INDEX('Standard Descriptions'!$E:$E,MATCH(Guidance!E1003,'Standard Descriptions'!$C:$C,0))</f>
        <v>0</v>
      </c>
      <c r="P1003" s="290" t="s">
        <v>2184</v>
      </c>
      <c r="Q1003" s="290" t="s">
        <v>310</v>
      </c>
      <c r="S1003" s="290" t="str">
        <f t="shared" si="78"/>
        <v/>
      </c>
      <c r="T1003" s="290" t="str">
        <f t="shared" si="76"/>
        <v/>
      </c>
      <c r="U1003" s="303" t="str">
        <f>N1003&amp;O1003</f>
        <v>**Description:**0</v>
      </c>
    </row>
    <row r="1004" spans="1:21" x14ac:dyDescent="0.25">
      <c r="A1004" s="275" t="s">
        <v>2185</v>
      </c>
      <c r="C1004" s="182" t="s">
        <v>1005</v>
      </c>
      <c r="D1004" s="182" t="s">
        <v>1068</v>
      </c>
      <c r="E1004" s="182" t="s">
        <v>1066</v>
      </c>
      <c r="F1004" s="191" t="s">
        <v>251</v>
      </c>
      <c r="G1004" s="184"/>
      <c r="H1004" s="191" t="s">
        <v>579</v>
      </c>
      <c r="I1004" s="191"/>
      <c r="J1004" s="183">
        <v>836</v>
      </c>
      <c r="K1004" s="191" t="s">
        <v>332</v>
      </c>
      <c r="L1004" s="213"/>
      <c r="N1004" s="209" t="s">
        <v>2183</v>
      </c>
      <c r="O1004" s="209">
        <f>INDEX('Standard Descriptions'!$E:$E,MATCH(Guidance!E1004,'Standard Descriptions'!$C:$C,0))</f>
        <v>0</v>
      </c>
      <c r="P1004" s="288" t="s">
        <v>2184</v>
      </c>
      <c r="Q1004" s="288" t="s">
        <v>310</v>
      </c>
      <c r="R1004" s="288" t="str">
        <f t="shared" ref="R1004:R1015" si="81">H1004&amp;" "&amp;I1004</f>
        <v xml:space="preserve">Hard Coal </v>
      </c>
      <c r="S1004" s="288" t="str">
        <f t="shared" si="78"/>
        <v>//**Hard Coal : **</v>
      </c>
      <c r="T1004" s="275" t="str">
        <f t="shared" si="76"/>
        <v/>
      </c>
    </row>
    <row r="1005" spans="1:21" x14ac:dyDescent="0.25">
      <c r="A1005" s="275" t="s">
        <v>2185</v>
      </c>
      <c r="C1005" s="189" t="s">
        <v>1005</v>
      </c>
      <c r="D1005" s="189" t="s">
        <v>1068</v>
      </c>
      <c r="E1005" s="189" t="s">
        <v>1066</v>
      </c>
      <c r="F1005" s="191" t="s">
        <v>255</v>
      </c>
      <c r="G1005" s="184"/>
      <c r="H1005" s="191" t="s">
        <v>741</v>
      </c>
      <c r="I1005" s="191"/>
      <c r="J1005" s="43">
        <v>837</v>
      </c>
      <c r="K1005" s="191" t="s">
        <v>332</v>
      </c>
      <c r="L1005" s="213"/>
      <c r="N1005" s="209" t="s">
        <v>2183</v>
      </c>
      <c r="O1005" s="209">
        <f>INDEX('Standard Descriptions'!$E:$E,MATCH(Guidance!E1005,'Standard Descriptions'!$C:$C,0))</f>
        <v>0</v>
      </c>
      <c r="P1005" s="288" t="s">
        <v>2184</v>
      </c>
      <c r="Q1005" s="288" t="s">
        <v>310</v>
      </c>
      <c r="R1005" s="288" t="str">
        <f t="shared" si="81"/>
        <v xml:space="preserve">Natural Gas </v>
      </c>
      <c r="S1005" s="288" t="str">
        <f t="shared" si="78"/>
        <v>//**Natural Gas : **</v>
      </c>
      <c r="T1005" s="275" t="str">
        <f t="shared" si="76"/>
        <v/>
      </c>
    </row>
    <row r="1006" spans="1:21" x14ac:dyDescent="0.25">
      <c r="A1006" s="275" t="s">
        <v>2185</v>
      </c>
      <c r="C1006" s="189" t="s">
        <v>1005</v>
      </c>
      <c r="D1006" s="189" t="s">
        <v>1068</v>
      </c>
      <c r="E1006" s="189" t="s">
        <v>1066</v>
      </c>
      <c r="F1006" s="191" t="s">
        <v>1042</v>
      </c>
      <c r="G1006" s="184"/>
      <c r="H1006" s="191" t="s">
        <v>601</v>
      </c>
      <c r="I1006" s="191"/>
      <c r="J1006" s="183">
        <v>838</v>
      </c>
      <c r="K1006" s="191" t="s">
        <v>332</v>
      </c>
      <c r="L1006" s="213"/>
      <c r="N1006" s="209" t="s">
        <v>2183</v>
      </c>
      <c r="O1006" s="209">
        <f>INDEX('Standard Descriptions'!$E:$E,MATCH(Guidance!E1006,'Standard Descriptions'!$C:$C,0))</f>
        <v>0</v>
      </c>
      <c r="P1006" s="288" t="s">
        <v>2184</v>
      </c>
      <c r="Q1006" s="288" t="s">
        <v>310</v>
      </c>
      <c r="R1006" s="288" t="str">
        <f t="shared" si="81"/>
        <v xml:space="preserve">Biomass </v>
      </c>
      <c r="S1006" s="288" t="str">
        <f t="shared" si="78"/>
        <v>//**Biomass : **</v>
      </c>
      <c r="T1006" s="275" t="str">
        <f t="shared" si="76"/>
        <v/>
      </c>
    </row>
    <row r="1007" spans="1:21" x14ac:dyDescent="0.25">
      <c r="A1007" s="275" t="s">
        <v>2185</v>
      </c>
      <c r="C1007" s="189" t="s">
        <v>1005</v>
      </c>
      <c r="D1007" s="189" t="s">
        <v>1068</v>
      </c>
      <c r="E1007" s="189" t="s">
        <v>1066</v>
      </c>
      <c r="F1007" s="191" t="s">
        <v>257</v>
      </c>
      <c r="G1007" s="184"/>
      <c r="H1007" s="191" t="s">
        <v>923</v>
      </c>
      <c r="I1007" s="191"/>
      <c r="J1007" s="43">
        <v>839</v>
      </c>
      <c r="K1007" s="191" t="s">
        <v>332</v>
      </c>
      <c r="L1007" s="213"/>
      <c r="N1007" s="209" t="s">
        <v>2183</v>
      </c>
      <c r="O1007" s="209">
        <f>INDEX('Standard Descriptions'!$E:$E,MATCH(Guidance!E1007,'Standard Descriptions'!$C:$C,0))</f>
        <v>0</v>
      </c>
      <c r="P1007" s="288" t="s">
        <v>2184</v>
      </c>
      <c r="Q1007" s="288" t="s">
        <v>310</v>
      </c>
      <c r="R1007" s="288" t="str">
        <f t="shared" si="81"/>
        <v xml:space="preserve">Petroleum Gasoline </v>
      </c>
      <c r="S1007" s="288" t="str">
        <f t="shared" si="78"/>
        <v>//**Petroleum Gasoline : **</v>
      </c>
      <c r="T1007" s="275" t="str">
        <f t="shared" si="76"/>
        <v/>
      </c>
    </row>
    <row r="1008" spans="1:21" x14ac:dyDescent="0.25">
      <c r="A1008" s="275" t="s">
        <v>2185</v>
      </c>
      <c r="C1008" s="189" t="s">
        <v>1005</v>
      </c>
      <c r="D1008" s="189" t="s">
        <v>1068</v>
      </c>
      <c r="E1008" s="189" t="s">
        <v>1066</v>
      </c>
      <c r="F1008" s="191" t="s">
        <v>256</v>
      </c>
      <c r="G1008" s="184"/>
      <c r="H1008" s="191" t="s">
        <v>924</v>
      </c>
      <c r="I1008" s="191"/>
      <c r="J1008" s="183">
        <v>840</v>
      </c>
      <c r="K1008" s="191" t="s">
        <v>332</v>
      </c>
      <c r="L1008" s="213"/>
      <c r="N1008" s="209" t="s">
        <v>2183</v>
      </c>
      <c r="O1008" s="209">
        <f>INDEX('Standard Descriptions'!$E:$E,MATCH(Guidance!E1008,'Standard Descriptions'!$C:$C,0))</f>
        <v>0</v>
      </c>
      <c r="P1008" s="288" t="s">
        <v>2184</v>
      </c>
      <c r="Q1008" s="288" t="s">
        <v>310</v>
      </c>
      <c r="R1008" s="288" t="str">
        <f t="shared" si="81"/>
        <v xml:space="preserve">Petroleum Diesel </v>
      </c>
      <c r="S1008" s="288" t="str">
        <f t="shared" si="78"/>
        <v>//**Petroleum Diesel : **</v>
      </c>
      <c r="T1008" s="275" t="str">
        <f t="shared" si="76"/>
        <v/>
      </c>
    </row>
    <row r="1009" spans="1:21" x14ac:dyDescent="0.25">
      <c r="A1009" s="275" t="s">
        <v>2185</v>
      </c>
      <c r="C1009" s="189" t="s">
        <v>1005</v>
      </c>
      <c r="D1009" s="189" t="s">
        <v>1068</v>
      </c>
      <c r="E1009" s="189" t="s">
        <v>1066</v>
      </c>
      <c r="F1009" s="191" t="s">
        <v>1045</v>
      </c>
      <c r="G1009" s="184"/>
      <c r="H1009" s="191" t="s">
        <v>1046</v>
      </c>
      <c r="I1009" s="191"/>
      <c r="J1009" s="43">
        <v>841</v>
      </c>
      <c r="K1009" s="191" t="s">
        <v>332</v>
      </c>
      <c r="L1009" s="213"/>
      <c r="N1009" s="209" t="s">
        <v>2183</v>
      </c>
      <c r="O1009" s="209">
        <f>INDEX('Standard Descriptions'!$E:$E,MATCH(Guidance!E1009,'Standard Descriptions'!$C:$C,0))</f>
        <v>0</v>
      </c>
      <c r="P1009" s="288" t="s">
        <v>2184</v>
      </c>
      <c r="Q1009" s="288" t="s">
        <v>310</v>
      </c>
      <c r="R1009" s="288" t="str">
        <f t="shared" si="81"/>
        <v xml:space="preserve">Biofuel Gasoline </v>
      </c>
      <c r="S1009" s="288" t="str">
        <f t="shared" si="78"/>
        <v>//**Biofuel Gasoline : **</v>
      </c>
      <c r="T1009" s="275" t="str">
        <f t="shared" si="76"/>
        <v/>
      </c>
    </row>
    <row r="1010" spans="1:21" x14ac:dyDescent="0.25">
      <c r="A1010" s="275" t="s">
        <v>2185</v>
      </c>
      <c r="C1010" s="189" t="s">
        <v>1005</v>
      </c>
      <c r="D1010" s="189" t="s">
        <v>1068</v>
      </c>
      <c r="E1010" s="189" t="s">
        <v>1066</v>
      </c>
      <c r="F1010" s="191" t="s">
        <v>1047</v>
      </c>
      <c r="G1010" s="184"/>
      <c r="H1010" s="191" t="s">
        <v>1048</v>
      </c>
      <c r="I1010" s="191"/>
      <c r="J1010" s="183">
        <v>842</v>
      </c>
      <c r="K1010" s="191" t="s">
        <v>332</v>
      </c>
      <c r="L1010" s="213"/>
      <c r="N1010" s="209" t="s">
        <v>2183</v>
      </c>
      <c r="O1010" s="209">
        <f>INDEX('Standard Descriptions'!$E:$E,MATCH(Guidance!E1010,'Standard Descriptions'!$C:$C,0))</f>
        <v>0</v>
      </c>
      <c r="P1010" s="288" t="s">
        <v>2184</v>
      </c>
      <c r="Q1010" s="288" t="s">
        <v>310</v>
      </c>
      <c r="R1010" s="288" t="str">
        <f t="shared" si="81"/>
        <v xml:space="preserve">Biofuel Diesel </v>
      </c>
      <c r="S1010" s="288" t="str">
        <f t="shared" si="78"/>
        <v>//**Biofuel Diesel : **</v>
      </c>
      <c r="T1010" s="275" t="str">
        <f t="shared" si="76"/>
        <v/>
      </c>
    </row>
    <row r="1011" spans="1:21" x14ac:dyDescent="0.25">
      <c r="A1011" s="275" t="s">
        <v>2185</v>
      </c>
      <c r="C1011" s="189" t="s">
        <v>1005</v>
      </c>
      <c r="D1011" s="189" t="s">
        <v>1068</v>
      </c>
      <c r="E1011" s="189" t="s">
        <v>1066</v>
      </c>
      <c r="F1011" s="191" t="s">
        <v>253</v>
      </c>
      <c r="G1011" s="184"/>
      <c r="H1011" s="191" t="s">
        <v>925</v>
      </c>
      <c r="I1011" s="191"/>
      <c r="J1011" s="43">
        <v>843</v>
      </c>
      <c r="K1011" s="191" t="s">
        <v>332</v>
      </c>
      <c r="L1011" s="213"/>
      <c r="N1011" s="209" t="s">
        <v>2183</v>
      </c>
      <c r="O1011" s="209">
        <f>INDEX('Standard Descriptions'!$E:$E,MATCH(Guidance!E1011,'Standard Descriptions'!$C:$C,0))</f>
        <v>0</v>
      </c>
      <c r="P1011" s="288" t="s">
        <v>2184</v>
      </c>
      <c r="Q1011" s="288" t="s">
        <v>310</v>
      </c>
      <c r="R1011" s="288" t="str">
        <f t="shared" si="81"/>
        <v xml:space="preserve">Jet Fuel/Kerosene </v>
      </c>
      <c r="S1011" s="288" t="str">
        <f t="shared" si="78"/>
        <v>//**Jet Fuel/Kerosene : **</v>
      </c>
      <c r="T1011" s="275" t="str">
        <f t="shared" si="76"/>
        <v/>
      </c>
    </row>
    <row r="1012" spans="1:21" x14ac:dyDescent="0.25">
      <c r="A1012" s="275" t="s">
        <v>2185</v>
      </c>
      <c r="C1012" s="189" t="s">
        <v>1005</v>
      </c>
      <c r="D1012" s="189" t="s">
        <v>1068</v>
      </c>
      <c r="E1012" s="189" t="s">
        <v>1066</v>
      </c>
      <c r="F1012" s="191" t="s">
        <v>926</v>
      </c>
      <c r="G1012" s="184"/>
      <c r="H1012" s="191" t="s">
        <v>609</v>
      </c>
      <c r="I1012" s="191"/>
      <c r="J1012" s="183">
        <v>844</v>
      </c>
      <c r="K1012" s="191" t="s">
        <v>332</v>
      </c>
      <c r="L1012" s="213"/>
      <c r="N1012" s="209" t="s">
        <v>2183</v>
      </c>
      <c r="O1012" s="209">
        <f>INDEX('Standard Descriptions'!$E:$E,MATCH(Guidance!E1012,'Standard Descriptions'!$C:$C,0))</f>
        <v>0</v>
      </c>
      <c r="P1012" s="288" t="s">
        <v>2184</v>
      </c>
      <c r="Q1012" s="288" t="s">
        <v>310</v>
      </c>
      <c r="R1012" s="288" t="str">
        <f t="shared" si="81"/>
        <v xml:space="preserve">Lignite </v>
      </c>
      <c r="S1012" s="288" t="str">
        <f t="shared" si="78"/>
        <v>//**Lignite : **</v>
      </c>
      <c r="T1012" s="275" t="str">
        <f t="shared" si="76"/>
        <v/>
      </c>
    </row>
    <row r="1013" spans="1:21" x14ac:dyDescent="0.25">
      <c r="A1013" s="275" t="s">
        <v>2185</v>
      </c>
      <c r="C1013" s="189" t="s">
        <v>1005</v>
      </c>
      <c r="D1013" s="189" t="s">
        <v>1068</v>
      </c>
      <c r="E1013" s="189" t="s">
        <v>1066</v>
      </c>
      <c r="F1013" s="191" t="s">
        <v>250</v>
      </c>
      <c r="G1013" s="184"/>
      <c r="H1013" s="191" t="s">
        <v>614</v>
      </c>
      <c r="I1013" s="191"/>
      <c r="J1013" s="43">
        <v>845</v>
      </c>
      <c r="K1013" s="191" t="s">
        <v>332</v>
      </c>
      <c r="L1013" s="213"/>
      <c r="N1013" s="209" t="s">
        <v>2183</v>
      </c>
      <c r="O1013" s="209">
        <f>INDEX('Standard Descriptions'!$E:$E,MATCH(Guidance!E1013,'Standard Descriptions'!$C:$C,0))</f>
        <v>0</v>
      </c>
      <c r="P1013" s="288" t="s">
        <v>2184</v>
      </c>
      <c r="Q1013" s="288" t="s">
        <v>310</v>
      </c>
      <c r="R1013" s="288" t="str">
        <f t="shared" si="81"/>
        <v xml:space="preserve">Crude Oil </v>
      </c>
      <c r="S1013" s="288" t="str">
        <f t="shared" si="78"/>
        <v>//**Crude Oil : **</v>
      </c>
      <c r="T1013" s="275" t="str">
        <f t="shared" si="76"/>
        <v/>
      </c>
    </row>
    <row r="1014" spans="1:21" x14ac:dyDescent="0.25">
      <c r="A1014" s="275" t="s">
        <v>2185</v>
      </c>
      <c r="C1014" s="189" t="s">
        <v>1005</v>
      </c>
      <c r="D1014" s="189" t="s">
        <v>1068</v>
      </c>
      <c r="E1014" s="189" t="s">
        <v>1066</v>
      </c>
      <c r="F1014" s="191" t="s">
        <v>927</v>
      </c>
      <c r="G1014" s="184"/>
      <c r="H1014" s="191" t="s">
        <v>928</v>
      </c>
      <c r="I1014" s="191"/>
      <c r="J1014" s="183">
        <v>846</v>
      </c>
      <c r="K1014" s="191" t="s">
        <v>332</v>
      </c>
      <c r="L1014" s="213"/>
      <c r="N1014" s="209" t="s">
        <v>2183</v>
      </c>
      <c r="O1014" s="209">
        <f>INDEX('Standard Descriptions'!$E:$E,MATCH(Guidance!E1014,'Standard Descriptions'!$C:$C,0))</f>
        <v>0</v>
      </c>
      <c r="P1014" s="288" t="s">
        <v>2184</v>
      </c>
      <c r="Q1014" s="288" t="s">
        <v>310</v>
      </c>
      <c r="R1014" s="288" t="str">
        <f t="shared" si="81"/>
        <v xml:space="preserve">Heavy/Residual Fuel Oil </v>
      </c>
      <c r="S1014" s="288" t="str">
        <f t="shared" si="78"/>
        <v>//**Heavy/Residual Fuel Oil : **</v>
      </c>
      <c r="T1014" s="275" t="str">
        <f t="shared" si="76"/>
        <v/>
      </c>
    </row>
    <row r="1015" spans="1:21" x14ac:dyDescent="0.25">
      <c r="A1015" s="275" t="s">
        <v>2185</v>
      </c>
      <c r="C1015" s="189" t="s">
        <v>1005</v>
      </c>
      <c r="D1015" s="189" t="s">
        <v>1068</v>
      </c>
      <c r="E1015" s="189" t="s">
        <v>1066</v>
      </c>
      <c r="F1015" s="191" t="s">
        <v>254</v>
      </c>
      <c r="G1015" s="184"/>
      <c r="H1015" s="191" t="s">
        <v>929</v>
      </c>
      <c r="I1015" s="191"/>
      <c r="J1015" s="43">
        <v>847</v>
      </c>
      <c r="K1015" s="191" t="s">
        <v>332</v>
      </c>
      <c r="L1015" s="213"/>
      <c r="N1015" s="209" t="s">
        <v>2183</v>
      </c>
      <c r="O1015" s="209">
        <f>INDEX('Standard Descriptions'!$E:$E,MATCH(Guidance!E1015,'Standard Descriptions'!$C:$C,0))</f>
        <v>0</v>
      </c>
      <c r="P1015" s="288" t="s">
        <v>2184</v>
      </c>
      <c r="Q1015" s="288" t="s">
        <v>310</v>
      </c>
      <c r="R1015" s="288" t="str">
        <f t="shared" si="81"/>
        <v xml:space="preserve">LPG/Propane/Butane </v>
      </c>
      <c r="S1015" s="288" t="str">
        <f t="shared" si="78"/>
        <v>//**LPG/Propane/Butane : **</v>
      </c>
      <c r="T1015" s="275" t="str">
        <f t="shared" si="76"/>
        <v/>
      </c>
    </row>
    <row r="1016" spans="1:21" s="290" customFormat="1" x14ac:dyDescent="0.25">
      <c r="A1016" s="290" t="s">
        <v>2182</v>
      </c>
      <c r="C1016" s="290" t="s">
        <v>1005</v>
      </c>
      <c r="D1016" s="290" t="s">
        <v>1069</v>
      </c>
      <c r="E1016" s="290" t="str">
        <f>E1017</f>
        <v>Fuel Price Deregulation</v>
      </c>
      <c r="N1016" s="292" t="s">
        <v>2183</v>
      </c>
      <c r="O1016" s="292" t="str">
        <f>INDEX('Standard Descriptions'!$E:$E,MATCH(Guidance!E1016,'Standard Descriptions'!$C:$C,0))</f>
        <v xml:space="preserve"> This policy causes the price of the selected fuel(s) for domestic buyers to approach international market prices. // </v>
      </c>
      <c r="P1016" s="290" t="s">
        <v>2184</v>
      </c>
      <c r="Q1016" s="290" t="s">
        <v>310</v>
      </c>
      <c r="S1016" s="290" t="str">
        <f t="shared" si="78"/>
        <v/>
      </c>
      <c r="T1016" s="290" t="str">
        <f t="shared" si="76"/>
        <v/>
      </c>
      <c r="U1016" s="286"/>
    </row>
    <row r="1017" spans="1:21" x14ac:dyDescent="0.25">
      <c r="A1017" s="275" t="s">
        <v>2185</v>
      </c>
      <c r="C1017" s="182" t="s">
        <v>1005</v>
      </c>
      <c r="D1017" s="182" t="s">
        <v>1069</v>
      </c>
      <c r="E1017" s="182" t="s">
        <v>1069</v>
      </c>
      <c r="F1017" s="191" t="s">
        <v>251</v>
      </c>
      <c r="G1017" s="184"/>
      <c r="H1017" s="191" t="s">
        <v>579</v>
      </c>
      <c r="I1017" s="191"/>
      <c r="J1017" s="43">
        <v>723</v>
      </c>
      <c r="K1017" s="191" t="s">
        <v>332</v>
      </c>
      <c r="L1017" s="186" t="s">
        <v>2212</v>
      </c>
      <c r="N1017" s="209" t="s">
        <v>2183</v>
      </c>
      <c r="O1017" s="209" t="str">
        <f>INDEX('Standard Descriptions'!$E:$E,MATCH(Guidance!E1017,'Standard Descriptions'!$C:$C,0))</f>
        <v xml:space="preserve"> This policy causes the price of the selected fuel(s) for domestic buyers to approach international market prices. // </v>
      </c>
      <c r="P1017" s="288" t="s">
        <v>2184</v>
      </c>
      <c r="Q1017" s="288" t="s">
        <v>310</v>
      </c>
      <c r="R1017" s="288" t="str">
        <f t="shared" ref="R1017:R1031" si="82">H1017&amp;" "&amp;I1017</f>
        <v xml:space="preserve">Hard Coal </v>
      </c>
      <c r="S1017" s="288" t="str">
        <f t="shared" si="78"/>
        <v>//**Hard Coal : **</v>
      </c>
      <c r="T1017" s="275" t="str">
        <f t="shared" si="76"/>
        <v/>
      </c>
    </row>
    <row r="1018" spans="1:21" x14ac:dyDescent="0.25">
      <c r="A1018" s="275" t="s">
        <v>2185</v>
      </c>
      <c r="C1018" s="189" t="s">
        <v>1005</v>
      </c>
      <c r="D1018" s="189" t="s">
        <v>1069</v>
      </c>
      <c r="E1018" s="189" t="s">
        <v>1069</v>
      </c>
      <c r="F1018" s="191" t="s">
        <v>255</v>
      </c>
      <c r="G1018" s="184"/>
      <c r="H1018" s="191" t="s">
        <v>741</v>
      </c>
      <c r="I1018" s="191"/>
      <c r="J1018" s="43">
        <v>724</v>
      </c>
      <c r="K1018" s="191" t="s">
        <v>332</v>
      </c>
      <c r="L1018" s="186"/>
      <c r="N1018" s="209" t="s">
        <v>2183</v>
      </c>
      <c r="O1018" s="209" t="str">
        <f>INDEX('Standard Descriptions'!$E:$E,MATCH(Guidance!E1018,'Standard Descriptions'!$C:$C,0))</f>
        <v xml:space="preserve"> This policy causes the price of the selected fuel(s) for domestic buyers to approach international market prices. // </v>
      </c>
      <c r="P1018" s="288" t="s">
        <v>2184</v>
      </c>
      <c r="Q1018" s="288" t="s">
        <v>310</v>
      </c>
      <c r="R1018" s="288" t="str">
        <f t="shared" si="82"/>
        <v xml:space="preserve">Natural Gas </v>
      </c>
      <c r="S1018" s="288" t="str">
        <f t="shared" si="78"/>
        <v>//**Natural Gas : **</v>
      </c>
      <c r="T1018" s="275" t="str">
        <f t="shared" si="76"/>
        <v/>
      </c>
    </row>
    <row r="1019" spans="1:21" x14ac:dyDescent="0.25">
      <c r="A1019" s="275" t="s">
        <v>2185</v>
      </c>
      <c r="C1019" s="189" t="s">
        <v>1005</v>
      </c>
      <c r="D1019" s="189" t="s">
        <v>1069</v>
      </c>
      <c r="E1019" s="189" t="s">
        <v>1069</v>
      </c>
      <c r="F1019" s="191" t="s">
        <v>1035</v>
      </c>
      <c r="G1019" s="184"/>
      <c r="H1019" s="191" t="s">
        <v>589</v>
      </c>
      <c r="I1019" s="191"/>
      <c r="J1019" s="43">
        <v>725</v>
      </c>
      <c r="K1019" s="191" t="s">
        <v>332</v>
      </c>
      <c r="L1019" s="186"/>
      <c r="N1019" s="209" t="s">
        <v>2183</v>
      </c>
      <c r="O1019" s="209" t="str">
        <f>INDEX('Standard Descriptions'!$E:$E,MATCH(Guidance!E1019,'Standard Descriptions'!$C:$C,0))</f>
        <v xml:space="preserve"> This policy causes the price of the selected fuel(s) for domestic buyers to approach international market prices. // </v>
      </c>
      <c r="P1019" s="288" t="s">
        <v>2184</v>
      </c>
      <c r="Q1019" s="288" t="s">
        <v>310</v>
      </c>
      <c r="R1019" s="288" t="str">
        <f t="shared" si="82"/>
        <v xml:space="preserve">Nuclear </v>
      </c>
      <c r="S1019" s="288" t="str">
        <f t="shared" si="78"/>
        <v>//**Nuclear : **</v>
      </c>
      <c r="T1019" s="275" t="str">
        <f t="shared" si="76"/>
        <v/>
      </c>
    </row>
    <row r="1020" spans="1:21" x14ac:dyDescent="0.25">
      <c r="A1020" s="275" t="s">
        <v>2185</v>
      </c>
      <c r="C1020" s="189" t="s">
        <v>1005</v>
      </c>
      <c r="D1020" s="189" t="s">
        <v>1069</v>
      </c>
      <c r="E1020" s="189" t="s">
        <v>1069</v>
      </c>
      <c r="F1020" s="191" t="s">
        <v>1042</v>
      </c>
      <c r="G1020" s="184"/>
      <c r="H1020" s="191" t="s">
        <v>601</v>
      </c>
      <c r="I1020" s="191"/>
      <c r="J1020" s="43">
        <v>726</v>
      </c>
      <c r="K1020" s="191" t="s">
        <v>332</v>
      </c>
      <c r="L1020" s="186"/>
      <c r="N1020" s="209" t="s">
        <v>2183</v>
      </c>
      <c r="O1020" s="209" t="str">
        <f>INDEX('Standard Descriptions'!$E:$E,MATCH(Guidance!E1020,'Standard Descriptions'!$C:$C,0))</f>
        <v xml:space="preserve"> This policy causes the price of the selected fuel(s) for domestic buyers to approach international market prices. // </v>
      </c>
      <c r="P1020" s="288" t="s">
        <v>2184</v>
      </c>
      <c r="Q1020" s="288" t="s">
        <v>310</v>
      </c>
      <c r="R1020" s="288" t="str">
        <f t="shared" si="82"/>
        <v xml:space="preserve">Biomass </v>
      </c>
      <c r="S1020" s="288" t="str">
        <f t="shared" si="78"/>
        <v>//**Biomass : **</v>
      </c>
      <c r="T1020" s="275" t="str">
        <f t="shared" ref="T1020:T1100" si="83">IF(K1020="Yes",S1020&amp;L1020,"")</f>
        <v/>
      </c>
    </row>
    <row r="1021" spans="1:21" x14ac:dyDescent="0.25">
      <c r="A1021" s="275" t="s">
        <v>2185</v>
      </c>
      <c r="C1021" s="189" t="s">
        <v>1005</v>
      </c>
      <c r="D1021" s="189" t="s">
        <v>1069</v>
      </c>
      <c r="E1021" s="189" t="s">
        <v>1069</v>
      </c>
      <c r="F1021" s="191" t="s">
        <v>257</v>
      </c>
      <c r="G1021" s="184"/>
      <c r="H1021" s="191" t="s">
        <v>923</v>
      </c>
      <c r="I1021" s="191"/>
      <c r="J1021" s="43">
        <v>727</v>
      </c>
      <c r="K1021" s="191" t="s">
        <v>332</v>
      </c>
      <c r="L1021" s="186"/>
      <c r="N1021" s="209" t="s">
        <v>2183</v>
      </c>
      <c r="O1021" s="209" t="str">
        <f>INDEX('Standard Descriptions'!$E:$E,MATCH(Guidance!E1021,'Standard Descriptions'!$C:$C,0))</f>
        <v xml:space="preserve"> This policy causes the price of the selected fuel(s) for domestic buyers to approach international market prices. // </v>
      </c>
      <c r="P1021" s="288" t="s">
        <v>2184</v>
      </c>
      <c r="Q1021" s="288" t="s">
        <v>310</v>
      </c>
      <c r="R1021" s="288" t="str">
        <f t="shared" si="82"/>
        <v xml:space="preserve">Petroleum Gasoline </v>
      </c>
      <c r="S1021" s="288" t="str">
        <f t="shared" si="78"/>
        <v>//**Petroleum Gasoline : **</v>
      </c>
      <c r="T1021" s="275" t="str">
        <f t="shared" si="83"/>
        <v/>
      </c>
    </row>
    <row r="1022" spans="1:21" x14ac:dyDescent="0.25">
      <c r="A1022" s="275" t="s">
        <v>2185</v>
      </c>
      <c r="C1022" s="189" t="s">
        <v>1005</v>
      </c>
      <c r="D1022" s="189" t="s">
        <v>1069</v>
      </c>
      <c r="E1022" s="189" t="s">
        <v>1069</v>
      </c>
      <c r="F1022" s="191" t="s">
        <v>256</v>
      </c>
      <c r="G1022" s="184"/>
      <c r="H1022" s="191" t="s">
        <v>924</v>
      </c>
      <c r="I1022" s="191"/>
      <c r="J1022" s="43">
        <v>728</v>
      </c>
      <c r="K1022" s="191" t="s">
        <v>332</v>
      </c>
      <c r="L1022" s="186"/>
      <c r="N1022" s="209" t="s">
        <v>2183</v>
      </c>
      <c r="O1022" s="209" t="str">
        <f>INDEX('Standard Descriptions'!$E:$E,MATCH(Guidance!E1022,'Standard Descriptions'!$C:$C,0))</f>
        <v xml:space="preserve"> This policy causes the price of the selected fuel(s) for domestic buyers to approach international market prices. // </v>
      </c>
      <c r="P1022" s="288" t="s">
        <v>2184</v>
      </c>
      <c r="Q1022" s="288" t="s">
        <v>310</v>
      </c>
      <c r="R1022" s="288" t="str">
        <f t="shared" si="82"/>
        <v xml:space="preserve">Petroleum Diesel </v>
      </c>
      <c r="S1022" s="288" t="str">
        <f t="shared" si="78"/>
        <v>//**Petroleum Diesel : **</v>
      </c>
      <c r="T1022" s="275" t="str">
        <f t="shared" si="83"/>
        <v/>
      </c>
    </row>
    <row r="1023" spans="1:21" x14ac:dyDescent="0.25">
      <c r="A1023" s="275" t="s">
        <v>2185</v>
      </c>
      <c r="C1023" s="189" t="s">
        <v>1005</v>
      </c>
      <c r="D1023" s="189" t="s">
        <v>1069</v>
      </c>
      <c r="E1023" s="189" t="s">
        <v>1069</v>
      </c>
      <c r="F1023" s="191" t="s">
        <v>1045</v>
      </c>
      <c r="G1023" s="184"/>
      <c r="H1023" s="191" t="s">
        <v>1046</v>
      </c>
      <c r="I1023" s="191"/>
      <c r="J1023" s="43">
        <v>729</v>
      </c>
      <c r="K1023" s="191" t="s">
        <v>332</v>
      </c>
      <c r="L1023" s="186"/>
      <c r="N1023" s="209" t="s">
        <v>2183</v>
      </c>
      <c r="O1023" s="209" t="str">
        <f>INDEX('Standard Descriptions'!$E:$E,MATCH(Guidance!E1023,'Standard Descriptions'!$C:$C,0))</f>
        <v xml:space="preserve"> This policy causes the price of the selected fuel(s) for domestic buyers to approach international market prices. // </v>
      </c>
      <c r="P1023" s="288" t="s">
        <v>2184</v>
      </c>
      <c r="Q1023" s="288" t="s">
        <v>310</v>
      </c>
      <c r="R1023" s="288" t="str">
        <f t="shared" si="82"/>
        <v xml:space="preserve">Biofuel Gasoline </v>
      </c>
      <c r="S1023" s="288" t="str">
        <f t="shared" si="78"/>
        <v>//**Biofuel Gasoline : **</v>
      </c>
      <c r="T1023" s="275" t="str">
        <f t="shared" si="83"/>
        <v/>
      </c>
    </row>
    <row r="1024" spans="1:21" x14ac:dyDescent="0.25">
      <c r="A1024" s="275" t="s">
        <v>2185</v>
      </c>
      <c r="C1024" s="189" t="s">
        <v>1005</v>
      </c>
      <c r="D1024" s="189" t="s">
        <v>1069</v>
      </c>
      <c r="E1024" s="189" t="s">
        <v>1069</v>
      </c>
      <c r="F1024" s="191" t="s">
        <v>1047</v>
      </c>
      <c r="G1024" s="184"/>
      <c r="H1024" s="191" t="s">
        <v>1048</v>
      </c>
      <c r="I1024" s="191"/>
      <c r="J1024" s="43">
        <v>730</v>
      </c>
      <c r="K1024" s="191" t="s">
        <v>332</v>
      </c>
      <c r="L1024" s="186"/>
      <c r="N1024" s="209" t="s">
        <v>2183</v>
      </c>
      <c r="O1024" s="209" t="str">
        <f>INDEX('Standard Descriptions'!$E:$E,MATCH(Guidance!E1024,'Standard Descriptions'!$C:$C,0))</f>
        <v xml:space="preserve"> This policy causes the price of the selected fuel(s) for domestic buyers to approach international market prices. // </v>
      </c>
      <c r="P1024" s="288" t="s">
        <v>2184</v>
      </c>
      <c r="Q1024" s="288" t="s">
        <v>310</v>
      </c>
      <c r="R1024" s="288" t="str">
        <f t="shared" si="82"/>
        <v xml:space="preserve">Biofuel Diesel </v>
      </c>
      <c r="S1024" s="288" t="str">
        <f t="shared" si="78"/>
        <v>//**Biofuel Diesel : **</v>
      </c>
      <c r="T1024" s="275" t="str">
        <f t="shared" si="83"/>
        <v/>
      </c>
    </row>
    <row r="1025" spans="1:21" x14ac:dyDescent="0.25">
      <c r="A1025" s="275" t="s">
        <v>2185</v>
      </c>
      <c r="C1025" s="189" t="s">
        <v>1005</v>
      </c>
      <c r="D1025" s="189" t="s">
        <v>1069</v>
      </c>
      <c r="E1025" s="189" t="s">
        <v>1069</v>
      </c>
      <c r="F1025" s="191" t="s">
        <v>253</v>
      </c>
      <c r="G1025" s="184"/>
      <c r="H1025" s="191" t="s">
        <v>925</v>
      </c>
      <c r="I1025" s="191"/>
      <c r="J1025" s="43">
        <v>731</v>
      </c>
      <c r="K1025" s="191" t="s">
        <v>332</v>
      </c>
      <c r="L1025" s="186"/>
      <c r="N1025" s="209" t="s">
        <v>2183</v>
      </c>
      <c r="O1025" s="209" t="str">
        <f>INDEX('Standard Descriptions'!$E:$E,MATCH(Guidance!E1025,'Standard Descriptions'!$C:$C,0))</f>
        <v xml:space="preserve"> This policy causes the price of the selected fuel(s) for domestic buyers to approach international market prices. // </v>
      </c>
      <c r="P1025" s="288" t="s">
        <v>2184</v>
      </c>
      <c r="Q1025" s="288" t="s">
        <v>310</v>
      </c>
      <c r="R1025" s="288" t="str">
        <f t="shared" si="82"/>
        <v xml:space="preserve">Jet Fuel/Kerosene </v>
      </c>
      <c r="S1025" s="288" t="str">
        <f t="shared" si="78"/>
        <v>//**Jet Fuel/Kerosene : **</v>
      </c>
      <c r="T1025" s="275" t="str">
        <f t="shared" si="83"/>
        <v/>
      </c>
    </row>
    <row r="1026" spans="1:21" x14ac:dyDescent="0.25">
      <c r="A1026" s="275" t="s">
        <v>2185</v>
      </c>
      <c r="C1026" s="189" t="s">
        <v>1005</v>
      </c>
      <c r="D1026" s="189" t="s">
        <v>1069</v>
      </c>
      <c r="E1026" s="189" t="s">
        <v>1069</v>
      </c>
      <c r="F1026" s="191" t="s">
        <v>926</v>
      </c>
      <c r="G1026" s="184"/>
      <c r="H1026" s="191" t="s">
        <v>609</v>
      </c>
      <c r="I1026" s="191"/>
      <c r="J1026" s="43">
        <v>732</v>
      </c>
      <c r="K1026" s="191" t="s">
        <v>332</v>
      </c>
      <c r="L1026" s="186"/>
      <c r="N1026" s="209" t="s">
        <v>2183</v>
      </c>
      <c r="O1026" s="209" t="str">
        <f>INDEX('Standard Descriptions'!$E:$E,MATCH(Guidance!E1026,'Standard Descriptions'!$C:$C,0))</f>
        <v xml:space="preserve"> This policy causes the price of the selected fuel(s) for domestic buyers to approach international market prices. // </v>
      </c>
      <c r="P1026" s="288" t="s">
        <v>2184</v>
      </c>
      <c r="Q1026" s="288" t="s">
        <v>310</v>
      </c>
      <c r="R1026" s="288" t="str">
        <f t="shared" si="82"/>
        <v xml:space="preserve">Lignite </v>
      </c>
      <c r="S1026" s="288" t="str">
        <f t="shared" si="78"/>
        <v>//**Lignite : **</v>
      </c>
      <c r="T1026" s="275" t="str">
        <f t="shared" si="83"/>
        <v/>
      </c>
    </row>
    <row r="1027" spans="1:21" x14ac:dyDescent="0.25">
      <c r="A1027" s="275" t="s">
        <v>2185</v>
      </c>
      <c r="C1027" s="189" t="s">
        <v>1005</v>
      </c>
      <c r="D1027" s="189" t="s">
        <v>1069</v>
      </c>
      <c r="E1027" s="189" t="s">
        <v>1069</v>
      </c>
      <c r="F1027" s="191" t="s">
        <v>250</v>
      </c>
      <c r="G1027" s="184"/>
      <c r="H1027" s="191" t="s">
        <v>614</v>
      </c>
      <c r="I1027" s="191"/>
      <c r="J1027" s="43">
        <v>733</v>
      </c>
      <c r="K1027" s="191" t="s">
        <v>332</v>
      </c>
      <c r="L1027" s="186"/>
      <c r="N1027" s="209" t="s">
        <v>2183</v>
      </c>
      <c r="O1027" s="209" t="str">
        <f>INDEX('Standard Descriptions'!$E:$E,MATCH(Guidance!E1027,'Standard Descriptions'!$C:$C,0))</f>
        <v xml:space="preserve"> This policy causes the price of the selected fuel(s) for domestic buyers to approach international market prices. // </v>
      </c>
      <c r="P1027" s="288" t="s">
        <v>2184</v>
      </c>
      <c r="Q1027" s="288" t="s">
        <v>310</v>
      </c>
      <c r="R1027" s="288" t="str">
        <f t="shared" si="82"/>
        <v xml:space="preserve">Crude Oil </v>
      </c>
      <c r="S1027" s="288" t="str">
        <f t="shared" si="78"/>
        <v>//**Crude Oil : **</v>
      </c>
      <c r="T1027" s="275" t="str">
        <f t="shared" si="83"/>
        <v/>
      </c>
    </row>
    <row r="1028" spans="1:21" x14ac:dyDescent="0.25">
      <c r="A1028" s="275" t="s">
        <v>2185</v>
      </c>
      <c r="C1028" s="189" t="s">
        <v>1005</v>
      </c>
      <c r="D1028" s="189" t="s">
        <v>1069</v>
      </c>
      <c r="E1028" s="189" t="s">
        <v>1069</v>
      </c>
      <c r="F1028" s="191" t="s">
        <v>927</v>
      </c>
      <c r="G1028" s="184"/>
      <c r="H1028" s="191" t="s">
        <v>928</v>
      </c>
      <c r="I1028" s="191"/>
      <c r="J1028" s="43">
        <v>734</v>
      </c>
      <c r="K1028" s="191" t="s">
        <v>332</v>
      </c>
      <c r="L1028" s="186"/>
      <c r="N1028" s="209" t="s">
        <v>2183</v>
      </c>
      <c r="O1028" s="209" t="str">
        <f>INDEX('Standard Descriptions'!$E:$E,MATCH(Guidance!E1028,'Standard Descriptions'!$C:$C,0))</f>
        <v xml:space="preserve"> This policy causes the price of the selected fuel(s) for domestic buyers to approach international market prices. // </v>
      </c>
      <c r="P1028" s="288" t="s">
        <v>2184</v>
      </c>
      <c r="Q1028" s="288" t="s">
        <v>310</v>
      </c>
      <c r="R1028" s="288" t="str">
        <f t="shared" si="82"/>
        <v xml:space="preserve">Heavy/Residual Fuel Oil </v>
      </c>
      <c r="S1028" s="288" t="str">
        <f t="shared" si="78"/>
        <v>//**Heavy/Residual Fuel Oil : **</v>
      </c>
      <c r="T1028" s="275" t="str">
        <f t="shared" si="83"/>
        <v/>
      </c>
    </row>
    <row r="1029" spans="1:21" x14ac:dyDescent="0.25">
      <c r="A1029" s="275" t="s">
        <v>2185</v>
      </c>
      <c r="C1029" s="189" t="s">
        <v>1005</v>
      </c>
      <c r="D1029" s="189" t="s">
        <v>1069</v>
      </c>
      <c r="E1029" s="189" t="s">
        <v>1069</v>
      </c>
      <c r="F1029" s="191" t="s">
        <v>254</v>
      </c>
      <c r="G1029" s="184"/>
      <c r="H1029" s="191" t="s">
        <v>929</v>
      </c>
      <c r="I1029" s="191"/>
      <c r="J1029" s="43">
        <v>735</v>
      </c>
      <c r="K1029" s="191" t="s">
        <v>332</v>
      </c>
      <c r="L1029" s="186"/>
      <c r="N1029" s="209" t="s">
        <v>2183</v>
      </c>
      <c r="O1029" s="209" t="str">
        <f>INDEX('Standard Descriptions'!$E:$E,MATCH(Guidance!E1029,'Standard Descriptions'!$C:$C,0))</f>
        <v xml:space="preserve"> This policy causes the price of the selected fuel(s) for domestic buyers to approach international market prices. // </v>
      </c>
      <c r="P1029" s="288" t="s">
        <v>2184</v>
      </c>
      <c r="Q1029" s="288" t="s">
        <v>310</v>
      </c>
      <c r="R1029" s="288" t="str">
        <f t="shared" si="82"/>
        <v xml:space="preserve">LPG/Propane/Butane </v>
      </c>
      <c r="S1029" s="288" t="str">
        <f t="shared" si="78"/>
        <v>//**LPG/Propane/Butane : **</v>
      </c>
      <c r="T1029" s="275" t="str">
        <f t="shared" si="83"/>
        <v/>
      </c>
    </row>
    <row r="1030" spans="1:21" x14ac:dyDescent="0.25">
      <c r="A1030" s="275" t="s">
        <v>2185</v>
      </c>
      <c r="C1030" s="189" t="s">
        <v>1005</v>
      </c>
      <c r="D1030" s="189" t="s">
        <v>1069</v>
      </c>
      <c r="E1030" s="189" t="s">
        <v>1069</v>
      </c>
      <c r="F1030" s="191" t="s">
        <v>1053</v>
      </c>
      <c r="G1030" s="184"/>
      <c r="H1030" s="191" t="s">
        <v>618</v>
      </c>
      <c r="I1030" s="191"/>
      <c r="J1030" s="43">
        <v>736</v>
      </c>
      <c r="K1030" s="191" t="s">
        <v>332</v>
      </c>
      <c r="L1030" s="186"/>
      <c r="N1030" s="209" t="s">
        <v>2183</v>
      </c>
      <c r="O1030" s="209" t="str">
        <f>INDEX('Standard Descriptions'!$E:$E,MATCH(Guidance!E1030,'Standard Descriptions'!$C:$C,0))</f>
        <v xml:space="preserve"> This policy causes the price of the selected fuel(s) for domestic buyers to approach international market prices. // </v>
      </c>
      <c r="P1030" s="288" t="s">
        <v>2184</v>
      </c>
      <c r="Q1030" s="288" t="s">
        <v>310</v>
      </c>
      <c r="R1030" s="288" t="str">
        <f t="shared" si="82"/>
        <v xml:space="preserve">Municipal Solid Waste </v>
      </c>
      <c r="S1030" s="288" t="str">
        <f t="shared" si="78"/>
        <v>//**Municipal Solid Waste : **</v>
      </c>
      <c r="T1030" s="275" t="str">
        <f t="shared" si="83"/>
        <v/>
      </c>
    </row>
    <row r="1031" spans="1:21" x14ac:dyDescent="0.25">
      <c r="A1031" s="275" t="s">
        <v>2185</v>
      </c>
      <c r="C1031" s="189" t="s">
        <v>1005</v>
      </c>
      <c r="D1031" s="189" t="s">
        <v>1069</v>
      </c>
      <c r="E1031" s="189" t="s">
        <v>1069</v>
      </c>
      <c r="F1031" s="191" t="s">
        <v>1054</v>
      </c>
      <c r="G1031" s="184"/>
      <c r="H1031" s="191" t="s">
        <v>1055</v>
      </c>
      <c r="I1031" s="191"/>
      <c r="J1031" s="43">
        <v>737</v>
      </c>
      <c r="K1031" s="191" t="s">
        <v>332</v>
      </c>
      <c r="L1031" s="186"/>
      <c r="N1031" s="209" t="s">
        <v>2183</v>
      </c>
      <c r="O1031" s="209" t="str">
        <f>INDEX('Standard Descriptions'!$E:$E,MATCH(Guidance!E1031,'Standard Descriptions'!$C:$C,0))</f>
        <v xml:space="preserve"> This policy causes the price of the selected fuel(s) for domestic buyers to approach international market prices. // </v>
      </c>
      <c r="P1031" s="288" t="s">
        <v>2184</v>
      </c>
      <c r="Q1031" s="288" t="s">
        <v>310</v>
      </c>
      <c r="R1031" s="288" t="str">
        <f t="shared" si="82"/>
        <v xml:space="preserve">Hydrogen </v>
      </c>
      <c r="S1031" s="288" t="str">
        <f t="shared" si="78"/>
        <v>//**Hydrogen : **</v>
      </c>
      <c r="T1031" s="275" t="str">
        <f t="shared" si="83"/>
        <v/>
      </c>
    </row>
    <row r="1032" spans="1:21" s="291" customFormat="1" ht="90" x14ac:dyDescent="0.25">
      <c r="A1032" s="291" t="s">
        <v>2182</v>
      </c>
      <c r="B1032" s="277"/>
      <c r="C1032" s="291" t="s">
        <v>1005</v>
      </c>
      <c r="D1032" s="291" t="s">
        <v>1074</v>
      </c>
      <c r="E1032" s="291" t="str">
        <f>E1033</f>
        <v>Additional Fuel Tax Rate by Fuel</v>
      </c>
      <c r="M1032" s="277"/>
      <c r="N1032" s="292" t="s">
        <v>2183</v>
      </c>
      <c r="O1032" s="292" t="str">
        <f>INDEX('Standard Descriptions'!$E:$E,MATCH(Guidance!E1032,'Standard Descriptions'!$C:$C,0))</f>
        <v xml:space="preserve"> This policy increases the tax rate for the selected fuel type(s).  It is expressed as a percentage of the BAU Scenario price, which includes sales and excise taxes. // </v>
      </c>
      <c r="P1032" s="290" t="s">
        <v>2184</v>
      </c>
      <c r="Q1032" s="290" t="s">
        <v>310</v>
      </c>
      <c r="S1032" s="290" t="str">
        <f t="shared" ref="S1032:S1112" si="84">IF(R1032="","","//**"&amp;R1032&amp;": **")</f>
        <v/>
      </c>
      <c r="T1032" s="290" t="str">
        <f t="shared" si="83"/>
        <v/>
      </c>
      <c r="U1032" s="303"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89" customFormat="1" x14ac:dyDescent="0.25">
      <c r="A1033" s="275" t="s">
        <v>2185</v>
      </c>
      <c r="B1033" s="276"/>
      <c r="C1033" s="181" t="s">
        <v>1005</v>
      </c>
      <c r="D1033" s="181" t="s">
        <v>1074</v>
      </c>
      <c r="E1033" s="181" t="s">
        <v>1075</v>
      </c>
      <c r="F1033" s="184" t="s">
        <v>1027</v>
      </c>
      <c r="G1033" s="184"/>
      <c r="H1033" s="184" t="s">
        <v>1028</v>
      </c>
      <c r="I1033" s="184"/>
      <c r="J1033" s="43">
        <v>78</v>
      </c>
      <c r="K1033" s="184" t="s">
        <v>310</v>
      </c>
      <c r="L1033" s="236" t="s">
        <v>2332</v>
      </c>
      <c r="M1033" s="276"/>
      <c r="N1033" s="209" t="s">
        <v>2183</v>
      </c>
      <c r="O1033" s="209" t="str">
        <f>INDEX('Standard Descriptions'!$E:$E,MATCH(Guidance!E1033,'Standard Descriptions'!$C:$C,0))</f>
        <v xml:space="preserve"> This policy increases the tax rate for the selected fuel type(s).  It is expressed as a percentage of the BAU Scenario price, which includes sales and excise taxes. // </v>
      </c>
      <c r="P1033" s="288" t="s">
        <v>2184</v>
      </c>
      <c r="Q1033" s="288" t="s">
        <v>310</v>
      </c>
      <c r="R1033" s="288" t="str">
        <f t="shared" ref="R1033:R1049" si="85">H1033&amp;" "&amp;I1033</f>
        <v xml:space="preserve">Electricity </v>
      </c>
      <c r="S1033" s="288" t="str">
        <f t="shared" si="84"/>
        <v>//**Electricity : **</v>
      </c>
      <c r="T1033" s="275" t="str">
        <f t="shared" si="83"/>
        <v>//**Electricity : ** In 2012, the national average sales tax rate was 6.8% and the national average tax rate on gasoline was 14%. Use this lever to add state tax rate.</v>
      </c>
      <c r="U1033" s="304"/>
    </row>
    <row r="1034" spans="1:21" s="289" customFormat="1" x14ac:dyDescent="0.25">
      <c r="A1034" s="275" t="s">
        <v>2185</v>
      </c>
      <c r="B1034" s="276"/>
      <c r="C1034" s="249" t="s">
        <v>1005</v>
      </c>
      <c r="D1034" s="249" t="s">
        <v>1074</v>
      </c>
      <c r="E1034" s="249" t="s">
        <v>1075</v>
      </c>
      <c r="F1034" s="191" t="s">
        <v>251</v>
      </c>
      <c r="G1034" s="191"/>
      <c r="H1034" s="191" t="s">
        <v>579</v>
      </c>
      <c r="I1034" s="199"/>
      <c r="J1034" s="43">
        <v>79</v>
      </c>
      <c r="K1034" s="191" t="s">
        <v>310</v>
      </c>
      <c r="L1034" s="238" t="s">
        <v>2332</v>
      </c>
      <c r="M1034" s="276"/>
      <c r="N1034" s="209" t="s">
        <v>2183</v>
      </c>
      <c r="O1034" s="209" t="str">
        <f>INDEX('Standard Descriptions'!$E:$E,MATCH(Guidance!E1034,'Standard Descriptions'!$C:$C,0))</f>
        <v xml:space="preserve"> This policy increases the tax rate for the selected fuel type(s).  It is expressed as a percentage of the BAU Scenario price, which includes sales and excise taxes. // </v>
      </c>
      <c r="P1034" s="288" t="s">
        <v>2184</v>
      </c>
      <c r="Q1034" s="288" t="s">
        <v>310</v>
      </c>
      <c r="R1034" s="288" t="str">
        <f t="shared" si="85"/>
        <v xml:space="preserve">Hard Coal </v>
      </c>
      <c r="S1034" s="288" t="str">
        <f t="shared" si="84"/>
        <v>//**Hard Coal : **</v>
      </c>
      <c r="T1034" s="275" t="str">
        <f t="shared" si="83"/>
        <v>//**Hard Coal : ** In 2012, the national average sales tax rate was 6.8% and the national average tax rate on gasoline was 14%. Use this lever to add state tax rate.</v>
      </c>
      <c r="U1034" s="304"/>
    </row>
    <row r="1035" spans="1:21" s="289" customFormat="1" x14ac:dyDescent="0.25">
      <c r="A1035" s="275" t="s">
        <v>2185</v>
      </c>
      <c r="B1035" s="276"/>
      <c r="C1035" s="249" t="s">
        <v>1005</v>
      </c>
      <c r="D1035" s="249" t="s">
        <v>1074</v>
      </c>
      <c r="E1035" s="249" t="s">
        <v>1075</v>
      </c>
      <c r="F1035" s="191" t="s">
        <v>255</v>
      </c>
      <c r="G1035" s="191"/>
      <c r="H1035" s="191" t="s">
        <v>741</v>
      </c>
      <c r="I1035" s="199"/>
      <c r="J1035" s="43">
        <v>80</v>
      </c>
      <c r="K1035" s="191" t="s">
        <v>310</v>
      </c>
      <c r="L1035" s="238" t="s">
        <v>2332</v>
      </c>
      <c r="M1035" s="276"/>
      <c r="N1035" s="209" t="s">
        <v>2183</v>
      </c>
      <c r="O1035" s="209" t="str">
        <f>INDEX('Standard Descriptions'!$E:$E,MATCH(Guidance!E1035,'Standard Descriptions'!$C:$C,0))</f>
        <v xml:space="preserve"> This policy increases the tax rate for the selected fuel type(s).  It is expressed as a percentage of the BAU Scenario price, which includes sales and excise taxes. // </v>
      </c>
      <c r="P1035" s="288" t="s">
        <v>2184</v>
      </c>
      <c r="Q1035" s="288" t="s">
        <v>310</v>
      </c>
      <c r="R1035" s="288" t="str">
        <f t="shared" si="85"/>
        <v xml:space="preserve">Natural Gas </v>
      </c>
      <c r="S1035" s="288" t="str">
        <f t="shared" si="84"/>
        <v>//**Natural Gas : **</v>
      </c>
      <c r="T1035" s="275" t="str">
        <f t="shared" si="83"/>
        <v>//**Natural Gas : ** In 2012, the national average sales tax rate was 6.8% and the national average tax rate on gasoline was 14%. Use this lever to add state tax rate.</v>
      </c>
      <c r="U1035" s="304"/>
    </row>
    <row r="1036" spans="1:21" s="289" customFormat="1" x14ac:dyDescent="0.25">
      <c r="A1036" s="275" t="s">
        <v>2185</v>
      </c>
      <c r="B1036" s="276"/>
      <c r="C1036" s="249" t="s">
        <v>1005</v>
      </c>
      <c r="D1036" s="249" t="s">
        <v>1074</v>
      </c>
      <c r="E1036" s="249" t="s">
        <v>1075</v>
      </c>
      <c r="F1036" s="191" t="s">
        <v>1035</v>
      </c>
      <c r="G1036" s="191"/>
      <c r="H1036" s="191" t="s">
        <v>589</v>
      </c>
      <c r="I1036" s="199"/>
      <c r="J1036" s="43">
        <v>738</v>
      </c>
      <c r="K1036" s="191" t="s">
        <v>332</v>
      </c>
      <c r="L1036" s="186"/>
      <c r="M1036" s="276"/>
      <c r="N1036" s="209" t="s">
        <v>2183</v>
      </c>
      <c r="O1036" s="209" t="str">
        <f>INDEX('Standard Descriptions'!$E:$E,MATCH(Guidance!E1036,'Standard Descriptions'!$C:$C,0))</f>
        <v xml:space="preserve"> This policy increases the tax rate for the selected fuel type(s).  It is expressed as a percentage of the BAU Scenario price, which includes sales and excise taxes. // </v>
      </c>
      <c r="P1036" s="288" t="s">
        <v>2184</v>
      </c>
      <c r="Q1036" s="288" t="s">
        <v>310</v>
      </c>
      <c r="R1036" s="288" t="str">
        <f t="shared" si="85"/>
        <v xml:space="preserve">Nuclear </v>
      </c>
      <c r="S1036" s="288" t="str">
        <f t="shared" si="84"/>
        <v>//**Nuclear : **</v>
      </c>
      <c r="T1036" s="275" t="str">
        <f t="shared" si="83"/>
        <v/>
      </c>
      <c r="U1036" s="304"/>
    </row>
    <row r="1037" spans="1:21" s="289" customFormat="1" x14ac:dyDescent="0.25">
      <c r="A1037" s="275" t="s">
        <v>2185</v>
      </c>
      <c r="B1037" s="276"/>
      <c r="C1037" s="249" t="s">
        <v>1005</v>
      </c>
      <c r="D1037" s="249" t="s">
        <v>1074</v>
      </c>
      <c r="E1037" s="249" t="s">
        <v>1075</v>
      </c>
      <c r="F1037" s="191" t="s">
        <v>1042</v>
      </c>
      <c r="G1037" s="191"/>
      <c r="H1037" s="191" t="s">
        <v>601</v>
      </c>
      <c r="I1037" s="199"/>
      <c r="J1037" s="43">
        <v>739</v>
      </c>
      <c r="K1037" s="191" t="s">
        <v>332</v>
      </c>
      <c r="L1037" s="186"/>
      <c r="M1037" s="276"/>
      <c r="N1037" s="209" t="s">
        <v>2183</v>
      </c>
      <c r="O1037" s="209" t="str">
        <f>INDEX('Standard Descriptions'!$E:$E,MATCH(Guidance!E1037,'Standard Descriptions'!$C:$C,0))</f>
        <v xml:space="preserve"> This policy increases the tax rate for the selected fuel type(s).  It is expressed as a percentage of the BAU Scenario price, which includes sales and excise taxes. // </v>
      </c>
      <c r="P1037" s="288" t="s">
        <v>2184</v>
      </c>
      <c r="Q1037" s="288" t="s">
        <v>310</v>
      </c>
      <c r="R1037" s="288" t="str">
        <f t="shared" si="85"/>
        <v xml:space="preserve">Biomass </v>
      </c>
      <c r="S1037" s="288" t="str">
        <f t="shared" si="84"/>
        <v>//**Biomass : **</v>
      </c>
      <c r="T1037" s="275" t="str">
        <f t="shared" si="83"/>
        <v/>
      </c>
      <c r="U1037" s="304"/>
    </row>
    <row r="1038" spans="1:21" s="289" customFormat="1" x14ac:dyDescent="0.25">
      <c r="A1038" s="275" t="s">
        <v>2185</v>
      </c>
      <c r="B1038" s="276"/>
      <c r="C1038" s="249" t="s">
        <v>1005</v>
      </c>
      <c r="D1038" s="249" t="s">
        <v>1074</v>
      </c>
      <c r="E1038" s="249" t="s">
        <v>1075</v>
      </c>
      <c r="F1038" s="191" t="s">
        <v>257</v>
      </c>
      <c r="G1038" s="191"/>
      <c r="H1038" s="191" t="s">
        <v>923</v>
      </c>
      <c r="I1038" s="199"/>
      <c r="J1038" s="43">
        <v>81</v>
      </c>
      <c r="K1038" s="191" t="s">
        <v>310</v>
      </c>
      <c r="L1038" s="236" t="s">
        <v>2332</v>
      </c>
      <c r="M1038" s="276"/>
      <c r="N1038" s="209" t="s">
        <v>2183</v>
      </c>
      <c r="O1038" s="209" t="str">
        <f>INDEX('Standard Descriptions'!$E:$E,MATCH(Guidance!E1038,'Standard Descriptions'!$C:$C,0))</f>
        <v xml:space="preserve"> This policy increases the tax rate for the selected fuel type(s).  It is expressed as a percentage of the BAU Scenario price, which includes sales and excise taxes. // </v>
      </c>
      <c r="P1038" s="288" t="s">
        <v>2184</v>
      </c>
      <c r="Q1038" s="288" t="s">
        <v>310</v>
      </c>
      <c r="R1038" s="288" t="str">
        <f t="shared" si="85"/>
        <v xml:space="preserve">Petroleum Gasoline </v>
      </c>
      <c r="S1038" s="288" t="str">
        <f t="shared" si="84"/>
        <v>//**Petroleum Gasoline : **</v>
      </c>
      <c r="T1038" s="275" t="str">
        <f t="shared" si="83"/>
        <v>//**Petroleum Gasoline : ** In 2012, the national average sales tax rate was 6.8% and the national average tax rate on gasoline was 14%. Use this lever to add state tax rate.</v>
      </c>
      <c r="U1038" s="304"/>
    </row>
    <row r="1039" spans="1:21" s="289" customFormat="1" x14ac:dyDescent="0.25">
      <c r="A1039" s="275" t="s">
        <v>2185</v>
      </c>
      <c r="B1039" s="276"/>
      <c r="C1039" s="249" t="s">
        <v>1005</v>
      </c>
      <c r="D1039" s="249" t="s">
        <v>1074</v>
      </c>
      <c r="E1039" s="249" t="s">
        <v>1075</v>
      </c>
      <c r="F1039" s="191" t="s">
        <v>256</v>
      </c>
      <c r="G1039" s="191"/>
      <c r="H1039" s="191" t="s">
        <v>924</v>
      </c>
      <c r="I1039" s="199"/>
      <c r="J1039" s="43">
        <v>82</v>
      </c>
      <c r="K1039" s="191" t="s">
        <v>310</v>
      </c>
      <c r="L1039" s="238" t="s">
        <v>2332</v>
      </c>
      <c r="M1039" s="276"/>
      <c r="N1039" s="209" t="s">
        <v>2183</v>
      </c>
      <c r="O1039" s="209" t="str">
        <f>INDEX('Standard Descriptions'!$E:$E,MATCH(Guidance!E1039,'Standard Descriptions'!$C:$C,0))</f>
        <v xml:space="preserve"> This policy increases the tax rate for the selected fuel type(s).  It is expressed as a percentage of the BAU Scenario price, which includes sales and excise taxes. // </v>
      </c>
      <c r="P1039" s="288" t="s">
        <v>2184</v>
      </c>
      <c r="Q1039" s="288" t="s">
        <v>310</v>
      </c>
      <c r="R1039" s="288" t="str">
        <f t="shared" si="85"/>
        <v xml:space="preserve">Petroleum Diesel </v>
      </c>
      <c r="S1039" s="288" t="str">
        <f t="shared" si="84"/>
        <v>//**Petroleum Diesel : **</v>
      </c>
      <c r="T1039" s="275" t="str">
        <f t="shared" si="83"/>
        <v>//**Petroleum Diesel : ** In 2012, the national average sales tax rate was 6.8% and the national average tax rate on gasoline was 14%. Use this lever to add state tax rate.</v>
      </c>
      <c r="U1039" s="304"/>
    </row>
    <row r="1040" spans="1:21" s="289" customFormat="1" x14ac:dyDescent="0.25">
      <c r="A1040" s="275" t="s">
        <v>2185</v>
      </c>
      <c r="B1040" s="276"/>
      <c r="C1040" s="249" t="s">
        <v>1005</v>
      </c>
      <c r="D1040" s="249" t="s">
        <v>1074</v>
      </c>
      <c r="E1040" s="249" t="s">
        <v>1075</v>
      </c>
      <c r="F1040" s="191" t="s">
        <v>1045</v>
      </c>
      <c r="G1040" s="191"/>
      <c r="H1040" s="191" t="s">
        <v>1046</v>
      </c>
      <c r="I1040" s="199"/>
      <c r="J1040" s="43">
        <v>740</v>
      </c>
      <c r="K1040" s="191" t="s">
        <v>332</v>
      </c>
      <c r="L1040" s="186"/>
      <c r="M1040" s="276"/>
      <c r="N1040" s="209" t="s">
        <v>2183</v>
      </c>
      <c r="O1040" s="209" t="str">
        <f>INDEX('Standard Descriptions'!$E:$E,MATCH(Guidance!E1040,'Standard Descriptions'!$C:$C,0))</f>
        <v xml:space="preserve"> This policy increases the tax rate for the selected fuel type(s).  It is expressed as a percentage of the BAU Scenario price, which includes sales and excise taxes. // </v>
      </c>
      <c r="P1040" s="288" t="s">
        <v>2184</v>
      </c>
      <c r="Q1040" s="288" t="s">
        <v>310</v>
      </c>
      <c r="R1040" s="288" t="str">
        <f t="shared" si="85"/>
        <v xml:space="preserve">Biofuel Gasoline </v>
      </c>
      <c r="S1040" s="288" t="str">
        <f t="shared" si="84"/>
        <v>//**Biofuel Gasoline : **</v>
      </c>
      <c r="T1040" s="275" t="str">
        <f t="shared" si="83"/>
        <v/>
      </c>
      <c r="U1040" s="304"/>
    </row>
    <row r="1041" spans="1:21" s="289" customFormat="1" x14ac:dyDescent="0.25">
      <c r="A1041" s="275" t="s">
        <v>2185</v>
      </c>
      <c r="B1041" s="276"/>
      <c r="C1041" s="249" t="s">
        <v>1005</v>
      </c>
      <c r="D1041" s="249" t="s">
        <v>1074</v>
      </c>
      <c r="E1041" s="249" t="s">
        <v>1075</v>
      </c>
      <c r="F1041" s="191" t="s">
        <v>1047</v>
      </c>
      <c r="G1041" s="191"/>
      <c r="H1041" s="191" t="s">
        <v>1048</v>
      </c>
      <c r="I1041" s="199"/>
      <c r="J1041" s="43">
        <v>741</v>
      </c>
      <c r="K1041" s="191" t="s">
        <v>332</v>
      </c>
      <c r="L1041" s="186"/>
      <c r="M1041" s="276"/>
      <c r="N1041" s="209" t="s">
        <v>2183</v>
      </c>
      <c r="O1041" s="209" t="str">
        <f>INDEX('Standard Descriptions'!$E:$E,MATCH(Guidance!E1041,'Standard Descriptions'!$C:$C,0))</f>
        <v xml:space="preserve"> This policy increases the tax rate for the selected fuel type(s).  It is expressed as a percentage of the BAU Scenario price, which includes sales and excise taxes. // </v>
      </c>
      <c r="P1041" s="288" t="s">
        <v>2184</v>
      </c>
      <c r="Q1041" s="288" t="s">
        <v>310</v>
      </c>
      <c r="R1041" s="288" t="str">
        <f t="shared" si="85"/>
        <v xml:space="preserve">Biofuel Diesel </v>
      </c>
      <c r="S1041" s="288" t="str">
        <f t="shared" si="84"/>
        <v>//**Biofuel Diesel : **</v>
      </c>
      <c r="T1041" s="275" t="str">
        <f t="shared" si="83"/>
        <v/>
      </c>
      <c r="U1041" s="304"/>
    </row>
    <row r="1042" spans="1:21" s="289" customFormat="1" x14ac:dyDescent="0.25">
      <c r="A1042" s="275" t="s">
        <v>2185</v>
      </c>
      <c r="B1042" s="276"/>
      <c r="C1042" s="249" t="s">
        <v>1005</v>
      </c>
      <c r="D1042" s="249" t="s">
        <v>1074</v>
      </c>
      <c r="E1042" s="249" t="s">
        <v>1075</v>
      </c>
      <c r="F1042" s="191" t="s">
        <v>253</v>
      </c>
      <c r="G1042" s="191"/>
      <c r="H1042" s="191" t="s">
        <v>925</v>
      </c>
      <c r="I1042" s="199"/>
      <c r="J1042" s="43">
        <v>742</v>
      </c>
      <c r="K1042" s="191" t="s">
        <v>332</v>
      </c>
      <c r="L1042" s="186"/>
      <c r="M1042" s="276"/>
      <c r="N1042" s="209" t="s">
        <v>2183</v>
      </c>
      <c r="O1042" s="209" t="str">
        <f>INDEX('Standard Descriptions'!$E:$E,MATCH(Guidance!E1042,'Standard Descriptions'!$C:$C,0))</f>
        <v xml:space="preserve"> This policy increases the tax rate for the selected fuel type(s).  It is expressed as a percentage of the BAU Scenario price, which includes sales and excise taxes. // </v>
      </c>
      <c r="P1042" s="288" t="s">
        <v>2184</v>
      </c>
      <c r="Q1042" s="288" t="s">
        <v>310</v>
      </c>
      <c r="R1042" s="288" t="str">
        <f t="shared" si="85"/>
        <v xml:space="preserve">Jet Fuel/Kerosene </v>
      </c>
      <c r="S1042" s="288" t="str">
        <f t="shared" si="84"/>
        <v>//**Jet Fuel/Kerosene : **</v>
      </c>
      <c r="T1042" s="275" t="str">
        <f t="shared" si="83"/>
        <v/>
      </c>
      <c r="U1042" s="304"/>
    </row>
    <row r="1043" spans="1:21" s="289" customFormat="1" x14ac:dyDescent="0.25">
      <c r="A1043" s="275" t="s">
        <v>2185</v>
      </c>
      <c r="B1043" s="276"/>
      <c r="C1043" s="249" t="s">
        <v>1005</v>
      </c>
      <c r="D1043" s="249" t="s">
        <v>1074</v>
      </c>
      <c r="E1043" s="249" t="s">
        <v>1075</v>
      </c>
      <c r="F1043" s="191" t="s">
        <v>1050</v>
      </c>
      <c r="G1043" s="191"/>
      <c r="H1043" s="191" t="s">
        <v>1051</v>
      </c>
      <c r="I1043" s="199"/>
      <c r="J1043" s="43">
        <v>743</v>
      </c>
      <c r="K1043" s="191" t="s">
        <v>332</v>
      </c>
      <c r="L1043" s="186"/>
      <c r="M1043" s="276"/>
      <c r="N1043" s="209" t="s">
        <v>2183</v>
      </c>
      <c r="O1043" s="209" t="str">
        <f>INDEX('Standard Descriptions'!$E:$E,MATCH(Guidance!E1043,'Standard Descriptions'!$C:$C,0))</f>
        <v xml:space="preserve"> This policy increases the tax rate for the selected fuel type(s).  It is expressed as a percentage of the BAU Scenario price, which includes sales and excise taxes. // </v>
      </c>
      <c r="P1043" s="288" t="s">
        <v>2184</v>
      </c>
      <c r="Q1043" s="288" t="s">
        <v>310</v>
      </c>
      <c r="R1043" s="288" t="str">
        <f t="shared" si="85"/>
        <v xml:space="preserve">Heat </v>
      </c>
      <c r="S1043" s="288" t="str">
        <f t="shared" si="84"/>
        <v>//**Heat : **</v>
      </c>
      <c r="T1043" s="275" t="str">
        <f t="shared" si="83"/>
        <v/>
      </c>
      <c r="U1043" s="304"/>
    </row>
    <row r="1044" spans="1:21" s="289" customFormat="1" x14ac:dyDescent="0.25">
      <c r="A1044" s="275" t="s">
        <v>2185</v>
      </c>
      <c r="B1044" s="276"/>
      <c r="C1044" s="249" t="s">
        <v>1005</v>
      </c>
      <c r="D1044" s="249" t="s">
        <v>1074</v>
      </c>
      <c r="E1044" s="249" t="s">
        <v>1075</v>
      </c>
      <c r="F1044" s="191" t="s">
        <v>926</v>
      </c>
      <c r="G1044" s="191"/>
      <c r="H1044" s="191" t="s">
        <v>609</v>
      </c>
      <c r="I1044" s="199"/>
      <c r="J1044" s="43">
        <v>744</v>
      </c>
      <c r="K1044" s="191" t="s">
        <v>332</v>
      </c>
      <c r="L1044" s="186"/>
      <c r="M1044" s="276"/>
      <c r="N1044" s="209" t="s">
        <v>2183</v>
      </c>
      <c r="O1044" s="209" t="str">
        <f>INDEX('Standard Descriptions'!$E:$E,MATCH(Guidance!E1044,'Standard Descriptions'!$C:$C,0))</f>
        <v xml:space="preserve"> This policy increases the tax rate for the selected fuel type(s).  It is expressed as a percentage of the BAU Scenario price, which includes sales and excise taxes. // </v>
      </c>
      <c r="P1044" s="288" t="s">
        <v>2184</v>
      </c>
      <c r="Q1044" s="288" t="s">
        <v>310</v>
      </c>
      <c r="R1044" s="288" t="str">
        <f t="shared" si="85"/>
        <v xml:space="preserve">Lignite </v>
      </c>
      <c r="S1044" s="288" t="str">
        <f t="shared" si="84"/>
        <v>//**Lignite : **</v>
      </c>
      <c r="T1044" s="275" t="str">
        <f t="shared" si="83"/>
        <v/>
      </c>
      <c r="U1044" s="304"/>
    </row>
    <row r="1045" spans="1:21" s="289" customFormat="1" x14ac:dyDescent="0.25">
      <c r="A1045" s="275" t="s">
        <v>2185</v>
      </c>
      <c r="B1045" s="276"/>
      <c r="C1045" s="249" t="s">
        <v>1005</v>
      </c>
      <c r="D1045" s="249" t="s">
        <v>1074</v>
      </c>
      <c r="E1045" s="249" t="s">
        <v>1075</v>
      </c>
      <c r="F1045" s="191" t="s">
        <v>250</v>
      </c>
      <c r="G1045" s="191"/>
      <c r="H1045" s="191" t="s">
        <v>614</v>
      </c>
      <c r="I1045" s="199"/>
      <c r="J1045" s="43">
        <v>745</v>
      </c>
      <c r="K1045" s="191" t="s">
        <v>332</v>
      </c>
      <c r="L1045" s="186"/>
      <c r="M1045" s="276"/>
      <c r="N1045" s="209" t="s">
        <v>2183</v>
      </c>
      <c r="O1045" s="209" t="str">
        <f>INDEX('Standard Descriptions'!$E:$E,MATCH(Guidance!E1045,'Standard Descriptions'!$C:$C,0))</f>
        <v xml:space="preserve"> This policy increases the tax rate for the selected fuel type(s).  It is expressed as a percentage of the BAU Scenario price, which includes sales and excise taxes. // </v>
      </c>
      <c r="P1045" s="288" t="s">
        <v>2184</v>
      </c>
      <c r="Q1045" s="288" t="s">
        <v>310</v>
      </c>
      <c r="R1045" s="288" t="str">
        <f t="shared" si="85"/>
        <v xml:space="preserve">Crude Oil </v>
      </c>
      <c r="S1045" s="288" t="str">
        <f t="shared" si="84"/>
        <v>//**Crude Oil : **</v>
      </c>
      <c r="T1045" s="275" t="str">
        <f t="shared" si="83"/>
        <v/>
      </c>
      <c r="U1045" s="304"/>
    </row>
    <row r="1046" spans="1:21" s="289" customFormat="1" x14ac:dyDescent="0.25">
      <c r="A1046" s="275" t="s">
        <v>2185</v>
      </c>
      <c r="B1046" s="276"/>
      <c r="C1046" s="249" t="s">
        <v>1005</v>
      </c>
      <c r="D1046" s="249" t="s">
        <v>1074</v>
      </c>
      <c r="E1046" s="249" t="s">
        <v>1075</v>
      </c>
      <c r="F1046" s="191" t="s">
        <v>927</v>
      </c>
      <c r="G1046" s="191"/>
      <c r="H1046" s="191" t="s">
        <v>928</v>
      </c>
      <c r="I1046" s="199"/>
      <c r="J1046" s="43">
        <v>746</v>
      </c>
      <c r="K1046" s="191" t="s">
        <v>332</v>
      </c>
      <c r="L1046" s="186"/>
      <c r="M1046" s="276"/>
      <c r="N1046" s="209" t="s">
        <v>2183</v>
      </c>
      <c r="O1046" s="209" t="str">
        <f>INDEX('Standard Descriptions'!$E:$E,MATCH(Guidance!E1046,'Standard Descriptions'!$C:$C,0))</f>
        <v xml:space="preserve"> This policy increases the tax rate for the selected fuel type(s).  It is expressed as a percentage of the BAU Scenario price, which includes sales and excise taxes. // </v>
      </c>
      <c r="P1046" s="288" t="s">
        <v>2184</v>
      </c>
      <c r="Q1046" s="288" t="s">
        <v>310</v>
      </c>
      <c r="R1046" s="288" t="str">
        <f t="shared" si="85"/>
        <v xml:space="preserve">Heavy/Residual Fuel Oil </v>
      </c>
      <c r="S1046" s="288" t="str">
        <f t="shared" si="84"/>
        <v>//**Heavy/Residual Fuel Oil : **</v>
      </c>
      <c r="T1046" s="275" t="str">
        <f t="shared" si="83"/>
        <v/>
      </c>
      <c r="U1046" s="304"/>
    </row>
    <row r="1047" spans="1:21" s="289" customFormat="1" x14ac:dyDescent="0.25">
      <c r="A1047" s="275" t="s">
        <v>2185</v>
      </c>
      <c r="B1047" s="276"/>
      <c r="C1047" s="249" t="s">
        <v>1005</v>
      </c>
      <c r="D1047" s="249" t="s">
        <v>1074</v>
      </c>
      <c r="E1047" s="249" t="s">
        <v>1075</v>
      </c>
      <c r="F1047" s="191" t="s">
        <v>254</v>
      </c>
      <c r="G1047" s="191"/>
      <c r="H1047" s="191" t="s">
        <v>929</v>
      </c>
      <c r="I1047" s="199"/>
      <c r="J1047" s="43">
        <v>747</v>
      </c>
      <c r="K1047" s="191" t="s">
        <v>332</v>
      </c>
      <c r="L1047" s="186"/>
      <c r="M1047" s="276"/>
      <c r="N1047" s="209" t="s">
        <v>2183</v>
      </c>
      <c r="O1047" s="209" t="str">
        <f>INDEX('Standard Descriptions'!$E:$E,MATCH(Guidance!E1047,'Standard Descriptions'!$C:$C,0))</f>
        <v xml:space="preserve"> This policy increases the tax rate for the selected fuel type(s).  It is expressed as a percentage of the BAU Scenario price, which includes sales and excise taxes. // </v>
      </c>
      <c r="P1047" s="288" t="s">
        <v>2184</v>
      </c>
      <c r="Q1047" s="288" t="s">
        <v>310</v>
      </c>
      <c r="R1047" s="288" t="str">
        <f t="shared" si="85"/>
        <v xml:space="preserve">LPG/Propane/Butane </v>
      </c>
      <c r="S1047" s="288" t="str">
        <f t="shared" si="84"/>
        <v>//**LPG/Propane/Butane : **</v>
      </c>
      <c r="T1047" s="275" t="str">
        <f t="shared" si="83"/>
        <v/>
      </c>
      <c r="U1047" s="304"/>
    </row>
    <row r="1048" spans="1:21" s="289" customFormat="1" x14ac:dyDescent="0.25">
      <c r="A1048" s="275" t="s">
        <v>2185</v>
      </c>
      <c r="B1048" s="276"/>
      <c r="C1048" s="249" t="s">
        <v>1005</v>
      </c>
      <c r="D1048" s="249" t="s">
        <v>1074</v>
      </c>
      <c r="E1048" s="249" t="s">
        <v>1075</v>
      </c>
      <c r="F1048" s="191" t="s">
        <v>1053</v>
      </c>
      <c r="G1048" s="191"/>
      <c r="H1048" s="191" t="s">
        <v>618</v>
      </c>
      <c r="I1048" s="199"/>
      <c r="J1048" s="43">
        <v>748</v>
      </c>
      <c r="K1048" s="191" t="s">
        <v>332</v>
      </c>
      <c r="L1048" s="186"/>
      <c r="M1048" s="276"/>
      <c r="N1048" s="209" t="s">
        <v>2183</v>
      </c>
      <c r="O1048" s="209" t="str">
        <f>INDEX('Standard Descriptions'!$E:$E,MATCH(Guidance!E1048,'Standard Descriptions'!$C:$C,0))</f>
        <v xml:space="preserve"> This policy increases the tax rate for the selected fuel type(s).  It is expressed as a percentage of the BAU Scenario price, which includes sales and excise taxes. // </v>
      </c>
      <c r="P1048" s="288" t="s">
        <v>2184</v>
      </c>
      <c r="Q1048" s="288" t="s">
        <v>310</v>
      </c>
      <c r="R1048" s="288" t="str">
        <f t="shared" si="85"/>
        <v xml:space="preserve">Municipal Solid Waste </v>
      </c>
      <c r="S1048" s="288" t="str">
        <f t="shared" si="84"/>
        <v>//**Municipal Solid Waste : **</v>
      </c>
      <c r="T1048" s="275" t="str">
        <f t="shared" si="83"/>
        <v/>
      </c>
      <c r="U1048" s="304"/>
    </row>
    <row r="1049" spans="1:21" x14ac:dyDescent="0.25">
      <c r="A1049" s="275" t="s">
        <v>2185</v>
      </c>
      <c r="C1049" s="249" t="s">
        <v>1005</v>
      </c>
      <c r="D1049" s="249" t="s">
        <v>1074</v>
      </c>
      <c r="E1049" s="249" t="s">
        <v>1075</v>
      </c>
      <c r="F1049" s="191" t="s">
        <v>1054</v>
      </c>
      <c r="G1049" s="191"/>
      <c r="H1049" s="191" t="s">
        <v>1055</v>
      </c>
      <c r="I1049" s="199"/>
      <c r="J1049" s="43">
        <v>749</v>
      </c>
      <c r="K1049" s="191" t="s">
        <v>332</v>
      </c>
      <c r="L1049" s="186"/>
      <c r="N1049" s="209" t="s">
        <v>2183</v>
      </c>
      <c r="O1049" s="209" t="str">
        <f>INDEX('Standard Descriptions'!$E:$E,MATCH(Guidance!E1049,'Standard Descriptions'!$C:$C,0))</f>
        <v xml:space="preserve"> This policy increases the tax rate for the selected fuel type(s).  It is expressed as a percentage of the BAU Scenario price, which includes sales and excise taxes. // </v>
      </c>
      <c r="P1049" s="288" t="s">
        <v>2184</v>
      </c>
      <c r="Q1049" s="288" t="s">
        <v>310</v>
      </c>
      <c r="R1049" s="288" t="str">
        <f t="shared" si="85"/>
        <v xml:space="preserve">Hydrogen </v>
      </c>
      <c r="S1049" s="288" t="str">
        <f t="shared" si="84"/>
        <v>//**Hydrogen : **</v>
      </c>
      <c r="T1049" s="275" t="str">
        <f t="shared" si="83"/>
        <v/>
      </c>
    </row>
    <row r="1050" spans="1:21" s="291" customFormat="1" ht="75" x14ac:dyDescent="0.25">
      <c r="A1050" s="291" t="s">
        <v>2182</v>
      </c>
      <c r="B1050" s="277"/>
      <c r="C1050" s="291" t="s">
        <v>1086</v>
      </c>
      <c r="D1050" s="291" t="s">
        <v>1087</v>
      </c>
      <c r="E1050" s="291" t="s">
        <v>1088</v>
      </c>
      <c r="M1050" s="277"/>
      <c r="N1050" s="292" t="s">
        <v>2183</v>
      </c>
      <c r="O1050" s="292"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0" t="s">
        <v>2184</v>
      </c>
      <c r="Q1050" s="290" t="s">
        <v>310</v>
      </c>
      <c r="S1050" s="290" t="str">
        <f t="shared" si="84"/>
        <v/>
      </c>
      <c r="T1050" s="290" t="str">
        <f t="shared" si="83"/>
        <v/>
      </c>
      <c r="U1050" s="303"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25">
      <c r="A1051" s="275" t="s">
        <v>2185</v>
      </c>
      <c r="C1051" s="181" t="s">
        <v>1086</v>
      </c>
      <c r="D1051" s="181" t="s">
        <v>1087</v>
      </c>
      <c r="E1051" s="181" t="s">
        <v>1088</v>
      </c>
      <c r="F1051" s="184" t="s">
        <v>493</v>
      </c>
      <c r="G1051" s="184"/>
      <c r="H1051" s="184" t="s">
        <v>1089</v>
      </c>
      <c r="I1051" s="184"/>
      <c r="J1051" s="43">
        <v>85</v>
      </c>
      <c r="K1051" s="184" t="s">
        <v>310</v>
      </c>
      <c r="L1051" s="186" t="s">
        <v>2213</v>
      </c>
      <c r="N1051" s="209" t="s">
        <v>2183</v>
      </c>
      <c r="O1051" s="209"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88" t="s">
        <v>2184</v>
      </c>
      <c r="Q1051" s="288" t="s">
        <v>310</v>
      </c>
      <c r="R1051" s="288" t="str">
        <f t="shared" ref="R1051:R1057" si="86">H1051&amp;" "&amp;I1051</f>
        <v xml:space="preserve">Buildings: Heating </v>
      </c>
      <c r="S1051" s="288" t="str">
        <f t="shared" si="84"/>
        <v>//**Buildings: Heating : **</v>
      </c>
      <c r="T1051" s="275"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25">
      <c r="A1052" s="275" t="s">
        <v>2185</v>
      </c>
      <c r="C1052" s="189" t="s">
        <v>1086</v>
      </c>
      <c r="D1052" s="189" t="s">
        <v>1087</v>
      </c>
      <c r="E1052" s="189" t="s">
        <v>1088</v>
      </c>
      <c r="F1052" s="184" t="s">
        <v>501</v>
      </c>
      <c r="G1052" s="184"/>
      <c r="H1052" s="184" t="s">
        <v>1096</v>
      </c>
      <c r="I1052" s="184"/>
      <c r="J1052" s="43">
        <v>86</v>
      </c>
      <c r="K1052" s="184" t="s">
        <v>310</v>
      </c>
      <c r="L1052" s="186" t="s">
        <v>2213</v>
      </c>
      <c r="N1052" s="209" t="s">
        <v>2183</v>
      </c>
      <c r="O1052" s="209"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88" t="s">
        <v>2184</v>
      </c>
      <c r="Q1052" s="288" t="s">
        <v>310</v>
      </c>
      <c r="R1052" s="288" t="str">
        <f t="shared" si="86"/>
        <v xml:space="preserve">Buildings: Cooling and Ventilation </v>
      </c>
      <c r="S1052" s="288" t="str">
        <f t="shared" si="84"/>
        <v>//**Buildings: Cooling and Ventilation : **</v>
      </c>
      <c r="T1052" s="275"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25">
      <c r="A1053" s="275" t="s">
        <v>2185</v>
      </c>
      <c r="C1053" s="189" t="s">
        <v>1086</v>
      </c>
      <c r="D1053" s="189" t="s">
        <v>1087</v>
      </c>
      <c r="E1053" s="189" t="s">
        <v>1088</v>
      </c>
      <c r="F1053" s="184" t="s">
        <v>523</v>
      </c>
      <c r="G1053" s="184"/>
      <c r="H1053" s="184" t="s">
        <v>1098</v>
      </c>
      <c r="I1053" s="184"/>
      <c r="J1053" s="43">
        <v>87</v>
      </c>
      <c r="K1053" s="184" t="s">
        <v>310</v>
      </c>
      <c r="L1053" s="186" t="s">
        <v>2213</v>
      </c>
      <c r="N1053" s="209" t="s">
        <v>2183</v>
      </c>
      <c r="O1053" s="209"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88" t="s">
        <v>2184</v>
      </c>
      <c r="Q1053" s="288" t="s">
        <v>310</v>
      </c>
      <c r="R1053" s="288" t="str">
        <f t="shared" si="86"/>
        <v xml:space="preserve">Buildings: Envelope </v>
      </c>
      <c r="S1053" s="288" t="str">
        <f t="shared" si="84"/>
        <v>//**Buildings: Envelope : **</v>
      </c>
      <c r="T1053" s="275"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25">
      <c r="A1054" s="275" t="s">
        <v>2185</v>
      </c>
      <c r="C1054" s="189" t="s">
        <v>1086</v>
      </c>
      <c r="D1054" s="189" t="s">
        <v>1087</v>
      </c>
      <c r="E1054" s="189" t="s">
        <v>1088</v>
      </c>
      <c r="F1054" s="184" t="s">
        <v>503</v>
      </c>
      <c r="G1054" s="184"/>
      <c r="H1054" s="184" t="s">
        <v>1100</v>
      </c>
      <c r="I1054" s="184"/>
      <c r="J1054" s="43">
        <v>88</v>
      </c>
      <c r="K1054" s="184" t="s">
        <v>310</v>
      </c>
      <c r="L1054" s="186" t="s">
        <v>2213</v>
      </c>
      <c r="N1054" s="209" t="s">
        <v>2183</v>
      </c>
      <c r="O1054" s="209"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88" t="s">
        <v>2184</v>
      </c>
      <c r="Q1054" s="288" t="s">
        <v>310</v>
      </c>
      <c r="R1054" s="288" t="str">
        <f t="shared" si="86"/>
        <v xml:space="preserve">Buildings: Lighting </v>
      </c>
      <c r="S1054" s="288" t="str">
        <f t="shared" si="84"/>
        <v>//**Buildings: Lighting : **</v>
      </c>
      <c r="T1054" s="275"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25">
      <c r="A1055" s="275" t="s">
        <v>2185</v>
      </c>
      <c r="C1055" s="189" t="s">
        <v>1086</v>
      </c>
      <c r="D1055" s="189" t="s">
        <v>1087</v>
      </c>
      <c r="E1055" s="189" t="s">
        <v>1088</v>
      </c>
      <c r="F1055" s="184" t="s">
        <v>505</v>
      </c>
      <c r="G1055" s="184"/>
      <c r="H1055" s="184" t="s">
        <v>1102</v>
      </c>
      <c r="I1055" s="184"/>
      <c r="J1055" s="43">
        <v>89</v>
      </c>
      <c r="K1055" s="184" t="s">
        <v>310</v>
      </c>
      <c r="L1055" s="186" t="s">
        <v>2213</v>
      </c>
      <c r="N1055" s="209" t="s">
        <v>2183</v>
      </c>
      <c r="O1055" s="209"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88" t="s">
        <v>2184</v>
      </c>
      <c r="Q1055" s="288" t="s">
        <v>310</v>
      </c>
      <c r="R1055" s="288" t="str">
        <f t="shared" si="86"/>
        <v xml:space="preserve">Buildings: Appliances </v>
      </c>
      <c r="S1055" s="288" t="str">
        <f t="shared" si="84"/>
        <v>//**Buildings: Appliances : **</v>
      </c>
      <c r="T1055" s="275"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25">
      <c r="A1056" s="275" t="s">
        <v>2185</v>
      </c>
      <c r="C1056" s="189" t="s">
        <v>1086</v>
      </c>
      <c r="D1056" s="189" t="s">
        <v>1087</v>
      </c>
      <c r="E1056" s="189" t="s">
        <v>1088</v>
      </c>
      <c r="F1056" s="184" t="s">
        <v>507</v>
      </c>
      <c r="G1056" s="184"/>
      <c r="H1056" s="184" t="s">
        <v>1104</v>
      </c>
      <c r="I1056" s="184"/>
      <c r="J1056" s="43">
        <v>90</v>
      </c>
      <c r="K1056" s="184" t="s">
        <v>310</v>
      </c>
      <c r="L1056" s="186" t="s">
        <v>2213</v>
      </c>
      <c r="N1056" s="209" t="s">
        <v>2183</v>
      </c>
      <c r="O1056" s="209"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88" t="s">
        <v>2184</v>
      </c>
      <c r="Q1056" s="288" t="s">
        <v>310</v>
      </c>
      <c r="R1056" s="288" t="str">
        <f t="shared" si="86"/>
        <v xml:space="preserve">Buildings: Other Components </v>
      </c>
      <c r="S1056" s="288" t="str">
        <f t="shared" si="84"/>
        <v>//**Buildings: Other Components : **</v>
      </c>
      <c r="T1056" s="275"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0" customFormat="1" ht="90" x14ac:dyDescent="0.25">
      <c r="A1057" s="291" t="s">
        <v>2182</v>
      </c>
      <c r="B1057" s="277"/>
      <c r="C1057" s="331" t="s">
        <v>1086</v>
      </c>
      <c r="D1057" s="331" t="s">
        <v>1087</v>
      </c>
      <c r="E1057" s="310" t="s">
        <v>1106</v>
      </c>
      <c r="F1057" s="311"/>
      <c r="G1057" s="311"/>
      <c r="H1057" s="311" t="s">
        <v>619</v>
      </c>
      <c r="I1057" s="311"/>
      <c r="J1057" s="323">
        <v>91</v>
      </c>
      <c r="K1057" s="311" t="s">
        <v>310</v>
      </c>
      <c r="L1057" s="312" t="s">
        <v>2213</v>
      </c>
      <c r="M1057" s="276"/>
      <c r="N1057" s="292" t="s">
        <v>2183</v>
      </c>
      <c r="O1057" s="292"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0" t="s">
        <v>2184</v>
      </c>
      <c r="Q1057" s="290" t="s">
        <v>310</v>
      </c>
      <c r="R1057" s="290" t="str">
        <f t="shared" si="86"/>
        <v xml:space="preserve">Carbon Capture and Sequestration </v>
      </c>
      <c r="S1057" s="290" t="str">
        <f t="shared" si="84"/>
        <v>//**Carbon Capture and Sequestration : **</v>
      </c>
      <c r="T1057" s="290"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3"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0" customFormat="1" ht="409.5" x14ac:dyDescent="0.25">
      <c r="A1058" s="291" t="s">
        <v>2182</v>
      </c>
      <c r="B1058" s="277"/>
      <c r="C1058" s="291" t="s">
        <v>1086</v>
      </c>
      <c r="D1058" s="291" t="s">
        <v>1087</v>
      </c>
      <c r="E1058" s="291" t="s">
        <v>1109</v>
      </c>
      <c r="M1058" s="276"/>
      <c r="N1058" s="292" t="s">
        <v>2183</v>
      </c>
      <c r="O1058" s="292"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0" t="s">
        <v>2184</v>
      </c>
      <c r="Q1058" s="290" t="s">
        <v>310</v>
      </c>
      <c r="S1058" s="290" t="str">
        <f t="shared" si="84"/>
        <v/>
      </c>
      <c r="T1058" s="290" t="str">
        <f t="shared" si="83"/>
        <v/>
      </c>
      <c r="U1058" s="303"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25">
      <c r="A1059" s="275" t="s">
        <v>2185</v>
      </c>
      <c r="C1059" s="181" t="s">
        <v>1086</v>
      </c>
      <c r="D1059" s="189" t="s">
        <v>1087</v>
      </c>
      <c r="E1059" s="181" t="s">
        <v>1109</v>
      </c>
      <c r="F1059" s="184" t="s">
        <v>578</v>
      </c>
      <c r="G1059" s="184"/>
      <c r="H1059" s="191" t="s">
        <v>1110</v>
      </c>
      <c r="I1059" s="184"/>
      <c r="J1059" s="43">
        <v>92</v>
      </c>
      <c r="K1059" s="184" t="s">
        <v>310</v>
      </c>
      <c r="L1059" s="186" t="s">
        <v>2213</v>
      </c>
      <c r="N1059" s="209" t="s">
        <v>2183</v>
      </c>
      <c r="O1059" s="209"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88" t="s">
        <v>2184</v>
      </c>
      <c r="Q1059" s="288" t="s">
        <v>310</v>
      </c>
      <c r="R1059" s="288" t="str">
        <f t="shared" ref="R1059:R1069" si="87">H1059&amp;" "&amp;I1059</f>
        <v xml:space="preserve">Electricity: Hard Coal </v>
      </c>
      <c r="S1059" s="288" t="str">
        <f t="shared" si="84"/>
        <v>//**Electricity: Hard Coal : **</v>
      </c>
      <c r="T1059" s="275"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25">
      <c r="A1060" s="275" t="s">
        <v>2185</v>
      </c>
      <c r="C1060" s="189" t="s">
        <v>1086</v>
      </c>
      <c r="D1060" s="189" t="s">
        <v>1087</v>
      </c>
      <c r="E1060" s="189" t="s">
        <v>1109</v>
      </c>
      <c r="F1060" s="191" t="s">
        <v>585</v>
      </c>
      <c r="G1060" s="199"/>
      <c r="H1060" s="191" t="s">
        <v>1113</v>
      </c>
      <c r="I1060" s="184"/>
      <c r="J1060" s="43">
        <v>93</v>
      </c>
      <c r="K1060" s="184" t="s">
        <v>310</v>
      </c>
      <c r="L1060" s="186" t="s">
        <v>2213</v>
      </c>
      <c r="N1060" s="209" t="s">
        <v>2183</v>
      </c>
      <c r="O1060" s="209"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88" t="s">
        <v>2184</v>
      </c>
      <c r="Q1060" s="288" t="s">
        <v>310</v>
      </c>
      <c r="R1060" s="288" t="str">
        <f t="shared" si="87"/>
        <v xml:space="preserve">Electricity: Natural Gas Nonpeaker </v>
      </c>
      <c r="S1060" s="288" t="str">
        <f t="shared" si="84"/>
        <v>//**Electricity: Natural Gas Nonpeaker : **</v>
      </c>
      <c r="T1060" s="275"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25">
      <c r="A1061" s="275" t="s">
        <v>2185</v>
      </c>
      <c r="C1061" s="189" t="s">
        <v>1086</v>
      </c>
      <c r="D1061" s="189" t="s">
        <v>1087</v>
      </c>
      <c r="E1061" s="189" t="s">
        <v>1109</v>
      </c>
      <c r="F1061" s="191" t="s">
        <v>588</v>
      </c>
      <c r="G1061" s="199"/>
      <c r="H1061" s="191" t="s">
        <v>1115</v>
      </c>
      <c r="I1061" s="184"/>
      <c r="J1061" s="43">
        <v>94</v>
      </c>
      <c r="K1061" s="184" t="s">
        <v>310</v>
      </c>
      <c r="L1061" s="186" t="s">
        <v>2213</v>
      </c>
      <c r="N1061" s="209" t="s">
        <v>2183</v>
      </c>
      <c r="O1061" s="209"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88" t="s">
        <v>2184</v>
      </c>
      <c r="Q1061" s="288" t="s">
        <v>310</v>
      </c>
      <c r="R1061" s="288" t="str">
        <f t="shared" si="87"/>
        <v xml:space="preserve">Electricity: Nuclear </v>
      </c>
      <c r="S1061" s="288" t="str">
        <f t="shared" si="84"/>
        <v>//**Electricity: Nuclear : **</v>
      </c>
      <c r="T1061" s="275"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25">
      <c r="A1062" s="275" t="s">
        <v>2185</v>
      </c>
      <c r="C1062" s="189" t="s">
        <v>1086</v>
      </c>
      <c r="D1062" s="189" t="s">
        <v>1087</v>
      </c>
      <c r="E1062" s="189" t="s">
        <v>1109</v>
      </c>
      <c r="F1062" s="191" t="s">
        <v>591</v>
      </c>
      <c r="G1062" s="199"/>
      <c r="H1062" s="191" t="s">
        <v>1117</v>
      </c>
      <c r="I1062" s="184"/>
      <c r="J1062" s="43">
        <v>95</v>
      </c>
      <c r="K1062" s="184" t="s">
        <v>310</v>
      </c>
      <c r="L1062" s="186" t="s">
        <v>2213</v>
      </c>
      <c r="N1062" s="209" t="s">
        <v>2183</v>
      </c>
      <c r="O1062" s="209"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88" t="s">
        <v>2184</v>
      </c>
      <c r="Q1062" s="288" t="s">
        <v>310</v>
      </c>
      <c r="R1062" s="288" t="str">
        <f t="shared" si="87"/>
        <v xml:space="preserve">Electricity: Hydro </v>
      </c>
      <c r="S1062" s="288" t="str">
        <f t="shared" si="84"/>
        <v>//**Electricity: Hydro : **</v>
      </c>
      <c r="T1062" s="275"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25">
      <c r="A1063" s="275" t="s">
        <v>2185</v>
      </c>
      <c r="C1063" s="189" t="s">
        <v>1086</v>
      </c>
      <c r="D1063" s="189" t="s">
        <v>1087</v>
      </c>
      <c r="E1063" s="189" t="s">
        <v>1109</v>
      </c>
      <c r="F1063" s="191" t="s">
        <v>594</v>
      </c>
      <c r="G1063" s="199"/>
      <c r="H1063" s="191" t="s">
        <v>1119</v>
      </c>
      <c r="I1063" s="184"/>
      <c r="J1063" s="43">
        <v>96</v>
      </c>
      <c r="K1063" s="184" t="s">
        <v>310</v>
      </c>
      <c r="L1063" s="186" t="s">
        <v>2213</v>
      </c>
      <c r="N1063" s="209" t="s">
        <v>2183</v>
      </c>
      <c r="O1063" s="209"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88" t="s">
        <v>2184</v>
      </c>
      <c r="Q1063" s="288" t="s">
        <v>310</v>
      </c>
      <c r="R1063" s="288" t="str">
        <f t="shared" si="87"/>
        <v xml:space="preserve">Electricity: Onshore Wind </v>
      </c>
      <c r="S1063" s="288" t="str">
        <f t="shared" si="84"/>
        <v>//**Electricity: Onshore Wind : **</v>
      </c>
      <c r="T1063" s="275"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25">
      <c r="A1064" s="275" t="s">
        <v>2185</v>
      </c>
      <c r="C1064" s="189" t="s">
        <v>1086</v>
      </c>
      <c r="D1064" s="189" t="s">
        <v>1087</v>
      </c>
      <c r="E1064" s="189" t="s">
        <v>1109</v>
      </c>
      <c r="F1064" s="191" t="s">
        <v>596</v>
      </c>
      <c r="G1064" s="199"/>
      <c r="H1064" s="191" t="s">
        <v>1121</v>
      </c>
      <c r="I1064" s="184"/>
      <c r="J1064" s="43">
        <v>97</v>
      </c>
      <c r="K1064" s="184" t="s">
        <v>310</v>
      </c>
      <c r="L1064" s="186" t="s">
        <v>2213</v>
      </c>
      <c r="N1064" s="209" t="s">
        <v>2183</v>
      </c>
      <c r="O1064" s="209"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88" t="s">
        <v>2184</v>
      </c>
      <c r="Q1064" s="288" t="s">
        <v>310</v>
      </c>
      <c r="R1064" s="288" t="str">
        <f t="shared" si="87"/>
        <v xml:space="preserve">Electricity: Solar PV </v>
      </c>
      <c r="S1064" s="288" t="str">
        <f t="shared" si="84"/>
        <v>//**Electricity: Solar PV : **</v>
      </c>
      <c r="T1064" s="275"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25">
      <c r="A1065" s="275" t="s">
        <v>2185</v>
      </c>
      <c r="C1065" s="189" t="s">
        <v>1086</v>
      </c>
      <c r="D1065" s="189" t="s">
        <v>1087</v>
      </c>
      <c r="E1065" s="189" t="s">
        <v>1109</v>
      </c>
      <c r="F1065" s="191" t="s">
        <v>598</v>
      </c>
      <c r="G1065" s="199"/>
      <c r="H1065" s="191" t="s">
        <v>1123</v>
      </c>
      <c r="I1065" s="184"/>
      <c r="J1065" s="43">
        <v>98</v>
      </c>
      <c r="K1065" s="184" t="s">
        <v>310</v>
      </c>
      <c r="L1065" s="186" t="s">
        <v>2213</v>
      </c>
      <c r="N1065" s="209" t="s">
        <v>2183</v>
      </c>
      <c r="O1065" s="209"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88" t="s">
        <v>2184</v>
      </c>
      <c r="Q1065" s="288" t="s">
        <v>310</v>
      </c>
      <c r="R1065" s="288" t="str">
        <f t="shared" si="87"/>
        <v xml:space="preserve">Electricity: Solar Thermal </v>
      </c>
      <c r="S1065" s="288" t="str">
        <f t="shared" si="84"/>
        <v>//**Electricity: Solar Thermal : **</v>
      </c>
      <c r="T1065" s="275"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25">
      <c r="A1066" s="275" t="s">
        <v>2185</v>
      </c>
      <c r="C1066" s="189" t="s">
        <v>1086</v>
      </c>
      <c r="D1066" s="189" t="s">
        <v>1087</v>
      </c>
      <c r="E1066" s="189" t="s">
        <v>1109</v>
      </c>
      <c r="F1066" s="191" t="s">
        <v>600</v>
      </c>
      <c r="G1066" s="199"/>
      <c r="H1066" s="191" t="s">
        <v>1125</v>
      </c>
      <c r="I1066" s="184"/>
      <c r="J1066" s="43">
        <v>99</v>
      </c>
      <c r="K1066" s="184" t="s">
        <v>310</v>
      </c>
      <c r="L1066" s="186" t="s">
        <v>2213</v>
      </c>
      <c r="N1066" s="209" t="s">
        <v>2183</v>
      </c>
      <c r="O1066" s="209"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88" t="s">
        <v>2184</v>
      </c>
      <c r="Q1066" s="288" t="s">
        <v>310</v>
      </c>
      <c r="R1066" s="288" t="str">
        <f t="shared" si="87"/>
        <v xml:space="preserve">Electricity: Biomass </v>
      </c>
      <c r="S1066" s="288" t="str">
        <f t="shared" si="84"/>
        <v>//**Electricity: Biomass : **</v>
      </c>
      <c r="T1066" s="275"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25">
      <c r="A1067" s="275" t="s">
        <v>2185</v>
      </c>
      <c r="C1067" s="189" t="s">
        <v>1086</v>
      </c>
      <c r="D1067" s="189" t="s">
        <v>1087</v>
      </c>
      <c r="E1067" s="189" t="s">
        <v>1109</v>
      </c>
      <c r="F1067" s="191" t="s">
        <v>606</v>
      </c>
      <c r="G1067" s="199"/>
      <c r="H1067" s="191" t="s">
        <v>1127</v>
      </c>
      <c r="I1067" s="184"/>
      <c r="J1067" s="43">
        <v>192</v>
      </c>
      <c r="K1067" s="184" t="s">
        <v>310</v>
      </c>
      <c r="L1067" s="186" t="s">
        <v>2213</v>
      </c>
      <c r="N1067" s="209" t="s">
        <v>2183</v>
      </c>
      <c r="O1067" s="209"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88" t="s">
        <v>2184</v>
      </c>
      <c r="Q1067" s="288" t="s">
        <v>310</v>
      </c>
      <c r="R1067" s="288" t="str">
        <f t="shared" si="87"/>
        <v xml:space="preserve">Electricity: Natural Gas Peaker </v>
      </c>
      <c r="S1067" s="288" t="str">
        <f t="shared" si="84"/>
        <v>//**Electricity: Natural Gas Peaker : **</v>
      </c>
      <c r="T1067" s="275"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25">
      <c r="A1068" s="275" t="s">
        <v>2185</v>
      </c>
      <c r="C1068" s="189" t="s">
        <v>1086</v>
      </c>
      <c r="D1068" s="189" t="s">
        <v>1087</v>
      </c>
      <c r="E1068" s="189" t="s">
        <v>1109</v>
      </c>
      <c r="F1068" s="191" t="s">
        <v>608</v>
      </c>
      <c r="G1068" s="199"/>
      <c r="H1068" s="191" t="s">
        <v>1129</v>
      </c>
      <c r="I1068" s="184"/>
      <c r="J1068" s="43">
        <v>180</v>
      </c>
      <c r="K1068" s="184" t="s">
        <v>310</v>
      </c>
      <c r="L1068" s="186" t="s">
        <v>2213</v>
      </c>
      <c r="N1068" s="209" t="s">
        <v>2183</v>
      </c>
      <c r="O1068" s="209"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88" t="s">
        <v>2184</v>
      </c>
      <c r="Q1068" s="288" t="s">
        <v>310</v>
      </c>
      <c r="R1068" s="288" t="str">
        <f t="shared" si="87"/>
        <v xml:space="preserve">Electricity: Lignite </v>
      </c>
      <c r="S1068" s="288" t="str">
        <f t="shared" si="84"/>
        <v>//**Electricity: Lignite : **</v>
      </c>
      <c r="T1068" s="275"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25">
      <c r="A1069" s="275" t="s">
        <v>2185</v>
      </c>
      <c r="C1069" s="189" t="s">
        <v>1086</v>
      </c>
      <c r="D1069" s="189" t="s">
        <v>1087</v>
      </c>
      <c r="E1069" s="189" t="s">
        <v>1109</v>
      </c>
      <c r="F1069" s="191" t="s">
        <v>611</v>
      </c>
      <c r="G1069" s="199"/>
      <c r="H1069" s="191" t="s">
        <v>1131</v>
      </c>
      <c r="I1069" s="184"/>
      <c r="J1069" s="43">
        <v>183</v>
      </c>
      <c r="K1069" s="184" t="s">
        <v>310</v>
      </c>
      <c r="L1069" s="186" t="s">
        <v>2213</v>
      </c>
      <c r="N1069" s="209" t="s">
        <v>2183</v>
      </c>
      <c r="O1069" s="209"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88" t="s">
        <v>2184</v>
      </c>
      <c r="Q1069" s="288" t="s">
        <v>310</v>
      </c>
      <c r="R1069" s="288" t="str">
        <f t="shared" si="87"/>
        <v xml:space="preserve">Electricity: Offshore Wind </v>
      </c>
      <c r="S1069" s="288" t="str">
        <f t="shared" si="84"/>
        <v>//**Electricity: Offshore Wind : **</v>
      </c>
      <c r="T1069" s="275"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0" customFormat="1" ht="409.5" x14ac:dyDescent="0.25">
      <c r="A1070" s="290" t="s">
        <v>2182</v>
      </c>
      <c r="B1070" s="276"/>
      <c r="C1070" s="290" t="s">
        <v>1086</v>
      </c>
      <c r="D1070" s="290" t="s">
        <v>1087</v>
      </c>
      <c r="E1070" s="290" t="s">
        <v>1133</v>
      </c>
      <c r="M1070" s="276"/>
      <c r="N1070" s="292" t="s">
        <v>2183</v>
      </c>
      <c r="O1070" s="292"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0" t="s">
        <v>2184</v>
      </c>
      <c r="Q1070" s="290" t="s">
        <v>310</v>
      </c>
      <c r="S1070" s="290" t="str">
        <f t="shared" si="84"/>
        <v/>
      </c>
      <c r="T1070" s="290" t="str">
        <f t="shared" si="83"/>
        <v/>
      </c>
      <c r="U1070" s="303"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25">
      <c r="A1071" s="275" t="s">
        <v>2185</v>
      </c>
      <c r="C1071" s="181" t="s">
        <v>1086</v>
      </c>
      <c r="D1071" s="189" t="s">
        <v>1087</v>
      </c>
      <c r="E1071" s="181" t="s">
        <v>1133</v>
      </c>
      <c r="F1071" s="181" t="s">
        <v>2098</v>
      </c>
      <c r="G1071" s="184"/>
      <c r="H1071" s="191" t="s">
        <v>2097</v>
      </c>
      <c r="I1071" s="184"/>
      <c r="J1071" s="43">
        <v>1462</v>
      </c>
      <c r="K1071" s="184" t="s">
        <v>310</v>
      </c>
      <c r="L1071" s="191" t="s">
        <v>2213</v>
      </c>
      <c r="N1071" s="209" t="s">
        <v>2183</v>
      </c>
      <c r="O1071" s="209"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88" t="s">
        <v>2184</v>
      </c>
      <c r="Q1071" s="288" t="s">
        <v>310</v>
      </c>
      <c r="R1071" s="288" t="str">
        <f t="shared" ref="R1071" si="88">H1071&amp;" "&amp;I1071</f>
        <v xml:space="preserve">Industry: Agriculture and Forestry </v>
      </c>
      <c r="S1071" s="288" t="str">
        <f t="shared" si="84"/>
        <v>//**Industry: Agriculture and Forestry : **</v>
      </c>
      <c r="T1071" s="275"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25">
      <c r="A1072" s="275" t="s">
        <v>2185</v>
      </c>
      <c r="C1072" s="189" t="s">
        <v>1086</v>
      </c>
      <c r="D1072" s="189" t="s">
        <v>1087</v>
      </c>
      <c r="E1072" s="189" t="s">
        <v>1133</v>
      </c>
      <c r="F1072" s="181" t="s">
        <v>2096</v>
      </c>
      <c r="G1072" s="184"/>
      <c r="H1072" s="191" t="s">
        <v>2095</v>
      </c>
      <c r="I1072" s="184"/>
      <c r="J1072" s="43">
        <v>1463</v>
      </c>
      <c r="K1072" s="184" t="s">
        <v>310</v>
      </c>
      <c r="L1072" s="199" t="s">
        <v>2213</v>
      </c>
      <c r="N1072" s="209" t="s">
        <v>2183</v>
      </c>
      <c r="O1072" s="209"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88" t="s">
        <v>2184</v>
      </c>
      <c r="Q1072" s="288" t="s">
        <v>310</v>
      </c>
      <c r="R1072" s="288" t="str">
        <f t="shared" ref="R1072:R1095" si="89">H1072&amp;" "&amp;I1072</f>
        <v xml:space="preserve">Industry: Coal Mining </v>
      </c>
      <c r="S1072" s="288" t="str">
        <f t="shared" ref="S1072:S1095" si="90">IF(R1072="","","//**"&amp;R1072&amp;": **")</f>
        <v>//**Industry: Coal Mining : **</v>
      </c>
      <c r="T1072" s="275"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25">
      <c r="A1073" s="275" t="s">
        <v>2185</v>
      </c>
      <c r="C1073" s="189" t="s">
        <v>1086</v>
      </c>
      <c r="D1073" s="189" t="s">
        <v>1087</v>
      </c>
      <c r="E1073" s="189" t="s">
        <v>1133</v>
      </c>
      <c r="F1073" s="181" t="s">
        <v>2094</v>
      </c>
      <c r="G1073" s="184"/>
      <c r="H1073" s="191" t="s">
        <v>2093</v>
      </c>
      <c r="I1073" s="184"/>
      <c r="J1073" s="43">
        <v>1464</v>
      </c>
      <c r="K1073" s="184" t="s">
        <v>310</v>
      </c>
      <c r="L1073" s="199" t="s">
        <v>2213</v>
      </c>
      <c r="N1073" s="209" t="s">
        <v>2183</v>
      </c>
      <c r="O1073" s="209"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88" t="s">
        <v>2184</v>
      </c>
      <c r="Q1073" s="288" t="s">
        <v>310</v>
      </c>
      <c r="R1073" s="288" t="str">
        <f t="shared" si="89"/>
        <v xml:space="preserve">Industry: Oil and Gas Extraction </v>
      </c>
      <c r="S1073" s="288" t="str">
        <f t="shared" si="90"/>
        <v>//**Industry: Oil and Gas Extraction : **</v>
      </c>
      <c r="T1073" s="275"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25">
      <c r="A1074" s="275" t="s">
        <v>2185</v>
      </c>
      <c r="C1074" s="189" t="s">
        <v>1086</v>
      </c>
      <c r="D1074" s="189" t="s">
        <v>1087</v>
      </c>
      <c r="E1074" s="189" t="s">
        <v>1133</v>
      </c>
      <c r="F1074" s="181" t="s">
        <v>2092</v>
      </c>
      <c r="G1074" s="184"/>
      <c r="H1074" s="191" t="s">
        <v>2091</v>
      </c>
      <c r="I1074" s="184"/>
      <c r="J1074" s="43">
        <v>1465</v>
      </c>
      <c r="K1074" s="184" t="s">
        <v>310</v>
      </c>
      <c r="L1074" s="199" t="s">
        <v>2213</v>
      </c>
      <c r="N1074" s="209" t="s">
        <v>2183</v>
      </c>
      <c r="O1074" s="209"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88" t="s">
        <v>2184</v>
      </c>
      <c r="Q1074" s="288" t="s">
        <v>310</v>
      </c>
      <c r="R1074" s="288" t="str">
        <f t="shared" si="89"/>
        <v xml:space="preserve">Industry: Other Mining and Quarrying </v>
      </c>
      <c r="S1074" s="288" t="str">
        <f t="shared" si="90"/>
        <v>//**Industry: Other Mining and Quarrying : **</v>
      </c>
      <c r="T1074" s="275"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25">
      <c r="A1075" s="275" t="s">
        <v>2185</v>
      </c>
      <c r="C1075" s="189" t="s">
        <v>1086</v>
      </c>
      <c r="D1075" s="189" t="s">
        <v>1087</v>
      </c>
      <c r="E1075" s="189" t="s">
        <v>1133</v>
      </c>
      <c r="F1075" s="181" t="s">
        <v>2090</v>
      </c>
      <c r="G1075" s="184"/>
      <c r="H1075" s="191" t="s">
        <v>2089</v>
      </c>
      <c r="I1075" s="184"/>
      <c r="J1075" s="43">
        <v>1466</v>
      </c>
      <c r="K1075" s="184" t="s">
        <v>310</v>
      </c>
      <c r="L1075" s="199" t="s">
        <v>2213</v>
      </c>
      <c r="N1075" s="209" t="s">
        <v>2183</v>
      </c>
      <c r="O1075" s="209"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88" t="s">
        <v>2184</v>
      </c>
      <c r="Q1075" s="288" t="s">
        <v>310</v>
      </c>
      <c r="R1075" s="288" t="str">
        <f t="shared" si="89"/>
        <v xml:space="preserve">Industry: Food Beverage and Tobacco </v>
      </c>
      <c r="S1075" s="288" t="str">
        <f t="shared" si="90"/>
        <v>//**Industry: Food Beverage and Tobacco : **</v>
      </c>
      <c r="T1075" s="275"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25">
      <c r="A1076" s="275" t="s">
        <v>2185</v>
      </c>
      <c r="C1076" s="189" t="s">
        <v>1086</v>
      </c>
      <c r="D1076" s="189" t="s">
        <v>1087</v>
      </c>
      <c r="E1076" s="189" t="s">
        <v>1133</v>
      </c>
      <c r="F1076" s="181" t="s">
        <v>2088</v>
      </c>
      <c r="G1076" s="184"/>
      <c r="H1076" s="191" t="s">
        <v>2087</v>
      </c>
      <c r="I1076" s="184"/>
      <c r="J1076" s="43">
        <v>1467</v>
      </c>
      <c r="K1076" s="184" t="s">
        <v>310</v>
      </c>
      <c r="L1076" s="199" t="s">
        <v>2213</v>
      </c>
      <c r="N1076" s="209" t="s">
        <v>2183</v>
      </c>
      <c r="O1076" s="209"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88" t="s">
        <v>2184</v>
      </c>
      <c r="Q1076" s="288" t="s">
        <v>310</v>
      </c>
      <c r="R1076" s="288" t="str">
        <f t="shared" si="89"/>
        <v xml:space="preserve">Industry: Textiles Apparel and Leather </v>
      </c>
      <c r="S1076" s="288" t="str">
        <f t="shared" si="90"/>
        <v>//**Industry: Textiles Apparel and Leather : **</v>
      </c>
      <c r="T1076" s="275"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25">
      <c r="A1077" s="275" t="s">
        <v>2185</v>
      </c>
      <c r="C1077" s="189" t="s">
        <v>1086</v>
      </c>
      <c r="D1077" s="189" t="s">
        <v>1087</v>
      </c>
      <c r="E1077" s="189" t="s">
        <v>1133</v>
      </c>
      <c r="F1077" s="181" t="s">
        <v>2086</v>
      </c>
      <c r="G1077" s="184"/>
      <c r="H1077" s="191" t="s">
        <v>2085</v>
      </c>
      <c r="I1077" s="184"/>
      <c r="J1077" s="43">
        <v>1468</v>
      </c>
      <c r="K1077" s="184" t="s">
        <v>310</v>
      </c>
      <c r="L1077" s="199" t="s">
        <v>2213</v>
      </c>
      <c r="N1077" s="209" t="s">
        <v>2183</v>
      </c>
      <c r="O1077" s="209"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88" t="s">
        <v>2184</v>
      </c>
      <c r="Q1077" s="288" t="s">
        <v>310</v>
      </c>
      <c r="R1077" s="288" t="str">
        <f t="shared" si="89"/>
        <v xml:space="preserve">Industry: Wood Products </v>
      </c>
      <c r="S1077" s="288" t="str">
        <f t="shared" si="90"/>
        <v>//**Industry: Wood Products : **</v>
      </c>
      <c r="T1077" s="275"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25">
      <c r="A1078" s="275" t="s">
        <v>2185</v>
      </c>
      <c r="C1078" s="189" t="s">
        <v>1086</v>
      </c>
      <c r="D1078" s="189" t="s">
        <v>1087</v>
      </c>
      <c r="E1078" s="189" t="s">
        <v>1133</v>
      </c>
      <c r="F1078" s="181" t="s">
        <v>2084</v>
      </c>
      <c r="G1078" s="184"/>
      <c r="H1078" s="191" t="s">
        <v>2083</v>
      </c>
      <c r="I1078" s="184"/>
      <c r="J1078" s="43">
        <v>1469</v>
      </c>
      <c r="K1078" s="184" t="s">
        <v>310</v>
      </c>
      <c r="L1078" s="199" t="s">
        <v>2213</v>
      </c>
      <c r="N1078" s="209" t="s">
        <v>2183</v>
      </c>
      <c r="O1078" s="209"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88" t="s">
        <v>2184</v>
      </c>
      <c r="Q1078" s="288" t="s">
        <v>310</v>
      </c>
      <c r="R1078" s="288" t="str">
        <f t="shared" si="89"/>
        <v xml:space="preserve">Industry: Pulp Paper and Printing </v>
      </c>
      <c r="S1078" s="288" t="str">
        <f t="shared" si="90"/>
        <v>//**Industry: Pulp Paper and Printing : **</v>
      </c>
      <c r="T1078" s="275"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25">
      <c r="A1079" s="275" t="s">
        <v>2185</v>
      </c>
      <c r="C1079" s="189" t="s">
        <v>1086</v>
      </c>
      <c r="D1079" s="189" t="s">
        <v>1087</v>
      </c>
      <c r="E1079" s="189" t="s">
        <v>1133</v>
      </c>
      <c r="F1079" s="181" t="s">
        <v>2082</v>
      </c>
      <c r="G1079" s="184"/>
      <c r="H1079" s="191" t="s">
        <v>2081</v>
      </c>
      <c r="I1079" s="184"/>
      <c r="J1079" s="43">
        <v>1470</v>
      </c>
      <c r="K1079" s="184" t="s">
        <v>310</v>
      </c>
      <c r="L1079" s="199" t="s">
        <v>2213</v>
      </c>
      <c r="N1079" s="209" t="s">
        <v>2183</v>
      </c>
      <c r="O1079" s="209"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88" t="s">
        <v>2184</v>
      </c>
      <c r="Q1079" s="288" t="s">
        <v>310</v>
      </c>
      <c r="R1079" s="288" t="str">
        <f t="shared" si="89"/>
        <v xml:space="preserve">Industry: Refined Petroleum and Coke </v>
      </c>
      <c r="S1079" s="288" t="str">
        <f t="shared" si="90"/>
        <v>//**Industry: Refined Petroleum and Coke : **</v>
      </c>
      <c r="T1079" s="275"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25">
      <c r="A1080" s="275" t="s">
        <v>2185</v>
      </c>
      <c r="C1080" s="189" t="s">
        <v>1086</v>
      </c>
      <c r="D1080" s="189" t="s">
        <v>1087</v>
      </c>
      <c r="E1080" s="189" t="s">
        <v>1133</v>
      </c>
      <c r="F1080" s="181" t="s">
        <v>2080</v>
      </c>
      <c r="G1080" s="184"/>
      <c r="H1080" s="191" t="s">
        <v>1141</v>
      </c>
      <c r="I1080" s="184"/>
      <c r="J1080" s="43">
        <v>1471</v>
      </c>
      <c r="K1080" s="184" t="s">
        <v>310</v>
      </c>
      <c r="L1080" s="199" t="s">
        <v>2213</v>
      </c>
      <c r="N1080" s="209" t="s">
        <v>2183</v>
      </c>
      <c r="O1080" s="209"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88" t="s">
        <v>2184</v>
      </c>
      <c r="Q1080" s="288" t="s">
        <v>310</v>
      </c>
      <c r="R1080" s="288" t="str">
        <f t="shared" si="89"/>
        <v xml:space="preserve">Industry: Chemicals </v>
      </c>
      <c r="S1080" s="288" t="str">
        <f t="shared" si="90"/>
        <v>//**Industry: Chemicals : **</v>
      </c>
      <c r="T1080" s="275"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25">
      <c r="A1081" s="275" t="s">
        <v>2185</v>
      </c>
      <c r="C1081" s="189" t="s">
        <v>1086</v>
      </c>
      <c r="D1081" s="189" t="s">
        <v>1087</v>
      </c>
      <c r="E1081" s="189" t="s">
        <v>1133</v>
      </c>
      <c r="F1081" s="181" t="s">
        <v>2079</v>
      </c>
      <c r="G1081" s="184"/>
      <c r="H1081" s="191" t="s">
        <v>2078</v>
      </c>
      <c r="I1081" s="184"/>
      <c r="J1081" s="43">
        <v>1472</v>
      </c>
      <c r="K1081" s="184" t="s">
        <v>310</v>
      </c>
      <c r="L1081" s="199" t="s">
        <v>2213</v>
      </c>
      <c r="N1081" s="209" t="s">
        <v>2183</v>
      </c>
      <c r="O1081" s="209"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88" t="s">
        <v>2184</v>
      </c>
      <c r="Q1081" s="288" t="s">
        <v>310</v>
      </c>
      <c r="R1081" s="288" t="str">
        <f t="shared" si="89"/>
        <v xml:space="preserve">Industry: Rubber and Plastic Products </v>
      </c>
      <c r="S1081" s="288" t="str">
        <f t="shared" si="90"/>
        <v>//**Industry: Rubber and Plastic Products : **</v>
      </c>
      <c r="T1081" s="275"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25">
      <c r="A1082" s="275" t="s">
        <v>2185</v>
      </c>
      <c r="C1082" s="189" t="s">
        <v>1086</v>
      </c>
      <c r="D1082" s="189" t="s">
        <v>1087</v>
      </c>
      <c r="E1082" s="189" t="s">
        <v>1133</v>
      </c>
      <c r="F1082" s="181" t="s">
        <v>2077</v>
      </c>
      <c r="G1082" s="184"/>
      <c r="H1082" s="191" t="s">
        <v>2076</v>
      </c>
      <c r="I1082" s="184"/>
      <c r="J1082" s="43">
        <v>1473</v>
      </c>
      <c r="K1082" s="184" t="s">
        <v>310</v>
      </c>
      <c r="L1082" s="199" t="s">
        <v>2213</v>
      </c>
      <c r="N1082" s="209" t="s">
        <v>2183</v>
      </c>
      <c r="O1082" s="209"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88" t="s">
        <v>2184</v>
      </c>
      <c r="Q1082" s="288" t="s">
        <v>310</v>
      </c>
      <c r="R1082" s="288" t="str">
        <f t="shared" si="89"/>
        <v xml:space="preserve">Industry: Glass and Glass Products </v>
      </c>
      <c r="S1082" s="288" t="str">
        <f t="shared" si="90"/>
        <v>//**Industry: Glass and Glass Products : **</v>
      </c>
      <c r="T1082" s="275"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25">
      <c r="A1083" s="275" t="s">
        <v>2185</v>
      </c>
      <c r="C1083" s="189" t="s">
        <v>1086</v>
      </c>
      <c r="D1083" s="189" t="s">
        <v>1087</v>
      </c>
      <c r="E1083" s="189" t="s">
        <v>1133</v>
      </c>
      <c r="F1083" s="181" t="s">
        <v>2075</v>
      </c>
      <c r="G1083" s="184"/>
      <c r="H1083" s="191" t="s">
        <v>2074</v>
      </c>
      <c r="I1083" s="184"/>
      <c r="J1083" s="43">
        <v>1474</v>
      </c>
      <c r="K1083" s="184" t="s">
        <v>310</v>
      </c>
      <c r="L1083" s="199" t="s">
        <v>2213</v>
      </c>
      <c r="N1083" s="209" t="s">
        <v>2183</v>
      </c>
      <c r="O1083" s="209"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88" t="s">
        <v>2184</v>
      </c>
      <c r="Q1083" s="288" t="s">
        <v>310</v>
      </c>
      <c r="R1083" s="288" t="str">
        <f t="shared" si="89"/>
        <v xml:space="preserve">Industry: Cement and Other Nonmetallic Minerals </v>
      </c>
      <c r="S1083" s="288" t="str">
        <f t="shared" si="90"/>
        <v>//**Industry: Cement and Other Nonmetallic Minerals : **</v>
      </c>
      <c r="T1083" s="275"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25">
      <c r="A1084" s="275" t="s">
        <v>2185</v>
      </c>
      <c r="C1084" s="189" t="s">
        <v>1086</v>
      </c>
      <c r="D1084" s="189" t="s">
        <v>1087</v>
      </c>
      <c r="E1084" s="189" t="s">
        <v>1133</v>
      </c>
      <c r="F1084" s="181" t="s">
        <v>2073</v>
      </c>
      <c r="G1084" s="184"/>
      <c r="H1084" s="191" t="s">
        <v>1139</v>
      </c>
      <c r="I1084" s="184"/>
      <c r="J1084" s="43">
        <v>1475</v>
      </c>
      <c r="K1084" s="184" t="s">
        <v>310</v>
      </c>
      <c r="L1084" s="199" t="s">
        <v>2213</v>
      </c>
      <c r="N1084" s="209" t="s">
        <v>2183</v>
      </c>
      <c r="O1084" s="209"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88" t="s">
        <v>2184</v>
      </c>
      <c r="Q1084" s="288" t="s">
        <v>310</v>
      </c>
      <c r="R1084" s="288" t="str">
        <f t="shared" si="89"/>
        <v xml:space="preserve">Industry: Iron and Steel </v>
      </c>
      <c r="S1084" s="288" t="str">
        <f t="shared" si="90"/>
        <v>//**Industry: Iron and Steel : **</v>
      </c>
      <c r="T1084" s="275"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25">
      <c r="A1085" s="275" t="s">
        <v>2185</v>
      </c>
      <c r="C1085" s="189" t="s">
        <v>1086</v>
      </c>
      <c r="D1085" s="189" t="s">
        <v>1087</v>
      </c>
      <c r="E1085" s="189" t="s">
        <v>1133</v>
      </c>
      <c r="F1085" s="181" t="s">
        <v>2072</v>
      </c>
      <c r="G1085" s="184"/>
      <c r="H1085" s="191" t="s">
        <v>2071</v>
      </c>
      <c r="I1085" s="184"/>
      <c r="J1085" s="43">
        <v>1476</v>
      </c>
      <c r="K1085" s="184" t="s">
        <v>310</v>
      </c>
      <c r="L1085" s="199" t="s">
        <v>2213</v>
      </c>
      <c r="N1085" s="209" t="s">
        <v>2183</v>
      </c>
      <c r="O1085" s="209"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88" t="s">
        <v>2184</v>
      </c>
      <c r="Q1085" s="288" t="s">
        <v>310</v>
      </c>
      <c r="R1085" s="288" t="str">
        <f t="shared" si="89"/>
        <v xml:space="preserve">Industry: Other Metals </v>
      </c>
      <c r="S1085" s="288" t="str">
        <f t="shared" si="90"/>
        <v>//**Industry: Other Metals : **</v>
      </c>
      <c r="T1085" s="275"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25">
      <c r="A1086" s="275" t="s">
        <v>2185</v>
      </c>
      <c r="C1086" s="189" t="s">
        <v>1086</v>
      </c>
      <c r="D1086" s="189" t="s">
        <v>1087</v>
      </c>
      <c r="E1086" s="189" t="s">
        <v>1133</v>
      </c>
      <c r="F1086" s="181" t="s">
        <v>2070</v>
      </c>
      <c r="G1086" s="184"/>
      <c r="H1086" s="191" t="s">
        <v>2069</v>
      </c>
      <c r="I1086" s="184"/>
      <c r="J1086" s="43">
        <v>1477</v>
      </c>
      <c r="K1086" s="184" t="s">
        <v>310</v>
      </c>
      <c r="L1086" s="199" t="s">
        <v>2213</v>
      </c>
      <c r="N1086" s="209" t="s">
        <v>2183</v>
      </c>
      <c r="O1086" s="209"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88" t="s">
        <v>2184</v>
      </c>
      <c r="Q1086" s="288" t="s">
        <v>310</v>
      </c>
      <c r="R1086" s="288" t="str">
        <f t="shared" si="89"/>
        <v xml:space="preserve">Industry: Metal Products Except Machinery and Vehicles </v>
      </c>
      <c r="S1086" s="288" t="str">
        <f t="shared" si="90"/>
        <v>//**Industry: Metal Products Except Machinery and Vehicles : **</v>
      </c>
      <c r="T1086" s="275"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25">
      <c r="A1087" s="275" t="s">
        <v>2185</v>
      </c>
      <c r="C1087" s="189" t="s">
        <v>1086</v>
      </c>
      <c r="D1087" s="189" t="s">
        <v>1087</v>
      </c>
      <c r="E1087" s="189" t="s">
        <v>1133</v>
      </c>
      <c r="F1087" s="181" t="s">
        <v>2068</v>
      </c>
      <c r="G1087" s="184"/>
      <c r="H1087" s="191" t="s">
        <v>2067</v>
      </c>
      <c r="I1087" s="184"/>
      <c r="J1087" s="43">
        <v>1478</v>
      </c>
      <c r="K1087" s="184" t="s">
        <v>310</v>
      </c>
      <c r="L1087" s="199" t="s">
        <v>2213</v>
      </c>
      <c r="N1087" s="209" t="s">
        <v>2183</v>
      </c>
      <c r="O1087" s="209"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88" t="s">
        <v>2184</v>
      </c>
      <c r="Q1087" s="288" t="s">
        <v>310</v>
      </c>
      <c r="R1087" s="288" t="str">
        <f t="shared" si="89"/>
        <v xml:space="preserve">Industry: Computers and Electronics </v>
      </c>
      <c r="S1087" s="288" t="str">
        <f t="shared" si="90"/>
        <v>//**Industry: Computers and Electronics : **</v>
      </c>
      <c r="T1087" s="275"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25">
      <c r="A1088" s="275" t="s">
        <v>2185</v>
      </c>
      <c r="C1088" s="189" t="s">
        <v>1086</v>
      </c>
      <c r="D1088" s="189" t="s">
        <v>1087</v>
      </c>
      <c r="E1088" s="189" t="s">
        <v>1133</v>
      </c>
      <c r="F1088" s="181" t="s">
        <v>2066</v>
      </c>
      <c r="G1088" s="184"/>
      <c r="H1088" s="191" t="s">
        <v>2065</v>
      </c>
      <c r="I1088" s="184"/>
      <c r="J1088" s="43">
        <v>1479</v>
      </c>
      <c r="K1088" s="184" t="s">
        <v>310</v>
      </c>
      <c r="L1088" s="199" t="s">
        <v>2213</v>
      </c>
      <c r="N1088" s="209" t="s">
        <v>2183</v>
      </c>
      <c r="O1088" s="209"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88" t="s">
        <v>2184</v>
      </c>
      <c r="Q1088" s="288" t="s">
        <v>310</v>
      </c>
      <c r="R1088" s="288" t="str">
        <f t="shared" si="89"/>
        <v xml:space="preserve">Industry: Appliances and Electrical Equipment </v>
      </c>
      <c r="S1088" s="288" t="str">
        <f t="shared" si="90"/>
        <v>//**Industry: Appliances and Electrical Equipment : **</v>
      </c>
      <c r="T1088" s="275"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25">
      <c r="A1089" s="275" t="s">
        <v>2185</v>
      </c>
      <c r="C1089" s="189" t="s">
        <v>1086</v>
      </c>
      <c r="D1089" s="189" t="s">
        <v>1087</v>
      </c>
      <c r="E1089" s="189" t="s">
        <v>1133</v>
      </c>
      <c r="F1089" s="181" t="s">
        <v>2064</v>
      </c>
      <c r="G1089" s="184"/>
      <c r="H1089" s="191" t="s">
        <v>2063</v>
      </c>
      <c r="I1089" s="184"/>
      <c r="J1089" s="43">
        <v>1480</v>
      </c>
      <c r="K1089" s="184" t="s">
        <v>310</v>
      </c>
      <c r="L1089" s="199" t="s">
        <v>2213</v>
      </c>
      <c r="N1089" s="209" t="s">
        <v>2183</v>
      </c>
      <c r="O1089" s="209"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88" t="s">
        <v>2184</v>
      </c>
      <c r="Q1089" s="288" t="s">
        <v>310</v>
      </c>
      <c r="R1089" s="288" t="str">
        <f t="shared" si="89"/>
        <v xml:space="preserve">Industry: Other Machinery </v>
      </c>
      <c r="S1089" s="288" t="str">
        <f t="shared" si="90"/>
        <v>//**Industry: Other Machinery : **</v>
      </c>
      <c r="T1089" s="275"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25">
      <c r="A1090" s="275" t="s">
        <v>2185</v>
      </c>
      <c r="C1090" s="189" t="s">
        <v>1086</v>
      </c>
      <c r="D1090" s="189" t="s">
        <v>1087</v>
      </c>
      <c r="E1090" s="189" t="s">
        <v>1133</v>
      </c>
      <c r="F1090" s="181" t="s">
        <v>2062</v>
      </c>
      <c r="G1090" s="184"/>
      <c r="H1090" s="191" t="s">
        <v>2061</v>
      </c>
      <c r="I1090" s="184"/>
      <c r="J1090" s="43">
        <v>1481</v>
      </c>
      <c r="K1090" s="184" t="s">
        <v>310</v>
      </c>
      <c r="L1090" s="199" t="s">
        <v>2213</v>
      </c>
      <c r="N1090" s="209" t="s">
        <v>2183</v>
      </c>
      <c r="O1090" s="209"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88" t="s">
        <v>2184</v>
      </c>
      <c r="Q1090" s="288" t="s">
        <v>310</v>
      </c>
      <c r="R1090" s="288" t="str">
        <f t="shared" si="89"/>
        <v xml:space="preserve">Industry: Road Vehicles </v>
      </c>
      <c r="S1090" s="288" t="str">
        <f t="shared" si="90"/>
        <v>//**Industry: Road Vehicles : **</v>
      </c>
      <c r="T1090" s="275"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25">
      <c r="A1091" s="275" t="s">
        <v>2185</v>
      </c>
      <c r="C1091" s="189" t="s">
        <v>1086</v>
      </c>
      <c r="D1091" s="189" t="s">
        <v>1087</v>
      </c>
      <c r="E1091" s="189" t="s">
        <v>1133</v>
      </c>
      <c r="F1091" s="181" t="s">
        <v>2060</v>
      </c>
      <c r="G1091" s="184"/>
      <c r="H1091" s="191" t="s">
        <v>2059</v>
      </c>
      <c r="I1091" s="184"/>
      <c r="J1091" s="43">
        <v>1482</v>
      </c>
      <c r="K1091" s="184" t="s">
        <v>310</v>
      </c>
      <c r="L1091" s="199" t="s">
        <v>2213</v>
      </c>
      <c r="N1091" s="209" t="s">
        <v>2183</v>
      </c>
      <c r="O1091" s="209"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88" t="s">
        <v>2184</v>
      </c>
      <c r="Q1091" s="288" t="s">
        <v>310</v>
      </c>
      <c r="R1091" s="288" t="str">
        <f t="shared" si="89"/>
        <v xml:space="preserve">Industry: Nonroad Vehicles </v>
      </c>
      <c r="S1091" s="288" t="str">
        <f t="shared" si="90"/>
        <v>//**Industry: Nonroad Vehicles : **</v>
      </c>
      <c r="T1091" s="275"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25">
      <c r="A1092" s="275" t="s">
        <v>2185</v>
      </c>
      <c r="C1092" s="189" t="s">
        <v>1086</v>
      </c>
      <c r="D1092" s="189" t="s">
        <v>1087</v>
      </c>
      <c r="E1092" s="189" t="s">
        <v>1133</v>
      </c>
      <c r="F1092" s="181" t="s">
        <v>2058</v>
      </c>
      <c r="G1092" s="184"/>
      <c r="H1092" s="191" t="s">
        <v>2057</v>
      </c>
      <c r="I1092" s="184"/>
      <c r="J1092" s="43">
        <v>1483</v>
      </c>
      <c r="K1092" s="184" t="s">
        <v>310</v>
      </c>
      <c r="L1092" s="199" t="s">
        <v>2213</v>
      </c>
      <c r="N1092" s="209" t="s">
        <v>2183</v>
      </c>
      <c r="O1092" s="209"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88" t="s">
        <v>2184</v>
      </c>
      <c r="Q1092" s="288" t="s">
        <v>310</v>
      </c>
      <c r="R1092" s="288" t="str">
        <f t="shared" si="89"/>
        <v xml:space="preserve">Industry: Other Manufacturing </v>
      </c>
      <c r="S1092" s="288" t="str">
        <f t="shared" si="90"/>
        <v>//**Industry: Other Manufacturing : **</v>
      </c>
      <c r="T1092" s="275"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25">
      <c r="A1093" s="275" t="s">
        <v>2185</v>
      </c>
      <c r="C1093" s="189" t="s">
        <v>1086</v>
      </c>
      <c r="D1093" s="189" t="s">
        <v>1087</v>
      </c>
      <c r="E1093" s="189" t="s">
        <v>1133</v>
      </c>
      <c r="F1093" s="181" t="s">
        <v>2056</v>
      </c>
      <c r="G1093" s="184"/>
      <c r="H1093" s="191" t="s">
        <v>2055</v>
      </c>
      <c r="I1093" s="184"/>
      <c r="J1093" s="43">
        <v>1484</v>
      </c>
      <c r="K1093" s="184" t="s">
        <v>310</v>
      </c>
      <c r="L1093" s="199" t="s">
        <v>2213</v>
      </c>
      <c r="N1093" s="209" t="s">
        <v>2183</v>
      </c>
      <c r="O1093" s="209"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88" t="s">
        <v>2184</v>
      </c>
      <c r="Q1093" s="288" t="s">
        <v>310</v>
      </c>
      <c r="R1093" s="288" t="str">
        <f t="shared" si="89"/>
        <v xml:space="preserve">Industry: Energy Pipelines and Gas Processing </v>
      </c>
      <c r="S1093" s="288" t="str">
        <f t="shared" si="90"/>
        <v>//**Industry: Energy Pipelines and Gas Processing : **</v>
      </c>
      <c r="T1093" s="275"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25">
      <c r="A1094" s="275" t="s">
        <v>2185</v>
      </c>
      <c r="C1094" s="189" t="s">
        <v>1086</v>
      </c>
      <c r="D1094" s="189" t="s">
        <v>1087</v>
      </c>
      <c r="E1094" s="189" t="s">
        <v>1133</v>
      </c>
      <c r="F1094" s="181" t="s">
        <v>2054</v>
      </c>
      <c r="G1094" s="184"/>
      <c r="H1094" s="191" t="s">
        <v>2053</v>
      </c>
      <c r="I1094" s="184"/>
      <c r="J1094" s="43">
        <v>1485</v>
      </c>
      <c r="K1094" s="184" t="s">
        <v>310</v>
      </c>
      <c r="L1094" s="199" t="s">
        <v>2213</v>
      </c>
      <c r="N1094" s="209" t="s">
        <v>2183</v>
      </c>
      <c r="O1094" s="209"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88" t="s">
        <v>2184</v>
      </c>
      <c r="Q1094" s="288" t="s">
        <v>310</v>
      </c>
      <c r="R1094" s="288" t="str">
        <f t="shared" si="89"/>
        <v xml:space="preserve">Industry: Water and Waste </v>
      </c>
      <c r="S1094" s="288" t="str">
        <f t="shared" si="90"/>
        <v>//**Industry: Water and Waste : **</v>
      </c>
      <c r="T1094" s="275"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25">
      <c r="A1095" s="275" t="s">
        <v>2185</v>
      </c>
      <c r="C1095" s="189" t="s">
        <v>1086</v>
      </c>
      <c r="D1095" s="189" t="s">
        <v>1087</v>
      </c>
      <c r="E1095" s="189" t="s">
        <v>1133</v>
      </c>
      <c r="F1095" s="181" t="s">
        <v>2052</v>
      </c>
      <c r="G1095" s="184"/>
      <c r="H1095" s="191" t="s">
        <v>2051</v>
      </c>
      <c r="I1095" s="184"/>
      <c r="J1095" s="43">
        <v>1486</v>
      </c>
      <c r="K1095" s="184" t="s">
        <v>310</v>
      </c>
      <c r="L1095" s="199" t="s">
        <v>2213</v>
      </c>
      <c r="N1095" s="209" t="s">
        <v>2183</v>
      </c>
      <c r="O1095" s="209"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88" t="s">
        <v>2184</v>
      </c>
      <c r="Q1095" s="288" t="s">
        <v>310</v>
      </c>
      <c r="R1095" s="288" t="str">
        <f t="shared" si="89"/>
        <v xml:space="preserve">Industry: Construction </v>
      </c>
      <c r="S1095" s="288" t="str">
        <f t="shared" si="90"/>
        <v>//**Industry: Construction : **</v>
      </c>
      <c r="T1095" s="275"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0" customFormat="1" ht="285" x14ac:dyDescent="0.25">
      <c r="A1096" s="290" t="s">
        <v>2182</v>
      </c>
      <c r="B1096" s="276"/>
      <c r="C1096" s="291" t="s">
        <v>1086</v>
      </c>
      <c r="D1096" s="291" t="s">
        <v>1087</v>
      </c>
      <c r="E1096" s="291" t="s">
        <v>1151</v>
      </c>
      <c r="M1096" s="276"/>
      <c r="N1096" s="292" t="s">
        <v>2183</v>
      </c>
      <c r="O1096" s="292"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0" t="s">
        <v>2184</v>
      </c>
      <c r="Q1096" s="290" t="s">
        <v>310</v>
      </c>
      <c r="S1096" s="290" t="str">
        <f t="shared" si="84"/>
        <v/>
      </c>
      <c r="T1096" s="290" t="str">
        <f t="shared" si="83"/>
        <v/>
      </c>
      <c r="U1096" s="303"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25">
      <c r="A1097" s="275" t="s">
        <v>2185</v>
      </c>
      <c r="C1097" s="181" t="s">
        <v>1086</v>
      </c>
      <c r="D1097" s="189" t="s">
        <v>1087</v>
      </c>
      <c r="E1097" s="182" t="s">
        <v>1151</v>
      </c>
      <c r="F1097" s="184" t="s">
        <v>1152</v>
      </c>
      <c r="G1097" s="184"/>
      <c r="H1097" s="184" t="s">
        <v>1153</v>
      </c>
      <c r="I1097" s="184"/>
      <c r="J1097" s="43">
        <v>108</v>
      </c>
      <c r="K1097" s="184" t="s">
        <v>310</v>
      </c>
      <c r="L1097" s="191" t="s">
        <v>2213</v>
      </c>
      <c r="N1097" s="209" t="s">
        <v>2183</v>
      </c>
      <c r="O1097" s="209"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88" t="s">
        <v>2184</v>
      </c>
      <c r="Q1097" s="288" t="s">
        <v>310</v>
      </c>
      <c r="R1097" s="288" t="str">
        <f t="shared" ref="R1097:R1104" si="92">H1097&amp;" "&amp;I1097</f>
        <v xml:space="preserve">Vehicles: Battery Electric </v>
      </c>
      <c r="S1097" s="288" t="str">
        <f t="shared" si="84"/>
        <v>//**Vehicles: Battery Electric : **</v>
      </c>
      <c r="T1097" s="275"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25">
      <c r="A1098" s="275" t="s">
        <v>2185</v>
      </c>
      <c r="C1098" s="189" t="s">
        <v>1086</v>
      </c>
      <c r="D1098" s="189" t="s">
        <v>1087</v>
      </c>
      <c r="E1098" s="189" t="s">
        <v>1151</v>
      </c>
      <c r="F1098" s="184" t="s">
        <v>1156</v>
      </c>
      <c r="G1098" s="184"/>
      <c r="H1098" s="184" t="s">
        <v>1157</v>
      </c>
      <c r="I1098" s="184"/>
      <c r="J1098" s="43">
        <v>109</v>
      </c>
      <c r="K1098" s="184" t="s">
        <v>310</v>
      </c>
      <c r="L1098" s="186" t="s">
        <v>2213</v>
      </c>
      <c r="N1098" s="209" t="s">
        <v>2183</v>
      </c>
      <c r="O1098" s="209"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88" t="s">
        <v>2184</v>
      </c>
      <c r="Q1098" s="288" t="s">
        <v>310</v>
      </c>
      <c r="R1098" s="288" t="str">
        <f t="shared" si="92"/>
        <v xml:space="preserve">Vehicles: Natural Gas </v>
      </c>
      <c r="S1098" s="288" t="str">
        <f t="shared" si="84"/>
        <v>//**Vehicles: Natural Gas : **</v>
      </c>
      <c r="T1098" s="275"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25">
      <c r="A1099" s="275" t="s">
        <v>2185</v>
      </c>
      <c r="C1099" s="189" t="s">
        <v>1086</v>
      </c>
      <c r="D1099" s="189" t="s">
        <v>1087</v>
      </c>
      <c r="E1099" s="189" t="s">
        <v>1151</v>
      </c>
      <c r="F1099" s="184" t="s">
        <v>1159</v>
      </c>
      <c r="G1099" s="184"/>
      <c r="H1099" s="184" t="s">
        <v>1160</v>
      </c>
      <c r="I1099" s="184"/>
      <c r="J1099" s="43">
        <v>110</v>
      </c>
      <c r="K1099" s="184" t="s">
        <v>310</v>
      </c>
      <c r="L1099" s="186" t="s">
        <v>2213</v>
      </c>
      <c r="N1099" s="209" t="s">
        <v>2183</v>
      </c>
      <c r="O1099" s="209"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88" t="s">
        <v>2184</v>
      </c>
      <c r="Q1099" s="288" t="s">
        <v>310</v>
      </c>
      <c r="R1099" s="288" t="str">
        <f t="shared" si="92"/>
        <v xml:space="preserve">Vehicles: Gasoline Engine </v>
      </c>
      <c r="S1099" s="288" t="str">
        <f t="shared" si="84"/>
        <v>//**Vehicles: Gasoline Engine : **</v>
      </c>
      <c r="T1099" s="275"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25">
      <c r="A1100" s="275" t="s">
        <v>2185</v>
      </c>
      <c r="C1100" s="189" t="s">
        <v>1086</v>
      </c>
      <c r="D1100" s="189" t="s">
        <v>1087</v>
      </c>
      <c r="E1100" s="189" t="s">
        <v>1151</v>
      </c>
      <c r="F1100" s="184" t="s">
        <v>1162</v>
      </c>
      <c r="G1100" s="184"/>
      <c r="H1100" s="184" t="s">
        <v>1163</v>
      </c>
      <c r="I1100" s="184"/>
      <c r="J1100" s="43">
        <v>111</v>
      </c>
      <c r="K1100" s="184" t="s">
        <v>310</v>
      </c>
      <c r="L1100" s="186" t="s">
        <v>2213</v>
      </c>
      <c r="N1100" s="209" t="s">
        <v>2183</v>
      </c>
      <c r="O1100" s="209"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88" t="s">
        <v>2184</v>
      </c>
      <c r="Q1100" s="288" t="s">
        <v>310</v>
      </c>
      <c r="R1100" s="288" t="str">
        <f t="shared" si="92"/>
        <v xml:space="preserve">Vehicles: Diesel Engine </v>
      </c>
      <c r="S1100" s="288" t="str">
        <f t="shared" si="84"/>
        <v>//**Vehicles: Diesel Engine : **</v>
      </c>
      <c r="T1100" s="275"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25">
      <c r="A1101" s="275" t="s">
        <v>2185</v>
      </c>
      <c r="C1101" s="189" t="s">
        <v>1086</v>
      </c>
      <c r="D1101" s="189" t="s">
        <v>1087</v>
      </c>
      <c r="E1101" s="189" t="s">
        <v>1151</v>
      </c>
      <c r="F1101" s="184" t="s">
        <v>1165</v>
      </c>
      <c r="G1101" s="184"/>
      <c r="H1101" s="184" t="s">
        <v>1166</v>
      </c>
      <c r="I1101" s="184"/>
      <c r="J1101" s="43">
        <v>112</v>
      </c>
      <c r="K1101" s="184" t="s">
        <v>310</v>
      </c>
      <c r="L1101" s="186" t="s">
        <v>2213</v>
      </c>
      <c r="N1101" s="209" t="s">
        <v>2183</v>
      </c>
      <c r="O1101" s="209"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88" t="s">
        <v>2184</v>
      </c>
      <c r="Q1101" s="288" t="s">
        <v>310</v>
      </c>
      <c r="R1101" s="288" t="str">
        <f t="shared" si="92"/>
        <v xml:space="preserve">Vehicles: Plug-in Hybrid </v>
      </c>
      <c r="S1101" s="288" t="str">
        <f t="shared" si="84"/>
        <v>//**Vehicles: Plug-in Hybrid : **</v>
      </c>
      <c r="T1101" s="275"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25">
      <c r="A1102" s="275" t="s">
        <v>2185</v>
      </c>
      <c r="C1102" s="189" t="s">
        <v>1086</v>
      </c>
      <c r="D1102" s="189" t="s">
        <v>1087</v>
      </c>
      <c r="E1102" s="189" t="s">
        <v>1151</v>
      </c>
      <c r="F1102" s="184" t="s">
        <v>1168</v>
      </c>
      <c r="G1102" s="184"/>
      <c r="H1102" s="184" t="s">
        <v>1169</v>
      </c>
      <c r="I1102" s="184"/>
      <c r="J1102" s="43">
        <v>113</v>
      </c>
      <c r="K1102" s="184" t="s">
        <v>310</v>
      </c>
      <c r="L1102" s="186" t="s">
        <v>2213</v>
      </c>
      <c r="N1102" s="209" t="s">
        <v>2183</v>
      </c>
      <c r="O1102" s="209"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88" t="s">
        <v>2184</v>
      </c>
      <c r="Q1102" s="288" t="s">
        <v>310</v>
      </c>
      <c r="R1102" s="288" t="str">
        <f t="shared" si="92"/>
        <v xml:space="preserve">Vehicles: LPG </v>
      </c>
      <c r="S1102" s="288" t="str">
        <f t="shared" si="84"/>
        <v>//**Vehicles: LPG : **</v>
      </c>
      <c r="T1102" s="275"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25">
      <c r="A1103" s="275" t="s">
        <v>2185</v>
      </c>
      <c r="C1103" s="189" t="s">
        <v>1086</v>
      </c>
      <c r="D1103" s="189" t="s">
        <v>1087</v>
      </c>
      <c r="E1103" s="189" t="s">
        <v>1151</v>
      </c>
      <c r="F1103" s="184" t="s">
        <v>1171</v>
      </c>
      <c r="G1103" s="184"/>
      <c r="H1103" s="184" t="s">
        <v>1172</v>
      </c>
      <c r="I1103" s="184"/>
      <c r="J1103" s="43">
        <v>523</v>
      </c>
      <c r="K1103" s="184" t="s">
        <v>310</v>
      </c>
      <c r="L1103" s="186" t="s">
        <v>2213</v>
      </c>
      <c r="N1103" s="209" t="s">
        <v>2183</v>
      </c>
      <c r="O1103" s="209"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88" t="s">
        <v>2184</v>
      </c>
      <c r="Q1103" s="288" t="s">
        <v>310</v>
      </c>
      <c r="R1103" s="288" t="str">
        <f t="shared" si="92"/>
        <v xml:space="preserve">Vehicles: Hydrogen </v>
      </c>
      <c r="S1103" s="288" t="str">
        <f t="shared" si="84"/>
        <v>//**Vehicles: Hydrogen : **</v>
      </c>
      <c r="T1103" s="275"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105" x14ac:dyDescent="0.25">
      <c r="A1104" s="290" t="s">
        <v>2182</v>
      </c>
      <c r="C1104" s="307" t="s">
        <v>1086</v>
      </c>
      <c r="D1104" s="307" t="s">
        <v>1174</v>
      </c>
      <c r="E1104" s="307" t="s">
        <v>1175</v>
      </c>
      <c r="F1104" s="309"/>
      <c r="G1104" s="309"/>
      <c r="H1104" s="309"/>
      <c r="I1104" s="309"/>
      <c r="J1104" s="308">
        <v>525</v>
      </c>
      <c r="K1104" s="309" t="s">
        <v>310</v>
      </c>
      <c r="L1104" s="312" t="s">
        <v>2214</v>
      </c>
      <c r="N1104" s="292" t="s">
        <v>2183</v>
      </c>
      <c r="O1104" s="292"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0" t="s">
        <v>2184</v>
      </c>
      <c r="Q1104" s="290" t="s">
        <v>332</v>
      </c>
      <c r="R1104" s="290" t="str">
        <f t="shared" si="92"/>
        <v xml:space="preserve"> </v>
      </c>
      <c r="S1104" s="290"/>
      <c r="T1104" s="290"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3"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5" x14ac:dyDescent="0.25">
      <c r="A1105" s="290" t="s">
        <v>2182</v>
      </c>
      <c r="C1105" s="290" t="s">
        <v>1086</v>
      </c>
      <c r="D1105" s="290" t="s">
        <v>1181</v>
      </c>
      <c r="E1105" s="290" t="s">
        <v>1182</v>
      </c>
      <c r="F1105" s="290"/>
      <c r="G1105" s="290"/>
      <c r="H1105" s="290"/>
      <c r="I1105" s="290"/>
      <c r="J1105" s="290"/>
      <c r="K1105" s="290"/>
      <c r="L1105" s="290"/>
      <c r="N1105" s="292" t="s">
        <v>2183</v>
      </c>
      <c r="O1105" s="292"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0" t="s">
        <v>2184</v>
      </c>
      <c r="Q1105" s="290" t="s">
        <v>310</v>
      </c>
      <c r="R1105" s="290"/>
      <c r="S1105" s="290" t="str">
        <f t="shared" si="84"/>
        <v/>
      </c>
      <c r="T1105" s="290" t="str">
        <f t="shared" si="93"/>
        <v/>
      </c>
      <c r="U1105" s="303"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25">
      <c r="A1106" s="275" t="s">
        <v>2185</v>
      </c>
      <c r="C1106" s="181" t="s">
        <v>1086</v>
      </c>
      <c r="D1106" s="181" t="s">
        <v>1181</v>
      </c>
      <c r="E1106" s="181" t="s">
        <v>1182</v>
      </c>
      <c r="F1106" s="184" t="s">
        <v>493</v>
      </c>
      <c r="G1106" s="184"/>
      <c r="H1106" s="184" t="s">
        <v>1089</v>
      </c>
      <c r="I1106" s="184"/>
      <c r="J1106" s="43">
        <v>114</v>
      </c>
      <c r="K1106" s="184" t="s">
        <v>310</v>
      </c>
      <c r="L1106" s="186" t="s">
        <v>2213</v>
      </c>
      <c r="N1106" s="209" t="s">
        <v>2183</v>
      </c>
      <c r="O1106" s="209"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88" t="s">
        <v>2184</v>
      </c>
      <c r="Q1106" s="288" t="s">
        <v>310</v>
      </c>
      <c r="R1106" s="288" t="str">
        <f t="shared" ref="R1106:R1112" si="94">H1106&amp;" "&amp;I1106</f>
        <v xml:space="preserve">Buildings: Heating </v>
      </c>
      <c r="S1106" s="288" t="str">
        <f t="shared" si="84"/>
        <v>//**Buildings: Heating : **</v>
      </c>
      <c r="T1106" s="275"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25">
      <c r="A1107" s="275" t="s">
        <v>2185</v>
      </c>
      <c r="C1107" s="189" t="s">
        <v>1086</v>
      </c>
      <c r="D1107" s="189" t="s">
        <v>1181</v>
      </c>
      <c r="E1107" s="189" t="s">
        <v>1182</v>
      </c>
      <c r="F1107" s="184" t="s">
        <v>501</v>
      </c>
      <c r="G1107" s="184"/>
      <c r="H1107" s="184" t="s">
        <v>1096</v>
      </c>
      <c r="I1107" s="184"/>
      <c r="J1107" s="43">
        <v>115</v>
      </c>
      <c r="K1107" s="184" t="s">
        <v>310</v>
      </c>
      <c r="L1107" s="186" t="s">
        <v>2213</v>
      </c>
      <c r="N1107" s="209" t="s">
        <v>2183</v>
      </c>
      <c r="O1107" s="209"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88" t="s">
        <v>2184</v>
      </c>
      <c r="Q1107" s="288" t="s">
        <v>310</v>
      </c>
      <c r="R1107" s="288" t="str">
        <f t="shared" si="94"/>
        <v xml:space="preserve">Buildings: Cooling and Ventilation </v>
      </c>
      <c r="S1107" s="288" t="str">
        <f t="shared" si="84"/>
        <v>//**Buildings: Cooling and Ventilation : **</v>
      </c>
      <c r="T1107" s="275"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25">
      <c r="A1108" s="275" t="s">
        <v>2185</v>
      </c>
      <c r="C1108" s="189" t="s">
        <v>1086</v>
      </c>
      <c r="D1108" s="189" t="s">
        <v>1181</v>
      </c>
      <c r="E1108" s="189" t="s">
        <v>1182</v>
      </c>
      <c r="F1108" s="184" t="s">
        <v>523</v>
      </c>
      <c r="G1108" s="184"/>
      <c r="H1108" s="184" t="s">
        <v>1098</v>
      </c>
      <c r="I1108" s="184"/>
      <c r="J1108" s="43">
        <v>750</v>
      </c>
      <c r="K1108" s="184" t="s">
        <v>332</v>
      </c>
      <c r="L1108" s="186"/>
      <c r="N1108" s="209" t="s">
        <v>2183</v>
      </c>
      <c r="O1108" s="209"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88" t="s">
        <v>2184</v>
      </c>
      <c r="Q1108" s="288" t="s">
        <v>310</v>
      </c>
      <c r="R1108" s="288" t="str">
        <f t="shared" si="94"/>
        <v xml:space="preserve">Buildings: Envelope </v>
      </c>
      <c r="S1108" s="288" t="str">
        <f t="shared" si="84"/>
        <v>//**Buildings: Envelope : **</v>
      </c>
      <c r="T1108" s="275" t="str">
        <f t="shared" si="93"/>
        <v/>
      </c>
    </row>
    <row r="1109" spans="1:22" x14ac:dyDescent="0.25">
      <c r="A1109" s="275" t="s">
        <v>2185</v>
      </c>
      <c r="C1109" s="189" t="s">
        <v>1086</v>
      </c>
      <c r="D1109" s="189" t="s">
        <v>1181</v>
      </c>
      <c r="E1109" s="189" t="s">
        <v>1182</v>
      </c>
      <c r="F1109" s="184" t="s">
        <v>503</v>
      </c>
      <c r="G1109" s="184"/>
      <c r="H1109" s="184" t="s">
        <v>1100</v>
      </c>
      <c r="I1109" s="184"/>
      <c r="J1109" s="43">
        <v>117</v>
      </c>
      <c r="K1109" s="184" t="s">
        <v>310</v>
      </c>
      <c r="L1109" s="186" t="s">
        <v>2213</v>
      </c>
      <c r="N1109" s="209" t="s">
        <v>2183</v>
      </c>
      <c r="O1109" s="209"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88" t="s">
        <v>2184</v>
      </c>
      <c r="Q1109" s="288" t="s">
        <v>310</v>
      </c>
      <c r="R1109" s="288" t="str">
        <f t="shared" si="94"/>
        <v xml:space="preserve">Buildings: Lighting </v>
      </c>
      <c r="S1109" s="288" t="str">
        <f t="shared" si="84"/>
        <v>//**Buildings: Lighting : **</v>
      </c>
      <c r="T1109" s="275"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25">
      <c r="A1110" s="275" t="s">
        <v>2185</v>
      </c>
      <c r="C1110" s="189" t="s">
        <v>1086</v>
      </c>
      <c r="D1110" s="189" t="s">
        <v>1181</v>
      </c>
      <c r="E1110" s="189" t="s">
        <v>1182</v>
      </c>
      <c r="F1110" s="184" t="s">
        <v>505</v>
      </c>
      <c r="G1110" s="184"/>
      <c r="H1110" s="184" t="s">
        <v>1102</v>
      </c>
      <c r="I1110" s="184"/>
      <c r="J1110" s="43">
        <v>118</v>
      </c>
      <c r="K1110" s="184" t="s">
        <v>310</v>
      </c>
      <c r="L1110" s="186" t="s">
        <v>2213</v>
      </c>
      <c r="N1110" s="209" t="s">
        <v>2183</v>
      </c>
      <c r="O1110" s="209"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88" t="s">
        <v>2184</v>
      </c>
      <c r="Q1110" s="288" t="s">
        <v>310</v>
      </c>
      <c r="R1110" s="288" t="str">
        <f t="shared" si="94"/>
        <v xml:space="preserve">Buildings: Appliances </v>
      </c>
      <c r="S1110" s="288" t="str">
        <f t="shared" si="84"/>
        <v>//**Buildings: Appliances : **</v>
      </c>
      <c r="T1110" s="275"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25">
      <c r="A1111" s="275" t="s">
        <v>2185</v>
      </c>
      <c r="C1111" s="189" t="s">
        <v>1086</v>
      </c>
      <c r="D1111" s="189" t="s">
        <v>1181</v>
      </c>
      <c r="E1111" s="189" t="s">
        <v>1182</v>
      </c>
      <c r="F1111" s="184" t="s">
        <v>507</v>
      </c>
      <c r="G1111" s="184"/>
      <c r="H1111" s="184" t="s">
        <v>1104</v>
      </c>
      <c r="I1111" s="184"/>
      <c r="J1111" s="43">
        <v>119</v>
      </c>
      <c r="K1111" s="184" t="s">
        <v>310</v>
      </c>
      <c r="L1111" s="186" t="s">
        <v>2213</v>
      </c>
      <c r="N1111" s="209" t="s">
        <v>2183</v>
      </c>
      <c r="O1111" s="209"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88" t="s">
        <v>2184</v>
      </c>
      <c r="Q1111" s="288" t="s">
        <v>310</v>
      </c>
      <c r="R1111" s="288" t="str">
        <f t="shared" si="94"/>
        <v xml:space="preserve">Buildings: Other Components </v>
      </c>
      <c r="S1111" s="288" t="str">
        <f t="shared" si="84"/>
        <v>//**Buildings: Other Components : **</v>
      </c>
      <c r="T1111" s="275"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90" x14ac:dyDescent="0.25">
      <c r="A1112" s="291" t="s">
        <v>2182</v>
      </c>
      <c r="B1112" s="277"/>
      <c r="C1112" s="291" t="s">
        <v>1086</v>
      </c>
      <c r="D1112" s="291" t="s">
        <v>1181</v>
      </c>
      <c r="E1112" s="291" t="s">
        <v>1191</v>
      </c>
      <c r="F1112" s="291"/>
      <c r="G1112" s="291"/>
      <c r="H1112" s="291" t="s">
        <v>619</v>
      </c>
      <c r="I1112" s="291"/>
      <c r="J1112" s="291">
        <v>120</v>
      </c>
      <c r="K1112" s="291" t="s">
        <v>310</v>
      </c>
      <c r="L1112" s="291" t="s">
        <v>2213</v>
      </c>
      <c r="M1112" s="277"/>
      <c r="N1112" s="293" t="s">
        <v>2183</v>
      </c>
      <c r="O1112" s="293"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1" t="s">
        <v>2184</v>
      </c>
      <c r="Q1112" s="291" t="s">
        <v>310</v>
      </c>
      <c r="R1112" s="291" t="str">
        <f t="shared" si="94"/>
        <v xml:space="preserve">Carbon Capture and Sequestration </v>
      </c>
      <c r="S1112" s="291" t="str">
        <f t="shared" si="84"/>
        <v>//**Carbon Capture and Sequestration : **</v>
      </c>
      <c r="T1112" s="291"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3"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1"/>
    </row>
    <row r="1113" spans="1:22" ht="60" x14ac:dyDescent="0.25">
      <c r="A1113" s="291" t="s">
        <v>2182</v>
      </c>
      <c r="B1113" s="277"/>
      <c r="C1113" s="291" t="s">
        <v>1086</v>
      </c>
      <c r="D1113" s="291" t="s">
        <v>1181</v>
      </c>
      <c r="E1113" s="291" t="s">
        <v>1194</v>
      </c>
      <c r="F1113" s="291"/>
      <c r="G1113" s="291"/>
      <c r="H1113" s="291"/>
      <c r="I1113" s="291"/>
      <c r="J1113" s="291"/>
      <c r="K1113" s="291"/>
      <c r="L1113" s="291"/>
      <c r="M1113" s="277"/>
      <c r="N1113" s="293" t="s">
        <v>2183</v>
      </c>
      <c r="O1113" s="293"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1" t="s">
        <v>2184</v>
      </c>
      <c r="Q1113" s="291" t="s">
        <v>310</v>
      </c>
      <c r="R1113" s="291"/>
      <c r="S1113" s="291" t="str">
        <f t="shared" ref="S1113:S1193" si="95">IF(R1113="","","//**"&amp;R1113&amp;": **")</f>
        <v/>
      </c>
      <c r="T1113" s="291" t="str">
        <f t="shared" si="93"/>
        <v/>
      </c>
      <c r="U1113" s="303"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1"/>
    </row>
    <row r="1114" spans="1:22" x14ac:dyDescent="0.25">
      <c r="A1114" s="275" t="s">
        <v>2185</v>
      </c>
      <c r="C1114" s="332" t="s">
        <v>1086</v>
      </c>
      <c r="D1114" s="333" t="s">
        <v>1181</v>
      </c>
      <c r="E1114" s="332" t="s">
        <v>1194</v>
      </c>
      <c r="F1114" s="334" t="s">
        <v>578</v>
      </c>
      <c r="G1114" s="334"/>
      <c r="H1114" s="335" t="s">
        <v>1110</v>
      </c>
      <c r="I1114" s="334"/>
      <c r="J1114" s="336">
        <v>121</v>
      </c>
      <c r="K1114" s="334" t="s">
        <v>310</v>
      </c>
      <c r="L1114" s="337"/>
      <c r="N1114" s="209" t="s">
        <v>2183</v>
      </c>
      <c r="O1114" s="209"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88" t="s">
        <v>2184</v>
      </c>
      <c r="Q1114" s="288" t="s">
        <v>310</v>
      </c>
      <c r="R1114" s="288" t="str">
        <f t="shared" ref="R1114:R1124" si="96">H1114&amp;" "&amp;I1114</f>
        <v xml:space="preserve">Electricity: Hard Coal </v>
      </c>
      <c r="S1114" s="288" t="str">
        <f t="shared" si="95"/>
        <v>//**Electricity: Hard Coal : **</v>
      </c>
      <c r="T1114" s="275" t="str">
        <f t="shared" si="93"/>
        <v>//**Electricity: Hard Coal : **</v>
      </c>
    </row>
    <row r="1115" spans="1:22" x14ac:dyDescent="0.25">
      <c r="A1115" s="275" t="s">
        <v>2185</v>
      </c>
      <c r="C1115" s="333" t="s">
        <v>1086</v>
      </c>
      <c r="D1115" s="333" t="s">
        <v>1181</v>
      </c>
      <c r="E1115" s="333" t="s">
        <v>1194</v>
      </c>
      <c r="F1115" s="335" t="s">
        <v>585</v>
      </c>
      <c r="G1115" s="338"/>
      <c r="H1115" s="335" t="s">
        <v>1113</v>
      </c>
      <c r="I1115" s="334"/>
      <c r="J1115" s="336">
        <v>122</v>
      </c>
      <c r="K1115" s="334" t="s">
        <v>310</v>
      </c>
      <c r="L1115" s="337"/>
      <c r="N1115" s="209" t="s">
        <v>2183</v>
      </c>
      <c r="O1115" s="209"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88" t="s">
        <v>2184</v>
      </c>
      <c r="Q1115" s="288" t="s">
        <v>310</v>
      </c>
      <c r="R1115" s="288" t="str">
        <f t="shared" si="96"/>
        <v xml:space="preserve">Electricity: Natural Gas Nonpeaker </v>
      </c>
      <c r="S1115" s="288" t="str">
        <f t="shared" si="95"/>
        <v>//**Electricity: Natural Gas Nonpeaker : **</v>
      </c>
      <c r="T1115" s="275" t="str">
        <f t="shared" si="93"/>
        <v>//**Electricity: Natural Gas Nonpeaker : **</v>
      </c>
    </row>
    <row r="1116" spans="1:22" x14ac:dyDescent="0.25">
      <c r="A1116" s="275" t="s">
        <v>2185</v>
      </c>
      <c r="C1116" s="333" t="s">
        <v>1086</v>
      </c>
      <c r="D1116" s="333" t="s">
        <v>1181</v>
      </c>
      <c r="E1116" s="333" t="s">
        <v>1194</v>
      </c>
      <c r="F1116" s="335" t="s">
        <v>588</v>
      </c>
      <c r="G1116" s="338"/>
      <c r="H1116" s="335" t="s">
        <v>1115</v>
      </c>
      <c r="I1116" s="334"/>
      <c r="J1116" s="336">
        <v>123</v>
      </c>
      <c r="K1116" s="334" t="s">
        <v>310</v>
      </c>
      <c r="L1116" s="337"/>
      <c r="N1116" s="209" t="s">
        <v>2183</v>
      </c>
      <c r="O1116" s="209"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88" t="s">
        <v>2184</v>
      </c>
      <c r="Q1116" s="288" t="s">
        <v>310</v>
      </c>
      <c r="R1116" s="288" t="str">
        <f t="shared" si="96"/>
        <v xml:space="preserve">Electricity: Nuclear </v>
      </c>
      <c r="S1116" s="288" t="str">
        <f t="shared" si="95"/>
        <v>//**Electricity: Nuclear : **</v>
      </c>
      <c r="T1116" s="275" t="str">
        <f t="shared" si="93"/>
        <v>//**Electricity: Nuclear : **</v>
      </c>
    </row>
    <row r="1117" spans="1:22" x14ac:dyDescent="0.25">
      <c r="A1117" s="275" t="s">
        <v>2185</v>
      </c>
      <c r="C1117" s="333" t="s">
        <v>1086</v>
      </c>
      <c r="D1117" s="333" t="s">
        <v>1181</v>
      </c>
      <c r="E1117" s="333" t="s">
        <v>1194</v>
      </c>
      <c r="F1117" s="335" t="s">
        <v>591</v>
      </c>
      <c r="G1117" s="338"/>
      <c r="H1117" s="335" t="s">
        <v>1117</v>
      </c>
      <c r="I1117" s="334"/>
      <c r="J1117" s="336">
        <v>751</v>
      </c>
      <c r="K1117" s="334" t="s">
        <v>332</v>
      </c>
      <c r="L1117" s="337"/>
      <c r="N1117" s="209" t="s">
        <v>2183</v>
      </c>
      <c r="O1117" s="209"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88" t="s">
        <v>2184</v>
      </c>
      <c r="Q1117" s="288" t="s">
        <v>310</v>
      </c>
      <c r="R1117" s="288" t="str">
        <f t="shared" si="96"/>
        <v xml:space="preserve">Electricity: Hydro </v>
      </c>
      <c r="S1117" s="288" t="str">
        <f t="shared" si="95"/>
        <v>//**Electricity: Hydro : **</v>
      </c>
      <c r="T1117" s="275" t="str">
        <f t="shared" si="93"/>
        <v/>
      </c>
    </row>
    <row r="1118" spans="1:22" x14ac:dyDescent="0.25">
      <c r="A1118" s="275" t="s">
        <v>2185</v>
      </c>
      <c r="C1118" s="333" t="s">
        <v>1086</v>
      </c>
      <c r="D1118" s="333" t="s">
        <v>1181</v>
      </c>
      <c r="E1118" s="333" t="s">
        <v>1194</v>
      </c>
      <c r="F1118" s="335" t="s">
        <v>594</v>
      </c>
      <c r="G1118" s="338"/>
      <c r="H1118" s="335" t="s">
        <v>1119</v>
      </c>
      <c r="I1118" s="334"/>
      <c r="J1118" s="336">
        <v>752</v>
      </c>
      <c r="K1118" s="334" t="s">
        <v>332</v>
      </c>
      <c r="L1118" s="337"/>
      <c r="N1118" s="209" t="s">
        <v>2183</v>
      </c>
      <c r="O1118" s="209"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88" t="s">
        <v>2184</v>
      </c>
      <c r="Q1118" s="288" t="s">
        <v>310</v>
      </c>
      <c r="R1118" s="288" t="str">
        <f t="shared" si="96"/>
        <v xml:space="preserve">Electricity: Onshore Wind </v>
      </c>
      <c r="S1118" s="288" t="str">
        <f t="shared" si="95"/>
        <v>//**Electricity: Onshore Wind : **</v>
      </c>
      <c r="T1118" s="275" t="str">
        <f t="shared" si="93"/>
        <v/>
      </c>
    </row>
    <row r="1119" spans="1:22" x14ac:dyDescent="0.25">
      <c r="A1119" s="275" t="s">
        <v>2185</v>
      </c>
      <c r="C1119" s="333" t="s">
        <v>1086</v>
      </c>
      <c r="D1119" s="333" t="s">
        <v>1181</v>
      </c>
      <c r="E1119" s="333" t="s">
        <v>1194</v>
      </c>
      <c r="F1119" s="335" t="s">
        <v>596</v>
      </c>
      <c r="G1119" s="338"/>
      <c r="H1119" s="335" t="s">
        <v>1121</v>
      </c>
      <c r="I1119" s="334"/>
      <c r="J1119" s="336">
        <v>753</v>
      </c>
      <c r="K1119" s="334" t="s">
        <v>332</v>
      </c>
      <c r="L1119" s="337"/>
      <c r="N1119" s="209" t="s">
        <v>2183</v>
      </c>
      <c r="O1119" s="209"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88" t="s">
        <v>2184</v>
      </c>
      <c r="Q1119" s="288" t="s">
        <v>310</v>
      </c>
      <c r="R1119" s="288" t="str">
        <f t="shared" si="96"/>
        <v xml:space="preserve">Electricity: Solar PV </v>
      </c>
      <c r="S1119" s="288" t="str">
        <f t="shared" si="95"/>
        <v>//**Electricity: Solar PV : **</v>
      </c>
      <c r="T1119" s="275" t="str">
        <f t="shared" si="93"/>
        <v/>
      </c>
    </row>
    <row r="1120" spans="1:22" x14ac:dyDescent="0.25">
      <c r="A1120" s="275" t="s">
        <v>2185</v>
      </c>
      <c r="C1120" s="333" t="s">
        <v>1086</v>
      </c>
      <c r="D1120" s="333" t="s">
        <v>1181</v>
      </c>
      <c r="E1120" s="333" t="s">
        <v>1194</v>
      </c>
      <c r="F1120" s="335" t="s">
        <v>598</v>
      </c>
      <c r="G1120" s="338"/>
      <c r="H1120" s="335" t="s">
        <v>1123</v>
      </c>
      <c r="I1120" s="334"/>
      <c r="J1120" s="336">
        <v>754</v>
      </c>
      <c r="K1120" s="334" t="s">
        <v>332</v>
      </c>
      <c r="L1120" s="337"/>
      <c r="N1120" s="209" t="s">
        <v>2183</v>
      </c>
      <c r="O1120" s="209"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88" t="s">
        <v>2184</v>
      </c>
      <c r="Q1120" s="288" t="s">
        <v>310</v>
      </c>
      <c r="R1120" s="288" t="str">
        <f t="shared" si="96"/>
        <v xml:space="preserve">Electricity: Solar Thermal </v>
      </c>
      <c r="S1120" s="288" t="str">
        <f t="shared" si="95"/>
        <v>//**Electricity: Solar Thermal : **</v>
      </c>
      <c r="T1120" s="275" t="str">
        <f t="shared" si="93"/>
        <v/>
      </c>
    </row>
    <row r="1121" spans="1:21" x14ac:dyDescent="0.25">
      <c r="A1121" s="275" t="s">
        <v>2185</v>
      </c>
      <c r="C1121" s="333" t="s">
        <v>1086</v>
      </c>
      <c r="D1121" s="333" t="s">
        <v>1181</v>
      </c>
      <c r="E1121" s="333" t="s">
        <v>1194</v>
      </c>
      <c r="F1121" s="335" t="s">
        <v>600</v>
      </c>
      <c r="G1121" s="338"/>
      <c r="H1121" s="335" t="s">
        <v>1125</v>
      </c>
      <c r="I1121" s="334"/>
      <c r="J1121" s="336">
        <v>124</v>
      </c>
      <c r="K1121" s="334" t="s">
        <v>310</v>
      </c>
      <c r="L1121" s="337"/>
      <c r="N1121" s="209" t="s">
        <v>2183</v>
      </c>
      <c r="O1121" s="209"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88" t="s">
        <v>2184</v>
      </c>
      <c r="Q1121" s="288" t="s">
        <v>310</v>
      </c>
      <c r="R1121" s="288" t="str">
        <f t="shared" si="96"/>
        <v xml:space="preserve">Electricity: Biomass </v>
      </c>
      <c r="S1121" s="288" t="str">
        <f t="shared" si="95"/>
        <v>//**Electricity: Biomass : **</v>
      </c>
      <c r="T1121" s="275" t="str">
        <f t="shared" si="93"/>
        <v>//**Electricity: Biomass : **</v>
      </c>
    </row>
    <row r="1122" spans="1:21" x14ac:dyDescent="0.25">
      <c r="A1122" s="275" t="s">
        <v>2185</v>
      </c>
      <c r="C1122" s="333" t="s">
        <v>1086</v>
      </c>
      <c r="D1122" s="333" t="s">
        <v>1181</v>
      </c>
      <c r="E1122" s="333" t="s">
        <v>1194</v>
      </c>
      <c r="F1122" s="335" t="s">
        <v>606</v>
      </c>
      <c r="G1122" s="338"/>
      <c r="H1122" s="335" t="s">
        <v>1127</v>
      </c>
      <c r="I1122" s="334"/>
      <c r="J1122" s="336">
        <v>193</v>
      </c>
      <c r="K1122" s="334" t="s">
        <v>310</v>
      </c>
      <c r="L1122" s="337"/>
      <c r="N1122" s="209" t="s">
        <v>2183</v>
      </c>
      <c r="O1122" s="209"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88" t="s">
        <v>2184</v>
      </c>
      <c r="Q1122" s="288" t="s">
        <v>310</v>
      </c>
      <c r="R1122" s="288" t="str">
        <f t="shared" si="96"/>
        <v xml:space="preserve">Electricity: Natural Gas Peaker </v>
      </c>
      <c r="S1122" s="288" t="str">
        <f t="shared" si="95"/>
        <v>//**Electricity: Natural Gas Peaker : **</v>
      </c>
      <c r="T1122" s="275" t="str">
        <f t="shared" si="93"/>
        <v>//**Electricity: Natural Gas Peaker : **</v>
      </c>
    </row>
    <row r="1123" spans="1:21" x14ac:dyDescent="0.25">
      <c r="A1123" s="275" t="s">
        <v>2185</v>
      </c>
      <c r="C1123" s="333" t="s">
        <v>1086</v>
      </c>
      <c r="D1123" s="333" t="s">
        <v>1181</v>
      </c>
      <c r="E1123" s="333" t="s">
        <v>1194</v>
      </c>
      <c r="F1123" s="335" t="s">
        <v>608</v>
      </c>
      <c r="G1123" s="338"/>
      <c r="H1123" s="335" t="s">
        <v>1129</v>
      </c>
      <c r="I1123" s="334"/>
      <c r="J1123" s="336">
        <v>181</v>
      </c>
      <c r="K1123" s="334" t="s">
        <v>310</v>
      </c>
      <c r="L1123" s="337"/>
      <c r="N1123" s="209" t="s">
        <v>2183</v>
      </c>
      <c r="O1123" s="209"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88" t="s">
        <v>2184</v>
      </c>
      <c r="Q1123" s="288" t="s">
        <v>310</v>
      </c>
      <c r="R1123" s="288" t="str">
        <f t="shared" si="96"/>
        <v xml:space="preserve">Electricity: Lignite </v>
      </c>
      <c r="S1123" s="288" t="str">
        <f t="shared" si="95"/>
        <v>//**Electricity: Lignite : **</v>
      </c>
      <c r="T1123" s="275" t="str">
        <f t="shared" si="93"/>
        <v>//**Electricity: Lignite : **</v>
      </c>
    </row>
    <row r="1124" spans="1:21" x14ac:dyDescent="0.25">
      <c r="A1124" s="275" t="s">
        <v>2185</v>
      </c>
      <c r="C1124" s="333" t="s">
        <v>1086</v>
      </c>
      <c r="D1124" s="333" t="s">
        <v>1181</v>
      </c>
      <c r="E1124" s="333" t="s">
        <v>1194</v>
      </c>
      <c r="F1124" s="335" t="s">
        <v>611</v>
      </c>
      <c r="G1124" s="338"/>
      <c r="H1124" s="335" t="s">
        <v>1131</v>
      </c>
      <c r="I1124" s="334"/>
      <c r="J1124" s="336">
        <v>755</v>
      </c>
      <c r="K1124" s="334" t="s">
        <v>332</v>
      </c>
      <c r="L1124" s="337"/>
      <c r="N1124" s="209" t="s">
        <v>2183</v>
      </c>
      <c r="O1124" s="209"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88" t="s">
        <v>2184</v>
      </c>
      <c r="Q1124" s="288" t="s">
        <v>310</v>
      </c>
      <c r="R1124" s="288" t="str">
        <f t="shared" si="96"/>
        <v xml:space="preserve">Electricity: Offshore Wind </v>
      </c>
      <c r="S1124" s="288" t="str">
        <f t="shared" si="95"/>
        <v>//**Electricity: Offshore Wind : **</v>
      </c>
      <c r="T1124" s="275" t="str">
        <f t="shared" si="93"/>
        <v/>
      </c>
    </row>
    <row r="1125" spans="1:21" s="291" customFormat="1" ht="409.5" x14ac:dyDescent="0.25">
      <c r="A1125" s="291" t="s">
        <v>2182</v>
      </c>
      <c r="B1125" s="277"/>
      <c r="C1125" s="291" t="s">
        <v>1086</v>
      </c>
      <c r="D1125" s="291" t="s">
        <v>1181</v>
      </c>
      <c r="E1125" s="291" t="s">
        <v>1202</v>
      </c>
      <c r="M1125" s="277"/>
      <c r="N1125" s="293" t="s">
        <v>2183</v>
      </c>
      <c r="O1125" s="293"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1" t="s">
        <v>2184</v>
      </c>
      <c r="Q1125" s="291" t="s">
        <v>310</v>
      </c>
      <c r="S1125" s="291" t="str">
        <f t="shared" si="95"/>
        <v/>
      </c>
      <c r="T1125" s="291" t="str">
        <f t="shared" si="93"/>
        <v/>
      </c>
      <c r="U1125" s="303"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25">
      <c r="A1126" s="275" t="s">
        <v>2185</v>
      </c>
      <c r="C1126" s="181" t="s">
        <v>1086</v>
      </c>
      <c r="D1126" s="189" t="s">
        <v>1181</v>
      </c>
      <c r="E1126" s="181" t="s">
        <v>1202</v>
      </c>
      <c r="F1126" s="181" t="s">
        <v>2098</v>
      </c>
      <c r="G1126" s="184"/>
      <c r="H1126" s="191" t="s">
        <v>2097</v>
      </c>
      <c r="I1126" s="184"/>
      <c r="J1126" s="43">
        <v>1487</v>
      </c>
      <c r="K1126" s="184" t="s">
        <v>310</v>
      </c>
      <c r="L1126" s="184" t="s">
        <v>2213</v>
      </c>
      <c r="N1126" s="209" t="s">
        <v>2183</v>
      </c>
      <c r="O1126" s="209"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88" t="s">
        <v>2184</v>
      </c>
      <c r="Q1126" s="288" t="s">
        <v>310</v>
      </c>
      <c r="R1126" s="288" t="str">
        <f t="shared" ref="R1126" si="97">H1126&amp;" "&amp;I1126</f>
        <v xml:space="preserve">Industry: Agriculture and Forestry </v>
      </c>
      <c r="S1126" s="288" t="str">
        <f t="shared" si="95"/>
        <v>//**Industry: Agriculture and Forestry : **</v>
      </c>
      <c r="T1126" s="275"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25">
      <c r="A1127" s="275" t="s">
        <v>2185</v>
      </c>
      <c r="C1127" s="189" t="s">
        <v>1086</v>
      </c>
      <c r="D1127" s="189" t="s">
        <v>1181</v>
      </c>
      <c r="E1127" s="189" t="s">
        <v>1202</v>
      </c>
      <c r="F1127" s="181" t="s">
        <v>2096</v>
      </c>
      <c r="G1127" s="184"/>
      <c r="H1127" s="191" t="s">
        <v>2095</v>
      </c>
      <c r="I1127" s="184"/>
      <c r="J1127" s="43">
        <v>1488</v>
      </c>
      <c r="K1127" s="184" t="s">
        <v>310</v>
      </c>
      <c r="L1127" s="199" t="s">
        <v>2213</v>
      </c>
      <c r="N1127" s="209" t="s">
        <v>2183</v>
      </c>
      <c r="O1127" s="209"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88" t="s">
        <v>2184</v>
      </c>
      <c r="Q1127" s="288" t="s">
        <v>310</v>
      </c>
      <c r="R1127" s="288" t="str">
        <f t="shared" ref="R1127:R1150" si="98">H1127&amp;" "&amp;I1127</f>
        <v xml:space="preserve">Industry: Coal Mining </v>
      </c>
      <c r="S1127" s="288" t="str">
        <f t="shared" ref="S1127:S1150" si="99">IF(R1127="","","//**"&amp;R1127&amp;": **")</f>
        <v>//**Industry: Coal Mining : **</v>
      </c>
      <c r="T1127" s="275"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25">
      <c r="A1128" s="275" t="s">
        <v>2185</v>
      </c>
      <c r="C1128" s="189" t="s">
        <v>1086</v>
      </c>
      <c r="D1128" s="189" t="s">
        <v>1181</v>
      </c>
      <c r="E1128" s="189" t="s">
        <v>1202</v>
      </c>
      <c r="F1128" s="181" t="s">
        <v>2094</v>
      </c>
      <c r="G1128" s="184"/>
      <c r="H1128" s="191" t="s">
        <v>2093</v>
      </c>
      <c r="I1128" s="184"/>
      <c r="J1128" s="43">
        <v>1489</v>
      </c>
      <c r="K1128" s="184" t="s">
        <v>310</v>
      </c>
      <c r="L1128" s="199" t="s">
        <v>2213</v>
      </c>
      <c r="N1128" s="209" t="s">
        <v>2183</v>
      </c>
      <c r="O1128" s="209"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88" t="s">
        <v>2184</v>
      </c>
      <c r="Q1128" s="288" t="s">
        <v>310</v>
      </c>
      <c r="R1128" s="288" t="str">
        <f t="shared" si="98"/>
        <v xml:space="preserve">Industry: Oil and Gas Extraction </v>
      </c>
      <c r="S1128" s="288" t="str">
        <f t="shared" si="99"/>
        <v>//**Industry: Oil and Gas Extraction : **</v>
      </c>
      <c r="T1128" s="275"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25">
      <c r="A1129" s="275" t="s">
        <v>2185</v>
      </c>
      <c r="C1129" s="189" t="s">
        <v>1086</v>
      </c>
      <c r="D1129" s="189" t="s">
        <v>1181</v>
      </c>
      <c r="E1129" s="189" t="s">
        <v>1202</v>
      </c>
      <c r="F1129" s="181" t="s">
        <v>2092</v>
      </c>
      <c r="G1129" s="184"/>
      <c r="H1129" s="191" t="s">
        <v>2091</v>
      </c>
      <c r="I1129" s="184"/>
      <c r="J1129" s="43">
        <v>1490</v>
      </c>
      <c r="K1129" s="184" t="s">
        <v>310</v>
      </c>
      <c r="L1129" s="199" t="s">
        <v>2213</v>
      </c>
      <c r="N1129" s="209" t="s">
        <v>2183</v>
      </c>
      <c r="O1129" s="209"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88" t="s">
        <v>2184</v>
      </c>
      <c r="Q1129" s="288" t="s">
        <v>310</v>
      </c>
      <c r="R1129" s="288" t="str">
        <f t="shared" si="98"/>
        <v xml:space="preserve">Industry: Other Mining and Quarrying </v>
      </c>
      <c r="S1129" s="288" t="str">
        <f t="shared" si="99"/>
        <v>//**Industry: Other Mining and Quarrying : **</v>
      </c>
      <c r="T1129" s="275"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25">
      <c r="A1130" s="275" t="s">
        <v>2185</v>
      </c>
      <c r="C1130" s="189" t="s">
        <v>1086</v>
      </c>
      <c r="D1130" s="189" t="s">
        <v>1181</v>
      </c>
      <c r="E1130" s="189" t="s">
        <v>1202</v>
      </c>
      <c r="F1130" s="181" t="s">
        <v>2090</v>
      </c>
      <c r="G1130" s="184"/>
      <c r="H1130" s="191" t="s">
        <v>2089</v>
      </c>
      <c r="I1130" s="184"/>
      <c r="J1130" s="43">
        <v>1491</v>
      </c>
      <c r="K1130" s="184" t="s">
        <v>310</v>
      </c>
      <c r="L1130" s="199" t="s">
        <v>2213</v>
      </c>
      <c r="N1130" s="209" t="s">
        <v>2183</v>
      </c>
      <c r="O1130" s="209"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88" t="s">
        <v>2184</v>
      </c>
      <c r="Q1130" s="288" t="s">
        <v>310</v>
      </c>
      <c r="R1130" s="288" t="str">
        <f t="shared" si="98"/>
        <v xml:space="preserve">Industry: Food Beverage and Tobacco </v>
      </c>
      <c r="S1130" s="288" t="str">
        <f t="shared" si="99"/>
        <v>//**Industry: Food Beverage and Tobacco : **</v>
      </c>
      <c r="T1130" s="275"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25">
      <c r="A1131" s="275" t="s">
        <v>2185</v>
      </c>
      <c r="C1131" s="189" t="s">
        <v>1086</v>
      </c>
      <c r="D1131" s="189" t="s">
        <v>1181</v>
      </c>
      <c r="E1131" s="189" t="s">
        <v>1202</v>
      </c>
      <c r="F1131" s="181" t="s">
        <v>2088</v>
      </c>
      <c r="G1131" s="184"/>
      <c r="H1131" s="191" t="s">
        <v>2087</v>
      </c>
      <c r="I1131" s="184"/>
      <c r="J1131" s="43">
        <v>1492</v>
      </c>
      <c r="K1131" s="184" t="s">
        <v>310</v>
      </c>
      <c r="L1131" s="199" t="s">
        <v>2213</v>
      </c>
      <c r="N1131" s="209" t="s">
        <v>2183</v>
      </c>
      <c r="O1131" s="209"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88" t="s">
        <v>2184</v>
      </c>
      <c r="Q1131" s="288" t="s">
        <v>310</v>
      </c>
      <c r="R1131" s="288" t="str">
        <f t="shared" si="98"/>
        <v xml:space="preserve">Industry: Textiles Apparel and Leather </v>
      </c>
      <c r="S1131" s="288" t="str">
        <f t="shared" si="99"/>
        <v>//**Industry: Textiles Apparel and Leather : **</v>
      </c>
      <c r="T1131" s="275"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25">
      <c r="A1132" s="275" t="s">
        <v>2185</v>
      </c>
      <c r="C1132" s="189" t="s">
        <v>1086</v>
      </c>
      <c r="D1132" s="189" t="s">
        <v>1181</v>
      </c>
      <c r="E1132" s="189" t="s">
        <v>1202</v>
      </c>
      <c r="F1132" s="181" t="s">
        <v>2086</v>
      </c>
      <c r="G1132" s="184"/>
      <c r="H1132" s="191" t="s">
        <v>2085</v>
      </c>
      <c r="I1132" s="184"/>
      <c r="J1132" s="43">
        <v>1493</v>
      </c>
      <c r="K1132" s="184" t="s">
        <v>310</v>
      </c>
      <c r="L1132" s="199" t="s">
        <v>2213</v>
      </c>
      <c r="N1132" s="209" t="s">
        <v>2183</v>
      </c>
      <c r="O1132" s="209"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88" t="s">
        <v>2184</v>
      </c>
      <c r="Q1132" s="288" t="s">
        <v>310</v>
      </c>
      <c r="R1132" s="288" t="str">
        <f t="shared" si="98"/>
        <v xml:space="preserve">Industry: Wood Products </v>
      </c>
      <c r="S1132" s="288" t="str">
        <f t="shared" si="99"/>
        <v>//**Industry: Wood Products : **</v>
      </c>
      <c r="T1132" s="275"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25">
      <c r="A1133" s="275" t="s">
        <v>2185</v>
      </c>
      <c r="C1133" s="189" t="s">
        <v>1086</v>
      </c>
      <c r="D1133" s="189" t="s">
        <v>1181</v>
      </c>
      <c r="E1133" s="189" t="s">
        <v>1202</v>
      </c>
      <c r="F1133" s="181" t="s">
        <v>2084</v>
      </c>
      <c r="G1133" s="184"/>
      <c r="H1133" s="191" t="s">
        <v>2083</v>
      </c>
      <c r="I1133" s="184"/>
      <c r="J1133" s="43">
        <v>1494</v>
      </c>
      <c r="K1133" s="184" t="s">
        <v>310</v>
      </c>
      <c r="L1133" s="199" t="s">
        <v>2213</v>
      </c>
      <c r="N1133" s="209" t="s">
        <v>2183</v>
      </c>
      <c r="O1133" s="209"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88" t="s">
        <v>2184</v>
      </c>
      <c r="Q1133" s="288" t="s">
        <v>310</v>
      </c>
      <c r="R1133" s="288" t="str">
        <f t="shared" si="98"/>
        <v xml:space="preserve">Industry: Pulp Paper and Printing </v>
      </c>
      <c r="S1133" s="288" t="str">
        <f t="shared" si="99"/>
        <v>//**Industry: Pulp Paper and Printing : **</v>
      </c>
      <c r="T1133" s="275"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25">
      <c r="A1134" s="275" t="s">
        <v>2185</v>
      </c>
      <c r="C1134" s="189" t="s">
        <v>1086</v>
      </c>
      <c r="D1134" s="189" t="s">
        <v>1181</v>
      </c>
      <c r="E1134" s="189" t="s">
        <v>1202</v>
      </c>
      <c r="F1134" s="181" t="s">
        <v>2082</v>
      </c>
      <c r="G1134" s="184"/>
      <c r="H1134" s="191" t="s">
        <v>2081</v>
      </c>
      <c r="I1134" s="184"/>
      <c r="J1134" s="43">
        <v>1495</v>
      </c>
      <c r="K1134" s="184" t="s">
        <v>310</v>
      </c>
      <c r="L1134" s="199" t="s">
        <v>2213</v>
      </c>
      <c r="N1134" s="209" t="s">
        <v>2183</v>
      </c>
      <c r="O1134" s="209"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88" t="s">
        <v>2184</v>
      </c>
      <c r="Q1134" s="288" t="s">
        <v>310</v>
      </c>
      <c r="R1134" s="288" t="str">
        <f t="shared" si="98"/>
        <v xml:space="preserve">Industry: Refined Petroleum and Coke </v>
      </c>
      <c r="S1134" s="288" t="str">
        <f t="shared" si="99"/>
        <v>//**Industry: Refined Petroleum and Coke : **</v>
      </c>
      <c r="T1134" s="275"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25">
      <c r="A1135" s="275" t="s">
        <v>2185</v>
      </c>
      <c r="C1135" s="189" t="s">
        <v>1086</v>
      </c>
      <c r="D1135" s="189" t="s">
        <v>1181</v>
      </c>
      <c r="E1135" s="189" t="s">
        <v>1202</v>
      </c>
      <c r="F1135" s="181" t="s">
        <v>2080</v>
      </c>
      <c r="G1135" s="184"/>
      <c r="H1135" s="191" t="s">
        <v>1141</v>
      </c>
      <c r="I1135" s="184"/>
      <c r="J1135" s="43">
        <v>1496</v>
      </c>
      <c r="K1135" s="184" t="s">
        <v>310</v>
      </c>
      <c r="L1135" s="199" t="s">
        <v>2213</v>
      </c>
      <c r="N1135" s="209" t="s">
        <v>2183</v>
      </c>
      <c r="O1135" s="209"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88" t="s">
        <v>2184</v>
      </c>
      <c r="Q1135" s="288" t="s">
        <v>310</v>
      </c>
      <c r="R1135" s="288" t="str">
        <f t="shared" si="98"/>
        <v xml:space="preserve">Industry: Chemicals </v>
      </c>
      <c r="S1135" s="288" t="str">
        <f t="shared" si="99"/>
        <v>//**Industry: Chemicals : **</v>
      </c>
      <c r="T1135" s="275"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25">
      <c r="A1136" s="275" t="s">
        <v>2185</v>
      </c>
      <c r="C1136" s="189" t="s">
        <v>1086</v>
      </c>
      <c r="D1136" s="189" t="s">
        <v>1181</v>
      </c>
      <c r="E1136" s="189" t="s">
        <v>1202</v>
      </c>
      <c r="F1136" s="181" t="s">
        <v>2079</v>
      </c>
      <c r="G1136" s="184"/>
      <c r="H1136" s="191" t="s">
        <v>2078</v>
      </c>
      <c r="I1136" s="184"/>
      <c r="J1136" s="43">
        <v>1497</v>
      </c>
      <c r="K1136" s="184" t="s">
        <v>310</v>
      </c>
      <c r="L1136" s="199" t="s">
        <v>2213</v>
      </c>
      <c r="N1136" s="209" t="s">
        <v>2183</v>
      </c>
      <c r="O1136" s="209"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88" t="s">
        <v>2184</v>
      </c>
      <c r="Q1136" s="288" t="s">
        <v>310</v>
      </c>
      <c r="R1136" s="288" t="str">
        <f t="shared" si="98"/>
        <v xml:space="preserve">Industry: Rubber and Plastic Products </v>
      </c>
      <c r="S1136" s="288" t="str">
        <f t="shared" si="99"/>
        <v>//**Industry: Rubber and Plastic Products : **</v>
      </c>
      <c r="T1136" s="275"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25">
      <c r="A1137" s="275" t="s">
        <v>2185</v>
      </c>
      <c r="C1137" s="189" t="s">
        <v>1086</v>
      </c>
      <c r="D1137" s="189" t="s">
        <v>1181</v>
      </c>
      <c r="E1137" s="189" t="s">
        <v>1202</v>
      </c>
      <c r="F1137" s="181" t="s">
        <v>2077</v>
      </c>
      <c r="G1137" s="184"/>
      <c r="H1137" s="191" t="s">
        <v>2076</v>
      </c>
      <c r="I1137" s="184"/>
      <c r="J1137" s="43">
        <v>1498</v>
      </c>
      <c r="K1137" s="184" t="s">
        <v>310</v>
      </c>
      <c r="L1137" s="199" t="s">
        <v>2213</v>
      </c>
      <c r="N1137" s="209" t="s">
        <v>2183</v>
      </c>
      <c r="O1137" s="209"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88" t="s">
        <v>2184</v>
      </c>
      <c r="Q1137" s="288" t="s">
        <v>310</v>
      </c>
      <c r="R1137" s="288" t="str">
        <f t="shared" si="98"/>
        <v xml:space="preserve">Industry: Glass and Glass Products </v>
      </c>
      <c r="S1137" s="288" t="str">
        <f t="shared" si="99"/>
        <v>//**Industry: Glass and Glass Products : **</v>
      </c>
      <c r="T1137" s="275"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25">
      <c r="A1138" s="275" t="s">
        <v>2185</v>
      </c>
      <c r="C1138" s="189" t="s">
        <v>1086</v>
      </c>
      <c r="D1138" s="189" t="s">
        <v>1181</v>
      </c>
      <c r="E1138" s="189" t="s">
        <v>1202</v>
      </c>
      <c r="F1138" s="181" t="s">
        <v>2075</v>
      </c>
      <c r="G1138" s="184"/>
      <c r="H1138" s="191" t="s">
        <v>2074</v>
      </c>
      <c r="I1138" s="184"/>
      <c r="J1138" s="43">
        <v>1499</v>
      </c>
      <c r="K1138" s="184" t="s">
        <v>310</v>
      </c>
      <c r="L1138" s="199" t="s">
        <v>2213</v>
      </c>
      <c r="N1138" s="209" t="s">
        <v>2183</v>
      </c>
      <c r="O1138" s="209"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88" t="s">
        <v>2184</v>
      </c>
      <c r="Q1138" s="288" t="s">
        <v>310</v>
      </c>
      <c r="R1138" s="288" t="str">
        <f t="shared" si="98"/>
        <v xml:space="preserve">Industry: Cement and Other Nonmetallic Minerals </v>
      </c>
      <c r="S1138" s="288" t="str">
        <f t="shared" si="99"/>
        <v>//**Industry: Cement and Other Nonmetallic Minerals : **</v>
      </c>
      <c r="T1138" s="275"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25">
      <c r="A1139" s="275" t="s">
        <v>2185</v>
      </c>
      <c r="C1139" s="189" t="s">
        <v>1086</v>
      </c>
      <c r="D1139" s="189" t="s">
        <v>1181</v>
      </c>
      <c r="E1139" s="189" t="s">
        <v>1202</v>
      </c>
      <c r="F1139" s="181" t="s">
        <v>2073</v>
      </c>
      <c r="G1139" s="184"/>
      <c r="H1139" s="191" t="s">
        <v>1139</v>
      </c>
      <c r="I1139" s="184"/>
      <c r="J1139" s="43">
        <v>1500</v>
      </c>
      <c r="K1139" s="184" t="s">
        <v>310</v>
      </c>
      <c r="L1139" s="199" t="s">
        <v>2213</v>
      </c>
      <c r="N1139" s="209" t="s">
        <v>2183</v>
      </c>
      <c r="O1139" s="209"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88" t="s">
        <v>2184</v>
      </c>
      <c r="Q1139" s="288" t="s">
        <v>310</v>
      </c>
      <c r="R1139" s="288" t="str">
        <f t="shared" si="98"/>
        <v xml:space="preserve">Industry: Iron and Steel </v>
      </c>
      <c r="S1139" s="288" t="str">
        <f t="shared" si="99"/>
        <v>//**Industry: Iron and Steel : **</v>
      </c>
      <c r="T1139" s="275"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25">
      <c r="A1140" s="275" t="s">
        <v>2185</v>
      </c>
      <c r="C1140" s="189" t="s">
        <v>1086</v>
      </c>
      <c r="D1140" s="189" t="s">
        <v>1181</v>
      </c>
      <c r="E1140" s="189" t="s">
        <v>1202</v>
      </c>
      <c r="F1140" s="181" t="s">
        <v>2072</v>
      </c>
      <c r="G1140" s="184"/>
      <c r="H1140" s="191" t="s">
        <v>2071</v>
      </c>
      <c r="I1140" s="184"/>
      <c r="J1140" s="43">
        <v>1501</v>
      </c>
      <c r="K1140" s="184" t="s">
        <v>310</v>
      </c>
      <c r="L1140" s="199" t="s">
        <v>2213</v>
      </c>
      <c r="N1140" s="209" t="s">
        <v>2183</v>
      </c>
      <c r="O1140" s="209"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88" t="s">
        <v>2184</v>
      </c>
      <c r="Q1140" s="288" t="s">
        <v>310</v>
      </c>
      <c r="R1140" s="288" t="str">
        <f t="shared" si="98"/>
        <v xml:space="preserve">Industry: Other Metals </v>
      </c>
      <c r="S1140" s="288" t="str">
        <f t="shared" si="99"/>
        <v>//**Industry: Other Metals : **</v>
      </c>
      <c r="T1140" s="275"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25">
      <c r="A1141" s="275" t="s">
        <v>2185</v>
      </c>
      <c r="C1141" s="189" t="s">
        <v>1086</v>
      </c>
      <c r="D1141" s="189" t="s">
        <v>1181</v>
      </c>
      <c r="E1141" s="189" t="s">
        <v>1202</v>
      </c>
      <c r="F1141" s="181" t="s">
        <v>2070</v>
      </c>
      <c r="G1141" s="184"/>
      <c r="H1141" s="191" t="s">
        <v>2069</v>
      </c>
      <c r="I1141" s="184"/>
      <c r="J1141" s="43">
        <v>1502</v>
      </c>
      <c r="K1141" s="184" t="s">
        <v>310</v>
      </c>
      <c r="L1141" s="199" t="s">
        <v>2213</v>
      </c>
      <c r="N1141" s="209" t="s">
        <v>2183</v>
      </c>
      <c r="O1141" s="209"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88" t="s">
        <v>2184</v>
      </c>
      <c r="Q1141" s="288" t="s">
        <v>310</v>
      </c>
      <c r="R1141" s="288" t="str">
        <f t="shared" si="98"/>
        <v xml:space="preserve">Industry: Metal Products Except Machinery and Vehicles </v>
      </c>
      <c r="S1141" s="288" t="str">
        <f t="shared" si="99"/>
        <v>//**Industry: Metal Products Except Machinery and Vehicles : **</v>
      </c>
      <c r="T1141" s="275"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25">
      <c r="A1142" s="275" t="s">
        <v>2185</v>
      </c>
      <c r="C1142" s="189" t="s">
        <v>1086</v>
      </c>
      <c r="D1142" s="189" t="s">
        <v>1181</v>
      </c>
      <c r="E1142" s="189" t="s">
        <v>1202</v>
      </c>
      <c r="F1142" s="181" t="s">
        <v>2068</v>
      </c>
      <c r="G1142" s="184"/>
      <c r="H1142" s="191" t="s">
        <v>2067</v>
      </c>
      <c r="I1142" s="184"/>
      <c r="J1142" s="43">
        <v>1503</v>
      </c>
      <c r="K1142" s="184" t="s">
        <v>310</v>
      </c>
      <c r="L1142" s="199" t="s">
        <v>2213</v>
      </c>
      <c r="N1142" s="209" t="s">
        <v>2183</v>
      </c>
      <c r="O1142" s="209"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88" t="s">
        <v>2184</v>
      </c>
      <c r="Q1142" s="288" t="s">
        <v>310</v>
      </c>
      <c r="R1142" s="288" t="str">
        <f t="shared" si="98"/>
        <v xml:space="preserve">Industry: Computers and Electronics </v>
      </c>
      <c r="S1142" s="288" t="str">
        <f t="shared" si="99"/>
        <v>//**Industry: Computers and Electronics : **</v>
      </c>
      <c r="T1142" s="275"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25">
      <c r="A1143" s="275" t="s">
        <v>2185</v>
      </c>
      <c r="C1143" s="189" t="s">
        <v>1086</v>
      </c>
      <c r="D1143" s="189" t="s">
        <v>1181</v>
      </c>
      <c r="E1143" s="189" t="s">
        <v>1202</v>
      </c>
      <c r="F1143" s="181" t="s">
        <v>2066</v>
      </c>
      <c r="G1143" s="184"/>
      <c r="H1143" s="191" t="s">
        <v>2065</v>
      </c>
      <c r="I1143" s="184"/>
      <c r="J1143" s="43">
        <v>1504</v>
      </c>
      <c r="K1143" s="184" t="s">
        <v>310</v>
      </c>
      <c r="L1143" s="199" t="s">
        <v>2213</v>
      </c>
      <c r="N1143" s="209" t="s">
        <v>2183</v>
      </c>
      <c r="O1143" s="209"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88" t="s">
        <v>2184</v>
      </c>
      <c r="Q1143" s="288" t="s">
        <v>310</v>
      </c>
      <c r="R1143" s="288" t="str">
        <f t="shared" si="98"/>
        <v xml:space="preserve">Industry: Appliances and Electrical Equipment </v>
      </c>
      <c r="S1143" s="288" t="str">
        <f t="shared" si="99"/>
        <v>//**Industry: Appliances and Electrical Equipment : **</v>
      </c>
      <c r="T1143" s="275"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25">
      <c r="A1144" s="275" t="s">
        <v>2185</v>
      </c>
      <c r="C1144" s="189" t="s">
        <v>1086</v>
      </c>
      <c r="D1144" s="189" t="s">
        <v>1181</v>
      </c>
      <c r="E1144" s="189" t="s">
        <v>1202</v>
      </c>
      <c r="F1144" s="181" t="s">
        <v>2064</v>
      </c>
      <c r="G1144" s="184"/>
      <c r="H1144" s="191" t="s">
        <v>2063</v>
      </c>
      <c r="I1144" s="184"/>
      <c r="J1144" s="43">
        <v>1505</v>
      </c>
      <c r="K1144" s="184" t="s">
        <v>310</v>
      </c>
      <c r="L1144" s="199" t="s">
        <v>2213</v>
      </c>
      <c r="N1144" s="209" t="s">
        <v>2183</v>
      </c>
      <c r="O1144" s="209"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88" t="s">
        <v>2184</v>
      </c>
      <c r="Q1144" s="288" t="s">
        <v>310</v>
      </c>
      <c r="R1144" s="288" t="str">
        <f t="shared" si="98"/>
        <v xml:space="preserve">Industry: Other Machinery </v>
      </c>
      <c r="S1144" s="288" t="str">
        <f t="shared" si="99"/>
        <v>//**Industry: Other Machinery : **</v>
      </c>
      <c r="T1144" s="275"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25">
      <c r="A1145" s="275" t="s">
        <v>2185</v>
      </c>
      <c r="C1145" s="189" t="s">
        <v>1086</v>
      </c>
      <c r="D1145" s="189" t="s">
        <v>1181</v>
      </c>
      <c r="E1145" s="189" t="s">
        <v>1202</v>
      </c>
      <c r="F1145" s="181" t="s">
        <v>2062</v>
      </c>
      <c r="G1145" s="184"/>
      <c r="H1145" s="191" t="s">
        <v>2061</v>
      </c>
      <c r="I1145" s="184"/>
      <c r="J1145" s="43">
        <v>1506</v>
      </c>
      <c r="K1145" s="184" t="s">
        <v>310</v>
      </c>
      <c r="L1145" s="199" t="s">
        <v>2213</v>
      </c>
      <c r="N1145" s="209" t="s">
        <v>2183</v>
      </c>
      <c r="O1145" s="209"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88" t="s">
        <v>2184</v>
      </c>
      <c r="Q1145" s="288" t="s">
        <v>310</v>
      </c>
      <c r="R1145" s="288" t="str">
        <f t="shared" si="98"/>
        <v xml:space="preserve">Industry: Road Vehicles </v>
      </c>
      <c r="S1145" s="288" t="str">
        <f t="shared" si="99"/>
        <v>//**Industry: Road Vehicles : **</v>
      </c>
      <c r="T1145" s="275"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25">
      <c r="A1146" s="275" t="s">
        <v>2185</v>
      </c>
      <c r="C1146" s="189" t="s">
        <v>1086</v>
      </c>
      <c r="D1146" s="189" t="s">
        <v>1181</v>
      </c>
      <c r="E1146" s="189" t="s">
        <v>1202</v>
      </c>
      <c r="F1146" s="181" t="s">
        <v>2060</v>
      </c>
      <c r="G1146" s="184"/>
      <c r="H1146" s="191" t="s">
        <v>2059</v>
      </c>
      <c r="I1146" s="184"/>
      <c r="J1146" s="43">
        <v>1507</v>
      </c>
      <c r="K1146" s="184" t="s">
        <v>310</v>
      </c>
      <c r="L1146" s="199" t="s">
        <v>2213</v>
      </c>
      <c r="N1146" s="209" t="s">
        <v>2183</v>
      </c>
      <c r="O1146" s="209"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88" t="s">
        <v>2184</v>
      </c>
      <c r="Q1146" s="288" t="s">
        <v>310</v>
      </c>
      <c r="R1146" s="288" t="str">
        <f t="shared" si="98"/>
        <v xml:space="preserve">Industry: Nonroad Vehicles </v>
      </c>
      <c r="S1146" s="288" t="str">
        <f t="shared" si="99"/>
        <v>//**Industry: Nonroad Vehicles : **</v>
      </c>
      <c r="T1146" s="275"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25">
      <c r="A1147" s="275" t="s">
        <v>2185</v>
      </c>
      <c r="C1147" s="189" t="s">
        <v>1086</v>
      </c>
      <c r="D1147" s="189" t="s">
        <v>1181</v>
      </c>
      <c r="E1147" s="189" t="s">
        <v>1202</v>
      </c>
      <c r="F1147" s="181" t="s">
        <v>2058</v>
      </c>
      <c r="G1147" s="184"/>
      <c r="H1147" s="191" t="s">
        <v>2057</v>
      </c>
      <c r="I1147" s="184"/>
      <c r="J1147" s="43">
        <v>1508</v>
      </c>
      <c r="K1147" s="184" t="s">
        <v>310</v>
      </c>
      <c r="L1147" s="199" t="s">
        <v>2213</v>
      </c>
      <c r="N1147" s="209" t="s">
        <v>2183</v>
      </c>
      <c r="O1147" s="209"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88" t="s">
        <v>2184</v>
      </c>
      <c r="Q1147" s="288" t="s">
        <v>310</v>
      </c>
      <c r="R1147" s="288" t="str">
        <f t="shared" si="98"/>
        <v xml:space="preserve">Industry: Other Manufacturing </v>
      </c>
      <c r="S1147" s="288" t="str">
        <f t="shared" si="99"/>
        <v>//**Industry: Other Manufacturing : **</v>
      </c>
      <c r="T1147" s="275"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25">
      <c r="A1148" s="275" t="s">
        <v>2185</v>
      </c>
      <c r="C1148" s="189" t="s">
        <v>1086</v>
      </c>
      <c r="D1148" s="189" t="s">
        <v>1181</v>
      </c>
      <c r="E1148" s="189" t="s">
        <v>1202</v>
      </c>
      <c r="F1148" s="181" t="s">
        <v>2056</v>
      </c>
      <c r="G1148" s="184"/>
      <c r="H1148" s="191" t="s">
        <v>2055</v>
      </c>
      <c r="I1148" s="184"/>
      <c r="J1148" s="43">
        <v>1509</v>
      </c>
      <c r="K1148" s="184" t="s">
        <v>310</v>
      </c>
      <c r="L1148" s="199" t="s">
        <v>2213</v>
      </c>
      <c r="N1148" s="209" t="s">
        <v>2183</v>
      </c>
      <c r="O1148" s="209"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88" t="s">
        <v>2184</v>
      </c>
      <c r="Q1148" s="288" t="s">
        <v>310</v>
      </c>
      <c r="R1148" s="288" t="str">
        <f t="shared" si="98"/>
        <v xml:space="preserve">Industry: Energy Pipelines and Gas Processing </v>
      </c>
      <c r="S1148" s="288" t="str">
        <f t="shared" si="99"/>
        <v>//**Industry: Energy Pipelines and Gas Processing : **</v>
      </c>
      <c r="T1148" s="275"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25">
      <c r="A1149" s="275" t="s">
        <v>2185</v>
      </c>
      <c r="C1149" s="189" t="s">
        <v>1086</v>
      </c>
      <c r="D1149" s="189" t="s">
        <v>1181</v>
      </c>
      <c r="E1149" s="189" t="s">
        <v>1202</v>
      </c>
      <c r="F1149" s="181" t="s">
        <v>2054</v>
      </c>
      <c r="G1149" s="184"/>
      <c r="H1149" s="191" t="s">
        <v>2053</v>
      </c>
      <c r="I1149" s="184"/>
      <c r="J1149" s="43">
        <v>1510</v>
      </c>
      <c r="K1149" s="184" t="s">
        <v>310</v>
      </c>
      <c r="L1149" s="199" t="s">
        <v>2213</v>
      </c>
      <c r="N1149" s="209" t="s">
        <v>2183</v>
      </c>
      <c r="O1149" s="209"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88" t="s">
        <v>2184</v>
      </c>
      <c r="Q1149" s="288" t="s">
        <v>310</v>
      </c>
      <c r="R1149" s="288" t="str">
        <f t="shared" si="98"/>
        <v xml:space="preserve">Industry: Water and Waste </v>
      </c>
      <c r="S1149" s="288" t="str">
        <f t="shared" si="99"/>
        <v>//**Industry: Water and Waste : **</v>
      </c>
      <c r="T1149" s="275"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25">
      <c r="A1150" s="275" t="s">
        <v>2185</v>
      </c>
      <c r="C1150" s="189" t="s">
        <v>1086</v>
      </c>
      <c r="D1150" s="189" t="s">
        <v>1181</v>
      </c>
      <c r="E1150" s="189" t="s">
        <v>1202</v>
      </c>
      <c r="F1150" s="181" t="s">
        <v>2052</v>
      </c>
      <c r="G1150" s="184"/>
      <c r="H1150" s="191" t="s">
        <v>2051</v>
      </c>
      <c r="I1150" s="184"/>
      <c r="J1150" s="43">
        <v>1511</v>
      </c>
      <c r="K1150" s="184" t="s">
        <v>310</v>
      </c>
      <c r="L1150" s="199" t="s">
        <v>2213</v>
      </c>
      <c r="N1150" s="209" t="s">
        <v>2183</v>
      </c>
      <c r="O1150" s="209"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88" t="s">
        <v>2184</v>
      </c>
      <c r="Q1150" s="288" t="s">
        <v>310</v>
      </c>
      <c r="R1150" s="288" t="str">
        <f t="shared" si="98"/>
        <v xml:space="preserve">Industry: Construction </v>
      </c>
      <c r="S1150" s="288" t="str">
        <f t="shared" si="99"/>
        <v>//**Industry: Construction : **</v>
      </c>
      <c r="T1150" s="275"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1" customFormat="1" ht="285" x14ac:dyDescent="0.25">
      <c r="A1151" s="291" t="s">
        <v>2182</v>
      </c>
      <c r="B1151" s="277"/>
      <c r="C1151" s="291" t="s">
        <v>1086</v>
      </c>
      <c r="D1151" s="291" t="s">
        <v>1181</v>
      </c>
      <c r="E1151" s="291" t="s">
        <v>1212</v>
      </c>
      <c r="M1151" s="277"/>
      <c r="N1151" s="292" t="s">
        <v>2183</v>
      </c>
      <c r="O1151" s="292"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0" t="s">
        <v>2184</v>
      </c>
      <c r="Q1151" s="290" t="s">
        <v>310</v>
      </c>
      <c r="S1151" s="290" t="str">
        <f t="shared" si="95"/>
        <v/>
      </c>
      <c r="T1151" s="290" t="str">
        <f t="shared" si="93"/>
        <v/>
      </c>
      <c r="U1151" s="303"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25">
      <c r="A1152" s="275" t="s">
        <v>2185</v>
      </c>
      <c r="C1152" s="181" t="s">
        <v>1086</v>
      </c>
      <c r="D1152" s="189" t="s">
        <v>1181</v>
      </c>
      <c r="E1152" s="181" t="s">
        <v>1212</v>
      </c>
      <c r="F1152" s="184" t="s">
        <v>1152</v>
      </c>
      <c r="G1152" s="184"/>
      <c r="H1152" s="184" t="s">
        <v>1153</v>
      </c>
      <c r="I1152" s="184"/>
      <c r="J1152" s="43">
        <v>133</v>
      </c>
      <c r="K1152" s="184" t="s">
        <v>310</v>
      </c>
      <c r="L1152" s="184" t="s">
        <v>2213</v>
      </c>
      <c r="N1152" s="209" t="s">
        <v>2183</v>
      </c>
      <c r="O1152" s="209"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88" t="s">
        <v>2184</v>
      </c>
      <c r="Q1152" s="288" t="s">
        <v>310</v>
      </c>
      <c r="R1152" s="288" t="str">
        <f t="shared" ref="R1152:R1159" si="101">H1152&amp;" "&amp;I1152</f>
        <v xml:space="preserve">Vehicles: Battery Electric </v>
      </c>
      <c r="S1152" s="288" t="str">
        <f t="shared" si="95"/>
        <v>//**Vehicles: Battery Electric : **</v>
      </c>
      <c r="T1152" s="275"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25">
      <c r="A1153" s="275" t="s">
        <v>2185</v>
      </c>
      <c r="C1153" s="189" t="s">
        <v>1086</v>
      </c>
      <c r="D1153" s="189" t="s">
        <v>1181</v>
      </c>
      <c r="E1153" s="189" t="s">
        <v>1212</v>
      </c>
      <c r="F1153" s="184" t="s">
        <v>1156</v>
      </c>
      <c r="G1153" s="184"/>
      <c r="H1153" s="184" t="s">
        <v>1157</v>
      </c>
      <c r="I1153" s="184"/>
      <c r="J1153" s="43">
        <v>134</v>
      </c>
      <c r="K1153" s="184" t="s">
        <v>310</v>
      </c>
      <c r="L1153" s="186" t="s">
        <v>2213</v>
      </c>
      <c r="N1153" s="209" t="s">
        <v>2183</v>
      </c>
      <c r="O1153" s="209"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88" t="s">
        <v>2184</v>
      </c>
      <c r="Q1153" s="288" t="s">
        <v>310</v>
      </c>
      <c r="R1153" s="288" t="str">
        <f t="shared" si="101"/>
        <v xml:space="preserve">Vehicles: Natural Gas </v>
      </c>
      <c r="S1153" s="288" t="str">
        <f t="shared" si="95"/>
        <v>//**Vehicles: Natural Gas : **</v>
      </c>
      <c r="T1153" s="275"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25">
      <c r="A1154" s="275" t="s">
        <v>2185</v>
      </c>
      <c r="C1154" s="189" t="s">
        <v>1086</v>
      </c>
      <c r="D1154" s="189" t="s">
        <v>1181</v>
      </c>
      <c r="E1154" s="189" t="s">
        <v>1212</v>
      </c>
      <c r="F1154" s="184" t="s">
        <v>1159</v>
      </c>
      <c r="G1154" s="184"/>
      <c r="H1154" s="184" t="s">
        <v>1160</v>
      </c>
      <c r="I1154" s="184"/>
      <c r="J1154" s="43">
        <v>135</v>
      </c>
      <c r="K1154" s="184" t="s">
        <v>310</v>
      </c>
      <c r="L1154" s="186" t="s">
        <v>2213</v>
      </c>
      <c r="N1154" s="209" t="s">
        <v>2183</v>
      </c>
      <c r="O1154" s="209"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88" t="s">
        <v>2184</v>
      </c>
      <c r="Q1154" s="288" t="s">
        <v>310</v>
      </c>
      <c r="R1154" s="288" t="str">
        <f t="shared" si="101"/>
        <v xml:space="preserve">Vehicles: Gasoline Engine </v>
      </c>
      <c r="S1154" s="288" t="str">
        <f t="shared" si="95"/>
        <v>//**Vehicles: Gasoline Engine : **</v>
      </c>
      <c r="T1154" s="275"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25">
      <c r="A1155" s="275" t="s">
        <v>2185</v>
      </c>
      <c r="C1155" s="189" t="s">
        <v>1086</v>
      </c>
      <c r="D1155" s="189" t="s">
        <v>1181</v>
      </c>
      <c r="E1155" s="189" t="s">
        <v>1212</v>
      </c>
      <c r="F1155" s="184" t="s">
        <v>1162</v>
      </c>
      <c r="G1155" s="184"/>
      <c r="H1155" s="184" t="s">
        <v>1163</v>
      </c>
      <c r="I1155" s="184"/>
      <c r="J1155" s="43">
        <v>136</v>
      </c>
      <c r="K1155" s="184" t="s">
        <v>310</v>
      </c>
      <c r="L1155" s="186" t="s">
        <v>2213</v>
      </c>
      <c r="N1155" s="209" t="s">
        <v>2183</v>
      </c>
      <c r="O1155" s="209"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88" t="s">
        <v>2184</v>
      </c>
      <c r="Q1155" s="288" t="s">
        <v>310</v>
      </c>
      <c r="R1155" s="288" t="str">
        <f t="shared" si="101"/>
        <v xml:space="preserve">Vehicles: Diesel Engine </v>
      </c>
      <c r="S1155" s="288" t="str">
        <f t="shared" si="95"/>
        <v>//**Vehicles: Diesel Engine : **</v>
      </c>
      <c r="T1155" s="275"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25">
      <c r="A1156" s="275" t="s">
        <v>2185</v>
      </c>
      <c r="C1156" s="189" t="s">
        <v>1086</v>
      </c>
      <c r="D1156" s="189" t="s">
        <v>1181</v>
      </c>
      <c r="E1156" s="189" t="s">
        <v>1212</v>
      </c>
      <c r="F1156" s="184" t="s">
        <v>1165</v>
      </c>
      <c r="G1156" s="184"/>
      <c r="H1156" s="184" t="s">
        <v>1166</v>
      </c>
      <c r="I1156" s="184"/>
      <c r="J1156" s="43">
        <v>137</v>
      </c>
      <c r="K1156" s="184" t="s">
        <v>310</v>
      </c>
      <c r="L1156" s="186" t="s">
        <v>2213</v>
      </c>
      <c r="N1156" s="209" t="s">
        <v>2183</v>
      </c>
      <c r="O1156" s="209"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88" t="s">
        <v>2184</v>
      </c>
      <c r="Q1156" s="288" t="s">
        <v>310</v>
      </c>
      <c r="R1156" s="288" t="str">
        <f t="shared" si="101"/>
        <v xml:space="preserve">Vehicles: Plug-in Hybrid </v>
      </c>
      <c r="S1156" s="288" t="str">
        <f t="shared" si="95"/>
        <v>//**Vehicles: Plug-in Hybrid : **</v>
      </c>
      <c r="T1156" s="275"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25">
      <c r="A1157" s="275" t="s">
        <v>2185</v>
      </c>
      <c r="C1157" s="189" t="s">
        <v>1086</v>
      </c>
      <c r="D1157" s="189" t="s">
        <v>1181</v>
      </c>
      <c r="E1157" s="189" t="s">
        <v>1212</v>
      </c>
      <c r="F1157" s="184" t="s">
        <v>1168</v>
      </c>
      <c r="G1157" s="184"/>
      <c r="H1157" s="184" t="s">
        <v>1169</v>
      </c>
      <c r="I1157" s="184"/>
      <c r="J1157" s="43">
        <v>138</v>
      </c>
      <c r="K1157" s="184" t="s">
        <v>310</v>
      </c>
      <c r="L1157" s="186" t="s">
        <v>2213</v>
      </c>
      <c r="N1157" s="209" t="s">
        <v>2183</v>
      </c>
      <c r="O1157" s="209"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88" t="s">
        <v>2184</v>
      </c>
      <c r="Q1157" s="288" t="s">
        <v>310</v>
      </c>
      <c r="R1157" s="288" t="str">
        <f t="shared" si="101"/>
        <v xml:space="preserve">Vehicles: LPG </v>
      </c>
      <c r="S1157" s="288" t="str">
        <f t="shared" si="95"/>
        <v>//**Vehicles: LPG : **</v>
      </c>
      <c r="T1157" s="275"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25">
      <c r="A1158" s="275" t="s">
        <v>2185</v>
      </c>
      <c r="C1158" s="189" t="s">
        <v>1086</v>
      </c>
      <c r="D1158" s="189" t="s">
        <v>1181</v>
      </c>
      <c r="E1158" s="189" t="s">
        <v>1212</v>
      </c>
      <c r="F1158" s="184" t="s">
        <v>1171</v>
      </c>
      <c r="G1158" s="184"/>
      <c r="H1158" s="184" t="s">
        <v>1172</v>
      </c>
      <c r="I1158" s="184"/>
      <c r="J1158" s="43">
        <v>524</v>
      </c>
      <c r="K1158" s="184" t="s">
        <v>310</v>
      </c>
      <c r="L1158" s="186" t="s">
        <v>2213</v>
      </c>
      <c r="N1158" s="209" t="s">
        <v>2183</v>
      </c>
      <c r="O1158" s="209"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88" t="s">
        <v>2184</v>
      </c>
      <c r="Q1158" s="288" t="s">
        <v>310</v>
      </c>
      <c r="R1158" s="288" t="str">
        <f t="shared" si="101"/>
        <v xml:space="preserve">Vehicles: Hydrogen </v>
      </c>
      <c r="S1158" s="288" t="str">
        <f t="shared" si="95"/>
        <v>//**Vehicles: Hydrogen : **</v>
      </c>
      <c r="T1158" s="275"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0" customFormat="1" ht="45" x14ac:dyDescent="0.25">
      <c r="A1159" s="290" t="s">
        <v>2182</v>
      </c>
      <c r="B1159" s="276"/>
      <c r="C1159" s="310" t="s">
        <v>1221</v>
      </c>
      <c r="D1159" s="310" t="s">
        <v>1222</v>
      </c>
      <c r="E1159" s="310" t="s">
        <v>1223</v>
      </c>
      <c r="F1159" s="310"/>
      <c r="G1159" s="310"/>
      <c r="H1159" s="310"/>
      <c r="I1159" s="310"/>
      <c r="J1159" s="323">
        <v>543</v>
      </c>
      <c r="K1159" s="310" t="s">
        <v>332</v>
      </c>
      <c r="L1159" s="339" t="s">
        <v>2333</v>
      </c>
      <c r="M1159" s="276"/>
      <c r="N1159" s="292" t="s">
        <v>2183</v>
      </c>
      <c r="O1159" s="292"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0" t="s">
        <v>2184</v>
      </c>
      <c r="Q1159" s="290" t="s">
        <v>332</v>
      </c>
      <c r="R1159" s="290" t="str">
        <f t="shared" si="101"/>
        <v xml:space="preserve"> </v>
      </c>
      <c r="T1159" s="290" t="str">
        <f t="shared" si="93"/>
        <v/>
      </c>
      <c r="U1159" s="303"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0" customFormat="1" ht="255" x14ac:dyDescent="0.25">
      <c r="A1160" s="290" t="s">
        <v>2182</v>
      </c>
      <c r="C1160" s="290" t="s">
        <v>1228</v>
      </c>
      <c r="D1160" s="290" t="s">
        <v>1229</v>
      </c>
      <c r="E1160" s="290" t="str">
        <f>E1161</f>
        <v>GRA for Carbon Tax Revenue</v>
      </c>
      <c r="N1160" s="292" t="s">
        <v>2183</v>
      </c>
      <c r="O1160" s="292"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0" t="s">
        <v>2184</v>
      </c>
      <c r="Q1160" s="290" t="s">
        <v>310</v>
      </c>
      <c r="S1160" s="290" t="str">
        <f t="shared" si="95"/>
        <v/>
      </c>
      <c r="T1160" s="290" t="str">
        <f t="shared" si="93"/>
        <v/>
      </c>
      <c r="U1160" s="303"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25">
      <c r="A1161" s="275" t="s">
        <v>2185</v>
      </c>
      <c r="C1161" s="181" t="s">
        <v>1228</v>
      </c>
      <c r="D1161" s="181" t="s">
        <v>1229</v>
      </c>
      <c r="E1161" s="181" t="s">
        <v>1230</v>
      </c>
      <c r="F1161" s="181" t="s">
        <v>1231</v>
      </c>
      <c r="G1161" s="181"/>
      <c r="H1161" s="181" t="s">
        <v>1232</v>
      </c>
      <c r="I1161" s="181"/>
      <c r="J1161" s="43">
        <v>545</v>
      </c>
      <c r="K1161" s="181" t="s">
        <v>310</v>
      </c>
      <c r="L1161" s="161" t="s">
        <v>2215</v>
      </c>
      <c r="N1161" s="209" t="s">
        <v>2183</v>
      </c>
      <c r="O1161" s="209"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88" t="s">
        <v>2184</v>
      </c>
      <c r="Q1161" s="288" t="s">
        <v>310</v>
      </c>
      <c r="R1161" s="288" t="str">
        <f>H1161&amp;" "&amp;I1161</f>
        <v xml:space="preserve">Regular Spending </v>
      </c>
      <c r="S1161" s="288" t="str">
        <f t="shared" si="95"/>
        <v>//**Regular Spending : **</v>
      </c>
      <c r="T1161" s="275"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25">
      <c r="A1162" s="275" t="s">
        <v>2185</v>
      </c>
      <c r="C1162" s="189" t="s">
        <v>1228</v>
      </c>
      <c r="D1162" s="189" t="s">
        <v>1229</v>
      </c>
      <c r="E1162" s="189" t="s">
        <v>1230</v>
      </c>
      <c r="F1162" s="181" t="s">
        <v>1237</v>
      </c>
      <c r="G1162" s="181"/>
      <c r="H1162" s="181" t="s">
        <v>1238</v>
      </c>
      <c r="I1162" s="181"/>
      <c r="J1162" s="43">
        <v>546</v>
      </c>
      <c r="K1162" s="189" t="s">
        <v>310</v>
      </c>
      <c r="L1162" s="161" t="s">
        <v>2215</v>
      </c>
      <c r="N1162" s="209" t="s">
        <v>2183</v>
      </c>
      <c r="O1162" s="209"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88" t="s">
        <v>2184</v>
      </c>
      <c r="Q1162" s="288" t="s">
        <v>310</v>
      </c>
      <c r="R1162" s="288" t="str">
        <f>H1162&amp;" "&amp;I1162</f>
        <v xml:space="preserve">Budget Deficit </v>
      </c>
      <c r="S1162" s="288" t="str">
        <f t="shared" si="95"/>
        <v>//**Budget Deficit : **</v>
      </c>
      <c r="T1162" s="275"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25">
      <c r="A1163" s="275" t="s">
        <v>2185</v>
      </c>
      <c r="C1163" s="189" t="s">
        <v>1228</v>
      </c>
      <c r="D1163" s="189" t="s">
        <v>1229</v>
      </c>
      <c r="E1163" s="189" t="s">
        <v>1230</v>
      </c>
      <c r="F1163" s="181" t="s">
        <v>1240</v>
      </c>
      <c r="G1163" s="181"/>
      <c r="H1163" s="181" t="s">
        <v>1241</v>
      </c>
      <c r="I1163" s="181"/>
      <c r="J1163" s="43">
        <v>547</v>
      </c>
      <c r="K1163" s="189" t="s">
        <v>310</v>
      </c>
      <c r="L1163" s="161" t="s">
        <v>2215</v>
      </c>
      <c r="N1163" s="209" t="s">
        <v>2183</v>
      </c>
      <c r="O1163" s="209"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88" t="s">
        <v>2184</v>
      </c>
      <c r="Q1163" s="288" t="s">
        <v>310</v>
      </c>
      <c r="R1163" s="288" t="str">
        <f>H1163&amp;" "&amp;I1163</f>
        <v xml:space="preserve">Household Taxes </v>
      </c>
      <c r="S1163" s="288" t="str">
        <f t="shared" si="95"/>
        <v>//**Household Taxes : **</v>
      </c>
      <c r="T1163" s="275"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25">
      <c r="A1164" s="275" t="s">
        <v>2185</v>
      </c>
      <c r="C1164" s="189" t="s">
        <v>1228</v>
      </c>
      <c r="D1164" s="189" t="s">
        <v>1229</v>
      </c>
      <c r="E1164" s="189" t="s">
        <v>1230</v>
      </c>
      <c r="F1164" s="181" t="s">
        <v>1243</v>
      </c>
      <c r="G1164" s="181"/>
      <c r="H1164" s="181" t="s">
        <v>1244</v>
      </c>
      <c r="I1164" s="181"/>
      <c r="J1164" s="43">
        <v>548</v>
      </c>
      <c r="K1164" s="189" t="s">
        <v>310</v>
      </c>
      <c r="L1164" s="161" t="s">
        <v>2215</v>
      </c>
      <c r="N1164" s="209" t="s">
        <v>2183</v>
      </c>
      <c r="O1164" s="209"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88" t="s">
        <v>2184</v>
      </c>
      <c r="Q1164" s="288" t="s">
        <v>310</v>
      </c>
      <c r="R1164" s="288" t="str">
        <f>H1164&amp;" "&amp;I1164</f>
        <v xml:space="preserve">Payroll Taxes </v>
      </c>
      <c r="S1164" s="288" t="str">
        <f t="shared" si="95"/>
        <v>//**Payroll Taxes : **</v>
      </c>
      <c r="T1164" s="275"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25">
      <c r="A1165" s="275" t="s">
        <v>2185</v>
      </c>
      <c r="C1165" s="189" t="s">
        <v>1228</v>
      </c>
      <c r="D1165" s="189" t="s">
        <v>1229</v>
      </c>
      <c r="E1165" s="189" t="s">
        <v>1230</v>
      </c>
      <c r="F1165" s="181" t="s">
        <v>1246</v>
      </c>
      <c r="G1165" s="181"/>
      <c r="H1165" s="181" t="s">
        <v>1247</v>
      </c>
      <c r="I1165" s="181"/>
      <c r="J1165" s="43">
        <v>549</v>
      </c>
      <c r="K1165" s="189" t="s">
        <v>310</v>
      </c>
      <c r="L1165" s="161" t="s">
        <v>2215</v>
      </c>
      <c r="N1165" s="209" t="s">
        <v>2183</v>
      </c>
      <c r="O1165" s="209"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88" t="s">
        <v>2184</v>
      </c>
      <c r="Q1165" s="288" t="s">
        <v>310</v>
      </c>
      <c r="R1165" s="288" t="str">
        <f>H1165&amp;" "&amp;I1165</f>
        <v xml:space="preserve">Corporate Income Taxes </v>
      </c>
      <c r="S1165" s="288" t="str">
        <f t="shared" si="95"/>
        <v>//**Corporate Income Taxes : **</v>
      </c>
      <c r="T1165" s="275"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0" customFormat="1" ht="255" x14ac:dyDescent="0.25">
      <c r="A1166" s="290" t="s">
        <v>2182</v>
      </c>
      <c r="B1166" s="276"/>
      <c r="C1166" s="290" t="s">
        <v>1228</v>
      </c>
      <c r="D1166" s="290" t="s">
        <v>1249</v>
      </c>
      <c r="E1166" s="290" t="str">
        <f>E1167</f>
        <v>GRA for Fuel Tax Revenue</v>
      </c>
      <c r="M1166" s="276"/>
      <c r="N1166" s="292" t="s">
        <v>2183</v>
      </c>
      <c r="O1166" s="292"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0" t="s">
        <v>2184</v>
      </c>
      <c r="Q1166" s="290" t="s">
        <v>310</v>
      </c>
      <c r="S1166" s="290" t="str">
        <f t="shared" si="95"/>
        <v/>
      </c>
      <c r="T1166" s="290" t="str">
        <f t="shared" si="93"/>
        <v/>
      </c>
      <c r="U1166" s="303"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25">
      <c r="A1167" s="275" t="s">
        <v>2185</v>
      </c>
      <c r="C1167" s="181" t="s">
        <v>1228</v>
      </c>
      <c r="D1167" s="181" t="s">
        <v>1249</v>
      </c>
      <c r="E1167" s="181" t="s">
        <v>1250</v>
      </c>
      <c r="F1167" s="181" t="s">
        <v>1231</v>
      </c>
      <c r="G1167" s="181"/>
      <c r="H1167" s="181" t="s">
        <v>1232</v>
      </c>
      <c r="I1167" s="181"/>
      <c r="J1167" s="43">
        <v>550</v>
      </c>
      <c r="K1167" s="181" t="s">
        <v>310</v>
      </c>
      <c r="L1167" s="240" t="s">
        <v>2215</v>
      </c>
      <c r="N1167" s="209" t="s">
        <v>2183</v>
      </c>
      <c r="O1167" s="209"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88" t="s">
        <v>2184</v>
      </c>
      <c r="Q1167" s="288" t="s">
        <v>310</v>
      </c>
      <c r="R1167" s="288" t="str">
        <f>H1167&amp;" "&amp;I1167</f>
        <v xml:space="preserve">Regular Spending </v>
      </c>
      <c r="S1167" s="288" t="str">
        <f t="shared" si="95"/>
        <v>//**Regular Spending : **</v>
      </c>
      <c r="T1167" s="275"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25">
      <c r="A1168" s="275" t="s">
        <v>2185</v>
      </c>
      <c r="C1168" s="189" t="s">
        <v>1228</v>
      </c>
      <c r="D1168" s="189" t="s">
        <v>1249</v>
      </c>
      <c r="E1168" s="189" t="s">
        <v>1250</v>
      </c>
      <c r="F1168" s="181" t="s">
        <v>1237</v>
      </c>
      <c r="G1168" s="181"/>
      <c r="H1168" s="181" t="s">
        <v>1238</v>
      </c>
      <c r="I1168" s="181"/>
      <c r="J1168" s="43">
        <v>551</v>
      </c>
      <c r="K1168" s="189" t="s">
        <v>310</v>
      </c>
      <c r="L1168" s="240" t="s">
        <v>2215</v>
      </c>
      <c r="N1168" s="209" t="s">
        <v>2183</v>
      </c>
      <c r="O1168" s="209"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88" t="s">
        <v>2184</v>
      </c>
      <c r="Q1168" s="288" t="s">
        <v>310</v>
      </c>
      <c r="R1168" s="288" t="str">
        <f>H1168&amp;" "&amp;I1168</f>
        <v xml:space="preserve">Budget Deficit </v>
      </c>
      <c r="S1168" s="288" t="str">
        <f t="shared" si="95"/>
        <v>//**Budget Deficit : **</v>
      </c>
      <c r="T1168" s="275"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25">
      <c r="A1169" s="275" t="s">
        <v>2185</v>
      </c>
      <c r="C1169" s="189" t="s">
        <v>1228</v>
      </c>
      <c r="D1169" s="189" t="s">
        <v>1249</v>
      </c>
      <c r="E1169" s="189" t="s">
        <v>1250</v>
      </c>
      <c r="F1169" s="181" t="s">
        <v>1240</v>
      </c>
      <c r="G1169" s="181"/>
      <c r="H1169" s="181" t="s">
        <v>1241</v>
      </c>
      <c r="I1169" s="181"/>
      <c r="J1169" s="43">
        <v>552</v>
      </c>
      <c r="K1169" s="189" t="s">
        <v>310</v>
      </c>
      <c r="L1169" s="240" t="s">
        <v>2215</v>
      </c>
      <c r="N1169" s="209" t="s">
        <v>2183</v>
      </c>
      <c r="O1169" s="209"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88" t="s">
        <v>2184</v>
      </c>
      <c r="Q1169" s="288" t="s">
        <v>310</v>
      </c>
      <c r="R1169" s="288" t="str">
        <f>H1169&amp;" "&amp;I1169</f>
        <v xml:space="preserve">Household Taxes </v>
      </c>
      <c r="S1169" s="288" t="str">
        <f t="shared" si="95"/>
        <v>//**Household Taxes : **</v>
      </c>
      <c r="T1169" s="275"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25">
      <c r="A1170" s="275" t="s">
        <v>2185</v>
      </c>
      <c r="C1170" s="189" t="s">
        <v>1228</v>
      </c>
      <c r="D1170" s="189" t="s">
        <v>1249</v>
      </c>
      <c r="E1170" s="189" t="s">
        <v>1250</v>
      </c>
      <c r="F1170" s="181" t="s">
        <v>1243</v>
      </c>
      <c r="G1170" s="181"/>
      <c r="H1170" s="181" t="s">
        <v>1244</v>
      </c>
      <c r="I1170" s="181"/>
      <c r="J1170" s="43">
        <v>553</v>
      </c>
      <c r="K1170" s="189" t="s">
        <v>310</v>
      </c>
      <c r="L1170" s="240" t="s">
        <v>2215</v>
      </c>
      <c r="N1170" s="209" t="s">
        <v>2183</v>
      </c>
      <c r="O1170" s="209"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88" t="s">
        <v>2184</v>
      </c>
      <c r="Q1170" s="288" t="s">
        <v>310</v>
      </c>
      <c r="R1170" s="288" t="str">
        <f>H1170&amp;" "&amp;I1170</f>
        <v xml:space="preserve">Payroll Taxes </v>
      </c>
      <c r="S1170" s="288" t="str">
        <f t="shared" si="95"/>
        <v>//**Payroll Taxes : **</v>
      </c>
      <c r="T1170" s="275"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25">
      <c r="A1171" s="275" t="s">
        <v>2185</v>
      </c>
      <c r="C1171" s="189" t="s">
        <v>1228</v>
      </c>
      <c r="D1171" s="189" t="s">
        <v>1249</v>
      </c>
      <c r="E1171" s="189" t="s">
        <v>1250</v>
      </c>
      <c r="F1171" s="181" t="s">
        <v>1246</v>
      </c>
      <c r="G1171" s="181"/>
      <c r="H1171" s="181" t="s">
        <v>1247</v>
      </c>
      <c r="I1171" s="181"/>
      <c r="J1171" s="43">
        <v>554</v>
      </c>
      <c r="K1171" s="189" t="s">
        <v>310</v>
      </c>
      <c r="L1171" s="240" t="s">
        <v>2215</v>
      </c>
      <c r="N1171" s="209" t="s">
        <v>2183</v>
      </c>
      <c r="O1171" s="209"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88" t="s">
        <v>2184</v>
      </c>
      <c r="Q1171" s="288" t="s">
        <v>310</v>
      </c>
      <c r="R1171" s="288" t="str">
        <f>H1171&amp;" "&amp;I1171</f>
        <v xml:space="preserve">Corporate Income Taxes </v>
      </c>
      <c r="S1171" s="288" t="str">
        <f t="shared" si="95"/>
        <v>//**Corporate Income Taxes : **</v>
      </c>
      <c r="T1171" s="275"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0" customFormat="1" ht="255" x14ac:dyDescent="0.25">
      <c r="A1172" s="290" t="s">
        <v>2182</v>
      </c>
      <c r="B1172" s="276"/>
      <c r="C1172" s="290" t="s">
        <v>1228</v>
      </c>
      <c r="D1172" s="290" t="s">
        <v>414</v>
      </c>
      <c r="E1172" s="290" t="str">
        <f>E1173</f>
        <v>GRA for EV Subsidy</v>
      </c>
      <c r="M1172" s="276"/>
      <c r="N1172" s="292" t="s">
        <v>2183</v>
      </c>
      <c r="O1172" s="292"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0" t="s">
        <v>2184</v>
      </c>
      <c r="Q1172" s="290" t="s">
        <v>310</v>
      </c>
      <c r="S1172" s="290" t="str">
        <f t="shared" si="95"/>
        <v/>
      </c>
      <c r="T1172" s="290" t="str">
        <f t="shared" si="93"/>
        <v/>
      </c>
      <c r="U1172" s="303"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25">
      <c r="A1173" s="275" t="s">
        <v>2185</v>
      </c>
      <c r="C1173" s="181" t="s">
        <v>1228</v>
      </c>
      <c r="D1173" s="181" t="s">
        <v>414</v>
      </c>
      <c r="E1173" s="181" t="s">
        <v>1252</v>
      </c>
      <c r="F1173" s="181" t="s">
        <v>1231</v>
      </c>
      <c r="G1173" s="181"/>
      <c r="H1173" s="181" t="s">
        <v>1232</v>
      </c>
      <c r="I1173" s="181"/>
      <c r="J1173" s="43">
        <v>555</v>
      </c>
      <c r="K1173" s="181" t="s">
        <v>310</v>
      </c>
      <c r="L1173" s="240" t="s">
        <v>2215</v>
      </c>
      <c r="N1173" s="209" t="s">
        <v>2183</v>
      </c>
      <c r="O1173" s="209"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88" t="s">
        <v>2184</v>
      </c>
      <c r="Q1173" s="288" t="s">
        <v>310</v>
      </c>
      <c r="R1173" s="288" t="str">
        <f>H1173&amp;" "&amp;I1173</f>
        <v xml:space="preserve">Regular Spending </v>
      </c>
      <c r="S1173" s="288" t="str">
        <f t="shared" si="95"/>
        <v>//**Regular Spending : **</v>
      </c>
      <c r="T1173" s="275"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25">
      <c r="A1174" s="275" t="s">
        <v>2185</v>
      </c>
      <c r="C1174" s="189" t="s">
        <v>1228</v>
      </c>
      <c r="D1174" s="189" t="s">
        <v>414</v>
      </c>
      <c r="E1174" s="189" t="s">
        <v>1252</v>
      </c>
      <c r="F1174" s="181" t="s">
        <v>1237</v>
      </c>
      <c r="G1174" s="181"/>
      <c r="H1174" s="181" t="s">
        <v>1238</v>
      </c>
      <c r="I1174" s="181"/>
      <c r="J1174" s="43">
        <v>556</v>
      </c>
      <c r="K1174" s="189" t="s">
        <v>310</v>
      </c>
      <c r="L1174" s="240" t="s">
        <v>2215</v>
      </c>
      <c r="N1174" s="209" t="s">
        <v>2183</v>
      </c>
      <c r="O1174" s="209"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88" t="s">
        <v>2184</v>
      </c>
      <c r="Q1174" s="288" t="s">
        <v>310</v>
      </c>
      <c r="R1174" s="288" t="str">
        <f>H1174&amp;" "&amp;I1174</f>
        <v xml:space="preserve">Budget Deficit </v>
      </c>
      <c r="S1174" s="288" t="str">
        <f t="shared" si="95"/>
        <v>//**Budget Deficit : **</v>
      </c>
      <c r="T1174" s="275"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25">
      <c r="A1175" s="275" t="s">
        <v>2185</v>
      </c>
      <c r="C1175" s="189" t="s">
        <v>1228</v>
      </c>
      <c r="D1175" s="189" t="s">
        <v>414</v>
      </c>
      <c r="E1175" s="189" t="s">
        <v>1252</v>
      </c>
      <c r="F1175" s="181" t="s">
        <v>1240</v>
      </c>
      <c r="G1175" s="181"/>
      <c r="H1175" s="181" t="s">
        <v>1241</v>
      </c>
      <c r="I1175" s="181"/>
      <c r="J1175" s="43">
        <v>557</v>
      </c>
      <c r="K1175" s="189" t="s">
        <v>310</v>
      </c>
      <c r="L1175" s="240" t="s">
        <v>2215</v>
      </c>
      <c r="N1175" s="209" t="s">
        <v>2183</v>
      </c>
      <c r="O1175" s="209"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88" t="s">
        <v>2184</v>
      </c>
      <c r="Q1175" s="288" t="s">
        <v>310</v>
      </c>
      <c r="R1175" s="288" t="str">
        <f>H1175&amp;" "&amp;I1175</f>
        <v xml:space="preserve">Household Taxes </v>
      </c>
      <c r="S1175" s="288" t="str">
        <f t="shared" si="95"/>
        <v>//**Household Taxes : **</v>
      </c>
      <c r="T1175" s="275"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25">
      <c r="A1176" s="275" t="s">
        <v>2185</v>
      </c>
      <c r="C1176" s="189" t="s">
        <v>1228</v>
      </c>
      <c r="D1176" s="189" t="s">
        <v>414</v>
      </c>
      <c r="E1176" s="189" t="s">
        <v>1252</v>
      </c>
      <c r="F1176" s="181" t="s">
        <v>1243</v>
      </c>
      <c r="G1176" s="181"/>
      <c r="H1176" s="181" t="s">
        <v>1244</v>
      </c>
      <c r="I1176" s="181"/>
      <c r="J1176" s="43">
        <v>558</v>
      </c>
      <c r="K1176" s="189" t="s">
        <v>310</v>
      </c>
      <c r="L1176" s="240" t="s">
        <v>2215</v>
      </c>
      <c r="N1176" s="209" t="s">
        <v>2183</v>
      </c>
      <c r="O1176" s="209"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88" t="s">
        <v>2184</v>
      </c>
      <c r="Q1176" s="288" t="s">
        <v>310</v>
      </c>
      <c r="R1176" s="288" t="str">
        <f>H1176&amp;" "&amp;I1176</f>
        <v xml:space="preserve">Payroll Taxes </v>
      </c>
      <c r="S1176" s="288" t="str">
        <f t="shared" si="95"/>
        <v>//**Payroll Taxes : **</v>
      </c>
      <c r="T1176" s="275"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25">
      <c r="A1177" s="275" t="s">
        <v>2185</v>
      </c>
      <c r="C1177" s="189" t="s">
        <v>1228</v>
      </c>
      <c r="D1177" s="189" t="s">
        <v>414</v>
      </c>
      <c r="E1177" s="189" t="s">
        <v>1252</v>
      </c>
      <c r="F1177" s="181" t="s">
        <v>1246</v>
      </c>
      <c r="G1177" s="181"/>
      <c r="H1177" s="181" t="s">
        <v>1247</v>
      </c>
      <c r="I1177" s="181"/>
      <c r="J1177" s="43">
        <v>559</v>
      </c>
      <c r="K1177" s="189" t="s">
        <v>310</v>
      </c>
      <c r="L1177" s="240" t="s">
        <v>2215</v>
      </c>
      <c r="N1177" s="209" t="s">
        <v>2183</v>
      </c>
      <c r="O1177" s="209"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88" t="s">
        <v>2184</v>
      </c>
      <c r="Q1177" s="288" t="s">
        <v>310</v>
      </c>
      <c r="R1177" s="288" t="str">
        <f>H1177&amp;" "&amp;I1177</f>
        <v xml:space="preserve">Corporate Income Taxes </v>
      </c>
      <c r="S1177" s="288" t="str">
        <f t="shared" si="95"/>
        <v>//**Corporate Income Taxes : **</v>
      </c>
      <c r="T1177" s="275"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0" customFormat="1" ht="255" x14ac:dyDescent="0.25">
      <c r="A1178" s="290" t="s">
        <v>2182</v>
      </c>
      <c r="B1178" s="276"/>
      <c r="C1178" s="290" t="s">
        <v>1228</v>
      </c>
      <c r="D1178" s="290" t="s">
        <v>1254</v>
      </c>
      <c r="E1178" s="290" t="str">
        <f>E1179</f>
        <v>GRA for Electricity Generation Subsidies</v>
      </c>
      <c r="M1178" s="276"/>
      <c r="N1178" s="292" t="s">
        <v>2183</v>
      </c>
      <c r="O1178" s="292"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0" t="s">
        <v>2184</v>
      </c>
      <c r="Q1178" s="290" t="s">
        <v>310</v>
      </c>
      <c r="S1178" s="290" t="str">
        <f t="shared" si="95"/>
        <v/>
      </c>
      <c r="T1178" s="290" t="str">
        <f t="shared" si="93"/>
        <v/>
      </c>
      <c r="U1178" s="303"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25">
      <c r="A1179" s="275" t="s">
        <v>2185</v>
      </c>
      <c r="C1179" s="181" t="s">
        <v>1228</v>
      </c>
      <c r="D1179" s="181" t="s">
        <v>1254</v>
      </c>
      <c r="E1179" s="181" t="s">
        <v>1255</v>
      </c>
      <c r="F1179" s="181" t="s">
        <v>1231</v>
      </c>
      <c r="G1179" s="181"/>
      <c r="H1179" s="181" t="s">
        <v>1232</v>
      </c>
      <c r="I1179" s="181"/>
      <c r="J1179" s="43">
        <v>560</v>
      </c>
      <c r="K1179" s="181" t="s">
        <v>310</v>
      </c>
      <c r="L1179" s="240" t="s">
        <v>2215</v>
      </c>
      <c r="N1179" s="209" t="s">
        <v>2183</v>
      </c>
      <c r="O1179" s="209"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88" t="s">
        <v>2184</v>
      </c>
      <c r="Q1179" s="288" t="s">
        <v>310</v>
      </c>
      <c r="R1179" s="288" t="str">
        <f>H1179&amp;" "&amp;I1179</f>
        <v xml:space="preserve">Regular Spending </v>
      </c>
      <c r="S1179" s="288" t="str">
        <f t="shared" si="95"/>
        <v>//**Regular Spending : **</v>
      </c>
      <c r="T1179" s="275"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25">
      <c r="A1180" s="275" t="s">
        <v>2185</v>
      </c>
      <c r="C1180" s="189" t="s">
        <v>1228</v>
      </c>
      <c r="D1180" s="189" t="s">
        <v>1254</v>
      </c>
      <c r="E1180" s="189" t="s">
        <v>1255</v>
      </c>
      <c r="F1180" s="181" t="s">
        <v>1237</v>
      </c>
      <c r="G1180" s="181"/>
      <c r="H1180" s="181" t="s">
        <v>1238</v>
      </c>
      <c r="I1180" s="181"/>
      <c r="J1180" s="43">
        <v>561</v>
      </c>
      <c r="K1180" s="189" t="s">
        <v>310</v>
      </c>
      <c r="L1180" s="240" t="s">
        <v>2215</v>
      </c>
      <c r="N1180" s="209" t="s">
        <v>2183</v>
      </c>
      <c r="O1180" s="209"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88" t="s">
        <v>2184</v>
      </c>
      <c r="Q1180" s="288" t="s">
        <v>310</v>
      </c>
      <c r="R1180" s="288" t="str">
        <f>H1180&amp;" "&amp;I1180</f>
        <v xml:space="preserve">Budget Deficit </v>
      </c>
      <c r="S1180" s="288" t="str">
        <f t="shared" si="95"/>
        <v>//**Budget Deficit : **</v>
      </c>
      <c r="T1180" s="275"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25">
      <c r="A1181" s="275" t="s">
        <v>2185</v>
      </c>
      <c r="C1181" s="189" t="s">
        <v>1228</v>
      </c>
      <c r="D1181" s="189" t="s">
        <v>1254</v>
      </c>
      <c r="E1181" s="189" t="s">
        <v>1255</v>
      </c>
      <c r="F1181" s="181" t="s">
        <v>1240</v>
      </c>
      <c r="G1181" s="181"/>
      <c r="H1181" s="181" t="s">
        <v>1241</v>
      </c>
      <c r="I1181" s="181"/>
      <c r="J1181" s="43">
        <v>562</v>
      </c>
      <c r="K1181" s="189" t="s">
        <v>310</v>
      </c>
      <c r="L1181" s="240" t="s">
        <v>2215</v>
      </c>
      <c r="N1181" s="209" t="s">
        <v>2183</v>
      </c>
      <c r="O1181" s="209"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88" t="s">
        <v>2184</v>
      </c>
      <c r="Q1181" s="288" t="s">
        <v>310</v>
      </c>
      <c r="R1181" s="288" t="str">
        <f>H1181&amp;" "&amp;I1181</f>
        <v xml:space="preserve">Household Taxes </v>
      </c>
      <c r="S1181" s="288" t="str">
        <f t="shared" si="95"/>
        <v>//**Household Taxes : **</v>
      </c>
      <c r="T1181" s="275"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25">
      <c r="A1182" s="275" t="s">
        <v>2185</v>
      </c>
      <c r="C1182" s="189" t="s">
        <v>1228</v>
      </c>
      <c r="D1182" s="189" t="s">
        <v>1254</v>
      </c>
      <c r="E1182" s="189" t="s">
        <v>1255</v>
      </c>
      <c r="F1182" s="181" t="s">
        <v>1243</v>
      </c>
      <c r="G1182" s="181"/>
      <c r="H1182" s="181" t="s">
        <v>1244</v>
      </c>
      <c r="I1182" s="181"/>
      <c r="J1182" s="43">
        <v>563</v>
      </c>
      <c r="K1182" s="189" t="s">
        <v>310</v>
      </c>
      <c r="L1182" s="240" t="s">
        <v>2215</v>
      </c>
      <c r="N1182" s="209" t="s">
        <v>2183</v>
      </c>
      <c r="O1182" s="209"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88" t="s">
        <v>2184</v>
      </c>
      <c r="Q1182" s="288" t="s">
        <v>310</v>
      </c>
      <c r="R1182" s="288" t="str">
        <f>H1182&amp;" "&amp;I1182</f>
        <v xml:space="preserve">Payroll Taxes </v>
      </c>
      <c r="S1182" s="288" t="str">
        <f t="shared" si="95"/>
        <v>//**Payroll Taxes : **</v>
      </c>
      <c r="T1182" s="275"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25">
      <c r="A1183" s="275" t="s">
        <v>2185</v>
      </c>
      <c r="C1183" s="189" t="s">
        <v>1228</v>
      </c>
      <c r="D1183" s="189" t="s">
        <v>1254</v>
      </c>
      <c r="E1183" s="189" t="s">
        <v>1255</v>
      </c>
      <c r="F1183" s="181" t="s">
        <v>1246</v>
      </c>
      <c r="G1183" s="181"/>
      <c r="H1183" s="181" t="s">
        <v>1247</v>
      </c>
      <c r="I1183" s="181"/>
      <c r="J1183" s="43">
        <v>564</v>
      </c>
      <c r="K1183" s="189" t="s">
        <v>310</v>
      </c>
      <c r="L1183" s="240" t="s">
        <v>2215</v>
      </c>
      <c r="N1183" s="209" t="s">
        <v>2183</v>
      </c>
      <c r="O1183" s="209"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88" t="s">
        <v>2184</v>
      </c>
      <c r="Q1183" s="288" t="s">
        <v>310</v>
      </c>
      <c r="R1183" s="288" t="str">
        <f>H1183&amp;" "&amp;I1183</f>
        <v xml:space="preserve">Corporate Income Taxes </v>
      </c>
      <c r="S1183" s="288" t="str">
        <f t="shared" si="95"/>
        <v>//**Corporate Income Taxes : **</v>
      </c>
      <c r="T1183" s="275"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0" customFormat="1" ht="255" x14ac:dyDescent="0.25">
      <c r="A1184" s="290" t="s">
        <v>2182</v>
      </c>
      <c r="B1184" s="276"/>
      <c r="C1184" s="290" t="s">
        <v>1228</v>
      </c>
      <c r="D1184" s="290" t="s">
        <v>1257</v>
      </c>
      <c r="E1184" s="290" t="str">
        <f>E1185</f>
        <v>GRA for Electricity Capacity Construction Subsidies</v>
      </c>
      <c r="M1184" s="276"/>
      <c r="N1184" s="292" t="s">
        <v>2183</v>
      </c>
      <c r="O1184" s="292"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0" t="s">
        <v>2184</v>
      </c>
      <c r="Q1184" s="290" t="s">
        <v>310</v>
      </c>
      <c r="S1184" s="290" t="str">
        <f t="shared" si="95"/>
        <v/>
      </c>
      <c r="T1184" s="290" t="str">
        <f t="shared" si="102"/>
        <v/>
      </c>
      <c r="U1184" s="303"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25">
      <c r="A1185" s="275" t="s">
        <v>2185</v>
      </c>
      <c r="C1185" s="181" t="s">
        <v>1228</v>
      </c>
      <c r="D1185" s="181" t="s">
        <v>1257</v>
      </c>
      <c r="E1185" s="181" t="s">
        <v>1258</v>
      </c>
      <c r="F1185" s="181" t="s">
        <v>1231</v>
      </c>
      <c r="G1185" s="181"/>
      <c r="H1185" s="181" t="s">
        <v>1232</v>
      </c>
      <c r="I1185" s="181"/>
      <c r="J1185" s="43">
        <v>565</v>
      </c>
      <c r="K1185" s="181" t="s">
        <v>310</v>
      </c>
      <c r="L1185" s="240" t="s">
        <v>2215</v>
      </c>
      <c r="N1185" s="209" t="s">
        <v>2183</v>
      </c>
      <c r="O1185" s="209"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88" t="s">
        <v>2184</v>
      </c>
      <c r="Q1185" s="288" t="s">
        <v>310</v>
      </c>
      <c r="R1185" s="288" t="str">
        <f>H1185&amp;" "&amp;I1185</f>
        <v xml:space="preserve">Regular Spending </v>
      </c>
      <c r="S1185" s="288" t="str">
        <f t="shared" si="95"/>
        <v>//**Regular Spending : **</v>
      </c>
      <c r="T1185" s="275"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25">
      <c r="A1186" s="275" t="s">
        <v>2185</v>
      </c>
      <c r="C1186" s="189" t="s">
        <v>1228</v>
      </c>
      <c r="D1186" s="189" t="s">
        <v>1257</v>
      </c>
      <c r="E1186" s="189" t="s">
        <v>1258</v>
      </c>
      <c r="F1186" s="181" t="s">
        <v>1237</v>
      </c>
      <c r="G1186" s="181"/>
      <c r="H1186" s="181" t="s">
        <v>1238</v>
      </c>
      <c r="I1186" s="181"/>
      <c r="J1186" s="43">
        <v>566</v>
      </c>
      <c r="K1186" s="189" t="s">
        <v>310</v>
      </c>
      <c r="L1186" s="240" t="s">
        <v>2215</v>
      </c>
      <c r="N1186" s="209" t="s">
        <v>2183</v>
      </c>
      <c r="O1186" s="209"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88" t="s">
        <v>2184</v>
      </c>
      <c r="Q1186" s="288" t="s">
        <v>310</v>
      </c>
      <c r="R1186" s="288" t="str">
        <f t="shared" ref="R1186:R1213" si="103">H1186&amp;" "&amp;I1186</f>
        <v xml:space="preserve">Budget Deficit </v>
      </c>
      <c r="S1186" s="288" t="str">
        <f t="shared" si="95"/>
        <v>//**Budget Deficit : **</v>
      </c>
      <c r="T1186" s="275"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25">
      <c r="A1187" s="275" t="s">
        <v>2185</v>
      </c>
      <c r="C1187" s="189" t="s">
        <v>1228</v>
      </c>
      <c r="D1187" s="189" t="s">
        <v>1257</v>
      </c>
      <c r="E1187" s="189" t="s">
        <v>1258</v>
      </c>
      <c r="F1187" s="181" t="s">
        <v>1240</v>
      </c>
      <c r="G1187" s="181"/>
      <c r="H1187" s="181" t="s">
        <v>1241</v>
      </c>
      <c r="I1187" s="181"/>
      <c r="J1187" s="43">
        <v>567</v>
      </c>
      <c r="K1187" s="189" t="s">
        <v>310</v>
      </c>
      <c r="L1187" s="240" t="s">
        <v>2215</v>
      </c>
      <c r="N1187" s="209" t="s">
        <v>2183</v>
      </c>
      <c r="O1187" s="209"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88" t="s">
        <v>2184</v>
      </c>
      <c r="Q1187" s="288" t="s">
        <v>310</v>
      </c>
      <c r="R1187" s="288" t="str">
        <f t="shared" si="103"/>
        <v xml:space="preserve">Household Taxes </v>
      </c>
      <c r="S1187" s="288" t="str">
        <f t="shared" si="95"/>
        <v>//**Household Taxes : **</v>
      </c>
      <c r="T1187" s="275"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25">
      <c r="A1188" s="275" t="s">
        <v>2185</v>
      </c>
      <c r="C1188" s="189" t="s">
        <v>1228</v>
      </c>
      <c r="D1188" s="189" t="s">
        <v>1257</v>
      </c>
      <c r="E1188" s="189" t="s">
        <v>1258</v>
      </c>
      <c r="F1188" s="181" t="s">
        <v>1243</v>
      </c>
      <c r="G1188" s="181"/>
      <c r="H1188" s="181" t="s">
        <v>1244</v>
      </c>
      <c r="I1188" s="181"/>
      <c r="J1188" s="43">
        <v>568</v>
      </c>
      <c r="K1188" s="189" t="s">
        <v>310</v>
      </c>
      <c r="L1188" s="240" t="s">
        <v>2215</v>
      </c>
      <c r="N1188" s="209" t="s">
        <v>2183</v>
      </c>
      <c r="O1188" s="209"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88" t="s">
        <v>2184</v>
      </c>
      <c r="Q1188" s="288" t="s">
        <v>310</v>
      </c>
      <c r="R1188" s="288" t="str">
        <f t="shared" si="103"/>
        <v xml:space="preserve">Payroll Taxes </v>
      </c>
      <c r="S1188" s="288" t="str">
        <f t="shared" si="95"/>
        <v>//**Payroll Taxes : **</v>
      </c>
      <c r="T1188" s="275"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25">
      <c r="A1189" s="275" t="s">
        <v>2185</v>
      </c>
      <c r="C1189" s="189" t="s">
        <v>1228</v>
      </c>
      <c r="D1189" s="189" t="s">
        <v>1257</v>
      </c>
      <c r="E1189" s="189" t="s">
        <v>1258</v>
      </c>
      <c r="F1189" s="181" t="s">
        <v>1246</v>
      </c>
      <c r="G1189" s="181"/>
      <c r="H1189" s="181" t="s">
        <v>1247</v>
      </c>
      <c r="I1189" s="181"/>
      <c r="J1189" s="43">
        <v>569</v>
      </c>
      <c r="K1189" s="189" t="s">
        <v>310</v>
      </c>
      <c r="L1189" s="240" t="s">
        <v>2215</v>
      </c>
      <c r="N1189" s="209" t="s">
        <v>2183</v>
      </c>
      <c r="O1189" s="209"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88" t="s">
        <v>2184</v>
      </c>
      <c r="Q1189" s="288" t="s">
        <v>310</v>
      </c>
      <c r="R1189" s="288" t="str">
        <f t="shared" si="103"/>
        <v xml:space="preserve">Corporate Income Taxes </v>
      </c>
      <c r="S1189" s="288" t="str">
        <f t="shared" si="95"/>
        <v>//**Corporate Income Taxes : **</v>
      </c>
      <c r="T1189" s="275"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0" customFormat="1" ht="255" x14ac:dyDescent="0.25">
      <c r="A1190" s="290" t="s">
        <v>2182</v>
      </c>
      <c r="B1190" s="276"/>
      <c r="C1190" s="290" t="s">
        <v>1228</v>
      </c>
      <c r="D1190" s="290" t="s">
        <v>543</v>
      </c>
      <c r="E1190" s="290" t="str">
        <f>E1191</f>
        <v>GRA for Distributed Solar Subsidy</v>
      </c>
      <c r="M1190" s="276"/>
      <c r="N1190" s="292" t="s">
        <v>2183</v>
      </c>
      <c r="O1190" s="292"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0" t="s">
        <v>2184</v>
      </c>
      <c r="Q1190" s="290" t="s">
        <v>310</v>
      </c>
      <c r="S1190" s="290" t="str">
        <f t="shared" si="95"/>
        <v/>
      </c>
      <c r="T1190" s="290" t="str">
        <f t="shared" si="102"/>
        <v/>
      </c>
      <c r="U1190" s="303"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25">
      <c r="A1191" s="275" t="s">
        <v>2185</v>
      </c>
      <c r="C1191" s="181" t="s">
        <v>1228</v>
      </c>
      <c r="D1191" s="181" t="s">
        <v>543</v>
      </c>
      <c r="E1191" s="181" t="s">
        <v>1260</v>
      </c>
      <c r="F1191" s="181" t="s">
        <v>1231</v>
      </c>
      <c r="G1191" s="181"/>
      <c r="H1191" s="181" t="s">
        <v>1232</v>
      </c>
      <c r="I1191" s="181"/>
      <c r="J1191" s="43">
        <v>570</v>
      </c>
      <c r="K1191" s="181" t="s">
        <v>310</v>
      </c>
      <c r="L1191" s="240" t="s">
        <v>2215</v>
      </c>
      <c r="N1191" s="209" t="s">
        <v>2183</v>
      </c>
      <c r="O1191" s="209"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88" t="s">
        <v>2184</v>
      </c>
      <c r="Q1191" s="288" t="s">
        <v>310</v>
      </c>
      <c r="R1191" s="288" t="str">
        <f t="shared" si="103"/>
        <v xml:space="preserve">Regular Spending </v>
      </c>
      <c r="S1191" s="288" t="str">
        <f t="shared" si="95"/>
        <v>//**Regular Spending : **</v>
      </c>
      <c r="T1191" s="275"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25">
      <c r="A1192" s="275" t="s">
        <v>2185</v>
      </c>
      <c r="C1192" s="189" t="s">
        <v>1228</v>
      </c>
      <c r="D1192" s="189" t="s">
        <v>543</v>
      </c>
      <c r="E1192" s="189" t="s">
        <v>1260</v>
      </c>
      <c r="F1192" s="181" t="s">
        <v>1237</v>
      </c>
      <c r="G1192" s="181"/>
      <c r="H1192" s="181" t="s">
        <v>1238</v>
      </c>
      <c r="I1192" s="181"/>
      <c r="J1192" s="43">
        <v>571</v>
      </c>
      <c r="K1192" s="189" t="s">
        <v>310</v>
      </c>
      <c r="L1192" s="240" t="s">
        <v>2215</v>
      </c>
      <c r="N1192" s="209" t="s">
        <v>2183</v>
      </c>
      <c r="O1192" s="209"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88" t="s">
        <v>2184</v>
      </c>
      <c r="Q1192" s="288" t="s">
        <v>310</v>
      </c>
      <c r="R1192" s="288" t="str">
        <f t="shared" si="103"/>
        <v xml:space="preserve">Budget Deficit </v>
      </c>
      <c r="S1192" s="288" t="str">
        <f t="shared" si="95"/>
        <v>//**Budget Deficit : **</v>
      </c>
      <c r="T1192" s="275"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25">
      <c r="A1193" s="275" t="s">
        <v>2185</v>
      </c>
      <c r="C1193" s="189" t="s">
        <v>1228</v>
      </c>
      <c r="D1193" s="189" t="s">
        <v>543</v>
      </c>
      <c r="E1193" s="189" t="s">
        <v>1260</v>
      </c>
      <c r="F1193" s="181" t="s">
        <v>1240</v>
      </c>
      <c r="G1193" s="181"/>
      <c r="H1193" s="181" t="s">
        <v>1241</v>
      </c>
      <c r="I1193" s="181"/>
      <c r="J1193" s="43">
        <v>572</v>
      </c>
      <c r="K1193" s="189" t="s">
        <v>310</v>
      </c>
      <c r="L1193" s="240" t="s">
        <v>2215</v>
      </c>
      <c r="N1193" s="209" t="s">
        <v>2183</v>
      </c>
      <c r="O1193" s="209"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88" t="s">
        <v>2184</v>
      </c>
      <c r="Q1193" s="288" t="s">
        <v>310</v>
      </c>
      <c r="R1193" s="288" t="str">
        <f t="shared" si="103"/>
        <v xml:space="preserve">Household Taxes </v>
      </c>
      <c r="S1193" s="288" t="str">
        <f t="shared" si="95"/>
        <v>//**Household Taxes : **</v>
      </c>
      <c r="T1193" s="275"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25">
      <c r="A1194" s="275" t="s">
        <v>2185</v>
      </c>
      <c r="C1194" s="189" t="s">
        <v>1228</v>
      </c>
      <c r="D1194" s="189" t="s">
        <v>543</v>
      </c>
      <c r="E1194" s="189" t="s">
        <v>1260</v>
      </c>
      <c r="F1194" s="181" t="s">
        <v>1243</v>
      </c>
      <c r="G1194" s="181"/>
      <c r="H1194" s="181" t="s">
        <v>1244</v>
      </c>
      <c r="I1194" s="181"/>
      <c r="J1194" s="43">
        <v>573</v>
      </c>
      <c r="K1194" s="189" t="s">
        <v>310</v>
      </c>
      <c r="L1194" s="240" t="s">
        <v>2215</v>
      </c>
      <c r="N1194" s="209" t="s">
        <v>2183</v>
      </c>
      <c r="O1194" s="209"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88" t="s">
        <v>2184</v>
      </c>
      <c r="Q1194" s="288" t="s">
        <v>310</v>
      </c>
      <c r="R1194" s="288" t="str">
        <f t="shared" si="103"/>
        <v xml:space="preserve">Payroll Taxes </v>
      </c>
      <c r="S1194" s="288" t="str">
        <f t="shared" ref="S1194:S1213" si="104">IF(R1194="","","//**"&amp;R1194&amp;": **")</f>
        <v>//**Payroll Taxes : **</v>
      </c>
      <c r="T1194" s="275"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25">
      <c r="A1195" s="275" t="s">
        <v>2185</v>
      </c>
      <c r="C1195" s="189" t="s">
        <v>1228</v>
      </c>
      <c r="D1195" s="189" t="s">
        <v>543</v>
      </c>
      <c r="E1195" s="189" t="s">
        <v>1260</v>
      </c>
      <c r="F1195" s="181" t="s">
        <v>1246</v>
      </c>
      <c r="G1195" s="181"/>
      <c r="H1195" s="181" t="s">
        <v>1247</v>
      </c>
      <c r="I1195" s="181"/>
      <c r="J1195" s="43">
        <v>574</v>
      </c>
      <c r="K1195" s="189" t="s">
        <v>310</v>
      </c>
      <c r="L1195" s="240" t="s">
        <v>2215</v>
      </c>
      <c r="N1195" s="209" t="s">
        <v>2183</v>
      </c>
      <c r="O1195" s="209"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88" t="s">
        <v>2184</v>
      </c>
      <c r="Q1195" s="288" t="s">
        <v>310</v>
      </c>
      <c r="R1195" s="288" t="str">
        <f t="shared" si="103"/>
        <v xml:space="preserve">Corporate Income Taxes </v>
      </c>
      <c r="S1195" s="288" t="str">
        <f t="shared" si="104"/>
        <v>//**Corporate Income Taxes : **</v>
      </c>
      <c r="T1195" s="275"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0" customFormat="1" ht="255" x14ac:dyDescent="0.25">
      <c r="A1196" s="290" t="s">
        <v>2182</v>
      </c>
      <c r="B1196" s="276"/>
      <c r="C1196" s="290" t="s">
        <v>1228</v>
      </c>
      <c r="D1196" s="290" t="s">
        <v>1262</v>
      </c>
      <c r="E1196" s="290" t="str">
        <f>E1197</f>
        <v>GRA for Fuel Subsidies</v>
      </c>
      <c r="M1196" s="276"/>
      <c r="N1196" s="292" t="s">
        <v>2183</v>
      </c>
      <c r="O1196" s="292"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0" t="s">
        <v>2184</v>
      </c>
      <c r="Q1196" s="290" t="s">
        <v>310</v>
      </c>
      <c r="S1196" s="290" t="str">
        <f t="shared" si="104"/>
        <v/>
      </c>
      <c r="T1196" s="290" t="str">
        <f t="shared" si="102"/>
        <v/>
      </c>
      <c r="U1196" s="303"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25">
      <c r="A1197" s="275" t="s">
        <v>2185</v>
      </c>
      <c r="C1197" s="181" t="s">
        <v>1228</v>
      </c>
      <c r="D1197" s="181" t="s">
        <v>1262</v>
      </c>
      <c r="E1197" s="181" t="s">
        <v>1263</v>
      </c>
      <c r="F1197" s="181" t="s">
        <v>1231</v>
      </c>
      <c r="G1197" s="181"/>
      <c r="H1197" s="181" t="s">
        <v>1232</v>
      </c>
      <c r="I1197" s="181"/>
      <c r="J1197" s="43">
        <v>575</v>
      </c>
      <c r="K1197" s="181" t="s">
        <v>310</v>
      </c>
      <c r="L1197" s="240" t="s">
        <v>2215</v>
      </c>
      <c r="N1197" s="209" t="s">
        <v>2183</v>
      </c>
      <c r="O1197" s="209"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88" t="s">
        <v>2184</v>
      </c>
      <c r="Q1197" s="288" t="s">
        <v>310</v>
      </c>
      <c r="R1197" s="288" t="str">
        <f t="shared" si="103"/>
        <v xml:space="preserve">Regular Spending </v>
      </c>
      <c r="S1197" s="288" t="str">
        <f t="shared" si="104"/>
        <v>//**Regular Spending : **</v>
      </c>
      <c r="T1197" s="275"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25">
      <c r="A1198" s="275" t="s">
        <v>2185</v>
      </c>
      <c r="C1198" s="189" t="s">
        <v>1228</v>
      </c>
      <c r="D1198" s="189" t="s">
        <v>1262</v>
      </c>
      <c r="E1198" s="189" t="s">
        <v>1263</v>
      </c>
      <c r="F1198" s="181" t="s">
        <v>1237</v>
      </c>
      <c r="G1198" s="181"/>
      <c r="H1198" s="181" t="s">
        <v>1238</v>
      </c>
      <c r="I1198" s="181"/>
      <c r="J1198" s="43">
        <v>576</v>
      </c>
      <c r="K1198" s="189" t="s">
        <v>310</v>
      </c>
      <c r="L1198" s="240" t="s">
        <v>2215</v>
      </c>
      <c r="N1198" s="209" t="s">
        <v>2183</v>
      </c>
      <c r="O1198" s="209"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88" t="s">
        <v>2184</v>
      </c>
      <c r="Q1198" s="288" t="s">
        <v>310</v>
      </c>
      <c r="R1198" s="288" t="str">
        <f t="shared" si="103"/>
        <v xml:space="preserve">Budget Deficit </v>
      </c>
      <c r="S1198" s="288" t="str">
        <f t="shared" si="104"/>
        <v>//**Budget Deficit : **</v>
      </c>
      <c r="T1198" s="275"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25">
      <c r="A1199" s="275" t="s">
        <v>2185</v>
      </c>
      <c r="C1199" s="189" t="s">
        <v>1228</v>
      </c>
      <c r="D1199" s="189" t="s">
        <v>1262</v>
      </c>
      <c r="E1199" s="189" t="s">
        <v>1263</v>
      </c>
      <c r="F1199" s="181" t="s">
        <v>1240</v>
      </c>
      <c r="G1199" s="181"/>
      <c r="H1199" s="181" t="s">
        <v>1241</v>
      </c>
      <c r="I1199" s="181"/>
      <c r="J1199" s="43">
        <v>577</v>
      </c>
      <c r="K1199" s="189" t="s">
        <v>310</v>
      </c>
      <c r="L1199" s="240" t="s">
        <v>2215</v>
      </c>
      <c r="N1199" s="209" t="s">
        <v>2183</v>
      </c>
      <c r="O1199" s="209"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88" t="s">
        <v>2184</v>
      </c>
      <c r="Q1199" s="288" t="s">
        <v>310</v>
      </c>
      <c r="R1199" s="288" t="str">
        <f t="shared" si="103"/>
        <v xml:space="preserve">Household Taxes </v>
      </c>
      <c r="S1199" s="288" t="str">
        <f t="shared" si="104"/>
        <v>//**Household Taxes : **</v>
      </c>
      <c r="T1199" s="275"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25">
      <c r="A1200" s="275" t="s">
        <v>2185</v>
      </c>
      <c r="C1200" s="189" t="s">
        <v>1228</v>
      </c>
      <c r="D1200" s="189" t="s">
        <v>1262</v>
      </c>
      <c r="E1200" s="189" t="s">
        <v>1263</v>
      </c>
      <c r="F1200" s="181" t="s">
        <v>1243</v>
      </c>
      <c r="G1200" s="181"/>
      <c r="H1200" s="181" t="s">
        <v>1244</v>
      </c>
      <c r="I1200" s="181"/>
      <c r="J1200" s="43">
        <v>578</v>
      </c>
      <c r="K1200" s="189" t="s">
        <v>310</v>
      </c>
      <c r="L1200" s="240" t="s">
        <v>2215</v>
      </c>
      <c r="N1200" s="209" t="s">
        <v>2183</v>
      </c>
      <c r="O1200" s="209"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88" t="s">
        <v>2184</v>
      </c>
      <c r="Q1200" s="288" t="s">
        <v>310</v>
      </c>
      <c r="R1200" s="288" t="str">
        <f t="shared" si="103"/>
        <v xml:space="preserve">Payroll Taxes </v>
      </c>
      <c r="S1200" s="288" t="str">
        <f t="shared" si="104"/>
        <v>//**Payroll Taxes : **</v>
      </c>
      <c r="T1200" s="275"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25">
      <c r="A1201" s="275" t="s">
        <v>2185</v>
      </c>
      <c r="C1201" s="189" t="s">
        <v>1228</v>
      </c>
      <c r="D1201" s="189" t="s">
        <v>1262</v>
      </c>
      <c r="E1201" s="189" t="s">
        <v>1263</v>
      </c>
      <c r="F1201" s="181" t="s">
        <v>1246</v>
      </c>
      <c r="G1201" s="181"/>
      <c r="H1201" s="181" t="s">
        <v>1247</v>
      </c>
      <c r="I1201" s="181"/>
      <c r="J1201" s="43">
        <v>579</v>
      </c>
      <c r="K1201" s="189" t="s">
        <v>310</v>
      </c>
      <c r="L1201" s="240" t="s">
        <v>2215</v>
      </c>
      <c r="N1201" s="209" t="s">
        <v>2183</v>
      </c>
      <c r="O1201" s="209"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88" t="s">
        <v>2184</v>
      </c>
      <c r="Q1201" s="288" t="s">
        <v>310</v>
      </c>
      <c r="R1201" s="288" t="str">
        <f t="shared" si="103"/>
        <v xml:space="preserve">Corporate Income Taxes </v>
      </c>
      <c r="S1201" s="288" t="str">
        <f t="shared" si="104"/>
        <v>//**Corporate Income Taxes : **</v>
      </c>
      <c r="T1201" s="275"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0" customFormat="1" ht="255" x14ac:dyDescent="0.25">
      <c r="A1202" s="290" t="s">
        <v>2182</v>
      </c>
      <c r="B1202" s="276"/>
      <c r="C1202" s="290" t="s">
        <v>1228</v>
      </c>
      <c r="D1202" s="290" t="s">
        <v>1265</v>
      </c>
      <c r="E1202" s="290" t="str">
        <f>E1203</f>
        <v>GRA for National Debt Interest</v>
      </c>
      <c r="M1202" s="276"/>
      <c r="N1202" s="292" t="s">
        <v>2183</v>
      </c>
      <c r="O1202" s="292"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0" t="s">
        <v>2184</v>
      </c>
      <c r="Q1202" s="290" t="s">
        <v>310</v>
      </c>
      <c r="S1202" s="290" t="str">
        <f t="shared" si="104"/>
        <v/>
      </c>
      <c r="T1202" s="290" t="str">
        <f t="shared" si="102"/>
        <v/>
      </c>
      <c r="U1202" s="303"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25">
      <c r="A1203" s="275" t="s">
        <v>2185</v>
      </c>
      <c r="C1203" s="181" t="s">
        <v>1228</v>
      </c>
      <c r="D1203" s="181" t="s">
        <v>1265</v>
      </c>
      <c r="E1203" s="181" t="s">
        <v>1266</v>
      </c>
      <c r="F1203" s="181" t="s">
        <v>1231</v>
      </c>
      <c r="G1203" s="181"/>
      <c r="H1203" s="181" t="s">
        <v>1232</v>
      </c>
      <c r="I1203" s="181"/>
      <c r="J1203" s="43">
        <v>580</v>
      </c>
      <c r="K1203" s="181" t="s">
        <v>310</v>
      </c>
      <c r="L1203" s="240" t="s">
        <v>2215</v>
      </c>
      <c r="N1203" s="209" t="s">
        <v>2183</v>
      </c>
      <c r="O1203" s="209"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88" t="s">
        <v>2184</v>
      </c>
      <c r="Q1203" s="288" t="s">
        <v>310</v>
      </c>
      <c r="R1203" s="288" t="str">
        <f t="shared" si="103"/>
        <v xml:space="preserve">Regular Spending </v>
      </c>
      <c r="S1203" s="288" t="str">
        <f t="shared" si="104"/>
        <v>//**Regular Spending : **</v>
      </c>
      <c r="T1203" s="275"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25">
      <c r="A1204" s="275" t="s">
        <v>2185</v>
      </c>
      <c r="C1204" s="189" t="s">
        <v>1228</v>
      </c>
      <c r="D1204" s="189" t="s">
        <v>1265</v>
      </c>
      <c r="E1204" s="189" t="s">
        <v>1266</v>
      </c>
      <c r="F1204" s="181" t="s">
        <v>1237</v>
      </c>
      <c r="G1204" s="181"/>
      <c r="H1204" s="181" t="s">
        <v>1238</v>
      </c>
      <c r="I1204" s="181"/>
      <c r="J1204" s="43">
        <v>581</v>
      </c>
      <c r="K1204" s="189" t="s">
        <v>310</v>
      </c>
      <c r="L1204" s="240" t="s">
        <v>2215</v>
      </c>
      <c r="N1204" s="209" t="s">
        <v>2183</v>
      </c>
      <c r="O1204" s="209"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88" t="s">
        <v>2184</v>
      </c>
      <c r="Q1204" s="288" t="s">
        <v>310</v>
      </c>
      <c r="R1204" s="288" t="str">
        <f t="shared" si="103"/>
        <v xml:space="preserve">Budget Deficit </v>
      </c>
      <c r="S1204" s="288" t="str">
        <f t="shared" si="104"/>
        <v>//**Budget Deficit : **</v>
      </c>
      <c r="T1204" s="275"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25">
      <c r="A1205" s="275" t="s">
        <v>2185</v>
      </c>
      <c r="C1205" s="189" t="s">
        <v>1228</v>
      </c>
      <c r="D1205" s="189" t="s">
        <v>1265</v>
      </c>
      <c r="E1205" s="189" t="s">
        <v>1266</v>
      </c>
      <c r="F1205" s="181" t="s">
        <v>1240</v>
      </c>
      <c r="G1205" s="181"/>
      <c r="H1205" s="181" t="s">
        <v>1241</v>
      </c>
      <c r="I1205" s="181"/>
      <c r="J1205" s="43">
        <v>582</v>
      </c>
      <c r="K1205" s="189" t="s">
        <v>310</v>
      </c>
      <c r="L1205" s="240" t="s">
        <v>2215</v>
      </c>
      <c r="N1205" s="209" t="s">
        <v>2183</v>
      </c>
      <c r="O1205" s="209"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88" t="s">
        <v>2184</v>
      </c>
      <c r="Q1205" s="288" t="s">
        <v>310</v>
      </c>
      <c r="R1205" s="288" t="str">
        <f t="shared" si="103"/>
        <v xml:space="preserve">Household Taxes </v>
      </c>
      <c r="S1205" s="288" t="str">
        <f t="shared" si="104"/>
        <v>//**Household Taxes : **</v>
      </c>
      <c r="T1205" s="275"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25">
      <c r="A1206" s="275" t="s">
        <v>2185</v>
      </c>
      <c r="C1206" s="189" t="s">
        <v>1228</v>
      </c>
      <c r="D1206" s="189" t="s">
        <v>1265</v>
      </c>
      <c r="E1206" s="189" t="s">
        <v>1266</v>
      </c>
      <c r="F1206" s="181" t="s">
        <v>1243</v>
      </c>
      <c r="G1206" s="181"/>
      <c r="H1206" s="181" t="s">
        <v>1244</v>
      </c>
      <c r="I1206" s="181"/>
      <c r="J1206" s="43">
        <v>583</v>
      </c>
      <c r="K1206" s="189" t="s">
        <v>310</v>
      </c>
      <c r="L1206" s="240" t="s">
        <v>2215</v>
      </c>
      <c r="N1206" s="209" t="s">
        <v>2183</v>
      </c>
      <c r="O1206" s="209"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88" t="s">
        <v>2184</v>
      </c>
      <c r="Q1206" s="288" t="s">
        <v>310</v>
      </c>
      <c r="R1206" s="288" t="str">
        <f t="shared" si="103"/>
        <v xml:space="preserve">Payroll Taxes </v>
      </c>
      <c r="S1206" s="288" t="str">
        <f t="shared" si="104"/>
        <v>//**Payroll Taxes : **</v>
      </c>
      <c r="T1206" s="275"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25">
      <c r="A1207" s="275" t="s">
        <v>2185</v>
      </c>
      <c r="C1207" s="189" t="s">
        <v>1228</v>
      </c>
      <c r="D1207" s="189" t="s">
        <v>1265</v>
      </c>
      <c r="E1207" s="189" t="s">
        <v>1266</v>
      </c>
      <c r="F1207" s="181" t="s">
        <v>1246</v>
      </c>
      <c r="G1207" s="181"/>
      <c r="H1207" s="181" t="s">
        <v>1247</v>
      </c>
      <c r="I1207" s="181"/>
      <c r="J1207" s="43">
        <v>584</v>
      </c>
      <c r="K1207" s="189" t="s">
        <v>310</v>
      </c>
      <c r="L1207" s="240" t="s">
        <v>2215</v>
      </c>
      <c r="N1207" s="209" t="s">
        <v>2183</v>
      </c>
      <c r="O1207" s="209"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88" t="s">
        <v>2184</v>
      </c>
      <c r="Q1207" s="288" t="s">
        <v>310</v>
      </c>
      <c r="R1207" s="288" t="str">
        <f t="shared" si="103"/>
        <v xml:space="preserve">Corporate Income Taxes </v>
      </c>
      <c r="S1207" s="288" t="str">
        <f t="shared" si="104"/>
        <v>//**Corporate Income Taxes : **</v>
      </c>
      <c r="T1207" s="275"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0" customFormat="1" ht="255" x14ac:dyDescent="0.25">
      <c r="A1208" s="290" t="s">
        <v>2182</v>
      </c>
      <c r="B1208" s="276"/>
      <c r="C1208" s="290" t="s">
        <v>1228</v>
      </c>
      <c r="D1208" s="290" t="s">
        <v>1268</v>
      </c>
      <c r="E1208" s="290" t="str">
        <f>E1209</f>
        <v>GRA for Remaining Government Cash Flow Changes</v>
      </c>
      <c r="M1208" s="276"/>
      <c r="N1208" s="292" t="s">
        <v>2183</v>
      </c>
      <c r="O1208" s="292"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0" t="s">
        <v>2184</v>
      </c>
      <c r="Q1208" s="290" t="s">
        <v>310</v>
      </c>
      <c r="S1208" s="290" t="str">
        <f t="shared" si="104"/>
        <v/>
      </c>
      <c r="T1208" s="290" t="str">
        <f t="shared" si="102"/>
        <v/>
      </c>
      <c r="U1208" s="303"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25">
      <c r="A1209" s="275" t="s">
        <v>2185</v>
      </c>
      <c r="C1209" s="181" t="s">
        <v>1228</v>
      </c>
      <c r="D1209" s="181" t="s">
        <v>1268</v>
      </c>
      <c r="E1209" s="181" t="s">
        <v>1269</v>
      </c>
      <c r="F1209" s="181" t="s">
        <v>1231</v>
      </c>
      <c r="G1209" s="181"/>
      <c r="H1209" s="181" t="s">
        <v>1232</v>
      </c>
      <c r="I1209" s="181"/>
      <c r="J1209" s="43">
        <v>585</v>
      </c>
      <c r="K1209" s="181" t="s">
        <v>310</v>
      </c>
      <c r="L1209" s="240" t="s">
        <v>2215</v>
      </c>
      <c r="N1209" s="209" t="s">
        <v>2183</v>
      </c>
      <c r="O1209" s="209"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88" t="s">
        <v>2184</v>
      </c>
      <c r="Q1209" s="288" t="s">
        <v>310</v>
      </c>
      <c r="R1209" s="288" t="str">
        <f t="shared" si="103"/>
        <v xml:space="preserve">Regular Spending </v>
      </c>
      <c r="S1209" s="288" t="str">
        <f t="shared" si="104"/>
        <v>//**Regular Spending : **</v>
      </c>
      <c r="T1209" s="275"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25">
      <c r="A1210" s="275" t="s">
        <v>2185</v>
      </c>
      <c r="C1210" s="189" t="s">
        <v>1228</v>
      </c>
      <c r="D1210" s="189" t="s">
        <v>1268</v>
      </c>
      <c r="E1210" s="189" t="s">
        <v>1269</v>
      </c>
      <c r="F1210" s="181" t="s">
        <v>1237</v>
      </c>
      <c r="G1210" s="181"/>
      <c r="H1210" s="181" t="s">
        <v>1238</v>
      </c>
      <c r="I1210" s="181"/>
      <c r="J1210" s="43">
        <v>586</v>
      </c>
      <c r="K1210" s="189" t="s">
        <v>310</v>
      </c>
      <c r="L1210" s="240" t="s">
        <v>2215</v>
      </c>
      <c r="N1210" s="209" t="s">
        <v>2183</v>
      </c>
      <c r="O1210" s="209"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88" t="s">
        <v>2184</v>
      </c>
      <c r="Q1210" s="288" t="s">
        <v>310</v>
      </c>
      <c r="R1210" s="288" t="str">
        <f t="shared" si="103"/>
        <v xml:space="preserve">Budget Deficit </v>
      </c>
      <c r="S1210" s="288" t="str">
        <f t="shared" si="104"/>
        <v>//**Budget Deficit : **</v>
      </c>
      <c r="T1210" s="275"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89" customFormat="1" x14ac:dyDescent="0.25">
      <c r="A1211" s="275" t="s">
        <v>2185</v>
      </c>
      <c r="B1211" s="276"/>
      <c r="C1211" s="189" t="s">
        <v>1228</v>
      </c>
      <c r="D1211" s="189" t="s">
        <v>1268</v>
      </c>
      <c r="E1211" s="189" t="s">
        <v>1269</v>
      </c>
      <c r="F1211" s="181" t="s">
        <v>1240</v>
      </c>
      <c r="G1211" s="181"/>
      <c r="H1211" s="181" t="s">
        <v>1241</v>
      </c>
      <c r="I1211" s="181"/>
      <c r="J1211" s="43">
        <v>587</v>
      </c>
      <c r="K1211" s="189" t="s">
        <v>310</v>
      </c>
      <c r="L1211" s="240" t="s">
        <v>2215</v>
      </c>
      <c r="M1211" s="276"/>
      <c r="N1211" s="209" t="s">
        <v>2183</v>
      </c>
      <c r="O1211" s="209"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88" t="s">
        <v>2184</v>
      </c>
      <c r="Q1211" s="288" t="s">
        <v>310</v>
      </c>
      <c r="R1211" s="288" t="str">
        <f t="shared" si="103"/>
        <v xml:space="preserve">Household Taxes </v>
      </c>
      <c r="S1211" s="288" t="str">
        <f t="shared" si="104"/>
        <v>//**Household Taxes : **</v>
      </c>
      <c r="T1211" s="275"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4"/>
    </row>
    <row r="1212" spans="1:21" s="289" customFormat="1" x14ac:dyDescent="0.25">
      <c r="A1212" s="275" t="s">
        <v>2185</v>
      </c>
      <c r="B1212" s="276"/>
      <c r="C1212" s="189" t="s">
        <v>1228</v>
      </c>
      <c r="D1212" s="189" t="s">
        <v>1268</v>
      </c>
      <c r="E1212" s="189" t="s">
        <v>1269</v>
      </c>
      <c r="F1212" s="181" t="s">
        <v>1243</v>
      </c>
      <c r="G1212" s="181"/>
      <c r="H1212" s="181" t="s">
        <v>1244</v>
      </c>
      <c r="I1212" s="181"/>
      <c r="J1212" s="43">
        <v>588</v>
      </c>
      <c r="K1212" s="189" t="s">
        <v>310</v>
      </c>
      <c r="L1212" s="240" t="s">
        <v>2215</v>
      </c>
      <c r="M1212" s="276"/>
      <c r="N1212" s="209" t="s">
        <v>2183</v>
      </c>
      <c r="O1212" s="209"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88" t="s">
        <v>2184</v>
      </c>
      <c r="Q1212" s="288" t="s">
        <v>310</v>
      </c>
      <c r="R1212" s="288" t="str">
        <f t="shared" si="103"/>
        <v xml:space="preserve">Payroll Taxes </v>
      </c>
      <c r="S1212" s="288" t="str">
        <f t="shared" si="104"/>
        <v>//**Payroll Taxes : **</v>
      </c>
      <c r="T1212" s="275"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4"/>
    </row>
    <row r="1213" spans="1:21" s="289" customFormat="1" x14ac:dyDescent="0.25">
      <c r="A1213" s="275" t="s">
        <v>2185</v>
      </c>
      <c r="B1213" s="276"/>
      <c r="C1213" s="189" t="s">
        <v>1228</v>
      </c>
      <c r="D1213" s="189" t="s">
        <v>1268</v>
      </c>
      <c r="E1213" s="189" t="s">
        <v>1269</v>
      </c>
      <c r="F1213" s="181" t="s">
        <v>1246</v>
      </c>
      <c r="G1213" s="181"/>
      <c r="H1213" s="181" t="s">
        <v>1247</v>
      </c>
      <c r="I1213" s="181"/>
      <c r="J1213" s="43">
        <v>589</v>
      </c>
      <c r="K1213" s="189" t="s">
        <v>310</v>
      </c>
      <c r="L1213" s="240" t="s">
        <v>2215</v>
      </c>
      <c r="M1213" s="276"/>
      <c r="N1213" s="209" t="s">
        <v>2183</v>
      </c>
      <c r="O1213" s="209"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88" t="s">
        <v>2184</v>
      </c>
      <c r="Q1213" s="288" t="s">
        <v>310</v>
      </c>
      <c r="R1213" s="288" t="str">
        <f t="shared" si="103"/>
        <v xml:space="preserve">Corporate Income Taxes </v>
      </c>
      <c r="S1213" s="288" t="str">
        <f t="shared" si="104"/>
        <v>//**Corporate Income Taxes : **</v>
      </c>
      <c r="T1213" s="275"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4"/>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B1" workbookViewId="0">
      <selection activeCell="E4" sqref="E4"/>
    </sheetView>
  </sheetViews>
  <sheetFormatPr defaultRowHeight="15" x14ac:dyDescent="0.25"/>
  <cols>
    <col min="1" max="1" width="20.140625" style="269" customWidth="1"/>
    <col min="2" max="2" width="43.7109375" style="269" customWidth="1"/>
    <col min="3" max="3" width="44.7109375" style="269" customWidth="1"/>
    <col min="4" max="4" width="14" style="269" customWidth="1"/>
    <col min="5" max="5" width="158.140625" style="270" customWidth="1"/>
    <col min="6" max="16384" width="9.140625" style="269"/>
  </cols>
  <sheetData>
    <row r="1" spans="1:5" x14ac:dyDescent="0.25">
      <c r="A1" s="29" t="s">
        <v>2164</v>
      </c>
    </row>
    <row r="2" spans="1:5" x14ac:dyDescent="0.25">
      <c r="A2" s="6" t="s">
        <v>2165</v>
      </c>
    </row>
    <row r="3" spans="1:5" x14ac:dyDescent="0.25">
      <c r="A3" s="272" t="s">
        <v>283</v>
      </c>
      <c r="B3" s="272" t="s">
        <v>284</v>
      </c>
      <c r="C3" s="272" t="s">
        <v>285</v>
      </c>
      <c r="D3" s="272" t="s">
        <v>2216</v>
      </c>
      <c r="E3" s="271" t="s">
        <v>2217</v>
      </c>
    </row>
    <row r="4" spans="1:5" ht="45" x14ac:dyDescent="0.25">
      <c r="A4" s="269" t="s">
        <v>304</v>
      </c>
      <c r="B4" s="269" t="s">
        <v>305</v>
      </c>
      <c r="C4" s="269" t="s">
        <v>306</v>
      </c>
      <c r="D4" s="273" t="s">
        <v>2218</v>
      </c>
      <c r="E4" s="295" t="s">
        <v>2345</v>
      </c>
    </row>
    <row r="5" spans="1:5" ht="30" x14ac:dyDescent="0.25">
      <c r="A5" s="269" t="s">
        <v>304</v>
      </c>
      <c r="B5" s="269" t="s">
        <v>371</v>
      </c>
      <c r="C5" s="269" t="s">
        <v>372</v>
      </c>
      <c r="D5" s="273" t="s">
        <v>2218</v>
      </c>
      <c r="E5" s="295" t="s">
        <v>2219</v>
      </c>
    </row>
    <row r="6" spans="1:5" ht="45" x14ac:dyDescent="0.25">
      <c r="A6" s="269" t="s">
        <v>304</v>
      </c>
      <c r="B6" s="269" t="s">
        <v>378</v>
      </c>
      <c r="C6" s="269" t="s">
        <v>379</v>
      </c>
      <c r="D6" s="273" t="s">
        <v>2218</v>
      </c>
      <c r="E6" s="295" t="s">
        <v>2220</v>
      </c>
    </row>
    <row r="7" spans="1:5" ht="45" x14ac:dyDescent="0.25">
      <c r="A7" s="269" t="s">
        <v>304</v>
      </c>
      <c r="B7" s="269" t="s">
        <v>2166</v>
      </c>
      <c r="C7" s="269" t="s">
        <v>387</v>
      </c>
      <c r="D7" s="273" t="s">
        <v>2218</v>
      </c>
      <c r="E7" s="295" t="s">
        <v>2221</v>
      </c>
    </row>
    <row r="8" spans="1:5" ht="30" x14ac:dyDescent="0.25">
      <c r="A8" s="269" t="s">
        <v>304</v>
      </c>
      <c r="B8" s="269" t="s">
        <v>412</v>
      </c>
      <c r="C8" s="269" t="s">
        <v>413</v>
      </c>
      <c r="D8" s="273" t="s">
        <v>2218</v>
      </c>
      <c r="E8" s="295" t="s">
        <v>2222</v>
      </c>
    </row>
    <row r="9" spans="1:5" ht="30" x14ac:dyDescent="0.25">
      <c r="A9" s="269" t="s">
        <v>304</v>
      </c>
      <c r="B9" s="269" t="s">
        <v>420</v>
      </c>
      <c r="C9" s="269" t="s">
        <v>421</v>
      </c>
      <c r="D9" s="273" t="s">
        <v>2218</v>
      </c>
      <c r="E9" s="295" t="s">
        <v>2223</v>
      </c>
    </row>
    <row r="10" spans="1:5" ht="30" x14ac:dyDescent="0.25">
      <c r="A10" s="269" t="s">
        <v>304</v>
      </c>
      <c r="B10" s="269" t="s">
        <v>429</v>
      </c>
      <c r="C10" s="269" t="s">
        <v>430</v>
      </c>
      <c r="D10" s="273" t="s">
        <v>2218</v>
      </c>
      <c r="E10" s="295" t="s">
        <v>2224</v>
      </c>
    </row>
    <row r="11" spans="1:5" ht="45" x14ac:dyDescent="0.25">
      <c r="A11" s="269" t="s">
        <v>304</v>
      </c>
      <c r="B11" s="269" t="s">
        <v>2167</v>
      </c>
      <c r="C11" s="269" t="s">
        <v>456</v>
      </c>
      <c r="D11" s="273" t="s">
        <v>2218</v>
      </c>
      <c r="E11" s="295" t="s">
        <v>2225</v>
      </c>
    </row>
    <row r="12" spans="1:5" ht="30" x14ac:dyDescent="0.25">
      <c r="A12" s="269" t="s">
        <v>304</v>
      </c>
      <c r="B12" s="269" t="s">
        <v>471</v>
      </c>
      <c r="C12" s="269" t="s">
        <v>472</v>
      </c>
      <c r="D12" s="273" t="s">
        <v>2218</v>
      </c>
      <c r="E12" s="295" t="s">
        <v>2226</v>
      </c>
    </row>
    <row r="13" spans="1:5" x14ac:dyDescent="0.25">
      <c r="A13" s="269" t="s">
        <v>304</v>
      </c>
      <c r="B13" s="269" t="s">
        <v>479</v>
      </c>
      <c r="C13" s="269" t="s">
        <v>480</v>
      </c>
      <c r="D13" s="273" t="s">
        <v>2218</v>
      </c>
      <c r="E13" s="295" t="s">
        <v>2227</v>
      </c>
    </row>
    <row r="14" spans="1:5" ht="30" x14ac:dyDescent="0.25">
      <c r="A14" s="269" t="s">
        <v>490</v>
      </c>
      <c r="B14" s="269" t="s">
        <v>491</v>
      </c>
      <c r="C14" s="269" t="s">
        <v>492</v>
      </c>
      <c r="D14" s="273" t="s">
        <v>2218</v>
      </c>
      <c r="E14" s="295" t="s">
        <v>2228</v>
      </c>
    </row>
    <row r="15" spans="1:5" ht="30" x14ac:dyDescent="0.25">
      <c r="A15" s="269" t="s">
        <v>490</v>
      </c>
      <c r="B15" s="269" t="s">
        <v>515</v>
      </c>
      <c r="C15" s="269" t="s">
        <v>516</v>
      </c>
      <c r="D15" s="273" t="s">
        <v>2218</v>
      </c>
      <c r="E15" s="295" t="s">
        <v>2229</v>
      </c>
    </row>
    <row r="16" spans="1:5" ht="45" x14ac:dyDescent="0.25">
      <c r="A16" s="269" t="s">
        <v>490</v>
      </c>
      <c r="B16" s="269" t="s">
        <v>525</v>
      </c>
      <c r="C16" s="269" t="s">
        <v>526</v>
      </c>
      <c r="D16" s="273" t="s">
        <v>2218</v>
      </c>
      <c r="E16" s="295" t="s">
        <v>2230</v>
      </c>
    </row>
    <row r="17" spans="1:5" ht="30" x14ac:dyDescent="0.25">
      <c r="A17" s="269" t="s">
        <v>490</v>
      </c>
      <c r="B17" s="269" t="s">
        <v>533</v>
      </c>
      <c r="C17" s="269" t="s">
        <v>534</v>
      </c>
      <c r="D17" s="273" t="s">
        <v>2218</v>
      </c>
      <c r="E17" s="295" t="s">
        <v>2231</v>
      </c>
    </row>
    <row r="18" spans="1:5" x14ac:dyDescent="0.25">
      <c r="A18" s="269" t="s">
        <v>490</v>
      </c>
      <c r="B18" s="269" t="s">
        <v>543</v>
      </c>
      <c r="C18" s="269" t="s">
        <v>544</v>
      </c>
      <c r="D18" s="273" t="s">
        <v>2218</v>
      </c>
      <c r="E18" s="295" t="s">
        <v>2232</v>
      </c>
    </row>
    <row r="19" spans="1:5" ht="30" x14ac:dyDescent="0.25">
      <c r="A19" s="269" t="s">
        <v>490</v>
      </c>
      <c r="B19" s="269" t="s">
        <v>551</v>
      </c>
      <c r="C19" s="269" t="s">
        <v>552</v>
      </c>
      <c r="D19" s="273" t="s">
        <v>2218</v>
      </c>
      <c r="E19" s="295" t="s">
        <v>2233</v>
      </c>
    </row>
    <row r="20" spans="1:5" ht="30" x14ac:dyDescent="0.25">
      <c r="A20" s="269" t="s">
        <v>490</v>
      </c>
      <c r="B20" s="269" t="s">
        <v>557</v>
      </c>
      <c r="C20" s="269" t="s">
        <v>558</v>
      </c>
      <c r="D20" s="273" t="s">
        <v>2218</v>
      </c>
      <c r="E20" s="295" t="s">
        <v>2234</v>
      </c>
    </row>
    <row r="21" spans="1:5" ht="30" x14ac:dyDescent="0.25">
      <c r="A21" s="269" t="s">
        <v>490</v>
      </c>
      <c r="B21" s="269" t="s">
        <v>567</v>
      </c>
      <c r="C21" s="269" t="s">
        <v>568</v>
      </c>
      <c r="D21" s="273" t="s">
        <v>2218</v>
      </c>
      <c r="E21" s="295" t="s">
        <v>2235</v>
      </c>
    </row>
    <row r="22" spans="1:5" x14ac:dyDescent="0.25">
      <c r="A22" s="269" t="s">
        <v>575</v>
      </c>
      <c r="B22" s="269" t="s">
        <v>580</v>
      </c>
      <c r="C22" s="269" t="s">
        <v>577</v>
      </c>
      <c r="D22" s="273" t="s">
        <v>2218</v>
      </c>
      <c r="E22" s="295" t="s">
        <v>2236</v>
      </c>
    </row>
    <row r="23" spans="1:5" x14ac:dyDescent="0.25">
      <c r="A23" s="269" t="s">
        <v>575</v>
      </c>
      <c r="B23" s="269" t="s">
        <v>619</v>
      </c>
      <c r="C23" s="269" t="s">
        <v>620</v>
      </c>
      <c r="D23" s="273" t="s">
        <v>2218</v>
      </c>
      <c r="E23" s="295" t="s">
        <v>2237</v>
      </c>
    </row>
    <row r="24" spans="1:5" ht="75" x14ac:dyDescent="0.25">
      <c r="A24" s="269" t="s">
        <v>575</v>
      </c>
      <c r="B24" s="269" t="s">
        <v>627</v>
      </c>
      <c r="C24" s="269" t="s">
        <v>628</v>
      </c>
      <c r="D24" s="273" t="s">
        <v>2218</v>
      </c>
      <c r="E24" s="295" t="s">
        <v>2238</v>
      </c>
    </row>
    <row r="25" spans="1:5" ht="30" x14ac:dyDescent="0.25">
      <c r="A25" s="269" t="s">
        <v>575</v>
      </c>
      <c r="B25" s="269" t="s">
        <v>634</v>
      </c>
      <c r="C25" s="269" t="s">
        <v>635</v>
      </c>
      <c r="D25" s="273" t="s">
        <v>2218</v>
      </c>
      <c r="E25" s="295" t="s">
        <v>2239</v>
      </c>
    </row>
    <row r="26" spans="1:5" ht="30" x14ac:dyDescent="0.25">
      <c r="A26" s="269" t="s">
        <v>575</v>
      </c>
      <c r="B26" s="269" t="s">
        <v>642</v>
      </c>
      <c r="C26" s="269" t="s">
        <v>643</v>
      </c>
      <c r="D26" s="273" t="s">
        <v>2218</v>
      </c>
      <c r="E26" s="295" t="s">
        <v>2240</v>
      </c>
    </row>
    <row r="27" spans="1:5" x14ac:dyDescent="0.25">
      <c r="A27" s="269" t="s">
        <v>575</v>
      </c>
      <c r="B27" s="269" t="s">
        <v>647</v>
      </c>
      <c r="C27" s="269" t="s">
        <v>648</v>
      </c>
      <c r="D27" s="273" t="s">
        <v>2218</v>
      </c>
      <c r="E27" s="296"/>
    </row>
    <row r="28" spans="1:5" ht="30" x14ac:dyDescent="0.25">
      <c r="A28" s="269" t="s">
        <v>575</v>
      </c>
      <c r="B28" s="269" t="s">
        <v>650</v>
      </c>
      <c r="C28" s="269" t="s">
        <v>651</v>
      </c>
      <c r="D28" s="273" t="s">
        <v>2218</v>
      </c>
      <c r="E28" s="295" t="s">
        <v>2241</v>
      </c>
    </row>
    <row r="29" spans="1:5" x14ac:dyDescent="0.25">
      <c r="A29" s="269" t="s">
        <v>575</v>
      </c>
      <c r="B29" s="269" t="s">
        <v>656</v>
      </c>
      <c r="C29" s="269" t="s">
        <v>657</v>
      </c>
      <c r="D29" s="273" t="s">
        <v>2218</v>
      </c>
      <c r="E29" s="295" t="s">
        <v>2242</v>
      </c>
    </row>
    <row r="30" spans="1:5" x14ac:dyDescent="0.25">
      <c r="A30" s="269" t="s">
        <v>575</v>
      </c>
      <c r="B30" s="269" t="s">
        <v>666</v>
      </c>
      <c r="C30" s="269" t="s">
        <v>667</v>
      </c>
      <c r="D30" s="273" t="s">
        <v>2218</v>
      </c>
      <c r="E30" s="295" t="s">
        <v>2243</v>
      </c>
    </row>
    <row r="31" spans="1:5" ht="30" x14ac:dyDescent="0.25">
      <c r="A31" s="269" t="s">
        <v>575</v>
      </c>
      <c r="B31" s="269" t="s">
        <v>672</v>
      </c>
      <c r="C31" s="269" t="s">
        <v>673</v>
      </c>
      <c r="D31" s="273" t="s">
        <v>2218</v>
      </c>
      <c r="E31" s="295" t="s">
        <v>2244</v>
      </c>
    </row>
    <row r="32" spans="1:5" x14ac:dyDescent="0.25">
      <c r="A32" s="269" t="s">
        <v>575</v>
      </c>
      <c r="B32" s="269" t="s">
        <v>682</v>
      </c>
      <c r="C32" s="269" t="s">
        <v>683</v>
      </c>
      <c r="D32" s="273" t="s">
        <v>2218</v>
      </c>
      <c r="E32" s="296" t="s">
        <v>2245</v>
      </c>
    </row>
    <row r="33" spans="1:5" ht="30" x14ac:dyDescent="0.25">
      <c r="A33" s="269" t="s">
        <v>575</v>
      </c>
      <c r="B33" s="269" t="s">
        <v>684</v>
      </c>
      <c r="C33" s="269" t="s">
        <v>685</v>
      </c>
      <c r="D33" s="273" t="s">
        <v>2218</v>
      </c>
      <c r="E33" s="296" t="s">
        <v>2336</v>
      </c>
    </row>
    <row r="34" spans="1:5" x14ac:dyDescent="0.25">
      <c r="A34" s="269" t="s">
        <v>575</v>
      </c>
      <c r="B34" s="269" t="s">
        <v>688</v>
      </c>
      <c r="C34" s="269" t="s">
        <v>689</v>
      </c>
      <c r="D34" s="273" t="s">
        <v>2218</v>
      </c>
      <c r="E34" s="295" t="s">
        <v>2246</v>
      </c>
    </row>
    <row r="35" spans="1:5" x14ac:dyDescent="0.25">
      <c r="A35" s="269" t="s">
        <v>575</v>
      </c>
      <c r="B35" s="269" t="s">
        <v>691</v>
      </c>
      <c r="C35" s="269" t="s">
        <v>692</v>
      </c>
      <c r="D35" s="273" t="s">
        <v>2218</v>
      </c>
      <c r="E35" s="295" t="s">
        <v>2247</v>
      </c>
    </row>
    <row r="36" spans="1:5" ht="30" x14ac:dyDescent="0.25">
      <c r="A36" s="269" t="s">
        <v>575</v>
      </c>
      <c r="B36" s="269" t="s">
        <v>699</v>
      </c>
      <c r="C36" s="269" t="s">
        <v>700</v>
      </c>
      <c r="D36" s="273" t="s">
        <v>2218</v>
      </c>
      <c r="E36" s="296" t="s">
        <v>2248</v>
      </c>
    </row>
    <row r="37" spans="1:5" ht="30" x14ac:dyDescent="0.25">
      <c r="A37" s="269" t="s">
        <v>575</v>
      </c>
      <c r="B37" s="269" t="s">
        <v>717</v>
      </c>
      <c r="C37" s="269" t="s">
        <v>718</v>
      </c>
      <c r="D37" s="273" t="s">
        <v>2218</v>
      </c>
      <c r="E37" s="295" t="s">
        <v>2249</v>
      </c>
    </row>
    <row r="38" spans="1:5" x14ac:dyDescent="0.25">
      <c r="A38" s="269" t="s">
        <v>575</v>
      </c>
      <c r="B38" s="269" t="s">
        <v>726</v>
      </c>
      <c r="C38" s="269" t="s">
        <v>727</v>
      </c>
      <c r="D38" s="273" t="s">
        <v>2218</v>
      </c>
      <c r="E38" s="295" t="s">
        <v>2250</v>
      </c>
    </row>
    <row r="39" spans="1:5" ht="30" x14ac:dyDescent="0.25">
      <c r="A39" s="269" t="s">
        <v>575</v>
      </c>
      <c r="B39" s="269" t="s">
        <v>735</v>
      </c>
      <c r="C39" s="269" t="s">
        <v>736</v>
      </c>
      <c r="D39" s="273" t="s">
        <v>2218</v>
      </c>
      <c r="E39" s="296" t="s">
        <v>2251</v>
      </c>
    </row>
    <row r="40" spans="1:5" x14ac:dyDescent="0.25">
      <c r="A40" s="269" t="s">
        <v>575</v>
      </c>
      <c r="B40" s="269" t="s">
        <v>747</v>
      </c>
      <c r="C40" s="269" t="s">
        <v>748</v>
      </c>
      <c r="D40" s="273" t="s">
        <v>2218</v>
      </c>
      <c r="E40" s="296" t="s">
        <v>2252</v>
      </c>
    </row>
    <row r="41" spans="1:5" ht="60" x14ac:dyDescent="0.25">
      <c r="A41" s="269" t="s">
        <v>753</v>
      </c>
      <c r="B41" s="269" t="s">
        <v>619</v>
      </c>
      <c r="C41" s="269" t="s">
        <v>754</v>
      </c>
      <c r="D41" s="273" t="s">
        <v>2218</v>
      </c>
      <c r="E41" s="296" t="s">
        <v>2341</v>
      </c>
    </row>
    <row r="42" spans="1:5" x14ac:dyDescent="0.25">
      <c r="A42" s="269" t="s">
        <v>753</v>
      </c>
      <c r="B42" s="269" t="s">
        <v>778</v>
      </c>
      <c r="C42" s="269" t="s">
        <v>779</v>
      </c>
      <c r="D42" s="273" t="s">
        <v>2218</v>
      </c>
      <c r="E42" s="295" t="s">
        <v>2253</v>
      </c>
    </row>
    <row r="43" spans="1:5" ht="30" x14ac:dyDescent="0.25">
      <c r="A43" s="269" t="s">
        <v>753</v>
      </c>
      <c r="B43" s="269" t="s">
        <v>785</v>
      </c>
      <c r="C43" s="269" t="s">
        <v>786</v>
      </c>
      <c r="D43" s="273" t="s">
        <v>2218</v>
      </c>
      <c r="E43" s="295" t="s">
        <v>2254</v>
      </c>
    </row>
    <row r="44" spans="1:5" ht="45" x14ac:dyDescent="0.25">
      <c r="A44" s="269" t="s">
        <v>753</v>
      </c>
      <c r="B44" s="269" t="s">
        <v>791</v>
      </c>
      <c r="C44" s="269" t="s">
        <v>792</v>
      </c>
      <c r="D44" s="273" t="s">
        <v>2218</v>
      </c>
      <c r="E44" s="295" t="s">
        <v>2255</v>
      </c>
    </row>
    <row r="45" spans="1:5" ht="60" x14ac:dyDescent="0.25">
      <c r="A45" s="269" t="s">
        <v>753</v>
      </c>
      <c r="B45" s="269" t="s">
        <v>797</v>
      </c>
      <c r="C45" s="269" t="s">
        <v>798</v>
      </c>
      <c r="D45" s="273" t="s">
        <v>2218</v>
      </c>
      <c r="E45" s="295" t="s">
        <v>2340</v>
      </c>
    </row>
    <row r="46" spans="1:5" x14ac:dyDescent="0.25">
      <c r="A46" s="269" t="s">
        <v>753</v>
      </c>
      <c r="B46" s="269" t="s">
        <v>824</v>
      </c>
      <c r="C46" s="269" t="s">
        <v>825</v>
      </c>
      <c r="D46" s="273" t="s">
        <v>2218</v>
      </c>
      <c r="E46" s="295" t="s">
        <v>2256</v>
      </c>
    </row>
    <row r="47" spans="1:5" ht="90" x14ac:dyDescent="0.25">
      <c r="A47" s="269" t="s">
        <v>753</v>
      </c>
      <c r="B47" s="269" t="s">
        <v>830</v>
      </c>
      <c r="C47" s="269" t="s">
        <v>831</v>
      </c>
      <c r="D47" s="273" t="s">
        <v>2218</v>
      </c>
      <c r="E47" s="296" t="s">
        <v>2342</v>
      </c>
    </row>
    <row r="48" spans="1:5" x14ac:dyDescent="0.25">
      <c r="A48" s="269" t="s">
        <v>753</v>
      </c>
      <c r="B48" s="269" t="s">
        <v>869</v>
      </c>
      <c r="C48" s="269" t="s">
        <v>870</v>
      </c>
      <c r="D48" s="273" t="s">
        <v>2218</v>
      </c>
      <c r="E48" s="295" t="s">
        <v>2257</v>
      </c>
    </row>
    <row r="49" spans="1:5" ht="30" x14ac:dyDescent="0.25">
      <c r="A49" s="269" t="s">
        <v>753</v>
      </c>
      <c r="B49" s="269" t="s">
        <v>876</v>
      </c>
      <c r="C49" s="269" t="s">
        <v>877</v>
      </c>
      <c r="D49" s="273" t="s">
        <v>2218</v>
      </c>
      <c r="E49" s="295" t="s">
        <v>2258</v>
      </c>
    </row>
    <row r="50" spans="1:5" ht="30" x14ac:dyDescent="0.25">
      <c r="A50" s="269" t="s">
        <v>753</v>
      </c>
      <c r="B50" s="269" t="s">
        <v>880</v>
      </c>
      <c r="C50" s="269" t="s">
        <v>881</v>
      </c>
      <c r="D50" s="273" t="s">
        <v>2218</v>
      </c>
      <c r="E50" s="295" t="s">
        <v>2259</v>
      </c>
    </row>
    <row r="51" spans="1:5" ht="30" x14ac:dyDescent="0.25">
      <c r="A51" s="269" t="s">
        <v>753</v>
      </c>
      <c r="B51" s="269" t="s">
        <v>884</v>
      </c>
      <c r="C51" s="269" t="s">
        <v>885</v>
      </c>
      <c r="D51" s="273" t="s">
        <v>2218</v>
      </c>
      <c r="E51" s="295" t="s">
        <v>2260</v>
      </c>
    </row>
    <row r="52" spans="1:5" x14ac:dyDescent="0.25">
      <c r="A52" s="269" t="s">
        <v>753</v>
      </c>
      <c r="B52" s="269" t="s">
        <v>888</v>
      </c>
      <c r="C52" s="269" t="s">
        <v>889</v>
      </c>
      <c r="D52" s="273" t="s">
        <v>2218</v>
      </c>
      <c r="E52" s="295"/>
    </row>
    <row r="53" spans="1:5" ht="30" x14ac:dyDescent="0.25">
      <c r="A53" s="269" t="s">
        <v>753</v>
      </c>
      <c r="B53" s="269" t="s">
        <v>900</v>
      </c>
      <c r="C53" s="269" t="s">
        <v>901</v>
      </c>
      <c r="D53" s="273" t="s">
        <v>2218</v>
      </c>
      <c r="E53" s="295" t="s">
        <v>2261</v>
      </c>
    </row>
    <row r="54" spans="1:5" ht="30" x14ac:dyDescent="0.25">
      <c r="A54" s="269" t="s">
        <v>753</v>
      </c>
      <c r="B54" s="269" t="s">
        <v>909</v>
      </c>
      <c r="C54" s="269" t="s">
        <v>910</v>
      </c>
      <c r="D54" s="273" t="s">
        <v>2218</v>
      </c>
      <c r="E54" s="295" t="s">
        <v>2262</v>
      </c>
    </row>
    <row r="55" spans="1:5" ht="30" x14ac:dyDescent="0.25">
      <c r="A55" s="269" t="s">
        <v>753</v>
      </c>
      <c r="B55" s="269" t="s">
        <v>917</v>
      </c>
      <c r="C55" s="269" t="s">
        <v>918</v>
      </c>
      <c r="D55" s="273" t="s">
        <v>2218</v>
      </c>
      <c r="E55" s="295" t="s">
        <v>2263</v>
      </c>
    </row>
    <row r="56" spans="1:5" x14ac:dyDescent="0.25">
      <c r="A56" s="269" t="s">
        <v>930</v>
      </c>
      <c r="B56" s="269" t="s">
        <v>931</v>
      </c>
      <c r="C56" s="269" t="s">
        <v>932</v>
      </c>
      <c r="D56" s="273" t="s">
        <v>2218</v>
      </c>
      <c r="E56" s="295" t="s">
        <v>2264</v>
      </c>
    </row>
    <row r="57" spans="1:5" x14ac:dyDescent="0.25">
      <c r="A57" s="269" t="s">
        <v>930</v>
      </c>
      <c r="B57" s="269" t="s">
        <v>937</v>
      </c>
      <c r="C57" s="269" t="s">
        <v>938</v>
      </c>
      <c r="D57" s="273" t="s">
        <v>2218</v>
      </c>
      <c r="E57" s="295" t="s">
        <v>2265</v>
      </c>
    </row>
    <row r="58" spans="1:5" x14ac:dyDescent="0.25">
      <c r="A58" s="269" t="s">
        <v>930</v>
      </c>
      <c r="B58" s="269" t="s">
        <v>942</v>
      </c>
      <c r="C58" s="269" t="s">
        <v>943</v>
      </c>
      <c r="D58" s="273" t="s">
        <v>2218</v>
      </c>
      <c r="E58" s="295" t="s">
        <v>2266</v>
      </c>
    </row>
    <row r="59" spans="1:5" x14ac:dyDescent="0.25">
      <c r="A59" s="269" t="s">
        <v>930</v>
      </c>
      <c r="B59" s="269" t="s">
        <v>946</v>
      </c>
      <c r="C59" s="269" t="s">
        <v>947</v>
      </c>
      <c r="D59" s="273" t="s">
        <v>2218</v>
      </c>
      <c r="E59" s="295" t="s">
        <v>2267</v>
      </c>
    </row>
    <row r="60" spans="1:5" ht="45" x14ac:dyDescent="0.25">
      <c r="A60" s="269" t="s">
        <v>930</v>
      </c>
      <c r="B60" s="269" t="s">
        <v>952</v>
      </c>
      <c r="C60" s="269" t="s">
        <v>953</v>
      </c>
      <c r="D60" s="273" t="s">
        <v>2218</v>
      </c>
      <c r="E60" s="295" t="s">
        <v>2268</v>
      </c>
    </row>
    <row r="61" spans="1:5" x14ac:dyDescent="0.25">
      <c r="A61" s="269" t="s">
        <v>930</v>
      </c>
      <c r="B61" s="269" t="s">
        <v>958</v>
      </c>
      <c r="C61" s="269" t="s">
        <v>959</v>
      </c>
      <c r="D61" s="273" t="s">
        <v>2218</v>
      </c>
      <c r="E61" s="295" t="s">
        <v>2269</v>
      </c>
    </row>
    <row r="62" spans="1:5" ht="30" x14ac:dyDescent="0.25">
      <c r="A62" s="269" t="s">
        <v>930</v>
      </c>
      <c r="B62" s="269" t="s">
        <v>964</v>
      </c>
      <c r="C62" s="269" t="s">
        <v>965</v>
      </c>
      <c r="D62" s="273" t="s">
        <v>2218</v>
      </c>
      <c r="E62" s="295" t="s">
        <v>2270</v>
      </c>
    </row>
    <row r="63" spans="1:5" x14ac:dyDescent="0.25">
      <c r="A63" s="269" t="s">
        <v>930</v>
      </c>
      <c r="B63" s="269" t="s">
        <v>970</v>
      </c>
      <c r="C63" s="269" t="s">
        <v>971</v>
      </c>
      <c r="D63" s="273" t="s">
        <v>2218</v>
      </c>
      <c r="E63" s="295"/>
    </row>
    <row r="64" spans="1:5" ht="60" x14ac:dyDescent="0.25">
      <c r="A64" s="269" t="s">
        <v>930</v>
      </c>
      <c r="B64" s="269" t="s">
        <v>974</v>
      </c>
      <c r="C64" s="269" t="s">
        <v>975</v>
      </c>
      <c r="D64" s="273" t="s">
        <v>2218</v>
      </c>
      <c r="E64" s="295" t="s">
        <v>2338</v>
      </c>
    </row>
    <row r="65" spans="1:5" ht="30" x14ac:dyDescent="0.25">
      <c r="A65" s="269" t="s">
        <v>981</v>
      </c>
      <c r="B65" s="269" t="s">
        <v>982</v>
      </c>
      <c r="C65" s="269" t="s">
        <v>983</v>
      </c>
      <c r="D65" s="273" t="s">
        <v>2218</v>
      </c>
      <c r="E65" s="295" t="s">
        <v>2271</v>
      </c>
    </row>
    <row r="66" spans="1:5" x14ac:dyDescent="0.25">
      <c r="A66" s="269" t="s">
        <v>981</v>
      </c>
      <c r="B66" s="269" t="s">
        <v>990</v>
      </c>
      <c r="C66" s="269" t="s">
        <v>991</v>
      </c>
      <c r="D66" s="273" t="s">
        <v>2218</v>
      </c>
      <c r="E66" s="295" t="s">
        <v>2272</v>
      </c>
    </row>
    <row r="67" spans="1:5" ht="30" x14ac:dyDescent="0.25">
      <c r="A67" s="269" t="s">
        <v>981</v>
      </c>
      <c r="B67" s="269" t="s">
        <v>998</v>
      </c>
      <c r="C67" s="269" t="s">
        <v>999</v>
      </c>
      <c r="D67" s="273" t="s">
        <v>2218</v>
      </c>
      <c r="E67" s="295" t="s">
        <v>2273</v>
      </c>
    </row>
    <row r="68" spans="1:5" ht="75" x14ac:dyDescent="0.25">
      <c r="A68" s="269" t="s">
        <v>1005</v>
      </c>
      <c r="B68" s="269" t="s">
        <v>1006</v>
      </c>
      <c r="C68" s="269" t="s">
        <v>1007</v>
      </c>
      <c r="D68" s="273" t="s">
        <v>2218</v>
      </c>
      <c r="E68" s="295" t="s">
        <v>2343</v>
      </c>
    </row>
    <row r="69" spans="1:5" x14ac:dyDescent="0.25">
      <c r="A69" s="269" t="s">
        <v>1005</v>
      </c>
      <c r="B69" s="269" t="s">
        <v>1025</v>
      </c>
      <c r="C69" s="269" t="s">
        <v>1026</v>
      </c>
      <c r="D69" s="273" t="s">
        <v>2218</v>
      </c>
      <c r="E69" s="295" t="s">
        <v>2274</v>
      </c>
    </row>
    <row r="70" spans="1:5" x14ac:dyDescent="0.25">
      <c r="A70" s="269" t="s">
        <v>1005</v>
      </c>
      <c r="B70" s="269" t="s">
        <v>1056</v>
      </c>
      <c r="C70" s="269" t="s">
        <v>1057</v>
      </c>
      <c r="D70" s="273" t="s">
        <v>2218</v>
      </c>
      <c r="E70" s="295"/>
    </row>
    <row r="71" spans="1:5" x14ac:dyDescent="0.25">
      <c r="A71" s="269" t="s">
        <v>1005</v>
      </c>
      <c r="B71" s="269" t="s">
        <v>1060</v>
      </c>
      <c r="C71" s="269" t="s">
        <v>1061</v>
      </c>
      <c r="D71" s="273" t="s">
        <v>2218</v>
      </c>
      <c r="E71" s="295" t="s">
        <v>2275</v>
      </c>
    </row>
    <row r="72" spans="1:5" x14ac:dyDescent="0.25">
      <c r="A72" s="269" t="s">
        <v>1005</v>
      </c>
      <c r="B72" s="269" t="s">
        <v>1065</v>
      </c>
      <c r="C72" s="269" t="s">
        <v>1066</v>
      </c>
      <c r="D72" s="273" t="s">
        <v>2218</v>
      </c>
      <c r="E72" s="295"/>
    </row>
    <row r="73" spans="1:5" x14ac:dyDescent="0.25">
      <c r="A73" s="269" t="s">
        <v>1005</v>
      </c>
      <c r="B73" s="269" t="s">
        <v>1068</v>
      </c>
      <c r="C73" s="269" t="s">
        <v>1066</v>
      </c>
      <c r="D73" s="273" t="s">
        <v>2218</v>
      </c>
      <c r="E73" s="295"/>
    </row>
    <row r="74" spans="1:5" x14ac:dyDescent="0.25">
      <c r="A74" s="269" t="s">
        <v>1005</v>
      </c>
      <c r="B74" s="269" t="s">
        <v>1069</v>
      </c>
      <c r="C74" s="269" t="s">
        <v>1069</v>
      </c>
      <c r="D74" s="273" t="s">
        <v>2218</v>
      </c>
      <c r="E74" s="295" t="s">
        <v>2276</v>
      </c>
    </row>
    <row r="75" spans="1:5" x14ac:dyDescent="0.25">
      <c r="A75" s="269" t="s">
        <v>1005</v>
      </c>
      <c r="B75" s="269" t="s">
        <v>1074</v>
      </c>
      <c r="C75" s="269" t="s">
        <v>1075</v>
      </c>
      <c r="D75" s="273" t="s">
        <v>2218</v>
      </c>
      <c r="E75" s="295" t="s">
        <v>2277</v>
      </c>
    </row>
    <row r="76" spans="1:5" ht="75" x14ac:dyDescent="0.25">
      <c r="A76" s="269" t="s">
        <v>1086</v>
      </c>
      <c r="B76" s="269" t="s">
        <v>1087</v>
      </c>
      <c r="C76" s="269" t="s">
        <v>1088</v>
      </c>
      <c r="D76" s="273" t="s">
        <v>2218</v>
      </c>
      <c r="E76" s="295" t="s">
        <v>2339</v>
      </c>
    </row>
    <row r="77" spans="1:5" ht="45" x14ac:dyDescent="0.25">
      <c r="A77" s="269" t="s">
        <v>1086</v>
      </c>
      <c r="B77" s="269" t="s">
        <v>1087</v>
      </c>
      <c r="C77" s="269" t="s">
        <v>1106</v>
      </c>
      <c r="D77" s="273" t="s">
        <v>2218</v>
      </c>
      <c r="E77" s="295" t="s">
        <v>2278</v>
      </c>
    </row>
    <row r="78" spans="1:5" ht="45" x14ac:dyDescent="0.25">
      <c r="A78" s="269" t="s">
        <v>1086</v>
      </c>
      <c r="B78" s="269" t="s">
        <v>1087</v>
      </c>
      <c r="C78" s="269" t="s">
        <v>1109</v>
      </c>
      <c r="D78" s="273" t="s">
        <v>2218</v>
      </c>
      <c r="E78" s="295" t="s">
        <v>2278</v>
      </c>
    </row>
    <row r="79" spans="1:5" ht="45" x14ac:dyDescent="0.25">
      <c r="A79" s="269" t="s">
        <v>1086</v>
      </c>
      <c r="B79" s="269" t="s">
        <v>1087</v>
      </c>
      <c r="C79" s="269" t="s">
        <v>1133</v>
      </c>
      <c r="D79" s="273" t="s">
        <v>2218</v>
      </c>
      <c r="E79" s="295" t="s">
        <v>2278</v>
      </c>
    </row>
    <row r="80" spans="1:5" ht="45" x14ac:dyDescent="0.25">
      <c r="A80" s="269" t="s">
        <v>1086</v>
      </c>
      <c r="B80" s="269" t="s">
        <v>1087</v>
      </c>
      <c r="C80" s="269" t="s">
        <v>1151</v>
      </c>
      <c r="D80" s="273" t="s">
        <v>2218</v>
      </c>
      <c r="E80" s="295" t="s">
        <v>2278</v>
      </c>
    </row>
    <row r="81" spans="1:5" ht="75" x14ac:dyDescent="0.25">
      <c r="A81" s="269" t="s">
        <v>1086</v>
      </c>
      <c r="B81" s="269" t="s">
        <v>1174</v>
      </c>
      <c r="C81" s="269" t="s">
        <v>1175</v>
      </c>
      <c r="D81" s="273" t="s">
        <v>2218</v>
      </c>
      <c r="E81" s="295" t="s">
        <v>2279</v>
      </c>
    </row>
    <row r="82" spans="1:5" ht="75" x14ac:dyDescent="0.25">
      <c r="A82" s="269" t="s">
        <v>1086</v>
      </c>
      <c r="B82" s="269" t="s">
        <v>1181</v>
      </c>
      <c r="C82" s="269" t="s">
        <v>1182</v>
      </c>
      <c r="D82" s="273" t="s">
        <v>2218</v>
      </c>
      <c r="E82" s="295" t="s">
        <v>2344</v>
      </c>
    </row>
    <row r="83" spans="1:5" ht="45" x14ac:dyDescent="0.25">
      <c r="A83" s="269" t="s">
        <v>1086</v>
      </c>
      <c r="B83" s="269" t="s">
        <v>1181</v>
      </c>
      <c r="C83" s="269" t="s">
        <v>1191</v>
      </c>
      <c r="D83" s="273" t="s">
        <v>2218</v>
      </c>
      <c r="E83" s="295" t="s">
        <v>2280</v>
      </c>
    </row>
    <row r="84" spans="1:5" ht="45" x14ac:dyDescent="0.25">
      <c r="A84" s="269" t="s">
        <v>1086</v>
      </c>
      <c r="B84" s="269" t="s">
        <v>1181</v>
      </c>
      <c r="C84" s="269" t="s">
        <v>1194</v>
      </c>
      <c r="D84" s="273" t="s">
        <v>2218</v>
      </c>
      <c r="E84" s="295" t="s">
        <v>2280</v>
      </c>
    </row>
    <row r="85" spans="1:5" ht="45" x14ac:dyDescent="0.25">
      <c r="A85" s="269" t="s">
        <v>1086</v>
      </c>
      <c r="B85" s="269" t="s">
        <v>1181</v>
      </c>
      <c r="C85" s="269" t="s">
        <v>1202</v>
      </c>
      <c r="D85" s="273" t="s">
        <v>2218</v>
      </c>
      <c r="E85" s="295" t="s">
        <v>2280</v>
      </c>
    </row>
    <row r="86" spans="1:5" ht="45" x14ac:dyDescent="0.25">
      <c r="A86" s="269" t="s">
        <v>1086</v>
      </c>
      <c r="B86" s="269" t="s">
        <v>1181</v>
      </c>
      <c r="C86" s="269" t="s">
        <v>1212</v>
      </c>
      <c r="D86" s="273" t="s">
        <v>2218</v>
      </c>
      <c r="E86" s="295" t="s">
        <v>2280</v>
      </c>
    </row>
    <row r="87" spans="1:5" ht="45" x14ac:dyDescent="0.25">
      <c r="A87" s="269" t="s">
        <v>1221</v>
      </c>
      <c r="B87" s="269" t="s">
        <v>1222</v>
      </c>
      <c r="C87" s="269" t="s">
        <v>1223</v>
      </c>
      <c r="D87" s="273" t="s">
        <v>2218</v>
      </c>
      <c r="E87" s="295" t="s">
        <v>2281</v>
      </c>
    </row>
    <row r="88" spans="1:5" ht="105" x14ac:dyDescent="0.25">
      <c r="A88" s="269" t="s">
        <v>1228</v>
      </c>
      <c r="B88" s="269" t="s">
        <v>1229</v>
      </c>
      <c r="C88" s="269" t="s">
        <v>1230</v>
      </c>
      <c r="D88" s="273" t="s">
        <v>2218</v>
      </c>
      <c r="E88" s="295" t="s">
        <v>2282</v>
      </c>
    </row>
    <row r="89" spans="1:5" ht="105" x14ac:dyDescent="0.25">
      <c r="A89" s="269" t="s">
        <v>1228</v>
      </c>
      <c r="B89" s="269" t="s">
        <v>1249</v>
      </c>
      <c r="C89" s="269" t="s">
        <v>1250</v>
      </c>
      <c r="D89" s="273" t="s">
        <v>2218</v>
      </c>
      <c r="E89" s="295" t="s">
        <v>2282</v>
      </c>
    </row>
    <row r="90" spans="1:5" ht="105" x14ac:dyDescent="0.25">
      <c r="A90" s="269" t="s">
        <v>1228</v>
      </c>
      <c r="B90" s="269" t="s">
        <v>414</v>
      </c>
      <c r="C90" s="269" t="s">
        <v>1252</v>
      </c>
      <c r="D90" s="273" t="s">
        <v>2218</v>
      </c>
      <c r="E90" s="295" t="s">
        <v>2282</v>
      </c>
    </row>
    <row r="91" spans="1:5" ht="105" x14ac:dyDescent="0.25">
      <c r="A91" s="269" t="s">
        <v>1228</v>
      </c>
      <c r="B91" s="269" t="s">
        <v>1254</v>
      </c>
      <c r="C91" s="269" t="s">
        <v>1255</v>
      </c>
      <c r="D91" s="273" t="s">
        <v>2218</v>
      </c>
      <c r="E91" s="295" t="s">
        <v>2282</v>
      </c>
    </row>
    <row r="92" spans="1:5" ht="105" x14ac:dyDescent="0.25">
      <c r="A92" s="269" t="s">
        <v>1228</v>
      </c>
      <c r="B92" s="269" t="s">
        <v>1257</v>
      </c>
      <c r="C92" s="269" t="s">
        <v>1258</v>
      </c>
      <c r="D92" s="273" t="s">
        <v>2218</v>
      </c>
      <c r="E92" s="295" t="s">
        <v>2282</v>
      </c>
    </row>
    <row r="93" spans="1:5" ht="105" x14ac:dyDescent="0.25">
      <c r="A93" s="269" t="s">
        <v>1228</v>
      </c>
      <c r="B93" s="269" t="s">
        <v>543</v>
      </c>
      <c r="C93" s="269" t="s">
        <v>1260</v>
      </c>
      <c r="D93" s="273" t="s">
        <v>2218</v>
      </c>
      <c r="E93" s="295" t="s">
        <v>2282</v>
      </c>
    </row>
    <row r="94" spans="1:5" ht="105" x14ac:dyDescent="0.25">
      <c r="A94" s="269" t="s">
        <v>1228</v>
      </c>
      <c r="B94" s="269" t="s">
        <v>1262</v>
      </c>
      <c r="C94" s="269" t="s">
        <v>1263</v>
      </c>
      <c r="D94" s="273" t="s">
        <v>2218</v>
      </c>
      <c r="E94" s="295" t="s">
        <v>2282</v>
      </c>
    </row>
    <row r="95" spans="1:5" ht="105" x14ac:dyDescent="0.25">
      <c r="A95" s="269" t="s">
        <v>1228</v>
      </c>
      <c r="B95" s="269" t="s">
        <v>1265</v>
      </c>
      <c r="C95" s="269" t="s">
        <v>1266</v>
      </c>
      <c r="D95" s="273" t="s">
        <v>2218</v>
      </c>
      <c r="E95" s="295" t="s">
        <v>2282</v>
      </c>
    </row>
    <row r="96" spans="1:5" ht="105" x14ac:dyDescent="0.25">
      <c r="A96" s="269" t="s">
        <v>1228</v>
      </c>
      <c r="B96" s="269" t="s">
        <v>1268</v>
      </c>
      <c r="C96" s="269" t="s">
        <v>1269</v>
      </c>
      <c r="D96" s="273" t="s">
        <v>2218</v>
      </c>
      <c r="E96" s="295" t="s">
        <v>2282</v>
      </c>
    </row>
    <row r="99" spans="4:4" x14ac:dyDescent="0.25">
      <c r="D99" s="274"/>
    </row>
    <row r="100" spans="4:4" x14ac:dyDescent="0.25">
      <c r="D100" s="274"/>
    </row>
    <row r="101" spans="4:4" x14ac:dyDescent="0.25">
      <c r="D101" s="274"/>
    </row>
    <row r="102" spans="4:4" x14ac:dyDescent="0.25">
      <c r="D102" s="274"/>
    </row>
    <row r="103" spans="4:4" x14ac:dyDescent="0.25">
      <c r="D103" s="274"/>
    </row>
    <row r="104" spans="4:4" x14ac:dyDescent="0.25">
      <c r="D104" s="274"/>
    </row>
    <row r="105" spans="4:4" x14ac:dyDescent="0.25">
      <c r="D105" s="274"/>
    </row>
    <row r="106" spans="4:4" x14ac:dyDescent="0.25">
      <c r="D106" s="274"/>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H1082" zoomScale="80" zoomScaleNormal="80" workbookViewId="0">
      <selection activeCell="Q1118" sqref="Q1118"/>
    </sheetView>
  </sheetViews>
  <sheetFormatPr defaultColWidth="9.140625" defaultRowHeight="15" x14ac:dyDescent="0.25"/>
  <cols>
    <col min="1" max="1" width="18" style="351" customWidth="1"/>
    <col min="2" max="2" width="28.42578125" style="355" customWidth="1"/>
    <col min="3" max="3" width="28.42578125" style="181" customWidth="1"/>
    <col min="4" max="5" width="18.85546875" style="181" customWidth="1"/>
    <col min="6" max="7" width="23.140625" style="181" customWidth="1"/>
    <col min="8" max="8" width="19.42578125" style="43" customWidth="1"/>
    <col min="9" max="9" width="21.28515625" style="355" customWidth="1"/>
    <col min="10" max="10" width="21.28515625" style="43" customWidth="1"/>
    <col min="11" max="11" width="16.85546875" style="181" customWidth="1"/>
    <col min="12" max="12" width="19" style="181" customWidth="1"/>
    <col min="13" max="14" width="19.140625" style="181" customWidth="1"/>
    <col min="15" max="15" width="28.42578125" style="181" customWidth="1"/>
    <col min="16" max="16" width="100.7109375" style="181" customWidth="1"/>
    <col min="17" max="17" width="52.42578125" style="181" customWidth="1"/>
    <col min="18" max="18" width="43.42578125" style="182" customWidth="1"/>
    <col min="19" max="19" width="34.140625" style="198" customWidth="1"/>
    <col min="20" max="20" width="37.28515625" style="181" customWidth="1"/>
    <col min="21" max="21" width="27" style="181" customWidth="1"/>
    <col min="22" max="16384" width="9.140625" style="181"/>
  </cols>
  <sheetData>
    <row r="1" spans="1:21" x14ac:dyDescent="0.25">
      <c r="A1" s="349" t="s">
        <v>283</v>
      </c>
      <c r="B1" s="352" t="s">
        <v>284</v>
      </c>
      <c r="C1" s="343" t="s">
        <v>285</v>
      </c>
      <c r="D1" s="343" t="s">
        <v>286</v>
      </c>
      <c r="E1" s="343" t="s">
        <v>287</v>
      </c>
      <c r="F1" s="343" t="s">
        <v>288</v>
      </c>
      <c r="G1" s="343" t="s">
        <v>289</v>
      </c>
      <c r="H1" s="344" t="s">
        <v>290</v>
      </c>
      <c r="I1" s="360" t="s">
        <v>291</v>
      </c>
      <c r="J1" s="345" t="s">
        <v>292</v>
      </c>
      <c r="K1" s="342" t="s">
        <v>293</v>
      </c>
      <c r="L1" s="342" t="s">
        <v>294</v>
      </c>
      <c r="M1" s="342" t="s">
        <v>295</v>
      </c>
      <c r="N1" s="342" t="s">
        <v>296</v>
      </c>
      <c r="O1" s="342" t="s">
        <v>297</v>
      </c>
      <c r="P1" s="346" t="s">
        <v>298</v>
      </c>
      <c r="Q1" s="342" t="s">
        <v>299</v>
      </c>
      <c r="R1" s="342" t="s">
        <v>300</v>
      </c>
      <c r="S1" s="347" t="s">
        <v>301</v>
      </c>
      <c r="T1" s="342" t="s">
        <v>302</v>
      </c>
      <c r="U1" s="348" t="s">
        <v>303</v>
      </c>
    </row>
    <row r="2" spans="1:21" s="182" customFormat="1" x14ac:dyDescent="0.25">
      <c r="A2" s="350" t="str">
        <f>INDEX('Policy Characteristics'!A:A,MATCH(PolicyLevers!$C2,'Policy Characteristics'!$C:$C,0))</f>
        <v>Transportation</v>
      </c>
      <c r="B2" s="353" t="str">
        <f>INDEX('Policy Characteristics'!B:B,MATCH(PolicyLevers!$C2,'Policy Characteristics'!$C:$C,0))</f>
        <v>Conventional Pollutant Standards</v>
      </c>
      <c r="C2" s="182" t="s">
        <v>306</v>
      </c>
      <c r="D2" s="182" t="s">
        <v>307</v>
      </c>
      <c r="E2" s="182" t="s">
        <v>308</v>
      </c>
      <c r="F2" s="182" t="s">
        <v>307</v>
      </c>
      <c r="G2" s="182" t="s">
        <v>309</v>
      </c>
      <c r="H2" s="183">
        <v>300</v>
      </c>
      <c r="I2" s="356" t="s">
        <v>310</v>
      </c>
      <c r="J2" s="182" t="str">
        <f>INDEX('Policy Characteristics'!D:D,MATCH(PolicyLevers!$C2,'Policy Characteristics'!$C:$C,0))</f>
        <v>Conventional Pollutant Standard</v>
      </c>
      <c r="K2" s="182" t="str">
        <f>INDEX('Policy Characteristics'!E:E,MATCH(PolicyLevers!$C2,'Policy Characteristics'!$C:$C,0))</f>
        <v>trans reduce regulated pollutants</v>
      </c>
      <c r="L2" s="362">
        <f>INDEX('Policy Characteristics'!F:F,MATCH(PolicyLevers!$C2,'Policy Characteristics'!$C:$C,0))</f>
        <v>0</v>
      </c>
      <c r="M2" s="362">
        <f>INDEX('Policy Characteristics'!G:G,MATCH(PolicyLevers!$C2,'Policy Characteristics'!$C:$C,0))</f>
        <v>1</v>
      </c>
      <c r="N2" s="185">
        <f>INDEX('Policy Characteristics'!H:H,MATCH(PolicyLevers!$C2,'Policy Characteristics'!$C:$C,0))</f>
        <v>0.02</v>
      </c>
      <c r="O2" s="185" t="str">
        <f>INDEX('Policy Characteristics'!I:I,MATCH(PolicyLevers!$C2,'Policy Characteristics'!$C:$C,0))</f>
        <v>% reduction in emissions</v>
      </c>
      <c r="P2" s="186"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 s="244" t="str">
        <f>INDEX('Policy Characteristics'!K:K,MATCH(PolicyLevers!$C2,'Policy Characteristics'!$C:$C,0))</f>
        <v>transportation-sector-main.html#conv-pol-stds</v>
      </c>
      <c r="R2" s="182" t="str">
        <f>INDEX('Policy Characteristics'!L:L,MATCH(PolicyLevers!$C2,'Policy Characteristics'!$C:$C,0))</f>
        <v>conventional-pollutant-standards.html</v>
      </c>
      <c r="S2" s="188">
        <f>INDEX('Policy Characteristics'!M:M,MATCH(PolicyLevers!$C2,'Policy Characteristics'!$C:$C,0))</f>
        <v>0</v>
      </c>
      <c r="T2" s="182">
        <f>INDEX('Policy Characteristics'!N:N,MATCH(PolicyLevers!$C2,'Policy Characteristics'!$C:$C,0))</f>
        <v>0</v>
      </c>
      <c r="U2" s="182">
        <f>INDEX('Policy Characteristics'!O:O,MATCH(PolicyLevers!$C2,'Policy Characteristics'!$C:$C,0))</f>
        <v>0</v>
      </c>
    </row>
    <row r="3" spans="1:21" s="182" customFormat="1" x14ac:dyDescent="0.25">
      <c r="A3" s="350" t="str">
        <f>INDEX('Policy Characteristics'!A:A,MATCH(PolicyLevers!$C3,'Policy Characteristics'!$C:$C,0))</f>
        <v>Transportation</v>
      </c>
      <c r="B3" s="354" t="str">
        <f>INDEX('Policy Characteristics'!B:B,MATCH(PolicyLevers!$C3,'Policy Characteristics'!$C:$C,0))</f>
        <v>Conventional Pollutant Standards</v>
      </c>
      <c r="C3" s="189" t="str">
        <f t="shared" ref="C3:C22" si="0">C$2</f>
        <v>Percentage Reduction of Separately Regulated Pollutants</v>
      </c>
      <c r="D3" s="182" t="s">
        <v>307</v>
      </c>
      <c r="E3" s="182" t="s">
        <v>17</v>
      </c>
      <c r="F3" s="182" t="s">
        <v>307</v>
      </c>
      <c r="G3" s="182" t="s">
        <v>17</v>
      </c>
      <c r="H3" s="183">
        <v>301</v>
      </c>
      <c r="I3" s="356" t="s">
        <v>310</v>
      </c>
      <c r="J3" s="182" t="str">
        <f>INDEX('Policy Characteristics'!D:D,MATCH(PolicyLevers!$C3,'Policy Characteristics'!$C:$C,0))</f>
        <v>Conventional Pollutant Standard</v>
      </c>
      <c r="K3" s="189" t="str">
        <f>INDEX('Policy Characteristics'!E:E,MATCH(PolicyLevers!$C3,'Policy Characteristics'!$C:$C,0))</f>
        <v>trans reduce regulated pollutants</v>
      </c>
      <c r="L3" s="190">
        <f>INDEX('Policy Characteristics'!F:F,MATCH(PolicyLevers!$C3,'Policy Characteristics'!$C:$C,0))</f>
        <v>0</v>
      </c>
      <c r="M3" s="190">
        <f>INDEX('Policy Characteristics'!G:G,MATCH(PolicyLevers!$C3,'Policy Characteristics'!$C:$C,0))</f>
        <v>1</v>
      </c>
      <c r="N3" s="245">
        <f>INDEX('Policy Characteristics'!H:H,MATCH(PolicyLevers!$C3,'Policy Characteristics'!$C:$C,0))</f>
        <v>0.02</v>
      </c>
      <c r="O3" s="189" t="str">
        <f>INDEX('Policy Characteristics'!I:I,MATCH(PolicyLevers!$C3,'Policy Characteristics'!$C:$C,0))</f>
        <v>% reduction in emissions</v>
      </c>
      <c r="P3" s="186"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 s="189" t="str">
        <f>INDEX('Policy Characteristics'!K:K,MATCH(PolicyLevers!$C3,'Policy Characteristics'!$C:$C,0))</f>
        <v>transportation-sector-main.html#conv-pol-stds</v>
      </c>
      <c r="R3" s="189" t="str">
        <f>INDEX('Policy Characteristics'!L:L,MATCH(PolicyLevers!$C3,'Policy Characteristics'!$C:$C,0))</f>
        <v>conventional-pollutant-standards.html</v>
      </c>
      <c r="S3" s="188">
        <f>INDEX('Policy Characteristics'!M:M,MATCH(PolicyLevers!$C3,'Policy Characteristics'!$C:$C,0))</f>
        <v>0</v>
      </c>
      <c r="T3" s="182">
        <f>INDEX('Policy Characteristics'!N:N,MATCH(PolicyLevers!$C3,'Policy Characteristics'!$C:$C,0))</f>
        <v>0</v>
      </c>
      <c r="U3" s="182">
        <f>INDEX('Policy Characteristics'!O:O,MATCH(PolicyLevers!$C3,'Policy Characteristics'!$C:$C,0))</f>
        <v>0</v>
      </c>
    </row>
    <row r="4" spans="1:21" s="182" customFormat="1" x14ac:dyDescent="0.25">
      <c r="A4" s="350" t="str">
        <f>INDEX('Policy Characteristics'!A:A,MATCH(PolicyLevers!$C4,'Policy Characteristics'!$C:$C,0))</f>
        <v>Transportation</v>
      </c>
      <c r="B4" s="354" t="str">
        <f>INDEX('Policy Characteristics'!B:B,MATCH(PolicyLevers!$C4,'Policy Characteristics'!$C:$C,0))</f>
        <v>Conventional Pollutant Standards</v>
      </c>
      <c r="C4" s="189" t="str">
        <f t="shared" si="0"/>
        <v>Percentage Reduction of Separately Regulated Pollutants</v>
      </c>
      <c r="D4" s="182" t="s">
        <v>307</v>
      </c>
      <c r="E4" s="182" t="s">
        <v>318</v>
      </c>
      <c r="F4" s="182" t="s">
        <v>307</v>
      </c>
      <c r="G4" s="182" t="s">
        <v>318</v>
      </c>
      <c r="H4" s="183">
        <v>302</v>
      </c>
      <c r="I4" s="356" t="s">
        <v>310</v>
      </c>
      <c r="J4" s="182" t="str">
        <f>INDEX('Policy Characteristics'!D:D,MATCH(PolicyLevers!$C4,'Policy Characteristics'!$C:$C,0))</f>
        <v>Conventional Pollutant Standard</v>
      </c>
      <c r="K4" s="189" t="str">
        <f>INDEX('Policy Characteristics'!E:E,MATCH(PolicyLevers!$C4,'Policy Characteristics'!$C:$C,0))</f>
        <v>trans reduce regulated pollutants</v>
      </c>
      <c r="L4" s="190">
        <f>INDEX('Policy Characteristics'!F:F,MATCH(PolicyLevers!$C4,'Policy Characteristics'!$C:$C,0))</f>
        <v>0</v>
      </c>
      <c r="M4" s="190">
        <f>INDEX('Policy Characteristics'!G:G,MATCH(PolicyLevers!$C4,'Policy Characteristics'!$C:$C,0))</f>
        <v>1</v>
      </c>
      <c r="N4" s="245">
        <f>INDEX('Policy Characteristics'!H:H,MATCH(PolicyLevers!$C4,'Policy Characteristics'!$C:$C,0))</f>
        <v>0.02</v>
      </c>
      <c r="O4" s="189" t="str">
        <f>INDEX('Policy Characteristics'!I:I,MATCH(PolicyLevers!$C4,'Policy Characteristics'!$C:$C,0))</f>
        <v>% reduction in emissions</v>
      </c>
      <c r="P4" s="186"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 s="189" t="str">
        <f>INDEX('Policy Characteristics'!K:K,MATCH(PolicyLevers!$C4,'Policy Characteristics'!$C:$C,0))</f>
        <v>transportation-sector-main.html#conv-pol-stds</v>
      </c>
      <c r="R4" s="189" t="str">
        <f>INDEX('Policy Characteristics'!L:L,MATCH(PolicyLevers!$C4,'Policy Characteristics'!$C:$C,0))</f>
        <v>conventional-pollutant-standards.html</v>
      </c>
      <c r="S4" s="188">
        <f>INDEX('Policy Characteristics'!M:M,MATCH(PolicyLevers!$C4,'Policy Characteristics'!$C:$C,0))</f>
        <v>0</v>
      </c>
      <c r="T4" s="182">
        <f>INDEX('Policy Characteristics'!N:N,MATCH(PolicyLevers!$C4,'Policy Characteristics'!$C:$C,0))</f>
        <v>0</v>
      </c>
      <c r="U4" s="182">
        <f>INDEX('Policy Characteristics'!O:O,MATCH(PolicyLevers!$C4,'Policy Characteristics'!$C:$C,0))</f>
        <v>0</v>
      </c>
    </row>
    <row r="5" spans="1:21" s="182" customFormat="1" x14ac:dyDescent="0.25">
      <c r="A5" s="350" t="str">
        <f>INDEX('Policy Characteristics'!A:A,MATCH(PolicyLevers!$C5,'Policy Characteristics'!$C:$C,0))</f>
        <v>Transportation</v>
      </c>
      <c r="B5" s="354" t="str">
        <f>INDEX('Policy Characteristics'!B:B,MATCH(PolicyLevers!$C5,'Policy Characteristics'!$C:$C,0))</f>
        <v>Conventional Pollutant Standards</v>
      </c>
      <c r="C5" s="189" t="str">
        <f t="shared" si="0"/>
        <v>Percentage Reduction of Separately Regulated Pollutants</v>
      </c>
      <c r="D5" s="182" t="s">
        <v>307</v>
      </c>
      <c r="E5" s="182" t="s">
        <v>320</v>
      </c>
      <c r="F5" s="182" t="s">
        <v>307</v>
      </c>
      <c r="G5" s="182" t="s">
        <v>320</v>
      </c>
      <c r="H5" s="183">
        <v>303</v>
      </c>
      <c r="I5" s="356" t="s">
        <v>310</v>
      </c>
      <c r="J5" s="182" t="str">
        <f>INDEX('Policy Characteristics'!D:D,MATCH(PolicyLevers!$C5,'Policy Characteristics'!$C:$C,0))</f>
        <v>Conventional Pollutant Standard</v>
      </c>
      <c r="K5" s="189" t="str">
        <f>INDEX('Policy Characteristics'!E:E,MATCH(PolicyLevers!$C5,'Policy Characteristics'!$C:$C,0))</f>
        <v>trans reduce regulated pollutants</v>
      </c>
      <c r="L5" s="190">
        <f>INDEX('Policy Characteristics'!F:F,MATCH(PolicyLevers!$C5,'Policy Characteristics'!$C:$C,0))</f>
        <v>0</v>
      </c>
      <c r="M5" s="190">
        <f>INDEX('Policy Characteristics'!G:G,MATCH(PolicyLevers!$C5,'Policy Characteristics'!$C:$C,0))</f>
        <v>1</v>
      </c>
      <c r="N5" s="245">
        <f>INDEX('Policy Characteristics'!H:H,MATCH(PolicyLevers!$C5,'Policy Characteristics'!$C:$C,0))</f>
        <v>0.02</v>
      </c>
      <c r="O5" s="189" t="str">
        <f>INDEX('Policy Characteristics'!I:I,MATCH(PolicyLevers!$C5,'Policy Characteristics'!$C:$C,0))</f>
        <v>% reduction in emissions</v>
      </c>
      <c r="P5" s="186"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 s="189" t="str">
        <f>INDEX('Policy Characteristics'!K:K,MATCH(PolicyLevers!$C5,'Policy Characteristics'!$C:$C,0))</f>
        <v>transportation-sector-main.html#conv-pol-stds</v>
      </c>
      <c r="R5" s="189" t="str">
        <f>INDEX('Policy Characteristics'!L:L,MATCH(PolicyLevers!$C5,'Policy Characteristics'!$C:$C,0))</f>
        <v>conventional-pollutant-standards.html</v>
      </c>
      <c r="S5" s="188">
        <f>INDEX('Policy Characteristics'!M:M,MATCH(PolicyLevers!$C5,'Policy Characteristics'!$C:$C,0))</f>
        <v>0</v>
      </c>
      <c r="T5" s="182">
        <f>INDEX('Policy Characteristics'!N:N,MATCH(PolicyLevers!$C5,'Policy Characteristics'!$C:$C,0))</f>
        <v>0</v>
      </c>
      <c r="U5" s="182">
        <f>INDEX('Policy Characteristics'!O:O,MATCH(PolicyLevers!$C5,'Policy Characteristics'!$C:$C,0))</f>
        <v>0</v>
      </c>
    </row>
    <row r="6" spans="1:21" s="182" customFormat="1" x14ac:dyDescent="0.25">
      <c r="A6" s="350" t="str">
        <f>INDEX('Policy Characteristics'!A:A,MATCH(PolicyLevers!$C6,'Policy Characteristics'!$C:$C,0))</f>
        <v>Transportation</v>
      </c>
      <c r="B6" s="354" t="str">
        <f>INDEX('Policy Characteristics'!B:B,MATCH(PolicyLevers!$C6,'Policy Characteristics'!$C:$C,0))</f>
        <v>Conventional Pollutant Standards</v>
      </c>
      <c r="C6" s="189" t="str">
        <f t="shared" si="0"/>
        <v>Percentage Reduction of Separately Regulated Pollutants</v>
      </c>
      <c r="D6" s="182" t="s">
        <v>307</v>
      </c>
      <c r="E6" s="182" t="s">
        <v>322</v>
      </c>
      <c r="F6" s="182" t="s">
        <v>307</v>
      </c>
      <c r="G6" s="182" t="s">
        <v>323</v>
      </c>
      <c r="H6" s="183">
        <v>304</v>
      </c>
      <c r="I6" s="356" t="s">
        <v>310</v>
      </c>
      <c r="J6" s="182" t="str">
        <f>INDEX('Policy Characteristics'!D:D,MATCH(PolicyLevers!$C6,'Policy Characteristics'!$C:$C,0))</f>
        <v>Conventional Pollutant Standard</v>
      </c>
      <c r="K6" s="189" t="str">
        <f>INDEX('Policy Characteristics'!E:E,MATCH(PolicyLevers!$C6,'Policy Characteristics'!$C:$C,0))</f>
        <v>trans reduce regulated pollutants</v>
      </c>
      <c r="L6" s="190">
        <f>INDEX('Policy Characteristics'!F:F,MATCH(PolicyLevers!$C6,'Policy Characteristics'!$C:$C,0))</f>
        <v>0</v>
      </c>
      <c r="M6" s="190">
        <f>INDEX('Policy Characteristics'!G:G,MATCH(PolicyLevers!$C6,'Policy Characteristics'!$C:$C,0))</f>
        <v>1</v>
      </c>
      <c r="N6" s="245">
        <f>INDEX('Policy Characteristics'!H:H,MATCH(PolicyLevers!$C6,'Policy Characteristics'!$C:$C,0))</f>
        <v>0.02</v>
      </c>
      <c r="O6" s="189" t="str">
        <f>INDEX('Policy Characteristics'!I:I,MATCH(PolicyLevers!$C6,'Policy Characteristics'!$C:$C,0))</f>
        <v>% reduction in emissions</v>
      </c>
      <c r="P6" s="186"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 s="189" t="str">
        <f>INDEX('Policy Characteristics'!K:K,MATCH(PolicyLevers!$C6,'Policy Characteristics'!$C:$C,0))</f>
        <v>transportation-sector-main.html#conv-pol-stds</v>
      </c>
      <c r="R6" s="189" t="str">
        <f>INDEX('Policy Characteristics'!L:L,MATCH(PolicyLevers!$C6,'Policy Characteristics'!$C:$C,0))</f>
        <v>conventional-pollutant-standards.html</v>
      </c>
      <c r="S6" s="188">
        <f>INDEX('Policy Characteristics'!M:M,MATCH(PolicyLevers!$C6,'Policy Characteristics'!$C:$C,0))</f>
        <v>0</v>
      </c>
      <c r="T6" s="182">
        <f>INDEX('Policy Characteristics'!N:N,MATCH(PolicyLevers!$C6,'Policy Characteristics'!$C:$C,0))</f>
        <v>0</v>
      </c>
      <c r="U6" s="182">
        <f>INDEX('Policy Characteristics'!O:O,MATCH(PolicyLevers!$C6,'Policy Characteristics'!$C:$C,0))</f>
        <v>0</v>
      </c>
    </row>
    <row r="7" spans="1:21" s="182" customFormat="1" x14ac:dyDescent="0.25">
      <c r="A7" s="350" t="str">
        <f>INDEX('Policy Characteristics'!A:A,MATCH(PolicyLevers!$C7,'Policy Characteristics'!$C:$C,0))</f>
        <v>Transportation</v>
      </c>
      <c r="B7" s="354" t="str">
        <f>INDEX('Policy Characteristics'!B:B,MATCH(PolicyLevers!$C7,'Policy Characteristics'!$C:$C,0))</f>
        <v>Conventional Pollutant Standards</v>
      </c>
      <c r="C7" s="189" t="str">
        <f t="shared" si="0"/>
        <v>Percentage Reduction of Separately Regulated Pollutants</v>
      </c>
      <c r="D7" s="182" t="s">
        <v>307</v>
      </c>
      <c r="E7" s="182" t="s">
        <v>325</v>
      </c>
      <c r="F7" s="182" t="s">
        <v>307</v>
      </c>
      <c r="G7" s="182" t="s">
        <v>325</v>
      </c>
      <c r="H7" s="183">
        <v>305</v>
      </c>
      <c r="I7" s="356" t="s">
        <v>310</v>
      </c>
      <c r="J7" s="182" t="str">
        <f>INDEX('Policy Characteristics'!D:D,MATCH(PolicyLevers!$C7,'Policy Characteristics'!$C:$C,0))</f>
        <v>Conventional Pollutant Standard</v>
      </c>
      <c r="K7" s="189" t="str">
        <f>INDEX('Policy Characteristics'!E:E,MATCH(PolicyLevers!$C7,'Policy Characteristics'!$C:$C,0))</f>
        <v>trans reduce regulated pollutants</v>
      </c>
      <c r="L7" s="190">
        <f>INDEX('Policy Characteristics'!F:F,MATCH(PolicyLevers!$C7,'Policy Characteristics'!$C:$C,0))</f>
        <v>0</v>
      </c>
      <c r="M7" s="190">
        <f>INDEX('Policy Characteristics'!G:G,MATCH(PolicyLevers!$C7,'Policy Characteristics'!$C:$C,0))</f>
        <v>1</v>
      </c>
      <c r="N7" s="245">
        <f>INDEX('Policy Characteristics'!H:H,MATCH(PolicyLevers!$C7,'Policy Characteristics'!$C:$C,0))</f>
        <v>0.02</v>
      </c>
      <c r="O7" s="189" t="str">
        <f>INDEX('Policy Characteristics'!I:I,MATCH(PolicyLevers!$C7,'Policy Characteristics'!$C:$C,0))</f>
        <v>% reduction in emissions</v>
      </c>
      <c r="P7" s="186"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7" s="189" t="str">
        <f>INDEX('Policy Characteristics'!K:K,MATCH(PolicyLevers!$C7,'Policy Characteristics'!$C:$C,0))</f>
        <v>transportation-sector-main.html#conv-pol-stds</v>
      </c>
      <c r="R7" s="189" t="str">
        <f>INDEX('Policy Characteristics'!L:L,MATCH(PolicyLevers!$C7,'Policy Characteristics'!$C:$C,0))</f>
        <v>conventional-pollutant-standards.html</v>
      </c>
      <c r="S7" s="188">
        <f>INDEX('Policy Characteristics'!M:M,MATCH(PolicyLevers!$C7,'Policy Characteristics'!$C:$C,0))</f>
        <v>0</v>
      </c>
      <c r="T7" s="182">
        <f>INDEX('Policy Characteristics'!N:N,MATCH(PolicyLevers!$C7,'Policy Characteristics'!$C:$C,0))</f>
        <v>0</v>
      </c>
      <c r="U7" s="182">
        <f>INDEX('Policy Characteristics'!O:O,MATCH(PolicyLevers!$C7,'Policy Characteristics'!$C:$C,0))</f>
        <v>0</v>
      </c>
    </row>
    <row r="8" spans="1:21" s="182" customFormat="1" x14ac:dyDescent="0.25">
      <c r="A8" s="350" t="str">
        <f>INDEX('Policy Characteristics'!A:A,MATCH(PolicyLevers!$C8,'Policy Characteristics'!$C:$C,0))</f>
        <v>Transportation</v>
      </c>
      <c r="B8" s="354" t="str">
        <f>INDEX('Policy Characteristics'!B:B,MATCH(PolicyLevers!$C8,'Policy Characteristics'!$C:$C,0))</f>
        <v>Conventional Pollutant Standards</v>
      </c>
      <c r="C8" s="189" t="str">
        <f t="shared" si="0"/>
        <v>Percentage Reduction of Separately Regulated Pollutants</v>
      </c>
      <c r="D8" s="182" t="s">
        <v>307</v>
      </c>
      <c r="E8" s="182" t="s">
        <v>327</v>
      </c>
      <c r="F8" s="182" t="s">
        <v>307</v>
      </c>
      <c r="G8" s="182" t="s">
        <v>327</v>
      </c>
      <c r="H8" s="183">
        <v>306</v>
      </c>
      <c r="I8" s="356" t="s">
        <v>310</v>
      </c>
      <c r="J8" s="182" t="str">
        <f>INDEX('Policy Characteristics'!D:D,MATCH(PolicyLevers!$C8,'Policy Characteristics'!$C:$C,0))</f>
        <v>Conventional Pollutant Standard</v>
      </c>
      <c r="K8" s="189" t="str">
        <f>INDEX('Policy Characteristics'!E:E,MATCH(PolicyLevers!$C8,'Policy Characteristics'!$C:$C,0))</f>
        <v>trans reduce regulated pollutants</v>
      </c>
      <c r="L8" s="190">
        <f>INDEX('Policy Characteristics'!F:F,MATCH(PolicyLevers!$C8,'Policy Characteristics'!$C:$C,0))</f>
        <v>0</v>
      </c>
      <c r="M8" s="190">
        <f>INDEX('Policy Characteristics'!G:G,MATCH(PolicyLevers!$C8,'Policy Characteristics'!$C:$C,0))</f>
        <v>1</v>
      </c>
      <c r="N8" s="245">
        <f>INDEX('Policy Characteristics'!H:H,MATCH(PolicyLevers!$C8,'Policy Characteristics'!$C:$C,0))</f>
        <v>0.02</v>
      </c>
      <c r="O8" s="189" t="str">
        <f>INDEX('Policy Characteristics'!I:I,MATCH(PolicyLevers!$C8,'Policy Characteristics'!$C:$C,0))</f>
        <v>% reduction in emissions</v>
      </c>
      <c r="P8" s="186"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8" s="189" t="str">
        <f>INDEX('Policy Characteristics'!K:K,MATCH(PolicyLevers!$C8,'Policy Characteristics'!$C:$C,0))</f>
        <v>transportation-sector-main.html#conv-pol-stds</v>
      </c>
      <c r="R8" s="189" t="str">
        <f>INDEX('Policy Characteristics'!L:L,MATCH(PolicyLevers!$C8,'Policy Characteristics'!$C:$C,0))</f>
        <v>conventional-pollutant-standards.html</v>
      </c>
      <c r="S8" s="188">
        <f>INDEX('Policy Characteristics'!M:M,MATCH(PolicyLevers!$C8,'Policy Characteristics'!$C:$C,0))</f>
        <v>0</v>
      </c>
      <c r="T8" s="182">
        <f>INDEX('Policy Characteristics'!N:N,MATCH(PolicyLevers!$C8,'Policy Characteristics'!$C:$C,0))</f>
        <v>0</v>
      </c>
      <c r="U8" s="182">
        <f>INDEX('Policy Characteristics'!O:O,MATCH(PolicyLevers!$C8,'Policy Characteristics'!$C:$C,0))</f>
        <v>0</v>
      </c>
    </row>
    <row r="9" spans="1:21" s="182" customFormat="1" x14ac:dyDescent="0.25">
      <c r="A9" s="350" t="str">
        <f>INDEX('Policy Characteristics'!A:A,MATCH(PolicyLevers!$C9,'Policy Characteristics'!$C:$C,0))</f>
        <v>Transportation</v>
      </c>
      <c r="B9" s="354" t="str">
        <f>INDEX('Policy Characteristics'!B:B,MATCH(PolicyLevers!$C9,'Policy Characteristics'!$C:$C,0))</f>
        <v>Conventional Pollutant Standards</v>
      </c>
      <c r="C9" s="189" t="str">
        <f t="shared" si="0"/>
        <v>Percentage Reduction of Separately Regulated Pollutants</v>
      </c>
      <c r="D9" s="182" t="s">
        <v>307</v>
      </c>
      <c r="E9" s="182" t="s">
        <v>329</v>
      </c>
      <c r="F9" s="182" t="s">
        <v>307</v>
      </c>
      <c r="G9" s="182" t="s">
        <v>329</v>
      </c>
      <c r="H9" s="183">
        <v>307</v>
      </c>
      <c r="I9" s="356" t="s">
        <v>310</v>
      </c>
      <c r="J9" s="182" t="str">
        <f>INDEX('Policy Characteristics'!D:D,MATCH(PolicyLevers!$C9,'Policy Characteristics'!$C:$C,0))</f>
        <v>Conventional Pollutant Standard</v>
      </c>
      <c r="K9" s="189" t="str">
        <f>INDEX('Policy Characteristics'!E:E,MATCH(PolicyLevers!$C9,'Policy Characteristics'!$C:$C,0))</f>
        <v>trans reduce regulated pollutants</v>
      </c>
      <c r="L9" s="190">
        <f>INDEX('Policy Characteristics'!F:F,MATCH(PolicyLevers!$C9,'Policy Characteristics'!$C:$C,0))</f>
        <v>0</v>
      </c>
      <c r="M9" s="190">
        <f>INDEX('Policy Characteristics'!G:G,MATCH(PolicyLevers!$C9,'Policy Characteristics'!$C:$C,0))</f>
        <v>1</v>
      </c>
      <c r="N9" s="245">
        <f>INDEX('Policy Characteristics'!H:H,MATCH(PolicyLevers!$C9,'Policy Characteristics'!$C:$C,0))</f>
        <v>0.02</v>
      </c>
      <c r="O9" s="189" t="str">
        <f>INDEX('Policy Characteristics'!I:I,MATCH(PolicyLevers!$C9,'Policy Characteristics'!$C:$C,0))</f>
        <v>% reduction in emissions</v>
      </c>
      <c r="P9" s="186"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9" s="189" t="str">
        <f>INDEX('Policy Characteristics'!K:K,MATCH(PolicyLevers!$C9,'Policy Characteristics'!$C:$C,0))</f>
        <v>transportation-sector-main.html#conv-pol-stds</v>
      </c>
      <c r="R9" s="189" t="str">
        <f>INDEX('Policy Characteristics'!L:L,MATCH(PolicyLevers!$C9,'Policy Characteristics'!$C:$C,0))</f>
        <v>conventional-pollutant-standards.html</v>
      </c>
      <c r="S9" s="188">
        <f>INDEX('Policy Characteristics'!M:M,MATCH(PolicyLevers!$C9,'Policy Characteristics'!$C:$C,0))</f>
        <v>0</v>
      </c>
      <c r="T9" s="182">
        <f>INDEX('Policy Characteristics'!N:N,MATCH(PolicyLevers!$C9,'Policy Characteristics'!$C:$C,0))</f>
        <v>0</v>
      </c>
      <c r="U9" s="182">
        <f>INDEX('Policy Characteristics'!O:O,MATCH(PolicyLevers!$C9,'Policy Characteristics'!$C:$C,0))</f>
        <v>0</v>
      </c>
    </row>
    <row r="10" spans="1:21" s="182" customFormat="1" x14ac:dyDescent="0.25">
      <c r="A10" s="350" t="str">
        <f>INDEX('Policy Characteristics'!A:A,MATCH(PolicyLevers!$C10,'Policy Characteristics'!$C:$C,0))</f>
        <v>Transportation</v>
      </c>
      <c r="B10" s="354" t="str">
        <f>INDEX('Policy Characteristics'!B:B,MATCH(PolicyLevers!$C10,'Policy Characteristics'!$C:$C,0))</f>
        <v>Conventional Pollutant Standards</v>
      </c>
      <c r="C10" s="189" t="str">
        <f t="shared" si="0"/>
        <v>Percentage Reduction of Separately Regulated Pollutants</v>
      </c>
      <c r="D10" s="182" t="s">
        <v>307</v>
      </c>
      <c r="E10" s="182" t="s">
        <v>331</v>
      </c>
      <c r="F10" s="182" t="s">
        <v>307</v>
      </c>
      <c r="G10" s="182" t="s">
        <v>331</v>
      </c>
      <c r="H10" s="183">
        <v>308</v>
      </c>
      <c r="I10" s="361" t="s">
        <v>332</v>
      </c>
      <c r="J10" s="182" t="str">
        <f>INDEX('Policy Characteristics'!D:D,MATCH(PolicyLevers!$C10,'Policy Characteristics'!$C:$C,0))</f>
        <v>Conventional Pollutant Standard</v>
      </c>
      <c r="K10" s="189" t="str">
        <f>INDEX('Policy Characteristics'!E:E,MATCH(PolicyLevers!$C10,'Policy Characteristics'!$C:$C,0))</f>
        <v>trans reduce regulated pollutants</v>
      </c>
      <c r="L10" s="190">
        <f>INDEX('Policy Characteristics'!F:F,MATCH(PolicyLevers!$C10,'Policy Characteristics'!$C:$C,0))</f>
        <v>0</v>
      </c>
      <c r="M10" s="190">
        <f>INDEX('Policy Characteristics'!G:G,MATCH(PolicyLevers!$C10,'Policy Characteristics'!$C:$C,0))</f>
        <v>1</v>
      </c>
      <c r="N10" s="245">
        <f>INDEX('Policy Characteristics'!H:H,MATCH(PolicyLevers!$C10,'Policy Characteristics'!$C:$C,0))</f>
        <v>0.02</v>
      </c>
      <c r="O10" s="189" t="str">
        <f>INDEX('Policy Characteristics'!I:I,MATCH(PolicyLevers!$C10,'Policy Characteristics'!$C:$C,0))</f>
        <v>% reduction in emissions</v>
      </c>
      <c r="P10" s="186"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0" s="189" t="str">
        <f>INDEX('Policy Characteristics'!K:K,MATCH(PolicyLevers!$C10,'Policy Characteristics'!$C:$C,0))</f>
        <v>transportation-sector-main.html#conv-pol-stds</v>
      </c>
      <c r="R10" s="189" t="str">
        <f>INDEX('Policy Characteristics'!L:L,MATCH(PolicyLevers!$C10,'Policy Characteristics'!$C:$C,0))</f>
        <v>conventional-pollutant-standards.html</v>
      </c>
      <c r="S10" s="188">
        <f>INDEX('Policy Characteristics'!M:M,MATCH(PolicyLevers!$C10,'Policy Characteristics'!$C:$C,0))</f>
        <v>0</v>
      </c>
      <c r="T10" s="182">
        <f>INDEX('Policy Characteristics'!N:N,MATCH(PolicyLevers!$C10,'Policy Characteristics'!$C:$C,0))</f>
        <v>0</v>
      </c>
      <c r="U10" s="182">
        <f>INDEX('Policy Characteristics'!O:O,MATCH(PolicyLevers!$C10,'Policy Characteristics'!$C:$C,0))</f>
        <v>0</v>
      </c>
    </row>
    <row r="11" spans="1:21" s="182" customFormat="1" x14ac:dyDescent="0.25">
      <c r="A11" s="350" t="str">
        <f>INDEX('Policy Characteristics'!A:A,MATCH(PolicyLevers!$C11,'Policy Characteristics'!$C:$C,0))</f>
        <v>Transportation</v>
      </c>
      <c r="B11" s="354" t="str">
        <f>INDEX('Policy Characteristics'!B:B,MATCH(PolicyLevers!$C11,'Policy Characteristics'!$C:$C,0))</f>
        <v>Conventional Pollutant Standards</v>
      </c>
      <c r="C11" s="189" t="str">
        <f t="shared" si="0"/>
        <v>Percentage Reduction of Separately Regulated Pollutants</v>
      </c>
      <c r="D11" s="182" t="s">
        <v>307</v>
      </c>
      <c r="E11" s="182" t="s">
        <v>333</v>
      </c>
      <c r="F11" s="182" t="s">
        <v>307</v>
      </c>
      <c r="G11" s="182" t="s">
        <v>333</v>
      </c>
      <c r="H11" s="183">
        <v>309</v>
      </c>
      <c r="I11" s="361" t="s">
        <v>332</v>
      </c>
      <c r="J11" s="182" t="str">
        <f>INDEX('Policy Characteristics'!D:D,MATCH(PolicyLevers!$C11,'Policy Characteristics'!$C:$C,0))</f>
        <v>Conventional Pollutant Standard</v>
      </c>
      <c r="K11" s="189" t="str">
        <f>INDEX('Policy Characteristics'!E:E,MATCH(PolicyLevers!$C11,'Policy Characteristics'!$C:$C,0))</f>
        <v>trans reduce regulated pollutants</v>
      </c>
      <c r="L11" s="190">
        <f>INDEX('Policy Characteristics'!F:F,MATCH(PolicyLevers!$C11,'Policy Characteristics'!$C:$C,0))</f>
        <v>0</v>
      </c>
      <c r="M11" s="190">
        <f>INDEX('Policy Characteristics'!G:G,MATCH(PolicyLevers!$C11,'Policy Characteristics'!$C:$C,0))</f>
        <v>1</v>
      </c>
      <c r="N11" s="245">
        <f>INDEX('Policy Characteristics'!H:H,MATCH(PolicyLevers!$C11,'Policy Characteristics'!$C:$C,0))</f>
        <v>0.02</v>
      </c>
      <c r="O11" s="189" t="str">
        <f>INDEX('Policy Characteristics'!I:I,MATCH(PolicyLevers!$C11,'Policy Characteristics'!$C:$C,0))</f>
        <v>% reduction in emissions</v>
      </c>
      <c r="P11" s="186"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1" s="189" t="str">
        <f>INDEX('Policy Characteristics'!K:K,MATCH(PolicyLevers!$C11,'Policy Characteristics'!$C:$C,0))</f>
        <v>transportation-sector-main.html#conv-pol-stds</v>
      </c>
      <c r="R11" s="189" t="str">
        <f>INDEX('Policy Characteristics'!L:L,MATCH(PolicyLevers!$C11,'Policy Characteristics'!$C:$C,0))</f>
        <v>conventional-pollutant-standards.html</v>
      </c>
      <c r="S11" s="188">
        <f>INDEX('Policy Characteristics'!M:M,MATCH(PolicyLevers!$C11,'Policy Characteristics'!$C:$C,0))</f>
        <v>0</v>
      </c>
      <c r="T11" s="182">
        <f>INDEX('Policy Characteristics'!N:N,MATCH(PolicyLevers!$C11,'Policy Characteristics'!$C:$C,0))</f>
        <v>0</v>
      </c>
      <c r="U11" s="182">
        <f>INDEX('Policy Characteristics'!O:O,MATCH(PolicyLevers!$C11,'Policy Characteristics'!$C:$C,0))</f>
        <v>0</v>
      </c>
    </row>
    <row r="12" spans="1:21" s="182" customFormat="1" x14ac:dyDescent="0.25">
      <c r="A12" s="350" t="str">
        <f>INDEX('Policy Characteristics'!A:A,MATCH(PolicyLevers!$C12,'Policy Characteristics'!$C:$C,0))</f>
        <v>Transportation</v>
      </c>
      <c r="B12" s="354" t="str">
        <f>INDEX('Policy Characteristics'!B:B,MATCH(PolicyLevers!$C12,'Policy Characteristics'!$C:$C,0))</f>
        <v>Conventional Pollutant Standards</v>
      </c>
      <c r="C12" s="189" t="str">
        <f t="shared" si="0"/>
        <v>Percentage Reduction of Separately Regulated Pollutants</v>
      </c>
      <c r="D12" s="182" t="s">
        <v>334</v>
      </c>
      <c r="E12" s="182" t="s">
        <v>308</v>
      </c>
      <c r="F12" s="182" t="s">
        <v>334</v>
      </c>
      <c r="G12" s="182" t="s">
        <v>309</v>
      </c>
      <c r="H12" s="183">
        <v>310</v>
      </c>
      <c r="I12" s="356" t="s">
        <v>310</v>
      </c>
      <c r="J12" s="189" t="str">
        <f>INDEX('Policy Characteristics'!D:D,MATCH(PolicyLevers!$C12,'Policy Characteristics'!$C:$C,0))</f>
        <v>Conventional Pollutant Standard</v>
      </c>
      <c r="K12" s="189" t="str">
        <f>INDEX('Policy Characteristics'!E:E,MATCH(PolicyLevers!$C12,'Policy Characteristics'!$C:$C,0))</f>
        <v>trans reduce regulated pollutants</v>
      </c>
      <c r="L12" s="190">
        <f>INDEX('Policy Characteristics'!F:F,MATCH(PolicyLevers!$C12,'Policy Characteristics'!$C:$C,0))</f>
        <v>0</v>
      </c>
      <c r="M12" s="190">
        <f>INDEX('Policy Characteristics'!G:G,MATCH(PolicyLevers!$C12,'Policy Characteristics'!$C:$C,0))</f>
        <v>1</v>
      </c>
      <c r="N12" s="245">
        <f>INDEX('Policy Characteristics'!H:H,MATCH(PolicyLevers!$C12,'Policy Characteristics'!$C:$C,0))</f>
        <v>0.02</v>
      </c>
      <c r="O12" s="189" t="str">
        <f>INDEX('Policy Characteristics'!I:I,MATCH(PolicyLevers!$C12,'Policy Characteristics'!$C:$C,0))</f>
        <v>% reduction in emissions</v>
      </c>
      <c r="P12" s="186"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2" s="189" t="str">
        <f>INDEX('Policy Characteristics'!K:K,MATCH(PolicyLevers!$C12,'Policy Characteristics'!$C:$C,0))</f>
        <v>transportation-sector-main.html#conv-pol-stds</v>
      </c>
      <c r="R12" s="189" t="str">
        <f>INDEX('Policy Characteristics'!L:L,MATCH(PolicyLevers!$C12,'Policy Characteristics'!$C:$C,0))</f>
        <v>conventional-pollutant-standards.html</v>
      </c>
      <c r="S12" s="188">
        <f>INDEX('Policy Characteristics'!M:M,MATCH(PolicyLevers!$C12,'Policy Characteristics'!$C:$C,0))</f>
        <v>0</v>
      </c>
      <c r="T12" s="182">
        <f>INDEX('Policy Characteristics'!N:N,MATCH(PolicyLevers!$C12,'Policy Characteristics'!$C:$C,0))</f>
        <v>0</v>
      </c>
      <c r="U12" s="182">
        <f>INDEX('Policy Characteristics'!O:O,MATCH(PolicyLevers!$C12,'Policy Characteristics'!$C:$C,0))</f>
        <v>0</v>
      </c>
    </row>
    <row r="13" spans="1:21" s="182" customFormat="1" x14ac:dyDescent="0.25">
      <c r="A13" s="350" t="str">
        <f>INDEX('Policy Characteristics'!A:A,MATCH(PolicyLevers!$C13,'Policy Characteristics'!$C:$C,0))</f>
        <v>Transportation</v>
      </c>
      <c r="B13" s="354" t="str">
        <f>INDEX('Policy Characteristics'!B:B,MATCH(PolicyLevers!$C13,'Policy Characteristics'!$C:$C,0))</f>
        <v>Conventional Pollutant Standards</v>
      </c>
      <c r="C13" s="189" t="str">
        <f t="shared" si="0"/>
        <v>Percentage Reduction of Separately Regulated Pollutants</v>
      </c>
      <c r="D13" s="182" t="s">
        <v>334</v>
      </c>
      <c r="E13" s="182" t="s">
        <v>17</v>
      </c>
      <c r="F13" s="182" t="s">
        <v>334</v>
      </c>
      <c r="G13" s="182" t="s">
        <v>17</v>
      </c>
      <c r="H13" s="183">
        <v>311</v>
      </c>
      <c r="I13" s="356" t="s">
        <v>310</v>
      </c>
      <c r="J13" s="189" t="str">
        <f>INDEX('Policy Characteristics'!D:D,MATCH(PolicyLevers!$C13,'Policy Characteristics'!$C:$C,0))</f>
        <v>Conventional Pollutant Standard</v>
      </c>
      <c r="K13" s="189" t="str">
        <f>INDEX('Policy Characteristics'!E:E,MATCH(PolicyLevers!$C13,'Policy Characteristics'!$C:$C,0))</f>
        <v>trans reduce regulated pollutants</v>
      </c>
      <c r="L13" s="190">
        <f>INDEX('Policy Characteristics'!F:F,MATCH(PolicyLevers!$C13,'Policy Characteristics'!$C:$C,0))</f>
        <v>0</v>
      </c>
      <c r="M13" s="190">
        <f>INDEX('Policy Characteristics'!G:G,MATCH(PolicyLevers!$C13,'Policy Characteristics'!$C:$C,0))</f>
        <v>1</v>
      </c>
      <c r="N13" s="245">
        <f>INDEX('Policy Characteristics'!H:H,MATCH(PolicyLevers!$C13,'Policy Characteristics'!$C:$C,0))</f>
        <v>0.02</v>
      </c>
      <c r="O13" s="189" t="str">
        <f>INDEX('Policy Characteristics'!I:I,MATCH(PolicyLevers!$C13,'Policy Characteristics'!$C:$C,0))</f>
        <v>% reduction in emissions</v>
      </c>
      <c r="P13" s="186"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3" s="189" t="str">
        <f>INDEX('Policy Characteristics'!K:K,MATCH(PolicyLevers!$C13,'Policy Characteristics'!$C:$C,0))</f>
        <v>transportation-sector-main.html#conv-pol-stds</v>
      </c>
      <c r="R13" s="189" t="str">
        <f>INDEX('Policy Characteristics'!L:L,MATCH(PolicyLevers!$C13,'Policy Characteristics'!$C:$C,0))</f>
        <v>conventional-pollutant-standards.html</v>
      </c>
      <c r="S13" s="188">
        <f>INDEX('Policy Characteristics'!M:M,MATCH(PolicyLevers!$C13,'Policy Characteristics'!$C:$C,0))</f>
        <v>0</v>
      </c>
      <c r="T13" s="182">
        <f>INDEX('Policy Characteristics'!N:N,MATCH(PolicyLevers!$C13,'Policy Characteristics'!$C:$C,0))</f>
        <v>0</v>
      </c>
      <c r="U13" s="182">
        <f>INDEX('Policy Characteristics'!O:O,MATCH(PolicyLevers!$C13,'Policy Characteristics'!$C:$C,0))</f>
        <v>0</v>
      </c>
    </row>
    <row r="14" spans="1:21" s="182" customFormat="1" x14ac:dyDescent="0.25">
      <c r="A14" s="350" t="str">
        <f>INDEX('Policy Characteristics'!A:A,MATCH(PolicyLevers!$C14,'Policy Characteristics'!$C:$C,0))</f>
        <v>Transportation</v>
      </c>
      <c r="B14" s="354" t="str">
        <f>INDEX('Policy Characteristics'!B:B,MATCH(PolicyLevers!$C14,'Policy Characteristics'!$C:$C,0))</f>
        <v>Conventional Pollutant Standards</v>
      </c>
      <c r="C14" s="189" t="str">
        <f t="shared" si="0"/>
        <v>Percentage Reduction of Separately Regulated Pollutants</v>
      </c>
      <c r="D14" s="182" t="s">
        <v>334</v>
      </c>
      <c r="E14" s="182" t="s">
        <v>318</v>
      </c>
      <c r="F14" s="182" t="s">
        <v>334</v>
      </c>
      <c r="G14" s="182" t="s">
        <v>318</v>
      </c>
      <c r="H14" s="183">
        <v>312</v>
      </c>
      <c r="I14" s="356" t="s">
        <v>310</v>
      </c>
      <c r="J14" s="189" t="str">
        <f>INDEX('Policy Characteristics'!D:D,MATCH(PolicyLevers!$C14,'Policy Characteristics'!$C:$C,0))</f>
        <v>Conventional Pollutant Standard</v>
      </c>
      <c r="K14" s="189" t="str">
        <f>INDEX('Policy Characteristics'!E:E,MATCH(PolicyLevers!$C14,'Policy Characteristics'!$C:$C,0))</f>
        <v>trans reduce regulated pollutants</v>
      </c>
      <c r="L14" s="190">
        <f>INDEX('Policy Characteristics'!F:F,MATCH(PolicyLevers!$C14,'Policy Characteristics'!$C:$C,0))</f>
        <v>0</v>
      </c>
      <c r="M14" s="190">
        <f>INDEX('Policy Characteristics'!G:G,MATCH(PolicyLevers!$C14,'Policy Characteristics'!$C:$C,0))</f>
        <v>1</v>
      </c>
      <c r="N14" s="245">
        <f>INDEX('Policy Characteristics'!H:H,MATCH(PolicyLevers!$C14,'Policy Characteristics'!$C:$C,0))</f>
        <v>0.02</v>
      </c>
      <c r="O14" s="189" t="str">
        <f>INDEX('Policy Characteristics'!I:I,MATCH(PolicyLevers!$C14,'Policy Characteristics'!$C:$C,0))</f>
        <v>% reduction in emissions</v>
      </c>
      <c r="P14" s="186"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4" s="189" t="str">
        <f>INDEX('Policy Characteristics'!K:K,MATCH(PolicyLevers!$C14,'Policy Characteristics'!$C:$C,0))</f>
        <v>transportation-sector-main.html#conv-pol-stds</v>
      </c>
      <c r="R14" s="189" t="str">
        <f>INDEX('Policy Characteristics'!L:L,MATCH(PolicyLevers!$C14,'Policy Characteristics'!$C:$C,0))</f>
        <v>conventional-pollutant-standards.html</v>
      </c>
      <c r="S14" s="188">
        <f>INDEX('Policy Characteristics'!M:M,MATCH(PolicyLevers!$C14,'Policy Characteristics'!$C:$C,0))</f>
        <v>0</v>
      </c>
      <c r="T14" s="182">
        <f>INDEX('Policy Characteristics'!N:N,MATCH(PolicyLevers!$C14,'Policy Characteristics'!$C:$C,0))</f>
        <v>0</v>
      </c>
      <c r="U14" s="182">
        <f>INDEX('Policy Characteristics'!O:O,MATCH(PolicyLevers!$C14,'Policy Characteristics'!$C:$C,0))</f>
        <v>0</v>
      </c>
    </row>
    <row r="15" spans="1:21" s="182" customFormat="1" x14ac:dyDescent="0.25">
      <c r="A15" s="350" t="str">
        <f>INDEX('Policy Characteristics'!A:A,MATCH(PolicyLevers!$C15,'Policy Characteristics'!$C:$C,0))</f>
        <v>Transportation</v>
      </c>
      <c r="B15" s="354" t="str">
        <f>INDEX('Policy Characteristics'!B:B,MATCH(PolicyLevers!$C15,'Policy Characteristics'!$C:$C,0))</f>
        <v>Conventional Pollutant Standards</v>
      </c>
      <c r="C15" s="189" t="str">
        <f t="shared" si="0"/>
        <v>Percentage Reduction of Separately Regulated Pollutants</v>
      </c>
      <c r="D15" s="182" t="s">
        <v>334</v>
      </c>
      <c r="E15" s="182" t="s">
        <v>320</v>
      </c>
      <c r="F15" s="182" t="s">
        <v>334</v>
      </c>
      <c r="G15" s="182" t="s">
        <v>320</v>
      </c>
      <c r="H15" s="183">
        <v>313</v>
      </c>
      <c r="I15" s="356" t="s">
        <v>310</v>
      </c>
      <c r="J15" s="189" t="str">
        <f>INDEX('Policy Characteristics'!D:D,MATCH(PolicyLevers!$C15,'Policy Characteristics'!$C:$C,0))</f>
        <v>Conventional Pollutant Standard</v>
      </c>
      <c r="K15" s="189" t="str">
        <f>INDEX('Policy Characteristics'!E:E,MATCH(PolicyLevers!$C15,'Policy Characteristics'!$C:$C,0))</f>
        <v>trans reduce regulated pollutants</v>
      </c>
      <c r="L15" s="190">
        <f>INDEX('Policy Characteristics'!F:F,MATCH(PolicyLevers!$C15,'Policy Characteristics'!$C:$C,0))</f>
        <v>0</v>
      </c>
      <c r="M15" s="190">
        <f>INDEX('Policy Characteristics'!G:G,MATCH(PolicyLevers!$C15,'Policy Characteristics'!$C:$C,0))</f>
        <v>1</v>
      </c>
      <c r="N15" s="245">
        <f>INDEX('Policy Characteristics'!H:H,MATCH(PolicyLevers!$C15,'Policy Characteristics'!$C:$C,0))</f>
        <v>0.02</v>
      </c>
      <c r="O15" s="189" t="str">
        <f>INDEX('Policy Characteristics'!I:I,MATCH(PolicyLevers!$C15,'Policy Characteristics'!$C:$C,0))</f>
        <v>% reduction in emissions</v>
      </c>
      <c r="P15" s="186"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5" s="189" t="str">
        <f>INDEX('Policy Characteristics'!K:K,MATCH(PolicyLevers!$C15,'Policy Characteristics'!$C:$C,0))</f>
        <v>transportation-sector-main.html#conv-pol-stds</v>
      </c>
      <c r="R15" s="189" t="str">
        <f>INDEX('Policy Characteristics'!L:L,MATCH(PolicyLevers!$C15,'Policy Characteristics'!$C:$C,0))</f>
        <v>conventional-pollutant-standards.html</v>
      </c>
      <c r="S15" s="188">
        <f>INDEX('Policy Characteristics'!M:M,MATCH(PolicyLevers!$C15,'Policy Characteristics'!$C:$C,0))</f>
        <v>0</v>
      </c>
      <c r="T15" s="182">
        <f>INDEX('Policy Characteristics'!N:N,MATCH(PolicyLevers!$C15,'Policy Characteristics'!$C:$C,0))</f>
        <v>0</v>
      </c>
      <c r="U15" s="182">
        <f>INDEX('Policy Characteristics'!O:O,MATCH(PolicyLevers!$C15,'Policy Characteristics'!$C:$C,0))</f>
        <v>0</v>
      </c>
    </row>
    <row r="16" spans="1:21" s="182" customFormat="1" x14ac:dyDescent="0.25">
      <c r="A16" s="350" t="str">
        <f>INDEX('Policy Characteristics'!A:A,MATCH(PolicyLevers!$C16,'Policy Characteristics'!$C:$C,0))</f>
        <v>Transportation</v>
      </c>
      <c r="B16" s="354" t="str">
        <f>INDEX('Policy Characteristics'!B:B,MATCH(PolicyLevers!$C16,'Policy Characteristics'!$C:$C,0))</f>
        <v>Conventional Pollutant Standards</v>
      </c>
      <c r="C16" s="189" t="str">
        <f t="shared" si="0"/>
        <v>Percentage Reduction of Separately Regulated Pollutants</v>
      </c>
      <c r="D16" s="182" t="s">
        <v>334</v>
      </c>
      <c r="E16" s="182" t="s">
        <v>322</v>
      </c>
      <c r="F16" s="182" t="s">
        <v>334</v>
      </c>
      <c r="G16" s="182" t="s">
        <v>323</v>
      </c>
      <c r="H16" s="183">
        <v>314</v>
      </c>
      <c r="I16" s="356" t="s">
        <v>310</v>
      </c>
      <c r="J16" s="189" t="str">
        <f>INDEX('Policy Characteristics'!D:D,MATCH(PolicyLevers!$C16,'Policy Characteristics'!$C:$C,0))</f>
        <v>Conventional Pollutant Standard</v>
      </c>
      <c r="K16" s="189" t="str">
        <f>INDEX('Policy Characteristics'!E:E,MATCH(PolicyLevers!$C16,'Policy Characteristics'!$C:$C,0))</f>
        <v>trans reduce regulated pollutants</v>
      </c>
      <c r="L16" s="190">
        <f>INDEX('Policy Characteristics'!F:F,MATCH(PolicyLevers!$C16,'Policy Characteristics'!$C:$C,0))</f>
        <v>0</v>
      </c>
      <c r="M16" s="190">
        <f>INDEX('Policy Characteristics'!G:G,MATCH(PolicyLevers!$C16,'Policy Characteristics'!$C:$C,0))</f>
        <v>1</v>
      </c>
      <c r="N16" s="245">
        <f>INDEX('Policy Characteristics'!H:H,MATCH(PolicyLevers!$C16,'Policy Characteristics'!$C:$C,0))</f>
        <v>0.02</v>
      </c>
      <c r="O16" s="189" t="str">
        <f>INDEX('Policy Characteristics'!I:I,MATCH(PolicyLevers!$C16,'Policy Characteristics'!$C:$C,0))</f>
        <v>% reduction in emissions</v>
      </c>
      <c r="P16" s="186"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6" s="189" t="str">
        <f>INDEX('Policy Characteristics'!K:K,MATCH(PolicyLevers!$C16,'Policy Characteristics'!$C:$C,0))</f>
        <v>transportation-sector-main.html#conv-pol-stds</v>
      </c>
      <c r="R16" s="189" t="str">
        <f>INDEX('Policy Characteristics'!L:L,MATCH(PolicyLevers!$C16,'Policy Characteristics'!$C:$C,0))</f>
        <v>conventional-pollutant-standards.html</v>
      </c>
      <c r="S16" s="188">
        <f>INDEX('Policy Characteristics'!M:M,MATCH(PolicyLevers!$C16,'Policy Characteristics'!$C:$C,0))</f>
        <v>0</v>
      </c>
      <c r="T16" s="182">
        <f>INDEX('Policy Characteristics'!N:N,MATCH(PolicyLevers!$C16,'Policy Characteristics'!$C:$C,0))</f>
        <v>0</v>
      </c>
      <c r="U16" s="182">
        <f>INDEX('Policy Characteristics'!O:O,MATCH(PolicyLevers!$C16,'Policy Characteristics'!$C:$C,0))</f>
        <v>0</v>
      </c>
    </row>
    <row r="17" spans="1:21" s="182" customFormat="1" x14ac:dyDescent="0.25">
      <c r="A17" s="350" t="str">
        <f>INDEX('Policy Characteristics'!A:A,MATCH(PolicyLevers!$C17,'Policy Characteristics'!$C:$C,0))</f>
        <v>Transportation</v>
      </c>
      <c r="B17" s="354" t="str">
        <f>INDEX('Policy Characteristics'!B:B,MATCH(PolicyLevers!$C17,'Policy Characteristics'!$C:$C,0))</f>
        <v>Conventional Pollutant Standards</v>
      </c>
      <c r="C17" s="189" t="str">
        <f t="shared" si="0"/>
        <v>Percentage Reduction of Separately Regulated Pollutants</v>
      </c>
      <c r="D17" s="182" t="s">
        <v>334</v>
      </c>
      <c r="E17" s="182" t="s">
        <v>325</v>
      </c>
      <c r="F17" s="182" t="s">
        <v>334</v>
      </c>
      <c r="G17" s="182" t="s">
        <v>325</v>
      </c>
      <c r="H17" s="183">
        <v>315</v>
      </c>
      <c r="I17" s="356" t="s">
        <v>310</v>
      </c>
      <c r="J17" s="189" t="str">
        <f>INDEX('Policy Characteristics'!D:D,MATCH(PolicyLevers!$C17,'Policy Characteristics'!$C:$C,0))</f>
        <v>Conventional Pollutant Standard</v>
      </c>
      <c r="K17" s="189" t="str">
        <f>INDEX('Policy Characteristics'!E:E,MATCH(PolicyLevers!$C17,'Policy Characteristics'!$C:$C,0))</f>
        <v>trans reduce regulated pollutants</v>
      </c>
      <c r="L17" s="190">
        <f>INDEX('Policy Characteristics'!F:F,MATCH(PolicyLevers!$C17,'Policy Characteristics'!$C:$C,0))</f>
        <v>0</v>
      </c>
      <c r="M17" s="190">
        <f>INDEX('Policy Characteristics'!G:G,MATCH(PolicyLevers!$C17,'Policy Characteristics'!$C:$C,0))</f>
        <v>1</v>
      </c>
      <c r="N17" s="245">
        <f>INDEX('Policy Characteristics'!H:H,MATCH(PolicyLevers!$C17,'Policy Characteristics'!$C:$C,0))</f>
        <v>0.02</v>
      </c>
      <c r="O17" s="189" t="str">
        <f>INDEX('Policy Characteristics'!I:I,MATCH(PolicyLevers!$C17,'Policy Characteristics'!$C:$C,0))</f>
        <v>% reduction in emissions</v>
      </c>
      <c r="P17" s="186"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7" s="189" t="str">
        <f>INDEX('Policy Characteristics'!K:K,MATCH(PolicyLevers!$C17,'Policy Characteristics'!$C:$C,0))</f>
        <v>transportation-sector-main.html#conv-pol-stds</v>
      </c>
      <c r="R17" s="189" t="str">
        <f>INDEX('Policy Characteristics'!L:L,MATCH(PolicyLevers!$C17,'Policy Characteristics'!$C:$C,0))</f>
        <v>conventional-pollutant-standards.html</v>
      </c>
      <c r="S17" s="188">
        <f>INDEX('Policy Characteristics'!M:M,MATCH(PolicyLevers!$C17,'Policy Characteristics'!$C:$C,0))</f>
        <v>0</v>
      </c>
      <c r="T17" s="182">
        <f>INDEX('Policy Characteristics'!N:N,MATCH(PolicyLevers!$C17,'Policy Characteristics'!$C:$C,0))</f>
        <v>0</v>
      </c>
      <c r="U17" s="182">
        <f>INDEX('Policy Characteristics'!O:O,MATCH(PolicyLevers!$C17,'Policy Characteristics'!$C:$C,0))</f>
        <v>0</v>
      </c>
    </row>
    <row r="18" spans="1:21" s="182" customFormat="1" x14ac:dyDescent="0.25">
      <c r="A18" s="350" t="str">
        <f>INDEX('Policy Characteristics'!A:A,MATCH(PolicyLevers!$C18,'Policy Characteristics'!$C:$C,0))</f>
        <v>Transportation</v>
      </c>
      <c r="B18" s="354" t="str">
        <f>INDEX('Policy Characteristics'!B:B,MATCH(PolicyLevers!$C18,'Policy Characteristics'!$C:$C,0))</f>
        <v>Conventional Pollutant Standards</v>
      </c>
      <c r="C18" s="189" t="str">
        <f t="shared" si="0"/>
        <v>Percentage Reduction of Separately Regulated Pollutants</v>
      </c>
      <c r="D18" s="182" t="s">
        <v>334</v>
      </c>
      <c r="E18" s="182" t="s">
        <v>327</v>
      </c>
      <c r="F18" s="182" t="s">
        <v>334</v>
      </c>
      <c r="G18" s="182" t="s">
        <v>327</v>
      </c>
      <c r="H18" s="183">
        <v>316</v>
      </c>
      <c r="I18" s="356" t="s">
        <v>310</v>
      </c>
      <c r="J18" s="189" t="str">
        <f>INDEX('Policy Characteristics'!D:D,MATCH(PolicyLevers!$C18,'Policy Characteristics'!$C:$C,0))</f>
        <v>Conventional Pollutant Standard</v>
      </c>
      <c r="K18" s="189" t="str">
        <f>INDEX('Policy Characteristics'!E:E,MATCH(PolicyLevers!$C18,'Policy Characteristics'!$C:$C,0))</f>
        <v>trans reduce regulated pollutants</v>
      </c>
      <c r="L18" s="190">
        <f>INDEX('Policy Characteristics'!F:F,MATCH(PolicyLevers!$C18,'Policy Characteristics'!$C:$C,0))</f>
        <v>0</v>
      </c>
      <c r="M18" s="190">
        <f>INDEX('Policy Characteristics'!G:G,MATCH(PolicyLevers!$C18,'Policy Characteristics'!$C:$C,0))</f>
        <v>1</v>
      </c>
      <c r="N18" s="245">
        <f>INDEX('Policy Characteristics'!H:H,MATCH(PolicyLevers!$C18,'Policy Characteristics'!$C:$C,0))</f>
        <v>0.02</v>
      </c>
      <c r="O18" s="189" t="str">
        <f>INDEX('Policy Characteristics'!I:I,MATCH(PolicyLevers!$C18,'Policy Characteristics'!$C:$C,0))</f>
        <v>% reduction in emissions</v>
      </c>
      <c r="P18" s="186"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8" s="189" t="str">
        <f>INDEX('Policy Characteristics'!K:K,MATCH(PolicyLevers!$C18,'Policy Characteristics'!$C:$C,0))</f>
        <v>transportation-sector-main.html#conv-pol-stds</v>
      </c>
      <c r="R18" s="189" t="str">
        <f>INDEX('Policy Characteristics'!L:L,MATCH(PolicyLevers!$C18,'Policy Characteristics'!$C:$C,0))</f>
        <v>conventional-pollutant-standards.html</v>
      </c>
      <c r="S18" s="188">
        <f>INDEX('Policy Characteristics'!M:M,MATCH(PolicyLevers!$C18,'Policy Characteristics'!$C:$C,0))</f>
        <v>0</v>
      </c>
      <c r="T18" s="182">
        <f>INDEX('Policy Characteristics'!N:N,MATCH(PolicyLevers!$C18,'Policy Characteristics'!$C:$C,0))</f>
        <v>0</v>
      </c>
      <c r="U18" s="182">
        <f>INDEX('Policy Characteristics'!O:O,MATCH(PolicyLevers!$C18,'Policy Characteristics'!$C:$C,0))</f>
        <v>0</v>
      </c>
    </row>
    <row r="19" spans="1:21" s="182" customFormat="1" x14ac:dyDescent="0.25">
      <c r="A19" s="350" t="str">
        <f>INDEX('Policy Characteristics'!A:A,MATCH(PolicyLevers!$C19,'Policy Characteristics'!$C:$C,0))</f>
        <v>Transportation</v>
      </c>
      <c r="B19" s="354" t="str">
        <f>INDEX('Policy Characteristics'!B:B,MATCH(PolicyLevers!$C19,'Policy Characteristics'!$C:$C,0))</f>
        <v>Conventional Pollutant Standards</v>
      </c>
      <c r="C19" s="189" t="str">
        <f t="shared" si="0"/>
        <v>Percentage Reduction of Separately Regulated Pollutants</v>
      </c>
      <c r="D19" s="182" t="s">
        <v>334</v>
      </c>
      <c r="E19" s="182" t="s">
        <v>329</v>
      </c>
      <c r="F19" s="182" t="s">
        <v>334</v>
      </c>
      <c r="G19" s="182" t="s">
        <v>329</v>
      </c>
      <c r="H19" s="183">
        <v>317</v>
      </c>
      <c r="I19" s="356" t="s">
        <v>310</v>
      </c>
      <c r="J19" s="189" t="str">
        <f>INDEX('Policy Characteristics'!D:D,MATCH(PolicyLevers!$C19,'Policy Characteristics'!$C:$C,0))</f>
        <v>Conventional Pollutant Standard</v>
      </c>
      <c r="K19" s="189" t="str">
        <f>INDEX('Policy Characteristics'!E:E,MATCH(PolicyLevers!$C19,'Policy Characteristics'!$C:$C,0))</f>
        <v>trans reduce regulated pollutants</v>
      </c>
      <c r="L19" s="190">
        <f>INDEX('Policy Characteristics'!F:F,MATCH(PolicyLevers!$C19,'Policy Characteristics'!$C:$C,0))</f>
        <v>0</v>
      </c>
      <c r="M19" s="190">
        <f>INDEX('Policy Characteristics'!G:G,MATCH(PolicyLevers!$C19,'Policy Characteristics'!$C:$C,0))</f>
        <v>1</v>
      </c>
      <c r="N19" s="245">
        <f>INDEX('Policy Characteristics'!H:H,MATCH(PolicyLevers!$C19,'Policy Characteristics'!$C:$C,0))</f>
        <v>0.02</v>
      </c>
      <c r="O19" s="189" t="str">
        <f>INDEX('Policy Characteristics'!I:I,MATCH(PolicyLevers!$C19,'Policy Characteristics'!$C:$C,0))</f>
        <v>% reduction in emissions</v>
      </c>
      <c r="P19" s="186"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19" s="189" t="str">
        <f>INDEX('Policy Characteristics'!K:K,MATCH(PolicyLevers!$C19,'Policy Characteristics'!$C:$C,0))</f>
        <v>transportation-sector-main.html#conv-pol-stds</v>
      </c>
      <c r="R19" s="189" t="str">
        <f>INDEX('Policy Characteristics'!L:L,MATCH(PolicyLevers!$C19,'Policy Characteristics'!$C:$C,0))</f>
        <v>conventional-pollutant-standards.html</v>
      </c>
      <c r="S19" s="188">
        <f>INDEX('Policy Characteristics'!M:M,MATCH(PolicyLevers!$C19,'Policy Characteristics'!$C:$C,0))</f>
        <v>0</v>
      </c>
      <c r="T19" s="182">
        <f>INDEX('Policy Characteristics'!N:N,MATCH(PolicyLevers!$C19,'Policy Characteristics'!$C:$C,0))</f>
        <v>0</v>
      </c>
      <c r="U19" s="182">
        <f>INDEX('Policy Characteristics'!O:O,MATCH(PolicyLevers!$C19,'Policy Characteristics'!$C:$C,0))</f>
        <v>0</v>
      </c>
    </row>
    <row r="20" spans="1:21" s="182" customFormat="1" x14ac:dyDescent="0.25">
      <c r="A20" s="350" t="str">
        <f>INDEX('Policy Characteristics'!A:A,MATCH(PolicyLevers!$C20,'Policy Characteristics'!$C:$C,0))</f>
        <v>Transportation</v>
      </c>
      <c r="B20" s="354" t="str">
        <f>INDEX('Policy Characteristics'!B:B,MATCH(PolicyLevers!$C20,'Policy Characteristics'!$C:$C,0))</f>
        <v>Conventional Pollutant Standards</v>
      </c>
      <c r="C20" s="189" t="str">
        <f t="shared" si="0"/>
        <v>Percentage Reduction of Separately Regulated Pollutants</v>
      </c>
      <c r="D20" s="182" t="s">
        <v>334</v>
      </c>
      <c r="E20" s="182" t="s">
        <v>331</v>
      </c>
      <c r="F20" s="182" t="s">
        <v>334</v>
      </c>
      <c r="G20" s="182" t="s">
        <v>331</v>
      </c>
      <c r="H20" s="183">
        <v>318</v>
      </c>
      <c r="I20" s="361" t="s">
        <v>332</v>
      </c>
      <c r="J20" s="189" t="str">
        <f>INDEX('Policy Characteristics'!D:D,MATCH(PolicyLevers!$C20,'Policy Characteristics'!$C:$C,0))</f>
        <v>Conventional Pollutant Standard</v>
      </c>
      <c r="K20" s="189" t="str">
        <f>INDEX('Policy Characteristics'!E:E,MATCH(PolicyLevers!$C20,'Policy Characteristics'!$C:$C,0))</f>
        <v>trans reduce regulated pollutants</v>
      </c>
      <c r="L20" s="190">
        <f>INDEX('Policy Characteristics'!F:F,MATCH(PolicyLevers!$C20,'Policy Characteristics'!$C:$C,0))</f>
        <v>0</v>
      </c>
      <c r="M20" s="190">
        <f>INDEX('Policy Characteristics'!G:G,MATCH(PolicyLevers!$C20,'Policy Characteristics'!$C:$C,0))</f>
        <v>1</v>
      </c>
      <c r="N20" s="245">
        <f>INDEX('Policy Characteristics'!H:H,MATCH(PolicyLevers!$C20,'Policy Characteristics'!$C:$C,0))</f>
        <v>0.02</v>
      </c>
      <c r="O20" s="189" t="str">
        <f>INDEX('Policy Characteristics'!I:I,MATCH(PolicyLevers!$C20,'Policy Characteristics'!$C:$C,0))</f>
        <v>% reduction in emissions</v>
      </c>
      <c r="P20" s="186"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0" s="189" t="str">
        <f>INDEX('Policy Characteristics'!K:K,MATCH(PolicyLevers!$C20,'Policy Characteristics'!$C:$C,0))</f>
        <v>transportation-sector-main.html#conv-pol-stds</v>
      </c>
      <c r="R20" s="189" t="str">
        <f>INDEX('Policy Characteristics'!L:L,MATCH(PolicyLevers!$C20,'Policy Characteristics'!$C:$C,0))</f>
        <v>conventional-pollutant-standards.html</v>
      </c>
      <c r="S20" s="188">
        <f>INDEX('Policy Characteristics'!M:M,MATCH(PolicyLevers!$C20,'Policy Characteristics'!$C:$C,0))</f>
        <v>0</v>
      </c>
      <c r="T20" s="182">
        <f>INDEX('Policy Characteristics'!N:N,MATCH(PolicyLevers!$C20,'Policy Characteristics'!$C:$C,0))</f>
        <v>0</v>
      </c>
      <c r="U20" s="182">
        <f>INDEX('Policy Characteristics'!O:O,MATCH(PolicyLevers!$C20,'Policy Characteristics'!$C:$C,0))</f>
        <v>0</v>
      </c>
    </row>
    <row r="21" spans="1:21" s="182" customFormat="1" x14ac:dyDescent="0.25">
      <c r="A21" s="350" t="str">
        <f>INDEX('Policy Characteristics'!A:A,MATCH(PolicyLevers!$C21,'Policy Characteristics'!$C:$C,0))</f>
        <v>Transportation</v>
      </c>
      <c r="B21" s="354" t="str">
        <f>INDEX('Policy Characteristics'!B:B,MATCH(PolicyLevers!$C21,'Policy Characteristics'!$C:$C,0))</f>
        <v>Conventional Pollutant Standards</v>
      </c>
      <c r="C21" s="189" t="str">
        <f t="shared" si="0"/>
        <v>Percentage Reduction of Separately Regulated Pollutants</v>
      </c>
      <c r="D21" s="182" t="s">
        <v>334</v>
      </c>
      <c r="E21" s="182" t="s">
        <v>333</v>
      </c>
      <c r="F21" s="182" t="s">
        <v>334</v>
      </c>
      <c r="G21" s="182" t="s">
        <v>333</v>
      </c>
      <c r="H21" s="183">
        <v>319</v>
      </c>
      <c r="I21" s="361" t="s">
        <v>332</v>
      </c>
      <c r="J21" s="189" t="str">
        <f>INDEX('Policy Characteristics'!D:D,MATCH(PolicyLevers!$C21,'Policy Characteristics'!$C:$C,0))</f>
        <v>Conventional Pollutant Standard</v>
      </c>
      <c r="K21" s="189" t="str">
        <f>INDEX('Policy Characteristics'!E:E,MATCH(PolicyLevers!$C21,'Policy Characteristics'!$C:$C,0))</f>
        <v>trans reduce regulated pollutants</v>
      </c>
      <c r="L21" s="190">
        <f>INDEX('Policy Characteristics'!F:F,MATCH(PolicyLevers!$C21,'Policy Characteristics'!$C:$C,0))</f>
        <v>0</v>
      </c>
      <c r="M21" s="190">
        <f>INDEX('Policy Characteristics'!G:G,MATCH(PolicyLevers!$C21,'Policy Characteristics'!$C:$C,0))</f>
        <v>1</v>
      </c>
      <c r="N21" s="245">
        <f>INDEX('Policy Characteristics'!H:H,MATCH(PolicyLevers!$C21,'Policy Characteristics'!$C:$C,0))</f>
        <v>0.02</v>
      </c>
      <c r="O21" s="189" t="str">
        <f>INDEX('Policy Characteristics'!I:I,MATCH(PolicyLevers!$C21,'Policy Characteristics'!$C:$C,0))</f>
        <v>% reduction in emissions</v>
      </c>
      <c r="P21" s="186"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1" s="189" t="str">
        <f>INDEX('Policy Characteristics'!K:K,MATCH(PolicyLevers!$C21,'Policy Characteristics'!$C:$C,0))</f>
        <v>transportation-sector-main.html#conv-pol-stds</v>
      </c>
      <c r="R21" s="189" t="str">
        <f>INDEX('Policy Characteristics'!L:L,MATCH(PolicyLevers!$C21,'Policy Characteristics'!$C:$C,0))</f>
        <v>conventional-pollutant-standards.html</v>
      </c>
      <c r="S21" s="188">
        <f>INDEX('Policy Characteristics'!M:M,MATCH(PolicyLevers!$C21,'Policy Characteristics'!$C:$C,0))</f>
        <v>0</v>
      </c>
      <c r="T21" s="182">
        <f>INDEX('Policy Characteristics'!N:N,MATCH(PolicyLevers!$C21,'Policy Characteristics'!$C:$C,0))</f>
        <v>0</v>
      </c>
      <c r="U21" s="182">
        <f>INDEX('Policy Characteristics'!O:O,MATCH(PolicyLevers!$C21,'Policy Characteristics'!$C:$C,0))</f>
        <v>0</v>
      </c>
    </row>
    <row r="22" spans="1:21" s="182" customFormat="1" x14ac:dyDescent="0.25">
      <c r="A22" s="350" t="str">
        <f>INDEX('Policy Characteristics'!A:A,MATCH(PolicyLevers!$C22,'Policy Characteristics'!$C:$C,0))</f>
        <v>Transportation</v>
      </c>
      <c r="B22" s="354" t="str">
        <f>INDEX('Policy Characteristics'!B:B,MATCH(PolicyLevers!$C22,'Policy Characteristics'!$C:$C,0))</f>
        <v>Conventional Pollutant Standards</v>
      </c>
      <c r="C22" s="189" t="str">
        <f t="shared" si="0"/>
        <v>Percentage Reduction of Separately Regulated Pollutants</v>
      </c>
      <c r="D22" s="182" t="s">
        <v>343</v>
      </c>
      <c r="E22" s="182" t="s">
        <v>308</v>
      </c>
      <c r="F22" s="182" t="s">
        <v>343</v>
      </c>
      <c r="G22" s="182" t="s">
        <v>309</v>
      </c>
      <c r="H22" s="183">
        <v>320</v>
      </c>
      <c r="I22" s="356" t="s">
        <v>310</v>
      </c>
      <c r="J22" s="189" t="str">
        <f>INDEX('Policy Characteristics'!D:D,MATCH(PolicyLevers!$C22,'Policy Characteristics'!$C:$C,0))</f>
        <v>Conventional Pollutant Standard</v>
      </c>
      <c r="K22" s="189" t="str">
        <f>INDEX('Policy Characteristics'!E:E,MATCH(PolicyLevers!$C22,'Policy Characteristics'!$C:$C,0))</f>
        <v>trans reduce regulated pollutants</v>
      </c>
      <c r="L22" s="190">
        <f>INDEX('Policy Characteristics'!F:F,MATCH(PolicyLevers!$C22,'Policy Characteristics'!$C:$C,0))</f>
        <v>0</v>
      </c>
      <c r="M22" s="190">
        <f>INDEX('Policy Characteristics'!G:G,MATCH(PolicyLevers!$C22,'Policy Characteristics'!$C:$C,0))</f>
        <v>1</v>
      </c>
      <c r="N22" s="245">
        <f>INDEX('Policy Characteristics'!H:H,MATCH(PolicyLevers!$C22,'Policy Characteristics'!$C:$C,0))</f>
        <v>0.02</v>
      </c>
      <c r="O22" s="189" t="str">
        <f>INDEX('Policy Characteristics'!I:I,MATCH(PolicyLevers!$C22,'Policy Characteristics'!$C:$C,0))</f>
        <v>% reduction in emissions</v>
      </c>
      <c r="P22" s="186"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2" s="189" t="str">
        <f>INDEX('Policy Characteristics'!K:K,MATCH(PolicyLevers!$C22,'Policy Characteristics'!$C:$C,0))</f>
        <v>transportation-sector-main.html#conv-pol-stds</v>
      </c>
      <c r="R22" s="189" t="str">
        <f>INDEX('Policy Characteristics'!L:L,MATCH(PolicyLevers!$C22,'Policy Characteristics'!$C:$C,0))</f>
        <v>conventional-pollutant-standards.html</v>
      </c>
      <c r="S22" s="188">
        <f>INDEX('Policy Characteristics'!M:M,MATCH(PolicyLevers!$C22,'Policy Characteristics'!$C:$C,0))</f>
        <v>0</v>
      </c>
      <c r="T22" s="182">
        <f>INDEX('Policy Characteristics'!N:N,MATCH(PolicyLevers!$C22,'Policy Characteristics'!$C:$C,0))</f>
        <v>0</v>
      </c>
      <c r="U22" s="182">
        <f>INDEX('Policy Characteristics'!O:O,MATCH(PolicyLevers!$C22,'Policy Characteristics'!$C:$C,0))</f>
        <v>0</v>
      </c>
    </row>
    <row r="23" spans="1:21" s="182" customFormat="1" x14ac:dyDescent="0.25">
      <c r="A23" s="350" t="str">
        <f>INDEX('Policy Characteristics'!A:A,MATCH(PolicyLevers!$C23,'Policy Characteristics'!$C:$C,0))</f>
        <v>Transportation</v>
      </c>
      <c r="B23" s="354" t="str">
        <f>INDEX('Policy Characteristics'!B:B,MATCH(PolicyLevers!$C23,'Policy Characteristics'!$C:$C,0))</f>
        <v>Conventional Pollutant Standards</v>
      </c>
      <c r="C23" s="189" t="str">
        <f t="shared" ref="C23:C32" si="1">C$2</f>
        <v>Percentage Reduction of Separately Regulated Pollutants</v>
      </c>
      <c r="D23" s="182" t="s">
        <v>343</v>
      </c>
      <c r="E23" s="182" t="s">
        <v>17</v>
      </c>
      <c r="F23" s="182" t="s">
        <v>343</v>
      </c>
      <c r="G23" s="182" t="s">
        <v>17</v>
      </c>
      <c r="H23" s="183">
        <v>321</v>
      </c>
      <c r="I23" s="361" t="s">
        <v>332</v>
      </c>
      <c r="J23" s="189" t="str">
        <f>INDEX('Policy Characteristics'!D:D,MATCH(PolicyLevers!$C23,'Policy Characteristics'!$C:$C,0))</f>
        <v>Conventional Pollutant Standard</v>
      </c>
      <c r="K23" s="189" t="str">
        <f>INDEX('Policy Characteristics'!E:E,MATCH(PolicyLevers!$C23,'Policy Characteristics'!$C:$C,0))</f>
        <v>trans reduce regulated pollutants</v>
      </c>
      <c r="L23" s="190">
        <f>INDEX('Policy Characteristics'!F:F,MATCH(PolicyLevers!$C23,'Policy Characteristics'!$C:$C,0))</f>
        <v>0</v>
      </c>
      <c r="M23" s="190">
        <f>INDEX('Policy Characteristics'!G:G,MATCH(PolicyLevers!$C23,'Policy Characteristics'!$C:$C,0))</f>
        <v>1</v>
      </c>
      <c r="N23" s="245">
        <f>INDEX('Policy Characteristics'!H:H,MATCH(PolicyLevers!$C23,'Policy Characteristics'!$C:$C,0))</f>
        <v>0.02</v>
      </c>
      <c r="O23" s="189" t="str">
        <f>INDEX('Policy Characteristics'!I:I,MATCH(PolicyLevers!$C23,'Policy Characteristics'!$C:$C,0))</f>
        <v>% reduction in emissions</v>
      </c>
      <c r="P23" s="186"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3" s="189" t="str">
        <f>INDEX('Policy Characteristics'!K:K,MATCH(PolicyLevers!$C23,'Policy Characteristics'!$C:$C,0))</f>
        <v>transportation-sector-main.html#conv-pol-stds</v>
      </c>
      <c r="R23" s="189" t="str">
        <f>INDEX('Policy Characteristics'!L:L,MATCH(PolicyLevers!$C23,'Policy Characteristics'!$C:$C,0))</f>
        <v>conventional-pollutant-standards.html</v>
      </c>
      <c r="S23" s="188">
        <f>INDEX('Policy Characteristics'!M:M,MATCH(PolicyLevers!$C23,'Policy Characteristics'!$C:$C,0))</f>
        <v>0</v>
      </c>
      <c r="T23" s="182">
        <f>INDEX('Policy Characteristics'!N:N,MATCH(PolicyLevers!$C23,'Policy Characteristics'!$C:$C,0))</f>
        <v>0</v>
      </c>
      <c r="U23" s="182">
        <f>INDEX('Policy Characteristics'!O:O,MATCH(PolicyLevers!$C23,'Policy Characteristics'!$C:$C,0))</f>
        <v>0</v>
      </c>
    </row>
    <row r="24" spans="1:21" s="182" customFormat="1" x14ac:dyDescent="0.25">
      <c r="A24" s="350" t="str">
        <f>INDEX('Policy Characteristics'!A:A,MATCH(PolicyLevers!$C24,'Policy Characteristics'!$C:$C,0))</f>
        <v>Transportation</v>
      </c>
      <c r="B24" s="354" t="str">
        <f>INDEX('Policy Characteristics'!B:B,MATCH(PolicyLevers!$C24,'Policy Characteristics'!$C:$C,0))</f>
        <v>Conventional Pollutant Standards</v>
      </c>
      <c r="C24" s="189" t="str">
        <f t="shared" si="1"/>
        <v>Percentage Reduction of Separately Regulated Pollutants</v>
      </c>
      <c r="D24" s="182" t="s">
        <v>343</v>
      </c>
      <c r="E24" s="182" t="s">
        <v>318</v>
      </c>
      <c r="F24" s="182" t="s">
        <v>343</v>
      </c>
      <c r="G24" s="182" t="s">
        <v>318</v>
      </c>
      <c r="H24" s="183">
        <v>322</v>
      </c>
      <c r="I24" s="356" t="s">
        <v>310</v>
      </c>
      <c r="J24" s="189" t="str">
        <f>INDEX('Policy Characteristics'!D:D,MATCH(PolicyLevers!$C24,'Policy Characteristics'!$C:$C,0))</f>
        <v>Conventional Pollutant Standard</v>
      </c>
      <c r="K24" s="189" t="str">
        <f>INDEX('Policy Characteristics'!E:E,MATCH(PolicyLevers!$C24,'Policy Characteristics'!$C:$C,0))</f>
        <v>trans reduce regulated pollutants</v>
      </c>
      <c r="L24" s="190">
        <f>INDEX('Policy Characteristics'!F:F,MATCH(PolicyLevers!$C24,'Policy Characteristics'!$C:$C,0))</f>
        <v>0</v>
      </c>
      <c r="M24" s="190">
        <f>INDEX('Policy Characteristics'!G:G,MATCH(PolicyLevers!$C24,'Policy Characteristics'!$C:$C,0))</f>
        <v>1</v>
      </c>
      <c r="N24" s="245">
        <f>INDEX('Policy Characteristics'!H:H,MATCH(PolicyLevers!$C24,'Policy Characteristics'!$C:$C,0))</f>
        <v>0.02</v>
      </c>
      <c r="O24" s="189" t="str">
        <f>INDEX('Policy Characteristics'!I:I,MATCH(PolicyLevers!$C24,'Policy Characteristics'!$C:$C,0))</f>
        <v>% reduction in emissions</v>
      </c>
      <c r="P24" s="186"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4" s="189" t="str">
        <f>INDEX('Policy Characteristics'!K:K,MATCH(PolicyLevers!$C24,'Policy Characteristics'!$C:$C,0))</f>
        <v>transportation-sector-main.html#conv-pol-stds</v>
      </c>
      <c r="R24" s="189" t="str">
        <f>INDEX('Policy Characteristics'!L:L,MATCH(PolicyLevers!$C24,'Policy Characteristics'!$C:$C,0))</f>
        <v>conventional-pollutant-standards.html</v>
      </c>
      <c r="S24" s="188">
        <f>INDEX('Policy Characteristics'!M:M,MATCH(PolicyLevers!$C24,'Policy Characteristics'!$C:$C,0))</f>
        <v>0</v>
      </c>
      <c r="T24" s="182">
        <f>INDEX('Policy Characteristics'!N:N,MATCH(PolicyLevers!$C24,'Policy Characteristics'!$C:$C,0))</f>
        <v>0</v>
      </c>
      <c r="U24" s="182">
        <f>INDEX('Policy Characteristics'!O:O,MATCH(PolicyLevers!$C24,'Policy Characteristics'!$C:$C,0))</f>
        <v>0</v>
      </c>
    </row>
    <row r="25" spans="1:21" s="182" customFormat="1" x14ac:dyDescent="0.25">
      <c r="A25" s="350" t="str">
        <f>INDEX('Policy Characteristics'!A:A,MATCH(PolicyLevers!$C25,'Policy Characteristics'!$C:$C,0))</f>
        <v>Transportation</v>
      </c>
      <c r="B25" s="354" t="str">
        <f>INDEX('Policy Characteristics'!B:B,MATCH(PolicyLevers!$C25,'Policy Characteristics'!$C:$C,0))</f>
        <v>Conventional Pollutant Standards</v>
      </c>
      <c r="C25" s="189" t="str">
        <f t="shared" si="1"/>
        <v>Percentage Reduction of Separately Regulated Pollutants</v>
      </c>
      <c r="D25" s="182" t="s">
        <v>343</v>
      </c>
      <c r="E25" s="182" t="s">
        <v>320</v>
      </c>
      <c r="F25" s="182" t="s">
        <v>343</v>
      </c>
      <c r="G25" s="182" t="s">
        <v>320</v>
      </c>
      <c r="H25" s="183">
        <v>323</v>
      </c>
      <c r="I25" s="361" t="s">
        <v>332</v>
      </c>
      <c r="J25" s="189" t="str">
        <f>INDEX('Policy Characteristics'!D:D,MATCH(PolicyLevers!$C25,'Policy Characteristics'!$C:$C,0))</f>
        <v>Conventional Pollutant Standard</v>
      </c>
      <c r="K25" s="189" t="str">
        <f>INDEX('Policy Characteristics'!E:E,MATCH(PolicyLevers!$C25,'Policy Characteristics'!$C:$C,0))</f>
        <v>trans reduce regulated pollutants</v>
      </c>
      <c r="L25" s="190">
        <f>INDEX('Policy Characteristics'!F:F,MATCH(PolicyLevers!$C25,'Policy Characteristics'!$C:$C,0))</f>
        <v>0</v>
      </c>
      <c r="M25" s="190">
        <f>INDEX('Policy Characteristics'!G:G,MATCH(PolicyLevers!$C25,'Policy Characteristics'!$C:$C,0))</f>
        <v>1</v>
      </c>
      <c r="N25" s="245">
        <f>INDEX('Policy Characteristics'!H:H,MATCH(PolicyLevers!$C25,'Policy Characteristics'!$C:$C,0))</f>
        <v>0.02</v>
      </c>
      <c r="O25" s="189" t="str">
        <f>INDEX('Policy Characteristics'!I:I,MATCH(PolicyLevers!$C25,'Policy Characteristics'!$C:$C,0))</f>
        <v>% reduction in emissions</v>
      </c>
      <c r="P25" s="186"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5" s="189" t="str">
        <f>INDEX('Policy Characteristics'!K:K,MATCH(PolicyLevers!$C25,'Policy Characteristics'!$C:$C,0))</f>
        <v>transportation-sector-main.html#conv-pol-stds</v>
      </c>
      <c r="R25" s="189" t="str">
        <f>INDEX('Policy Characteristics'!L:L,MATCH(PolicyLevers!$C25,'Policy Characteristics'!$C:$C,0))</f>
        <v>conventional-pollutant-standards.html</v>
      </c>
      <c r="S25" s="188">
        <f>INDEX('Policy Characteristics'!M:M,MATCH(PolicyLevers!$C25,'Policy Characteristics'!$C:$C,0))</f>
        <v>0</v>
      </c>
      <c r="T25" s="182">
        <f>INDEX('Policy Characteristics'!N:N,MATCH(PolicyLevers!$C25,'Policy Characteristics'!$C:$C,0))</f>
        <v>0</v>
      </c>
      <c r="U25" s="182">
        <f>INDEX('Policy Characteristics'!O:O,MATCH(PolicyLevers!$C25,'Policy Characteristics'!$C:$C,0))</f>
        <v>0</v>
      </c>
    </row>
    <row r="26" spans="1:21" s="182" customFormat="1" x14ac:dyDescent="0.25">
      <c r="A26" s="350" t="str">
        <f>INDEX('Policy Characteristics'!A:A,MATCH(PolicyLevers!$C26,'Policy Characteristics'!$C:$C,0))</f>
        <v>Transportation</v>
      </c>
      <c r="B26" s="354" t="str">
        <f>INDEX('Policy Characteristics'!B:B,MATCH(PolicyLevers!$C26,'Policy Characteristics'!$C:$C,0))</f>
        <v>Conventional Pollutant Standards</v>
      </c>
      <c r="C26" s="189" t="str">
        <f t="shared" si="1"/>
        <v>Percentage Reduction of Separately Regulated Pollutants</v>
      </c>
      <c r="D26" s="182" t="s">
        <v>343</v>
      </c>
      <c r="E26" s="182" t="s">
        <v>322</v>
      </c>
      <c r="F26" s="182" t="s">
        <v>343</v>
      </c>
      <c r="G26" s="182" t="s">
        <v>323</v>
      </c>
      <c r="H26" s="183">
        <v>324</v>
      </c>
      <c r="I26" s="361" t="s">
        <v>332</v>
      </c>
      <c r="J26" s="189" t="str">
        <f>INDEX('Policy Characteristics'!D:D,MATCH(PolicyLevers!$C26,'Policy Characteristics'!$C:$C,0))</f>
        <v>Conventional Pollutant Standard</v>
      </c>
      <c r="K26" s="189" t="str">
        <f>INDEX('Policy Characteristics'!E:E,MATCH(PolicyLevers!$C26,'Policy Characteristics'!$C:$C,0))</f>
        <v>trans reduce regulated pollutants</v>
      </c>
      <c r="L26" s="190">
        <f>INDEX('Policy Characteristics'!F:F,MATCH(PolicyLevers!$C26,'Policy Characteristics'!$C:$C,0))</f>
        <v>0</v>
      </c>
      <c r="M26" s="190">
        <f>INDEX('Policy Characteristics'!G:G,MATCH(PolicyLevers!$C26,'Policy Characteristics'!$C:$C,0))</f>
        <v>1</v>
      </c>
      <c r="N26" s="245">
        <f>INDEX('Policy Characteristics'!H:H,MATCH(PolicyLevers!$C26,'Policy Characteristics'!$C:$C,0))</f>
        <v>0.02</v>
      </c>
      <c r="O26" s="189" t="str">
        <f>INDEX('Policy Characteristics'!I:I,MATCH(PolicyLevers!$C26,'Policy Characteristics'!$C:$C,0))</f>
        <v>% reduction in emissions</v>
      </c>
      <c r="P26" s="186"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6" s="189" t="str">
        <f>INDEX('Policy Characteristics'!K:K,MATCH(PolicyLevers!$C26,'Policy Characteristics'!$C:$C,0))</f>
        <v>transportation-sector-main.html#conv-pol-stds</v>
      </c>
      <c r="R26" s="189" t="str">
        <f>INDEX('Policy Characteristics'!L:L,MATCH(PolicyLevers!$C26,'Policy Characteristics'!$C:$C,0))</f>
        <v>conventional-pollutant-standards.html</v>
      </c>
      <c r="S26" s="188">
        <f>INDEX('Policy Characteristics'!M:M,MATCH(PolicyLevers!$C26,'Policy Characteristics'!$C:$C,0))</f>
        <v>0</v>
      </c>
      <c r="T26" s="182">
        <f>INDEX('Policy Characteristics'!N:N,MATCH(PolicyLevers!$C26,'Policy Characteristics'!$C:$C,0))</f>
        <v>0</v>
      </c>
      <c r="U26" s="182">
        <f>INDEX('Policy Characteristics'!O:O,MATCH(PolicyLevers!$C26,'Policy Characteristics'!$C:$C,0))</f>
        <v>0</v>
      </c>
    </row>
    <row r="27" spans="1:21" s="182" customFormat="1" x14ac:dyDescent="0.25">
      <c r="A27" s="350" t="str">
        <f>INDEX('Policy Characteristics'!A:A,MATCH(PolicyLevers!$C27,'Policy Characteristics'!$C:$C,0))</f>
        <v>Transportation</v>
      </c>
      <c r="B27" s="354" t="str">
        <f>INDEX('Policy Characteristics'!B:B,MATCH(PolicyLevers!$C27,'Policy Characteristics'!$C:$C,0))</f>
        <v>Conventional Pollutant Standards</v>
      </c>
      <c r="C27" s="189" t="str">
        <f t="shared" si="1"/>
        <v>Percentage Reduction of Separately Regulated Pollutants</v>
      </c>
      <c r="D27" s="182" t="s">
        <v>343</v>
      </c>
      <c r="E27" s="182" t="s">
        <v>325</v>
      </c>
      <c r="F27" s="182" t="s">
        <v>343</v>
      </c>
      <c r="G27" s="182" t="s">
        <v>325</v>
      </c>
      <c r="H27" s="183">
        <v>325</v>
      </c>
      <c r="I27" s="361" t="s">
        <v>332</v>
      </c>
      <c r="J27" s="189" t="str">
        <f>INDEX('Policy Characteristics'!D:D,MATCH(PolicyLevers!$C27,'Policy Characteristics'!$C:$C,0))</f>
        <v>Conventional Pollutant Standard</v>
      </c>
      <c r="K27" s="189" t="str">
        <f>INDEX('Policy Characteristics'!E:E,MATCH(PolicyLevers!$C27,'Policy Characteristics'!$C:$C,0))</f>
        <v>trans reduce regulated pollutants</v>
      </c>
      <c r="L27" s="190">
        <f>INDEX('Policy Characteristics'!F:F,MATCH(PolicyLevers!$C27,'Policy Characteristics'!$C:$C,0))</f>
        <v>0</v>
      </c>
      <c r="M27" s="190">
        <f>INDEX('Policy Characteristics'!G:G,MATCH(PolicyLevers!$C27,'Policy Characteristics'!$C:$C,0))</f>
        <v>1</v>
      </c>
      <c r="N27" s="245">
        <f>INDEX('Policy Characteristics'!H:H,MATCH(PolicyLevers!$C27,'Policy Characteristics'!$C:$C,0))</f>
        <v>0.02</v>
      </c>
      <c r="O27" s="189" t="str">
        <f>INDEX('Policy Characteristics'!I:I,MATCH(PolicyLevers!$C27,'Policy Characteristics'!$C:$C,0))</f>
        <v>% reduction in emissions</v>
      </c>
      <c r="P27" s="186"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7" s="189" t="str">
        <f>INDEX('Policy Characteristics'!K:K,MATCH(PolicyLevers!$C27,'Policy Characteristics'!$C:$C,0))</f>
        <v>transportation-sector-main.html#conv-pol-stds</v>
      </c>
      <c r="R27" s="189" t="str">
        <f>INDEX('Policy Characteristics'!L:L,MATCH(PolicyLevers!$C27,'Policy Characteristics'!$C:$C,0))</f>
        <v>conventional-pollutant-standards.html</v>
      </c>
      <c r="S27" s="188">
        <f>INDEX('Policy Characteristics'!M:M,MATCH(PolicyLevers!$C27,'Policy Characteristics'!$C:$C,0))</f>
        <v>0</v>
      </c>
      <c r="T27" s="182">
        <f>INDEX('Policy Characteristics'!N:N,MATCH(PolicyLevers!$C27,'Policy Characteristics'!$C:$C,0))</f>
        <v>0</v>
      </c>
      <c r="U27" s="182">
        <f>INDEX('Policy Characteristics'!O:O,MATCH(PolicyLevers!$C27,'Policy Characteristics'!$C:$C,0))</f>
        <v>0</v>
      </c>
    </row>
    <row r="28" spans="1:21" s="182" customFormat="1" x14ac:dyDescent="0.25">
      <c r="A28" s="350" t="str">
        <f>INDEX('Policy Characteristics'!A:A,MATCH(PolicyLevers!$C28,'Policy Characteristics'!$C:$C,0))</f>
        <v>Transportation</v>
      </c>
      <c r="B28" s="354" t="str">
        <f>INDEX('Policy Characteristics'!B:B,MATCH(PolicyLevers!$C28,'Policy Characteristics'!$C:$C,0))</f>
        <v>Conventional Pollutant Standards</v>
      </c>
      <c r="C28" s="189" t="str">
        <f t="shared" si="1"/>
        <v>Percentage Reduction of Separately Regulated Pollutants</v>
      </c>
      <c r="D28" s="182" t="s">
        <v>343</v>
      </c>
      <c r="E28" s="182" t="s">
        <v>327</v>
      </c>
      <c r="F28" s="182" t="s">
        <v>343</v>
      </c>
      <c r="G28" s="182" t="s">
        <v>327</v>
      </c>
      <c r="H28" s="183">
        <v>326</v>
      </c>
      <c r="I28" s="361" t="s">
        <v>332</v>
      </c>
      <c r="J28" s="189" t="str">
        <f>INDEX('Policy Characteristics'!D:D,MATCH(PolicyLevers!$C28,'Policy Characteristics'!$C:$C,0))</f>
        <v>Conventional Pollutant Standard</v>
      </c>
      <c r="K28" s="189" t="str">
        <f>INDEX('Policy Characteristics'!E:E,MATCH(PolicyLevers!$C28,'Policy Characteristics'!$C:$C,0))</f>
        <v>trans reduce regulated pollutants</v>
      </c>
      <c r="L28" s="190">
        <f>INDEX('Policy Characteristics'!F:F,MATCH(PolicyLevers!$C28,'Policy Characteristics'!$C:$C,0))</f>
        <v>0</v>
      </c>
      <c r="M28" s="190">
        <f>INDEX('Policy Characteristics'!G:G,MATCH(PolicyLevers!$C28,'Policy Characteristics'!$C:$C,0))</f>
        <v>1</v>
      </c>
      <c r="N28" s="245">
        <f>INDEX('Policy Characteristics'!H:H,MATCH(PolicyLevers!$C28,'Policy Characteristics'!$C:$C,0))</f>
        <v>0.02</v>
      </c>
      <c r="O28" s="189" t="str">
        <f>INDEX('Policy Characteristics'!I:I,MATCH(PolicyLevers!$C28,'Policy Characteristics'!$C:$C,0))</f>
        <v>% reduction in emissions</v>
      </c>
      <c r="P28" s="186"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8" s="189" t="str">
        <f>INDEX('Policy Characteristics'!K:K,MATCH(PolicyLevers!$C28,'Policy Characteristics'!$C:$C,0))</f>
        <v>transportation-sector-main.html#conv-pol-stds</v>
      </c>
      <c r="R28" s="189" t="str">
        <f>INDEX('Policy Characteristics'!L:L,MATCH(PolicyLevers!$C28,'Policy Characteristics'!$C:$C,0))</f>
        <v>conventional-pollutant-standards.html</v>
      </c>
      <c r="S28" s="188">
        <f>INDEX('Policy Characteristics'!M:M,MATCH(PolicyLevers!$C28,'Policy Characteristics'!$C:$C,0))</f>
        <v>0</v>
      </c>
      <c r="T28" s="182">
        <f>INDEX('Policy Characteristics'!N:N,MATCH(PolicyLevers!$C28,'Policy Characteristics'!$C:$C,0))</f>
        <v>0</v>
      </c>
      <c r="U28" s="182">
        <f>INDEX('Policy Characteristics'!O:O,MATCH(PolicyLevers!$C28,'Policy Characteristics'!$C:$C,0))</f>
        <v>0</v>
      </c>
    </row>
    <row r="29" spans="1:21" s="182" customFormat="1" x14ac:dyDescent="0.25">
      <c r="A29" s="350" t="str">
        <f>INDEX('Policy Characteristics'!A:A,MATCH(PolicyLevers!$C29,'Policy Characteristics'!$C:$C,0))</f>
        <v>Transportation</v>
      </c>
      <c r="B29" s="354" t="str">
        <f>INDEX('Policy Characteristics'!B:B,MATCH(PolicyLevers!$C29,'Policy Characteristics'!$C:$C,0))</f>
        <v>Conventional Pollutant Standards</v>
      </c>
      <c r="C29" s="189" t="str">
        <f t="shared" si="1"/>
        <v>Percentage Reduction of Separately Regulated Pollutants</v>
      </c>
      <c r="D29" s="182" t="s">
        <v>343</v>
      </c>
      <c r="E29" s="182" t="s">
        <v>329</v>
      </c>
      <c r="F29" s="182" t="s">
        <v>343</v>
      </c>
      <c r="G29" s="182" t="s">
        <v>329</v>
      </c>
      <c r="H29" s="183">
        <v>327</v>
      </c>
      <c r="I29" s="361" t="s">
        <v>332</v>
      </c>
      <c r="J29" s="189" t="str">
        <f>INDEX('Policy Characteristics'!D:D,MATCH(PolicyLevers!$C29,'Policy Characteristics'!$C:$C,0))</f>
        <v>Conventional Pollutant Standard</v>
      </c>
      <c r="K29" s="189" t="str">
        <f>INDEX('Policy Characteristics'!E:E,MATCH(PolicyLevers!$C29,'Policy Characteristics'!$C:$C,0))</f>
        <v>trans reduce regulated pollutants</v>
      </c>
      <c r="L29" s="190">
        <f>INDEX('Policy Characteristics'!F:F,MATCH(PolicyLevers!$C29,'Policy Characteristics'!$C:$C,0))</f>
        <v>0</v>
      </c>
      <c r="M29" s="190">
        <f>INDEX('Policy Characteristics'!G:G,MATCH(PolicyLevers!$C29,'Policy Characteristics'!$C:$C,0))</f>
        <v>1</v>
      </c>
      <c r="N29" s="245">
        <f>INDEX('Policy Characteristics'!H:H,MATCH(PolicyLevers!$C29,'Policy Characteristics'!$C:$C,0))</f>
        <v>0.02</v>
      </c>
      <c r="O29" s="189" t="str">
        <f>INDEX('Policy Characteristics'!I:I,MATCH(PolicyLevers!$C29,'Policy Characteristics'!$C:$C,0))</f>
        <v>% reduction in emissions</v>
      </c>
      <c r="P29" s="186"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29" s="189" t="str">
        <f>INDEX('Policy Characteristics'!K:K,MATCH(PolicyLevers!$C29,'Policy Characteristics'!$C:$C,0))</f>
        <v>transportation-sector-main.html#conv-pol-stds</v>
      </c>
      <c r="R29" s="189" t="str">
        <f>INDEX('Policy Characteristics'!L:L,MATCH(PolicyLevers!$C29,'Policy Characteristics'!$C:$C,0))</f>
        <v>conventional-pollutant-standards.html</v>
      </c>
      <c r="S29" s="188">
        <f>INDEX('Policy Characteristics'!M:M,MATCH(PolicyLevers!$C29,'Policy Characteristics'!$C:$C,0))</f>
        <v>0</v>
      </c>
      <c r="T29" s="182">
        <f>INDEX('Policy Characteristics'!N:N,MATCH(PolicyLevers!$C29,'Policy Characteristics'!$C:$C,0))</f>
        <v>0</v>
      </c>
      <c r="U29" s="182">
        <f>INDEX('Policy Characteristics'!O:O,MATCH(PolicyLevers!$C29,'Policy Characteristics'!$C:$C,0))</f>
        <v>0</v>
      </c>
    </row>
    <row r="30" spans="1:21" s="182" customFormat="1" x14ac:dyDescent="0.25">
      <c r="A30" s="350" t="str">
        <f>INDEX('Policy Characteristics'!A:A,MATCH(PolicyLevers!$C30,'Policy Characteristics'!$C:$C,0))</f>
        <v>Transportation</v>
      </c>
      <c r="B30" s="354" t="str">
        <f>INDEX('Policy Characteristics'!B:B,MATCH(PolicyLevers!$C30,'Policy Characteristics'!$C:$C,0))</f>
        <v>Conventional Pollutant Standards</v>
      </c>
      <c r="C30" s="189" t="str">
        <f t="shared" si="1"/>
        <v>Percentage Reduction of Separately Regulated Pollutants</v>
      </c>
      <c r="D30" s="182" t="s">
        <v>343</v>
      </c>
      <c r="E30" s="182" t="s">
        <v>331</v>
      </c>
      <c r="F30" s="182" t="s">
        <v>343</v>
      </c>
      <c r="G30" s="182" t="s">
        <v>331</v>
      </c>
      <c r="H30" s="183">
        <v>328</v>
      </c>
      <c r="I30" s="361" t="s">
        <v>332</v>
      </c>
      <c r="J30" s="189" t="str">
        <f>INDEX('Policy Characteristics'!D:D,MATCH(PolicyLevers!$C30,'Policy Characteristics'!$C:$C,0))</f>
        <v>Conventional Pollutant Standard</v>
      </c>
      <c r="K30" s="189" t="str">
        <f>INDEX('Policy Characteristics'!E:E,MATCH(PolicyLevers!$C30,'Policy Characteristics'!$C:$C,0))</f>
        <v>trans reduce regulated pollutants</v>
      </c>
      <c r="L30" s="190">
        <f>INDEX('Policy Characteristics'!F:F,MATCH(PolicyLevers!$C30,'Policy Characteristics'!$C:$C,0))</f>
        <v>0</v>
      </c>
      <c r="M30" s="190">
        <f>INDEX('Policy Characteristics'!G:G,MATCH(PolicyLevers!$C30,'Policy Characteristics'!$C:$C,0))</f>
        <v>1</v>
      </c>
      <c r="N30" s="245">
        <f>INDEX('Policy Characteristics'!H:H,MATCH(PolicyLevers!$C30,'Policy Characteristics'!$C:$C,0))</f>
        <v>0.02</v>
      </c>
      <c r="O30" s="189" t="str">
        <f>INDEX('Policy Characteristics'!I:I,MATCH(PolicyLevers!$C30,'Policy Characteristics'!$C:$C,0))</f>
        <v>% reduction in emissions</v>
      </c>
      <c r="P30" s="186"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0" s="189" t="str">
        <f>INDEX('Policy Characteristics'!K:K,MATCH(PolicyLevers!$C30,'Policy Characteristics'!$C:$C,0))</f>
        <v>transportation-sector-main.html#conv-pol-stds</v>
      </c>
      <c r="R30" s="189" t="str">
        <f>INDEX('Policy Characteristics'!L:L,MATCH(PolicyLevers!$C30,'Policy Characteristics'!$C:$C,0))</f>
        <v>conventional-pollutant-standards.html</v>
      </c>
      <c r="S30" s="188">
        <f>INDEX('Policy Characteristics'!M:M,MATCH(PolicyLevers!$C30,'Policy Characteristics'!$C:$C,0))</f>
        <v>0</v>
      </c>
      <c r="T30" s="182">
        <f>INDEX('Policy Characteristics'!N:N,MATCH(PolicyLevers!$C30,'Policy Characteristics'!$C:$C,0))</f>
        <v>0</v>
      </c>
      <c r="U30" s="182">
        <f>INDEX('Policy Characteristics'!O:O,MATCH(PolicyLevers!$C30,'Policy Characteristics'!$C:$C,0))</f>
        <v>0</v>
      </c>
    </row>
    <row r="31" spans="1:21" s="182" customFormat="1" x14ac:dyDescent="0.25">
      <c r="A31" s="350" t="str">
        <f>INDEX('Policy Characteristics'!A:A,MATCH(PolicyLevers!$C31,'Policy Characteristics'!$C:$C,0))</f>
        <v>Transportation</v>
      </c>
      <c r="B31" s="354" t="str">
        <f>INDEX('Policy Characteristics'!B:B,MATCH(PolicyLevers!$C31,'Policy Characteristics'!$C:$C,0))</f>
        <v>Conventional Pollutant Standards</v>
      </c>
      <c r="C31" s="189" t="str">
        <f t="shared" si="1"/>
        <v>Percentage Reduction of Separately Regulated Pollutants</v>
      </c>
      <c r="D31" s="182" t="s">
        <v>343</v>
      </c>
      <c r="E31" s="182" t="s">
        <v>333</v>
      </c>
      <c r="F31" s="182" t="s">
        <v>343</v>
      </c>
      <c r="G31" s="182" t="s">
        <v>333</v>
      </c>
      <c r="H31" s="183">
        <v>329</v>
      </c>
      <c r="I31" s="361" t="s">
        <v>332</v>
      </c>
      <c r="J31" s="189" t="str">
        <f>INDEX('Policy Characteristics'!D:D,MATCH(PolicyLevers!$C31,'Policy Characteristics'!$C:$C,0))</f>
        <v>Conventional Pollutant Standard</v>
      </c>
      <c r="K31" s="189" t="str">
        <f>INDEX('Policy Characteristics'!E:E,MATCH(PolicyLevers!$C31,'Policy Characteristics'!$C:$C,0))</f>
        <v>trans reduce regulated pollutants</v>
      </c>
      <c r="L31" s="190">
        <f>INDEX('Policy Characteristics'!F:F,MATCH(PolicyLevers!$C31,'Policy Characteristics'!$C:$C,0))</f>
        <v>0</v>
      </c>
      <c r="M31" s="190">
        <f>INDEX('Policy Characteristics'!G:G,MATCH(PolicyLevers!$C31,'Policy Characteristics'!$C:$C,0))</f>
        <v>1</v>
      </c>
      <c r="N31" s="245">
        <f>INDEX('Policy Characteristics'!H:H,MATCH(PolicyLevers!$C31,'Policy Characteristics'!$C:$C,0))</f>
        <v>0.02</v>
      </c>
      <c r="O31" s="189" t="str">
        <f>INDEX('Policy Characteristics'!I:I,MATCH(PolicyLevers!$C31,'Policy Characteristics'!$C:$C,0))</f>
        <v>% reduction in emissions</v>
      </c>
      <c r="P31" s="186"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1" s="189" t="str">
        <f>INDEX('Policy Characteristics'!K:K,MATCH(PolicyLevers!$C31,'Policy Characteristics'!$C:$C,0))</f>
        <v>transportation-sector-main.html#conv-pol-stds</v>
      </c>
      <c r="R31" s="189" t="str">
        <f>INDEX('Policy Characteristics'!L:L,MATCH(PolicyLevers!$C31,'Policy Characteristics'!$C:$C,0))</f>
        <v>conventional-pollutant-standards.html</v>
      </c>
      <c r="S31" s="188">
        <f>INDEX('Policy Characteristics'!M:M,MATCH(PolicyLevers!$C31,'Policy Characteristics'!$C:$C,0))</f>
        <v>0</v>
      </c>
      <c r="T31" s="182">
        <f>INDEX('Policy Characteristics'!N:N,MATCH(PolicyLevers!$C31,'Policy Characteristics'!$C:$C,0))</f>
        <v>0</v>
      </c>
      <c r="U31" s="182">
        <f>INDEX('Policy Characteristics'!O:O,MATCH(PolicyLevers!$C31,'Policy Characteristics'!$C:$C,0))</f>
        <v>0</v>
      </c>
    </row>
    <row r="32" spans="1:21" s="182" customFormat="1" x14ac:dyDescent="0.25">
      <c r="A32" s="350" t="str">
        <f>INDEX('Policy Characteristics'!A:A,MATCH(PolicyLevers!$C32,'Policy Characteristics'!$C:$C,0))</f>
        <v>Transportation</v>
      </c>
      <c r="B32" s="354" t="str">
        <f>INDEX('Policy Characteristics'!B:B,MATCH(PolicyLevers!$C32,'Policy Characteristics'!$C:$C,0))</f>
        <v>Conventional Pollutant Standards</v>
      </c>
      <c r="C32" s="189" t="str">
        <f t="shared" si="1"/>
        <v>Percentage Reduction of Separately Regulated Pollutants</v>
      </c>
      <c r="D32" s="182" t="s">
        <v>346</v>
      </c>
      <c r="E32" s="182" t="s">
        <v>308</v>
      </c>
      <c r="F32" s="182" t="s">
        <v>346</v>
      </c>
      <c r="G32" s="182" t="s">
        <v>309</v>
      </c>
      <c r="H32" s="183">
        <v>330</v>
      </c>
      <c r="I32" s="356" t="s">
        <v>310</v>
      </c>
      <c r="J32" s="189" t="str">
        <f>INDEX('Policy Characteristics'!D:D,MATCH(PolicyLevers!$C32,'Policy Characteristics'!$C:$C,0))</f>
        <v>Conventional Pollutant Standard</v>
      </c>
      <c r="K32" s="189" t="str">
        <f>INDEX('Policy Characteristics'!E:E,MATCH(PolicyLevers!$C32,'Policy Characteristics'!$C:$C,0))</f>
        <v>trans reduce regulated pollutants</v>
      </c>
      <c r="L32" s="190">
        <f>INDEX('Policy Characteristics'!F:F,MATCH(PolicyLevers!$C32,'Policy Characteristics'!$C:$C,0))</f>
        <v>0</v>
      </c>
      <c r="M32" s="190">
        <f>INDEX('Policy Characteristics'!G:G,MATCH(PolicyLevers!$C32,'Policy Characteristics'!$C:$C,0))</f>
        <v>1</v>
      </c>
      <c r="N32" s="245">
        <f>INDEX('Policy Characteristics'!H:H,MATCH(PolicyLevers!$C32,'Policy Characteristics'!$C:$C,0))</f>
        <v>0.02</v>
      </c>
      <c r="O32" s="189" t="str">
        <f>INDEX('Policy Characteristics'!I:I,MATCH(PolicyLevers!$C32,'Policy Characteristics'!$C:$C,0))</f>
        <v>% reduction in emissions</v>
      </c>
      <c r="P32" s="186"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2" s="189" t="str">
        <f>INDEX('Policy Characteristics'!K:K,MATCH(PolicyLevers!$C32,'Policy Characteristics'!$C:$C,0))</f>
        <v>transportation-sector-main.html#conv-pol-stds</v>
      </c>
      <c r="R32" s="189" t="str">
        <f>INDEX('Policy Characteristics'!L:L,MATCH(PolicyLevers!$C32,'Policy Characteristics'!$C:$C,0))</f>
        <v>conventional-pollutant-standards.html</v>
      </c>
      <c r="S32" s="188">
        <f>INDEX('Policy Characteristics'!M:M,MATCH(PolicyLevers!$C32,'Policy Characteristics'!$C:$C,0))</f>
        <v>0</v>
      </c>
      <c r="T32" s="182">
        <f>INDEX('Policy Characteristics'!N:N,MATCH(PolicyLevers!$C32,'Policy Characteristics'!$C:$C,0))</f>
        <v>0</v>
      </c>
      <c r="U32" s="182">
        <f>INDEX('Policy Characteristics'!O:O,MATCH(PolicyLevers!$C32,'Policy Characteristics'!$C:$C,0))</f>
        <v>0</v>
      </c>
    </row>
    <row r="33" spans="1:21" s="182" customFormat="1" x14ac:dyDescent="0.25">
      <c r="A33" s="350" t="str">
        <f>INDEX('Policy Characteristics'!A:A,MATCH(PolicyLevers!$C33,'Policy Characteristics'!$C:$C,0))</f>
        <v>Transportation</v>
      </c>
      <c r="B33" s="354" t="str">
        <f>INDEX('Policy Characteristics'!B:B,MATCH(PolicyLevers!$C33,'Policy Characteristics'!$C:$C,0))</f>
        <v>Conventional Pollutant Standards</v>
      </c>
      <c r="C33" s="189" t="str">
        <f t="shared" ref="C33:C61" si="2">C$2</f>
        <v>Percentage Reduction of Separately Regulated Pollutants</v>
      </c>
      <c r="D33" s="182" t="s">
        <v>346</v>
      </c>
      <c r="E33" s="182" t="s">
        <v>17</v>
      </c>
      <c r="F33" s="182" t="s">
        <v>346</v>
      </c>
      <c r="G33" s="182" t="s">
        <v>17</v>
      </c>
      <c r="H33" s="183">
        <v>331</v>
      </c>
      <c r="I33" s="356" t="s">
        <v>310</v>
      </c>
      <c r="J33" s="189" t="str">
        <f>INDEX('Policy Characteristics'!D:D,MATCH(PolicyLevers!$C33,'Policy Characteristics'!$C:$C,0))</f>
        <v>Conventional Pollutant Standard</v>
      </c>
      <c r="K33" s="189" t="str">
        <f>INDEX('Policy Characteristics'!E:E,MATCH(PolicyLevers!$C33,'Policy Characteristics'!$C:$C,0))</f>
        <v>trans reduce regulated pollutants</v>
      </c>
      <c r="L33" s="190">
        <f>INDEX('Policy Characteristics'!F:F,MATCH(PolicyLevers!$C33,'Policy Characteristics'!$C:$C,0))</f>
        <v>0</v>
      </c>
      <c r="M33" s="190">
        <f>INDEX('Policy Characteristics'!G:G,MATCH(PolicyLevers!$C33,'Policy Characteristics'!$C:$C,0))</f>
        <v>1</v>
      </c>
      <c r="N33" s="245">
        <f>INDEX('Policy Characteristics'!H:H,MATCH(PolicyLevers!$C33,'Policy Characteristics'!$C:$C,0))</f>
        <v>0.02</v>
      </c>
      <c r="O33" s="189" t="str">
        <f>INDEX('Policy Characteristics'!I:I,MATCH(PolicyLevers!$C33,'Policy Characteristics'!$C:$C,0))</f>
        <v>% reduction in emissions</v>
      </c>
      <c r="P33" s="186"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3" s="189" t="str">
        <f>INDEX('Policy Characteristics'!K:K,MATCH(PolicyLevers!$C33,'Policy Characteristics'!$C:$C,0))</f>
        <v>transportation-sector-main.html#conv-pol-stds</v>
      </c>
      <c r="R33" s="189" t="str">
        <f>INDEX('Policy Characteristics'!L:L,MATCH(PolicyLevers!$C33,'Policy Characteristics'!$C:$C,0))</f>
        <v>conventional-pollutant-standards.html</v>
      </c>
      <c r="S33" s="188">
        <f>INDEX('Policy Characteristics'!M:M,MATCH(PolicyLevers!$C33,'Policy Characteristics'!$C:$C,0))</f>
        <v>0</v>
      </c>
      <c r="T33" s="182">
        <f>INDEX('Policy Characteristics'!N:N,MATCH(PolicyLevers!$C33,'Policy Characteristics'!$C:$C,0))</f>
        <v>0</v>
      </c>
      <c r="U33" s="182">
        <f>INDEX('Policy Characteristics'!O:O,MATCH(PolicyLevers!$C33,'Policy Characteristics'!$C:$C,0))</f>
        <v>0</v>
      </c>
    </row>
    <row r="34" spans="1:21" s="182" customFormat="1" x14ac:dyDescent="0.25">
      <c r="A34" s="350" t="str">
        <f>INDEX('Policy Characteristics'!A:A,MATCH(PolicyLevers!$C34,'Policy Characteristics'!$C:$C,0))</f>
        <v>Transportation</v>
      </c>
      <c r="B34" s="354" t="str">
        <f>INDEX('Policy Characteristics'!B:B,MATCH(PolicyLevers!$C34,'Policy Characteristics'!$C:$C,0))</f>
        <v>Conventional Pollutant Standards</v>
      </c>
      <c r="C34" s="189" t="str">
        <f t="shared" si="2"/>
        <v>Percentage Reduction of Separately Regulated Pollutants</v>
      </c>
      <c r="D34" s="182" t="s">
        <v>346</v>
      </c>
      <c r="E34" s="182" t="s">
        <v>318</v>
      </c>
      <c r="F34" s="182" t="s">
        <v>346</v>
      </c>
      <c r="G34" s="182" t="s">
        <v>318</v>
      </c>
      <c r="H34" s="183">
        <v>332</v>
      </c>
      <c r="I34" s="356" t="s">
        <v>310</v>
      </c>
      <c r="J34" s="189" t="str">
        <f>INDEX('Policy Characteristics'!D:D,MATCH(PolicyLevers!$C34,'Policy Characteristics'!$C:$C,0))</f>
        <v>Conventional Pollutant Standard</v>
      </c>
      <c r="K34" s="189" t="str">
        <f>INDEX('Policy Characteristics'!E:E,MATCH(PolicyLevers!$C34,'Policy Characteristics'!$C:$C,0))</f>
        <v>trans reduce regulated pollutants</v>
      </c>
      <c r="L34" s="190">
        <f>INDEX('Policy Characteristics'!F:F,MATCH(PolicyLevers!$C34,'Policy Characteristics'!$C:$C,0))</f>
        <v>0</v>
      </c>
      <c r="M34" s="190">
        <f>INDEX('Policy Characteristics'!G:G,MATCH(PolicyLevers!$C34,'Policy Characteristics'!$C:$C,0))</f>
        <v>1</v>
      </c>
      <c r="N34" s="245">
        <f>INDEX('Policy Characteristics'!H:H,MATCH(PolicyLevers!$C34,'Policy Characteristics'!$C:$C,0))</f>
        <v>0.02</v>
      </c>
      <c r="O34" s="189" t="str">
        <f>INDEX('Policy Characteristics'!I:I,MATCH(PolicyLevers!$C34,'Policy Characteristics'!$C:$C,0))</f>
        <v>% reduction in emissions</v>
      </c>
      <c r="P34" s="186"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4" s="189" t="str">
        <f>INDEX('Policy Characteristics'!K:K,MATCH(PolicyLevers!$C34,'Policy Characteristics'!$C:$C,0))</f>
        <v>transportation-sector-main.html#conv-pol-stds</v>
      </c>
      <c r="R34" s="189" t="str">
        <f>INDEX('Policy Characteristics'!L:L,MATCH(PolicyLevers!$C34,'Policy Characteristics'!$C:$C,0))</f>
        <v>conventional-pollutant-standards.html</v>
      </c>
      <c r="S34" s="188">
        <f>INDEX('Policy Characteristics'!M:M,MATCH(PolicyLevers!$C34,'Policy Characteristics'!$C:$C,0))</f>
        <v>0</v>
      </c>
      <c r="T34" s="182">
        <f>INDEX('Policy Characteristics'!N:N,MATCH(PolicyLevers!$C34,'Policy Characteristics'!$C:$C,0))</f>
        <v>0</v>
      </c>
      <c r="U34" s="182">
        <f>INDEX('Policy Characteristics'!O:O,MATCH(PolicyLevers!$C34,'Policy Characteristics'!$C:$C,0))</f>
        <v>0</v>
      </c>
    </row>
    <row r="35" spans="1:21" s="182" customFormat="1" x14ac:dyDescent="0.25">
      <c r="A35" s="350" t="str">
        <f>INDEX('Policy Characteristics'!A:A,MATCH(PolicyLevers!$C35,'Policy Characteristics'!$C:$C,0))</f>
        <v>Transportation</v>
      </c>
      <c r="B35" s="354" t="str">
        <f>INDEX('Policy Characteristics'!B:B,MATCH(PolicyLevers!$C35,'Policy Characteristics'!$C:$C,0))</f>
        <v>Conventional Pollutant Standards</v>
      </c>
      <c r="C35" s="189" t="str">
        <f t="shared" si="2"/>
        <v>Percentage Reduction of Separately Regulated Pollutants</v>
      </c>
      <c r="D35" s="182" t="s">
        <v>346</v>
      </c>
      <c r="E35" s="182" t="s">
        <v>320</v>
      </c>
      <c r="F35" s="182" t="s">
        <v>346</v>
      </c>
      <c r="G35" s="182" t="s">
        <v>320</v>
      </c>
      <c r="H35" s="183">
        <v>333</v>
      </c>
      <c r="I35" s="356" t="s">
        <v>310</v>
      </c>
      <c r="J35" s="189" t="str">
        <f>INDEX('Policy Characteristics'!D:D,MATCH(PolicyLevers!$C35,'Policy Characteristics'!$C:$C,0))</f>
        <v>Conventional Pollutant Standard</v>
      </c>
      <c r="K35" s="189" t="str">
        <f>INDEX('Policy Characteristics'!E:E,MATCH(PolicyLevers!$C35,'Policy Characteristics'!$C:$C,0))</f>
        <v>trans reduce regulated pollutants</v>
      </c>
      <c r="L35" s="190">
        <f>INDEX('Policy Characteristics'!F:F,MATCH(PolicyLevers!$C35,'Policy Characteristics'!$C:$C,0))</f>
        <v>0</v>
      </c>
      <c r="M35" s="190">
        <f>INDEX('Policy Characteristics'!G:G,MATCH(PolicyLevers!$C35,'Policy Characteristics'!$C:$C,0))</f>
        <v>1</v>
      </c>
      <c r="N35" s="245">
        <f>INDEX('Policy Characteristics'!H:H,MATCH(PolicyLevers!$C35,'Policy Characteristics'!$C:$C,0))</f>
        <v>0.02</v>
      </c>
      <c r="O35" s="189" t="str">
        <f>INDEX('Policy Characteristics'!I:I,MATCH(PolicyLevers!$C35,'Policy Characteristics'!$C:$C,0))</f>
        <v>% reduction in emissions</v>
      </c>
      <c r="P35" s="186"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5" s="189" t="str">
        <f>INDEX('Policy Characteristics'!K:K,MATCH(PolicyLevers!$C35,'Policy Characteristics'!$C:$C,0))</f>
        <v>transportation-sector-main.html#conv-pol-stds</v>
      </c>
      <c r="R35" s="189" t="str">
        <f>INDEX('Policy Characteristics'!L:L,MATCH(PolicyLevers!$C35,'Policy Characteristics'!$C:$C,0))</f>
        <v>conventional-pollutant-standards.html</v>
      </c>
      <c r="S35" s="188">
        <f>INDEX('Policy Characteristics'!M:M,MATCH(PolicyLevers!$C35,'Policy Characteristics'!$C:$C,0))</f>
        <v>0</v>
      </c>
      <c r="T35" s="182">
        <f>INDEX('Policy Characteristics'!N:N,MATCH(PolicyLevers!$C35,'Policy Characteristics'!$C:$C,0))</f>
        <v>0</v>
      </c>
      <c r="U35" s="182">
        <f>INDEX('Policy Characteristics'!O:O,MATCH(PolicyLevers!$C35,'Policy Characteristics'!$C:$C,0))</f>
        <v>0</v>
      </c>
    </row>
    <row r="36" spans="1:21" s="182" customFormat="1" x14ac:dyDescent="0.25">
      <c r="A36" s="350" t="str">
        <f>INDEX('Policy Characteristics'!A:A,MATCH(PolicyLevers!$C36,'Policy Characteristics'!$C:$C,0))</f>
        <v>Transportation</v>
      </c>
      <c r="B36" s="354" t="str">
        <f>INDEX('Policy Characteristics'!B:B,MATCH(PolicyLevers!$C36,'Policy Characteristics'!$C:$C,0))</f>
        <v>Conventional Pollutant Standards</v>
      </c>
      <c r="C36" s="189" t="str">
        <f t="shared" si="2"/>
        <v>Percentage Reduction of Separately Regulated Pollutants</v>
      </c>
      <c r="D36" s="182" t="s">
        <v>346</v>
      </c>
      <c r="E36" s="182" t="s">
        <v>322</v>
      </c>
      <c r="F36" s="182" t="s">
        <v>346</v>
      </c>
      <c r="G36" s="182" t="s">
        <v>323</v>
      </c>
      <c r="H36" s="183">
        <v>334</v>
      </c>
      <c r="I36" s="356" t="s">
        <v>310</v>
      </c>
      <c r="J36" s="189" t="str">
        <f>INDEX('Policy Characteristics'!D:D,MATCH(PolicyLevers!$C36,'Policy Characteristics'!$C:$C,0))</f>
        <v>Conventional Pollutant Standard</v>
      </c>
      <c r="K36" s="189" t="str">
        <f>INDEX('Policy Characteristics'!E:E,MATCH(PolicyLevers!$C36,'Policy Characteristics'!$C:$C,0))</f>
        <v>trans reduce regulated pollutants</v>
      </c>
      <c r="L36" s="190">
        <f>INDEX('Policy Characteristics'!F:F,MATCH(PolicyLevers!$C36,'Policy Characteristics'!$C:$C,0))</f>
        <v>0</v>
      </c>
      <c r="M36" s="190">
        <f>INDEX('Policy Characteristics'!G:G,MATCH(PolicyLevers!$C36,'Policy Characteristics'!$C:$C,0))</f>
        <v>1</v>
      </c>
      <c r="N36" s="245">
        <f>INDEX('Policy Characteristics'!H:H,MATCH(PolicyLevers!$C36,'Policy Characteristics'!$C:$C,0))</f>
        <v>0.02</v>
      </c>
      <c r="O36" s="189" t="str">
        <f>INDEX('Policy Characteristics'!I:I,MATCH(PolicyLevers!$C36,'Policy Characteristics'!$C:$C,0))</f>
        <v>% reduction in emissions</v>
      </c>
      <c r="P36" s="186"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6" s="189" t="str">
        <f>INDEX('Policy Characteristics'!K:K,MATCH(PolicyLevers!$C36,'Policy Characteristics'!$C:$C,0))</f>
        <v>transportation-sector-main.html#conv-pol-stds</v>
      </c>
      <c r="R36" s="189" t="str">
        <f>INDEX('Policy Characteristics'!L:L,MATCH(PolicyLevers!$C36,'Policy Characteristics'!$C:$C,0))</f>
        <v>conventional-pollutant-standards.html</v>
      </c>
      <c r="S36" s="188">
        <f>INDEX('Policy Characteristics'!M:M,MATCH(PolicyLevers!$C36,'Policy Characteristics'!$C:$C,0))</f>
        <v>0</v>
      </c>
      <c r="T36" s="182">
        <f>INDEX('Policy Characteristics'!N:N,MATCH(PolicyLevers!$C36,'Policy Characteristics'!$C:$C,0))</f>
        <v>0</v>
      </c>
      <c r="U36" s="182">
        <f>INDEX('Policy Characteristics'!O:O,MATCH(PolicyLevers!$C36,'Policy Characteristics'!$C:$C,0))</f>
        <v>0</v>
      </c>
    </row>
    <row r="37" spans="1:21" s="182" customFormat="1" x14ac:dyDescent="0.25">
      <c r="A37" s="350" t="str">
        <f>INDEX('Policy Characteristics'!A:A,MATCH(PolicyLevers!$C37,'Policy Characteristics'!$C:$C,0))</f>
        <v>Transportation</v>
      </c>
      <c r="B37" s="354" t="str">
        <f>INDEX('Policy Characteristics'!B:B,MATCH(PolicyLevers!$C37,'Policy Characteristics'!$C:$C,0))</f>
        <v>Conventional Pollutant Standards</v>
      </c>
      <c r="C37" s="189" t="str">
        <f t="shared" si="2"/>
        <v>Percentage Reduction of Separately Regulated Pollutants</v>
      </c>
      <c r="D37" s="182" t="s">
        <v>346</v>
      </c>
      <c r="E37" s="182" t="s">
        <v>325</v>
      </c>
      <c r="F37" s="182" t="s">
        <v>346</v>
      </c>
      <c r="G37" s="182" t="s">
        <v>325</v>
      </c>
      <c r="H37" s="183">
        <v>335</v>
      </c>
      <c r="I37" s="361" t="s">
        <v>332</v>
      </c>
      <c r="J37" s="189" t="str">
        <f>INDEX('Policy Characteristics'!D:D,MATCH(PolicyLevers!$C37,'Policy Characteristics'!$C:$C,0))</f>
        <v>Conventional Pollutant Standard</v>
      </c>
      <c r="K37" s="189" t="str">
        <f>INDEX('Policy Characteristics'!E:E,MATCH(PolicyLevers!$C37,'Policy Characteristics'!$C:$C,0))</f>
        <v>trans reduce regulated pollutants</v>
      </c>
      <c r="L37" s="190">
        <f>INDEX('Policy Characteristics'!F:F,MATCH(PolicyLevers!$C37,'Policy Characteristics'!$C:$C,0))</f>
        <v>0</v>
      </c>
      <c r="M37" s="190">
        <f>INDEX('Policy Characteristics'!G:G,MATCH(PolicyLevers!$C37,'Policy Characteristics'!$C:$C,0))</f>
        <v>1</v>
      </c>
      <c r="N37" s="245">
        <f>INDEX('Policy Characteristics'!H:H,MATCH(PolicyLevers!$C37,'Policy Characteristics'!$C:$C,0))</f>
        <v>0.02</v>
      </c>
      <c r="O37" s="189" t="str">
        <f>INDEX('Policy Characteristics'!I:I,MATCH(PolicyLevers!$C37,'Policy Characteristics'!$C:$C,0))</f>
        <v>% reduction in emissions</v>
      </c>
      <c r="P37" s="186"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7" s="189" t="str">
        <f>INDEX('Policy Characteristics'!K:K,MATCH(PolicyLevers!$C37,'Policy Characteristics'!$C:$C,0))</f>
        <v>transportation-sector-main.html#conv-pol-stds</v>
      </c>
      <c r="R37" s="189" t="str">
        <f>INDEX('Policy Characteristics'!L:L,MATCH(PolicyLevers!$C37,'Policy Characteristics'!$C:$C,0))</f>
        <v>conventional-pollutant-standards.html</v>
      </c>
      <c r="S37" s="188">
        <f>INDEX('Policy Characteristics'!M:M,MATCH(PolicyLevers!$C37,'Policy Characteristics'!$C:$C,0))</f>
        <v>0</v>
      </c>
      <c r="T37" s="182">
        <f>INDEX('Policy Characteristics'!N:N,MATCH(PolicyLevers!$C37,'Policy Characteristics'!$C:$C,0))</f>
        <v>0</v>
      </c>
      <c r="U37" s="182">
        <f>INDEX('Policy Characteristics'!O:O,MATCH(PolicyLevers!$C37,'Policy Characteristics'!$C:$C,0))</f>
        <v>0</v>
      </c>
    </row>
    <row r="38" spans="1:21" s="182" customFormat="1" x14ac:dyDescent="0.25">
      <c r="A38" s="350" t="str">
        <f>INDEX('Policy Characteristics'!A:A,MATCH(PolicyLevers!$C38,'Policy Characteristics'!$C:$C,0))</f>
        <v>Transportation</v>
      </c>
      <c r="B38" s="354" t="str">
        <f>INDEX('Policy Characteristics'!B:B,MATCH(PolicyLevers!$C38,'Policy Characteristics'!$C:$C,0))</f>
        <v>Conventional Pollutant Standards</v>
      </c>
      <c r="C38" s="189" t="str">
        <f t="shared" si="2"/>
        <v>Percentage Reduction of Separately Regulated Pollutants</v>
      </c>
      <c r="D38" s="182" t="s">
        <v>346</v>
      </c>
      <c r="E38" s="182" t="s">
        <v>327</v>
      </c>
      <c r="F38" s="182" t="s">
        <v>346</v>
      </c>
      <c r="G38" s="182" t="s">
        <v>327</v>
      </c>
      <c r="H38" s="183">
        <v>336</v>
      </c>
      <c r="I38" s="356" t="s">
        <v>310</v>
      </c>
      <c r="J38" s="189" t="str">
        <f>INDEX('Policy Characteristics'!D:D,MATCH(PolicyLevers!$C38,'Policy Characteristics'!$C:$C,0))</f>
        <v>Conventional Pollutant Standard</v>
      </c>
      <c r="K38" s="189" t="str">
        <f>INDEX('Policy Characteristics'!E:E,MATCH(PolicyLevers!$C38,'Policy Characteristics'!$C:$C,0))</f>
        <v>trans reduce regulated pollutants</v>
      </c>
      <c r="L38" s="190">
        <f>INDEX('Policy Characteristics'!F:F,MATCH(PolicyLevers!$C38,'Policy Characteristics'!$C:$C,0))</f>
        <v>0</v>
      </c>
      <c r="M38" s="190">
        <f>INDEX('Policy Characteristics'!G:G,MATCH(PolicyLevers!$C38,'Policy Characteristics'!$C:$C,0))</f>
        <v>1</v>
      </c>
      <c r="N38" s="245">
        <f>INDEX('Policy Characteristics'!H:H,MATCH(PolicyLevers!$C38,'Policy Characteristics'!$C:$C,0))</f>
        <v>0.02</v>
      </c>
      <c r="O38" s="189" t="str">
        <f>INDEX('Policy Characteristics'!I:I,MATCH(PolicyLevers!$C38,'Policy Characteristics'!$C:$C,0))</f>
        <v>% reduction in emissions</v>
      </c>
      <c r="P38" s="186"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8" s="189" t="str">
        <f>INDEX('Policy Characteristics'!K:K,MATCH(PolicyLevers!$C38,'Policy Characteristics'!$C:$C,0))</f>
        <v>transportation-sector-main.html#conv-pol-stds</v>
      </c>
      <c r="R38" s="189" t="str">
        <f>INDEX('Policy Characteristics'!L:L,MATCH(PolicyLevers!$C38,'Policy Characteristics'!$C:$C,0))</f>
        <v>conventional-pollutant-standards.html</v>
      </c>
      <c r="S38" s="188">
        <f>INDEX('Policy Characteristics'!M:M,MATCH(PolicyLevers!$C38,'Policy Characteristics'!$C:$C,0))</f>
        <v>0</v>
      </c>
      <c r="T38" s="182">
        <f>INDEX('Policy Characteristics'!N:N,MATCH(PolicyLevers!$C38,'Policy Characteristics'!$C:$C,0))</f>
        <v>0</v>
      </c>
      <c r="U38" s="182">
        <f>INDEX('Policy Characteristics'!O:O,MATCH(PolicyLevers!$C38,'Policy Characteristics'!$C:$C,0))</f>
        <v>0</v>
      </c>
    </row>
    <row r="39" spans="1:21" s="182" customFormat="1" x14ac:dyDescent="0.25">
      <c r="A39" s="350" t="str">
        <f>INDEX('Policy Characteristics'!A:A,MATCH(PolicyLevers!$C39,'Policy Characteristics'!$C:$C,0))</f>
        <v>Transportation</v>
      </c>
      <c r="B39" s="354" t="str">
        <f>INDEX('Policy Characteristics'!B:B,MATCH(PolicyLevers!$C39,'Policy Characteristics'!$C:$C,0))</f>
        <v>Conventional Pollutant Standards</v>
      </c>
      <c r="C39" s="189" t="str">
        <f t="shared" si="2"/>
        <v>Percentage Reduction of Separately Regulated Pollutants</v>
      </c>
      <c r="D39" s="182" t="s">
        <v>346</v>
      </c>
      <c r="E39" s="182" t="s">
        <v>329</v>
      </c>
      <c r="F39" s="182" t="s">
        <v>346</v>
      </c>
      <c r="G39" s="182" t="s">
        <v>329</v>
      </c>
      <c r="H39" s="183">
        <v>337</v>
      </c>
      <c r="I39" s="356" t="s">
        <v>310</v>
      </c>
      <c r="J39" s="189" t="str">
        <f>INDEX('Policy Characteristics'!D:D,MATCH(PolicyLevers!$C39,'Policy Characteristics'!$C:$C,0))</f>
        <v>Conventional Pollutant Standard</v>
      </c>
      <c r="K39" s="189" t="str">
        <f>INDEX('Policy Characteristics'!E:E,MATCH(PolicyLevers!$C39,'Policy Characteristics'!$C:$C,0))</f>
        <v>trans reduce regulated pollutants</v>
      </c>
      <c r="L39" s="190">
        <f>INDEX('Policy Characteristics'!F:F,MATCH(PolicyLevers!$C39,'Policy Characteristics'!$C:$C,0))</f>
        <v>0</v>
      </c>
      <c r="M39" s="190">
        <f>INDEX('Policy Characteristics'!G:G,MATCH(PolicyLevers!$C39,'Policy Characteristics'!$C:$C,0))</f>
        <v>1</v>
      </c>
      <c r="N39" s="245">
        <f>INDEX('Policy Characteristics'!H:H,MATCH(PolicyLevers!$C39,'Policy Characteristics'!$C:$C,0))</f>
        <v>0.02</v>
      </c>
      <c r="O39" s="189" t="str">
        <f>INDEX('Policy Characteristics'!I:I,MATCH(PolicyLevers!$C39,'Policy Characteristics'!$C:$C,0))</f>
        <v>% reduction in emissions</v>
      </c>
      <c r="P39" s="186"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39" s="189" t="str">
        <f>INDEX('Policy Characteristics'!K:K,MATCH(PolicyLevers!$C39,'Policy Characteristics'!$C:$C,0))</f>
        <v>transportation-sector-main.html#conv-pol-stds</v>
      </c>
      <c r="R39" s="189" t="str">
        <f>INDEX('Policy Characteristics'!L:L,MATCH(PolicyLevers!$C39,'Policy Characteristics'!$C:$C,0))</f>
        <v>conventional-pollutant-standards.html</v>
      </c>
      <c r="S39" s="188">
        <f>INDEX('Policy Characteristics'!M:M,MATCH(PolicyLevers!$C39,'Policy Characteristics'!$C:$C,0))</f>
        <v>0</v>
      </c>
      <c r="T39" s="182">
        <f>INDEX('Policy Characteristics'!N:N,MATCH(PolicyLevers!$C39,'Policy Characteristics'!$C:$C,0))</f>
        <v>0</v>
      </c>
      <c r="U39" s="182">
        <f>INDEX('Policy Characteristics'!O:O,MATCH(PolicyLevers!$C39,'Policy Characteristics'!$C:$C,0))</f>
        <v>0</v>
      </c>
    </row>
    <row r="40" spans="1:21" s="182" customFormat="1" x14ac:dyDescent="0.25">
      <c r="A40" s="350" t="str">
        <f>INDEX('Policy Characteristics'!A:A,MATCH(PolicyLevers!$C40,'Policy Characteristics'!$C:$C,0))</f>
        <v>Transportation</v>
      </c>
      <c r="B40" s="354" t="str">
        <f>INDEX('Policy Characteristics'!B:B,MATCH(PolicyLevers!$C40,'Policy Characteristics'!$C:$C,0))</f>
        <v>Conventional Pollutant Standards</v>
      </c>
      <c r="C40" s="189" t="str">
        <f t="shared" si="2"/>
        <v>Percentage Reduction of Separately Regulated Pollutants</v>
      </c>
      <c r="D40" s="182" t="s">
        <v>346</v>
      </c>
      <c r="E40" s="182" t="s">
        <v>331</v>
      </c>
      <c r="F40" s="182" t="s">
        <v>346</v>
      </c>
      <c r="G40" s="182" t="s">
        <v>331</v>
      </c>
      <c r="H40" s="183">
        <v>338</v>
      </c>
      <c r="I40" s="361" t="s">
        <v>332</v>
      </c>
      <c r="J40" s="189" t="str">
        <f>INDEX('Policy Characteristics'!D:D,MATCH(PolicyLevers!$C40,'Policy Characteristics'!$C:$C,0))</f>
        <v>Conventional Pollutant Standard</v>
      </c>
      <c r="K40" s="189" t="str">
        <f>INDEX('Policy Characteristics'!E:E,MATCH(PolicyLevers!$C40,'Policy Characteristics'!$C:$C,0))</f>
        <v>trans reduce regulated pollutants</v>
      </c>
      <c r="L40" s="190">
        <f>INDEX('Policy Characteristics'!F:F,MATCH(PolicyLevers!$C40,'Policy Characteristics'!$C:$C,0))</f>
        <v>0</v>
      </c>
      <c r="M40" s="190">
        <f>INDEX('Policy Characteristics'!G:G,MATCH(PolicyLevers!$C40,'Policy Characteristics'!$C:$C,0))</f>
        <v>1</v>
      </c>
      <c r="N40" s="245">
        <f>INDEX('Policy Characteristics'!H:H,MATCH(PolicyLevers!$C40,'Policy Characteristics'!$C:$C,0))</f>
        <v>0.02</v>
      </c>
      <c r="O40" s="189" t="str">
        <f>INDEX('Policy Characteristics'!I:I,MATCH(PolicyLevers!$C40,'Policy Characteristics'!$C:$C,0))</f>
        <v>% reduction in emissions</v>
      </c>
      <c r="P40" s="186"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0" s="189" t="str">
        <f>INDEX('Policy Characteristics'!K:K,MATCH(PolicyLevers!$C40,'Policy Characteristics'!$C:$C,0))</f>
        <v>transportation-sector-main.html#conv-pol-stds</v>
      </c>
      <c r="R40" s="189" t="str">
        <f>INDEX('Policy Characteristics'!L:L,MATCH(PolicyLevers!$C40,'Policy Characteristics'!$C:$C,0))</f>
        <v>conventional-pollutant-standards.html</v>
      </c>
      <c r="S40" s="188">
        <f>INDEX('Policy Characteristics'!M:M,MATCH(PolicyLevers!$C40,'Policy Characteristics'!$C:$C,0))</f>
        <v>0</v>
      </c>
      <c r="T40" s="182">
        <f>INDEX('Policy Characteristics'!N:N,MATCH(PolicyLevers!$C40,'Policy Characteristics'!$C:$C,0))</f>
        <v>0</v>
      </c>
      <c r="U40" s="182">
        <f>INDEX('Policy Characteristics'!O:O,MATCH(PolicyLevers!$C40,'Policy Characteristics'!$C:$C,0))</f>
        <v>0</v>
      </c>
    </row>
    <row r="41" spans="1:21" s="182" customFormat="1" x14ac:dyDescent="0.25">
      <c r="A41" s="350" t="str">
        <f>INDEX('Policy Characteristics'!A:A,MATCH(PolicyLevers!$C41,'Policy Characteristics'!$C:$C,0))</f>
        <v>Transportation</v>
      </c>
      <c r="B41" s="354" t="str">
        <f>INDEX('Policy Characteristics'!B:B,MATCH(PolicyLevers!$C41,'Policy Characteristics'!$C:$C,0))</f>
        <v>Conventional Pollutant Standards</v>
      </c>
      <c r="C41" s="189" t="str">
        <f t="shared" si="2"/>
        <v>Percentage Reduction of Separately Regulated Pollutants</v>
      </c>
      <c r="D41" s="182" t="s">
        <v>346</v>
      </c>
      <c r="E41" s="182" t="s">
        <v>333</v>
      </c>
      <c r="F41" s="182" t="s">
        <v>346</v>
      </c>
      <c r="G41" s="182" t="s">
        <v>333</v>
      </c>
      <c r="H41" s="183">
        <v>339</v>
      </c>
      <c r="I41" s="361" t="s">
        <v>332</v>
      </c>
      <c r="J41" s="189" t="str">
        <f>INDEX('Policy Characteristics'!D:D,MATCH(PolicyLevers!$C41,'Policy Characteristics'!$C:$C,0))</f>
        <v>Conventional Pollutant Standard</v>
      </c>
      <c r="K41" s="189" t="str">
        <f>INDEX('Policy Characteristics'!E:E,MATCH(PolicyLevers!$C41,'Policy Characteristics'!$C:$C,0))</f>
        <v>trans reduce regulated pollutants</v>
      </c>
      <c r="L41" s="190">
        <f>INDEX('Policy Characteristics'!F:F,MATCH(PolicyLevers!$C41,'Policy Characteristics'!$C:$C,0))</f>
        <v>0</v>
      </c>
      <c r="M41" s="190">
        <f>INDEX('Policy Characteristics'!G:G,MATCH(PolicyLevers!$C41,'Policy Characteristics'!$C:$C,0))</f>
        <v>1</v>
      </c>
      <c r="N41" s="245">
        <f>INDEX('Policy Characteristics'!H:H,MATCH(PolicyLevers!$C41,'Policy Characteristics'!$C:$C,0))</f>
        <v>0.02</v>
      </c>
      <c r="O41" s="189" t="str">
        <f>INDEX('Policy Characteristics'!I:I,MATCH(PolicyLevers!$C41,'Policy Characteristics'!$C:$C,0))</f>
        <v>% reduction in emissions</v>
      </c>
      <c r="P41" s="186"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1" s="189" t="str">
        <f>INDEX('Policy Characteristics'!K:K,MATCH(PolicyLevers!$C41,'Policy Characteristics'!$C:$C,0))</f>
        <v>transportation-sector-main.html#conv-pol-stds</v>
      </c>
      <c r="R41" s="189" t="str">
        <f>INDEX('Policy Characteristics'!L:L,MATCH(PolicyLevers!$C41,'Policy Characteristics'!$C:$C,0))</f>
        <v>conventional-pollutant-standards.html</v>
      </c>
      <c r="S41" s="188">
        <f>INDEX('Policy Characteristics'!M:M,MATCH(PolicyLevers!$C41,'Policy Characteristics'!$C:$C,0))</f>
        <v>0</v>
      </c>
      <c r="T41" s="182">
        <f>INDEX('Policy Characteristics'!N:N,MATCH(PolicyLevers!$C41,'Policy Characteristics'!$C:$C,0))</f>
        <v>0</v>
      </c>
      <c r="U41" s="182">
        <f>INDEX('Policy Characteristics'!O:O,MATCH(PolicyLevers!$C41,'Policy Characteristics'!$C:$C,0))</f>
        <v>0</v>
      </c>
    </row>
    <row r="42" spans="1:21" s="182" customFormat="1" x14ac:dyDescent="0.25">
      <c r="A42" s="350" t="str">
        <f>INDEX('Policy Characteristics'!A:A,MATCH(PolicyLevers!$C42,'Policy Characteristics'!$C:$C,0))</f>
        <v>Transportation</v>
      </c>
      <c r="B42" s="354" t="str">
        <f>INDEX('Policy Characteristics'!B:B,MATCH(PolicyLevers!$C42,'Policy Characteristics'!$C:$C,0))</f>
        <v>Conventional Pollutant Standards</v>
      </c>
      <c r="C42" s="189" t="str">
        <f t="shared" si="2"/>
        <v>Percentage Reduction of Separately Regulated Pollutants</v>
      </c>
      <c r="D42" s="182" t="s">
        <v>354</v>
      </c>
      <c r="E42" s="182" t="s">
        <v>308</v>
      </c>
      <c r="F42" s="182" t="s">
        <v>354</v>
      </c>
      <c r="G42" s="182" t="s">
        <v>309</v>
      </c>
      <c r="H42" s="183">
        <v>340</v>
      </c>
      <c r="I42" s="356" t="s">
        <v>310</v>
      </c>
      <c r="J42" s="189" t="str">
        <f>INDEX('Policy Characteristics'!D:D,MATCH(PolicyLevers!$C42,'Policy Characteristics'!$C:$C,0))</f>
        <v>Conventional Pollutant Standard</v>
      </c>
      <c r="K42" s="189" t="str">
        <f>INDEX('Policy Characteristics'!E:E,MATCH(PolicyLevers!$C42,'Policy Characteristics'!$C:$C,0))</f>
        <v>trans reduce regulated pollutants</v>
      </c>
      <c r="L42" s="190">
        <f>INDEX('Policy Characteristics'!F:F,MATCH(PolicyLevers!$C42,'Policy Characteristics'!$C:$C,0))</f>
        <v>0</v>
      </c>
      <c r="M42" s="190">
        <f>INDEX('Policy Characteristics'!G:G,MATCH(PolicyLevers!$C42,'Policy Characteristics'!$C:$C,0))</f>
        <v>1</v>
      </c>
      <c r="N42" s="245">
        <f>INDEX('Policy Characteristics'!H:H,MATCH(PolicyLevers!$C42,'Policy Characteristics'!$C:$C,0))</f>
        <v>0.02</v>
      </c>
      <c r="O42" s="189" t="str">
        <f>INDEX('Policy Characteristics'!I:I,MATCH(PolicyLevers!$C42,'Policy Characteristics'!$C:$C,0))</f>
        <v>% reduction in emissions</v>
      </c>
      <c r="P42" s="186"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2" s="189" t="str">
        <f>INDEX('Policy Characteristics'!K:K,MATCH(PolicyLevers!$C42,'Policy Characteristics'!$C:$C,0))</f>
        <v>transportation-sector-main.html#conv-pol-stds</v>
      </c>
      <c r="R42" s="189" t="str">
        <f>INDEX('Policy Characteristics'!L:L,MATCH(PolicyLevers!$C42,'Policy Characteristics'!$C:$C,0))</f>
        <v>conventional-pollutant-standards.html</v>
      </c>
      <c r="S42" s="188">
        <f>INDEX('Policy Characteristics'!M:M,MATCH(PolicyLevers!$C42,'Policy Characteristics'!$C:$C,0))</f>
        <v>0</v>
      </c>
      <c r="T42" s="182">
        <f>INDEX('Policy Characteristics'!N:N,MATCH(PolicyLevers!$C42,'Policy Characteristics'!$C:$C,0))</f>
        <v>0</v>
      </c>
      <c r="U42" s="182">
        <f>INDEX('Policy Characteristics'!O:O,MATCH(PolicyLevers!$C42,'Policy Characteristics'!$C:$C,0))</f>
        <v>0</v>
      </c>
    </row>
    <row r="43" spans="1:21" s="182" customFormat="1" x14ac:dyDescent="0.25">
      <c r="A43" s="350" t="str">
        <f>INDEX('Policy Characteristics'!A:A,MATCH(PolicyLevers!$C43,'Policy Characteristics'!$C:$C,0))</f>
        <v>Transportation</v>
      </c>
      <c r="B43" s="354" t="str">
        <f>INDEX('Policy Characteristics'!B:B,MATCH(PolicyLevers!$C43,'Policy Characteristics'!$C:$C,0))</f>
        <v>Conventional Pollutant Standards</v>
      </c>
      <c r="C43" s="189" t="str">
        <f t="shared" si="2"/>
        <v>Percentage Reduction of Separately Regulated Pollutants</v>
      </c>
      <c r="D43" s="182" t="s">
        <v>354</v>
      </c>
      <c r="E43" s="182" t="s">
        <v>17</v>
      </c>
      <c r="F43" s="182" t="s">
        <v>354</v>
      </c>
      <c r="G43" s="182" t="s">
        <v>17</v>
      </c>
      <c r="H43" s="183">
        <v>341</v>
      </c>
      <c r="I43" s="356" t="s">
        <v>310</v>
      </c>
      <c r="J43" s="189" t="str">
        <f>INDEX('Policy Characteristics'!D:D,MATCH(PolicyLevers!$C43,'Policy Characteristics'!$C:$C,0))</f>
        <v>Conventional Pollutant Standard</v>
      </c>
      <c r="K43" s="189" t="str">
        <f>INDEX('Policy Characteristics'!E:E,MATCH(PolicyLevers!$C43,'Policy Characteristics'!$C:$C,0))</f>
        <v>trans reduce regulated pollutants</v>
      </c>
      <c r="L43" s="190">
        <f>INDEX('Policy Characteristics'!F:F,MATCH(PolicyLevers!$C43,'Policy Characteristics'!$C:$C,0))</f>
        <v>0</v>
      </c>
      <c r="M43" s="190">
        <f>INDEX('Policy Characteristics'!G:G,MATCH(PolicyLevers!$C43,'Policy Characteristics'!$C:$C,0))</f>
        <v>1</v>
      </c>
      <c r="N43" s="245">
        <f>INDEX('Policy Characteristics'!H:H,MATCH(PolicyLevers!$C43,'Policy Characteristics'!$C:$C,0))</f>
        <v>0.02</v>
      </c>
      <c r="O43" s="189" t="str">
        <f>INDEX('Policy Characteristics'!I:I,MATCH(PolicyLevers!$C43,'Policy Characteristics'!$C:$C,0))</f>
        <v>% reduction in emissions</v>
      </c>
      <c r="P43" s="186"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3" s="189" t="str">
        <f>INDEX('Policy Characteristics'!K:K,MATCH(PolicyLevers!$C43,'Policy Characteristics'!$C:$C,0))</f>
        <v>transportation-sector-main.html#conv-pol-stds</v>
      </c>
      <c r="R43" s="189" t="str">
        <f>INDEX('Policy Characteristics'!L:L,MATCH(PolicyLevers!$C43,'Policy Characteristics'!$C:$C,0))</f>
        <v>conventional-pollutant-standards.html</v>
      </c>
      <c r="S43" s="188">
        <f>INDEX('Policy Characteristics'!M:M,MATCH(PolicyLevers!$C43,'Policy Characteristics'!$C:$C,0))</f>
        <v>0</v>
      </c>
      <c r="T43" s="182">
        <f>INDEX('Policy Characteristics'!N:N,MATCH(PolicyLevers!$C43,'Policy Characteristics'!$C:$C,0))</f>
        <v>0</v>
      </c>
      <c r="U43" s="182">
        <f>INDEX('Policy Characteristics'!O:O,MATCH(PolicyLevers!$C43,'Policy Characteristics'!$C:$C,0))</f>
        <v>0</v>
      </c>
    </row>
    <row r="44" spans="1:21" s="182" customFormat="1" x14ac:dyDescent="0.25">
      <c r="A44" s="350" t="str">
        <f>INDEX('Policy Characteristics'!A:A,MATCH(PolicyLevers!$C44,'Policy Characteristics'!$C:$C,0))</f>
        <v>Transportation</v>
      </c>
      <c r="B44" s="354" t="str">
        <f>INDEX('Policy Characteristics'!B:B,MATCH(PolicyLevers!$C44,'Policy Characteristics'!$C:$C,0))</f>
        <v>Conventional Pollutant Standards</v>
      </c>
      <c r="C44" s="189" t="str">
        <f t="shared" si="2"/>
        <v>Percentage Reduction of Separately Regulated Pollutants</v>
      </c>
      <c r="D44" s="182" t="s">
        <v>354</v>
      </c>
      <c r="E44" s="182" t="s">
        <v>318</v>
      </c>
      <c r="F44" s="182" t="s">
        <v>354</v>
      </c>
      <c r="G44" s="182" t="s">
        <v>318</v>
      </c>
      <c r="H44" s="183">
        <v>342</v>
      </c>
      <c r="I44" s="356" t="s">
        <v>310</v>
      </c>
      <c r="J44" s="189" t="str">
        <f>INDEX('Policy Characteristics'!D:D,MATCH(PolicyLevers!$C44,'Policy Characteristics'!$C:$C,0))</f>
        <v>Conventional Pollutant Standard</v>
      </c>
      <c r="K44" s="189" t="str">
        <f>INDEX('Policy Characteristics'!E:E,MATCH(PolicyLevers!$C44,'Policy Characteristics'!$C:$C,0))</f>
        <v>trans reduce regulated pollutants</v>
      </c>
      <c r="L44" s="190">
        <f>INDEX('Policy Characteristics'!F:F,MATCH(PolicyLevers!$C44,'Policy Characteristics'!$C:$C,0))</f>
        <v>0</v>
      </c>
      <c r="M44" s="190">
        <f>INDEX('Policy Characteristics'!G:G,MATCH(PolicyLevers!$C44,'Policy Characteristics'!$C:$C,0))</f>
        <v>1</v>
      </c>
      <c r="N44" s="245">
        <f>INDEX('Policy Characteristics'!H:H,MATCH(PolicyLevers!$C44,'Policy Characteristics'!$C:$C,0))</f>
        <v>0.02</v>
      </c>
      <c r="O44" s="189" t="str">
        <f>INDEX('Policy Characteristics'!I:I,MATCH(PolicyLevers!$C44,'Policy Characteristics'!$C:$C,0))</f>
        <v>% reduction in emissions</v>
      </c>
      <c r="P44" s="186"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4" s="189" t="str">
        <f>INDEX('Policy Characteristics'!K:K,MATCH(PolicyLevers!$C44,'Policy Characteristics'!$C:$C,0))</f>
        <v>transportation-sector-main.html#conv-pol-stds</v>
      </c>
      <c r="R44" s="189" t="str">
        <f>INDEX('Policy Characteristics'!L:L,MATCH(PolicyLevers!$C44,'Policy Characteristics'!$C:$C,0))</f>
        <v>conventional-pollutant-standards.html</v>
      </c>
      <c r="S44" s="188">
        <f>INDEX('Policy Characteristics'!M:M,MATCH(PolicyLevers!$C44,'Policy Characteristics'!$C:$C,0))</f>
        <v>0</v>
      </c>
      <c r="T44" s="182">
        <f>INDEX('Policy Characteristics'!N:N,MATCH(PolicyLevers!$C44,'Policy Characteristics'!$C:$C,0))</f>
        <v>0</v>
      </c>
      <c r="U44" s="182">
        <f>INDEX('Policy Characteristics'!O:O,MATCH(PolicyLevers!$C44,'Policy Characteristics'!$C:$C,0))</f>
        <v>0</v>
      </c>
    </row>
    <row r="45" spans="1:21" s="182" customFormat="1" x14ac:dyDescent="0.25">
      <c r="A45" s="350" t="str">
        <f>INDEX('Policy Characteristics'!A:A,MATCH(PolicyLevers!$C45,'Policy Characteristics'!$C:$C,0))</f>
        <v>Transportation</v>
      </c>
      <c r="B45" s="354" t="str">
        <f>INDEX('Policy Characteristics'!B:B,MATCH(PolicyLevers!$C45,'Policy Characteristics'!$C:$C,0))</f>
        <v>Conventional Pollutant Standards</v>
      </c>
      <c r="C45" s="189" t="str">
        <f t="shared" si="2"/>
        <v>Percentage Reduction of Separately Regulated Pollutants</v>
      </c>
      <c r="D45" s="182" t="s">
        <v>354</v>
      </c>
      <c r="E45" s="182" t="s">
        <v>320</v>
      </c>
      <c r="F45" s="182" t="s">
        <v>354</v>
      </c>
      <c r="G45" s="182" t="s">
        <v>320</v>
      </c>
      <c r="H45" s="183">
        <v>343</v>
      </c>
      <c r="I45" s="356" t="s">
        <v>310</v>
      </c>
      <c r="J45" s="189" t="str">
        <f>INDEX('Policy Characteristics'!D:D,MATCH(PolicyLevers!$C45,'Policy Characteristics'!$C:$C,0))</f>
        <v>Conventional Pollutant Standard</v>
      </c>
      <c r="K45" s="189" t="str">
        <f>INDEX('Policy Characteristics'!E:E,MATCH(PolicyLevers!$C45,'Policy Characteristics'!$C:$C,0))</f>
        <v>trans reduce regulated pollutants</v>
      </c>
      <c r="L45" s="190">
        <f>INDEX('Policy Characteristics'!F:F,MATCH(PolicyLevers!$C45,'Policy Characteristics'!$C:$C,0))</f>
        <v>0</v>
      </c>
      <c r="M45" s="190">
        <f>INDEX('Policy Characteristics'!G:G,MATCH(PolicyLevers!$C45,'Policy Characteristics'!$C:$C,0))</f>
        <v>1</v>
      </c>
      <c r="N45" s="245">
        <f>INDEX('Policy Characteristics'!H:H,MATCH(PolicyLevers!$C45,'Policy Characteristics'!$C:$C,0))</f>
        <v>0.02</v>
      </c>
      <c r="O45" s="189" t="str">
        <f>INDEX('Policy Characteristics'!I:I,MATCH(PolicyLevers!$C45,'Policy Characteristics'!$C:$C,0))</f>
        <v>% reduction in emissions</v>
      </c>
      <c r="P45" s="186"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5" s="189" t="str">
        <f>INDEX('Policy Characteristics'!K:K,MATCH(PolicyLevers!$C45,'Policy Characteristics'!$C:$C,0))</f>
        <v>transportation-sector-main.html#conv-pol-stds</v>
      </c>
      <c r="R45" s="189" t="str">
        <f>INDEX('Policy Characteristics'!L:L,MATCH(PolicyLevers!$C45,'Policy Characteristics'!$C:$C,0))</f>
        <v>conventional-pollutant-standards.html</v>
      </c>
      <c r="S45" s="188">
        <f>INDEX('Policy Characteristics'!M:M,MATCH(PolicyLevers!$C45,'Policy Characteristics'!$C:$C,0))</f>
        <v>0</v>
      </c>
      <c r="T45" s="182">
        <f>INDEX('Policy Characteristics'!N:N,MATCH(PolicyLevers!$C45,'Policy Characteristics'!$C:$C,0))</f>
        <v>0</v>
      </c>
      <c r="U45" s="182">
        <f>INDEX('Policy Characteristics'!O:O,MATCH(PolicyLevers!$C45,'Policy Characteristics'!$C:$C,0))</f>
        <v>0</v>
      </c>
    </row>
    <row r="46" spans="1:21" s="182" customFormat="1" x14ac:dyDescent="0.25">
      <c r="A46" s="350" t="str">
        <f>INDEX('Policy Characteristics'!A:A,MATCH(PolicyLevers!$C46,'Policy Characteristics'!$C:$C,0))</f>
        <v>Transportation</v>
      </c>
      <c r="B46" s="354" t="str">
        <f>INDEX('Policy Characteristics'!B:B,MATCH(PolicyLevers!$C46,'Policy Characteristics'!$C:$C,0))</f>
        <v>Conventional Pollutant Standards</v>
      </c>
      <c r="C46" s="189" t="str">
        <f t="shared" si="2"/>
        <v>Percentage Reduction of Separately Regulated Pollutants</v>
      </c>
      <c r="D46" s="182" t="s">
        <v>354</v>
      </c>
      <c r="E46" s="182" t="s">
        <v>322</v>
      </c>
      <c r="F46" s="182" t="s">
        <v>354</v>
      </c>
      <c r="G46" s="182" t="s">
        <v>323</v>
      </c>
      <c r="H46" s="183">
        <v>344</v>
      </c>
      <c r="I46" s="356" t="s">
        <v>310</v>
      </c>
      <c r="J46" s="189" t="str">
        <f>INDEX('Policy Characteristics'!D:D,MATCH(PolicyLevers!$C46,'Policy Characteristics'!$C:$C,0))</f>
        <v>Conventional Pollutant Standard</v>
      </c>
      <c r="K46" s="189" t="str">
        <f>INDEX('Policy Characteristics'!E:E,MATCH(PolicyLevers!$C46,'Policy Characteristics'!$C:$C,0))</f>
        <v>trans reduce regulated pollutants</v>
      </c>
      <c r="L46" s="190">
        <f>INDEX('Policy Characteristics'!F:F,MATCH(PolicyLevers!$C46,'Policy Characteristics'!$C:$C,0))</f>
        <v>0</v>
      </c>
      <c r="M46" s="190">
        <f>INDEX('Policy Characteristics'!G:G,MATCH(PolicyLevers!$C46,'Policy Characteristics'!$C:$C,0))</f>
        <v>1</v>
      </c>
      <c r="N46" s="245">
        <f>INDEX('Policy Characteristics'!H:H,MATCH(PolicyLevers!$C46,'Policy Characteristics'!$C:$C,0))</f>
        <v>0.02</v>
      </c>
      <c r="O46" s="189" t="str">
        <f>INDEX('Policy Characteristics'!I:I,MATCH(PolicyLevers!$C46,'Policy Characteristics'!$C:$C,0))</f>
        <v>% reduction in emissions</v>
      </c>
      <c r="P46" s="186"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6" s="189" t="str">
        <f>INDEX('Policy Characteristics'!K:K,MATCH(PolicyLevers!$C46,'Policy Characteristics'!$C:$C,0))</f>
        <v>transportation-sector-main.html#conv-pol-stds</v>
      </c>
      <c r="R46" s="189" t="str">
        <f>INDEX('Policy Characteristics'!L:L,MATCH(PolicyLevers!$C46,'Policy Characteristics'!$C:$C,0))</f>
        <v>conventional-pollutant-standards.html</v>
      </c>
      <c r="S46" s="188">
        <f>INDEX('Policy Characteristics'!M:M,MATCH(PolicyLevers!$C46,'Policy Characteristics'!$C:$C,0))</f>
        <v>0</v>
      </c>
      <c r="T46" s="182">
        <f>INDEX('Policy Characteristics'!N:N,MATCH(PolicyLevers!$C46,'Policy Characteristics'!$C:$C,0))</f>
        <v>0</v>
      </c>
      <c r="U46" s="182">
        <f>INDEX('Policy Characteristics'!O:O,MATCH(PolicyLevers!$C46,'Policy Characteristics'!$C:$C,0))</f>
        <v>0</v>
      </c>
    </row>
    <row r="47" spans="1:21" s="182" customFormat="1" x14ac:dyDescent="0.25">
      <c r="A47" s="350" t="str">
        <f>INDEX('Policy Characteristics'!A:A,MATCH(PolicyLevers!$C47,'Policy Characteristics'!$C:$C,0))</f>
        <v>Transportation</v>
      </c>
      <c r="B47" s="354" t="str">
        <f>INDEX('Policy Characteristics'!B:B,MATCH(PolicyLevers!$C47,'Policy Characteristics'!$C:$C,0))</f>
        <v>Conventional Pollutant Standards</v>
      </c>
      <c r="C47" s="189" t="str">
        <f t="shared" si="2"/>
        <v>Percentage Reduction of Separately Regulated Pollutants</v>
      </c>
      <c r="D47" s="182" t="s">
        <v>354</v>
      </c>
      <c r="E47" s="182" t="s">
        <v>325</v>
      </c>
      <c r="F47" s="182" t="s">
        <v>354</v>
      </c>
      <c r="G47" s="182" t="s">
        <v>325</v>
      </c>
      <c r="H47" s="183">
        <v>345</v>
      </c>
      <c r="I47" s="361" t="s">
        <v>332</v>
      </c>
      <c r="J47" s="189" t="str">
        <f>INDEX('Policy Characteristics'!D:D,MATCH(PolicyLevers!$C47,'Policy Characteristics'!$C:$C,0))</f>
        <v>Conventional Pollutant Standard</v>
      </c>
      <c r="K47" s="189" t="str">
        <f>INDEX('Policy Characteristics'!E:E,MATCH(PolicyLevers!$C47,'Policy Characteristics'!$C:$C,0))</f>
        <v>trans reduce regulated pollutants</v>
      </c>
      <c r="L47" s="190">
        <f>INDEX('Policy Characteristics'!F:F,MATCH(PolicyLevers!$C47,'Policy Characteristics'!$C:$C,0))</f>
        <v>0</v>
      </c>
      <c r="M47" s="190">
        <f>INDEX('Policy Characteristics'!G:G,MATCH(PolicyLevers!$C47,'Policy Characteristics'!$C:$C,0))</f>
        <v>1</v>
      </c>
      <c r="N47" s="245">
        <f>INDEX('Policy Characteristics'!H:H,MATCH(PolicyLevers!$C47,'Policy Characteristics'!$C:$C,0))</f>
        <v>0.02</v>
      </c>
      <c r="O47" s="189" t="str">
        <f>INDEX('Policy Characteristics'!I:I,MATCH(PolicyLevers!$C47,'Policy Characteristics'!$C:$C,0))</f>
        <v>% reduction in emissions</v>
      </c>
      <c r="P47" s="186"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7" s="189" t="str">
        <f>INDEX('Policy Characteristics'!K:K,MATCH(PolicyLevers!$C47,'Policy Characteristics'!$C:$C,0))</f>
        <v>transportation-sector-main.html#conv-pol-stds</v>
      </c>
      <c r="R47" s="189" t="str">
        <f>INDEX('Policy Characteristics'!L:L,MATCH(PolicyLevers!$C47,'Policy Characteristics'!$C:$C,0))</f>
        <v>conventional-pollutant-standards.html</v>
      </c>
      <c r="S47" s="188">
        <f>INDEX('Policy Characteristics'!M:M,MATCH(PolicyLevers!$C47,'Policy Characteristics'!$C:$C,0))</f>
        <v>0</v>
      </c>
      <c r="T47" s="182">
        <f>INDEX('Policy Characteristics'!N:N,MATCH(PolicyLevers!$C47,'Policy Characteristics'!$C:$C,0))</f>
        <v>0</v>
      </c>
      <c r="U47" s="182">
        <f>INDEX('Policy Characteristics'!O:O,MATCH(PolicyLevers!$C47,'Policy Characteristics'!$C:$C,0))</f>
        <v>0</v>
      </c>
    </row>
    <row r="48" spans="1:21" s="182" customFormat="1" x14ac:dyDescent="0.25">
      <c r="A48" s="350" t="str">
        <f>INDEX('Policy Characteristics'!A:A,MATCH(PolicyLevers!$C48,'Policy Characteristics'!$C:$C,0))</f>
        <v>Transportation</v>
      </c>
      <c r="B48" s="354" t="str">
        <f>INDEX('Policy Characteristics'!B:B,MATCH(PolicyLevers!$C48,'Policy Characteristics'!$C:$C,0))</f>
        <v>Conventional Pollutant Standards</v>
      </c>
      <c r="C48" s="189" t="str">
        <f t="shared" si="2"/>
        <v>Percentage Reduction of Separately Regulated Pollutants</v>
      </c>
      <c r="D48" s="182" t="s">
        <v>354</v>
      </c>
      <c r="E48" s="182" t="s">
        <v>327</v>
      </c>
      <c r="F48" s="182" t="s">
        <v>354</v>
      </c>
      <c r="G48" s="182" t="s">
        <v>327</v>
      </c>
      <c r="H48" s="183">
        <v>346</v>
      </c>
      <c r="I48" s="356" t="s">
        <v>310</v>
      </c>
      <c r="J48" s="189" t="str">
        <f>INDEX('Policy Characteristics'!D:D,MATCH(PolicyLevers!$C48,'Policy Characteristics'!$C:$C,0))</f>
        <v>Conventional Pollutant Standard</v>
      </c>
      <c r="K48" s="189" t="str">
        <f>INDEX('Policy Characteristics'!E:E,MATCH(PolicyLevers!$C48,'Policy Characteristics'!$C:$C,0))</f>
        <v>trans reduce regulated pollutants</v>
      </c>
      <c r="L48" s="190">
        <f>INDEX('Policy Characteristics'!F:F,MATCH(PolicyLevers!$C48,'Policy Characteristics'!$C:$C,0))</f>
        <v>0</v>
      </c>
      <c r="M48" s="190">
        <f>INDEX('Policy Characteristics'!G:G,MATCH(PolicyLevers!$C48,'Policy Characteristics'!$C:$C,0))</f>
        <v>1</v>
      </c>
      <c r="N48" s="245">
        <f>INDEX('Policy Characteristics'!H:H,MATCH(PolicyLevers!$C48,'Policy Characteristics'!$C:$C,0))</f>
        <v>0.02</v>
      </c>
      <c r="O48" s="189" t="str">
        <f>INDEX('Policy Characteristics'!I:I,MATCH(PolicyLevers!$C48,'Policy Characteristics'!$C:$C,0))</f>
        <v>% reduction in emissions</v>
      </c>
      <c r="P48" s="186"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8" s="189" t="str">
        <f>INDEX('Policy Characteristics'!K:K,MATCH(PolicyLevers!$C48,'Policy Characteristics'!$C:$C,0))</f>
        <v>transportation-sector-main.html#conv-pol-stds</v>
      </c>
      <c r="R48" s="189" t="str">
        <f>INDEX('Policy Characteristics'!L:L,MATCH(PolicyLevers!$C48,'Policy Characteristics'!$C:$C,0))</f>
        <v>conventional-pollutant-standards.html</v>
      </c>
      <c r="S48" s="188">
        <f>INDEX('Policy Characteristics'!M:M,MATCH(PolicyLevers!$C48,'Policy Characteristics'!$C:$C,0))</f>
        <v>0</v>
      </c>
      <c r="T48" s="182">
        <f>INDEX('Policy Characteristics'!N:N,MATCH(PolicyLevers!$C48,'Policy Characteristics'!$C:$C,0))</f>
        <v>0</v>
      </c>
      <c r="U48" s="182">
        <f>INDEX('Policy Characteristics'!O:O,MATCH(PolicyLevers!$C48,'Policy Characteristics'!$C:$C,0))</f>
        <v>0</v>
      </c>
    </row>
    <row r="49" spans="1:21" s="182" customFormat="1" x14ac:dyDescent="0.25">
      <c r="A49" s="350" t="str">
        <f>INDEX('Policy Characteristics'!A:A,MATCH(PolicyLevers!$C49,'Policy Characteristics'!$C:$C,0))</f>
        <v>Transportation</v>
      </c>
      <c r="B49" s="354" t="str">
        <f>INDEX('Policy Characteristics'!B:B,MATCH(PolicyLevers!$C49,'Policy Characteristics'!$C:$C,0))</f>
        <v>Conventional Pollutant Standards</v>
      </c>
      <c r="C49" s="189" t="str">
        <f t="shared" si="2"/>
        <v>Percentage Reduction of Separately Regulated Pollutants</v>
      </c>
      <c r="D49" s="182" t="s">
        <v>354</v>
      </c>
      <c r="E49" s="182" t="s">
        <v>329</v>
      </c>
      <c r="F49" s="182" t="s">
        <v>354</v>
      </c>
      <c r="G49" s="182" t="s">
        <v>329</v>
      </c>
      <c r="H49" s="183">
        <v>347</v>
      </c>
      <c r="I49" s="356" t="s">
        <v>310</v>
      </c>
      <c r="J49" s="189" t="str">
        <f>INDEX('Policy Characteristics'!D:D,MATCH(PolicyLevers!$C49,'Policy Characteristics'!$C:$C,0))</f>
        <v>Conventional Pollutant Standard</v>
      </c>
      <c r="K49" s="189" t="str">
        <f>INDEX('Policy Characteristics'!E:E,MATCH(PolicyLevers!$C49,'Policy Characteristics'!$C:$C,0))</f>
        <v>trans reduce regulated pollutants</v>
      </c>
      <c r="L49" s="190">
        <f>INDEX('Policy Characteristics'!F:F,MATCH(PolicyLevers!$C49,'Policy Characteristics'!$C:$C,0))</f>
        <v>0</v>
      </c>
      <c r="M49" s="190">
        <f>INDEX('Policy Characteristics'!G:G,MATCH(PolicyLevers!$C49,'Policy Characteristics'!$C:$C,0))</f>
        <v>1</v>
      </c>
      <c r="N49" s="245">
        <f>INDEX('Policy Characteristics'!H:H,MATCH(PolicyLevers!$C49,'Policy Characteristics'!$C:$C,0))</f>
        <v>0.02</v>
      </c>
      <c r="O49" s="189" t="str">
        <f>INDEX('Policy Characteristics'!I:I,MATCH(PolicyLevers!$C49,'Policy Characteristics'!$C:$C,0))</f>
        <v>% reduction in emissions</v>
      </c>
      <c r="P49" s="186"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49" s="189" t="str">
        <f>INDEX('Policy Characteristics'!K:K,MATCH(PolicyLevers!$C49,'Policy Characteristics'!$C:$C,0))</f>
        <v>transportation-sector-main.html#conv-pol-stds</v>
      </c>
      <c r="R49" s="189" t="str">
        <f>INDEX('Policy Characteristics'!L:L,MATCH(PolicyLevers!$C49,'Policy Characteristics'!$C:$C,0))</f>
        <v>conventional-pollutant-standards.html</v>
      </c>
      <c r="S49" s="188">
        <f>INDEX('Policy Characteristics'!M:M,MATCH(PolicyLevers!$C49,'Policy Characteristics'!$C:$C,0))</f>
        <v>0</v>
      </c>
      <c r="T49" s="182">
        <f>INDEX('Policy Characteristics'!N:N,MATCH(PolicyLevers!$C49,'Policy Characteristics'!$C:$C,0))</f>
        <v>0</v>
      </c>
      <c r="U49" s="182">
        <f>INDEX('Policy Characteristics'!O:O,MATCH(PolicyLevers!$C49,'Policy Characteristics'!$C:$C,0))</f>
        <v>0</v>
      </c>
    </row>
    <row r="50" spans="1:21" s="182" customFormat="1" x14ac:dyDescent="0.25">
      <c r="A50" s="350" t="str">
        <f>INDEX('Policy Characteristics'!A:A,MATCH(PolicyLevers!$C50,'Policy Characteristics'!$C:$C,0))</f>
        <v>Transportation</v>
      </c>
      <c r="B50" s="354" t="str">
        <f>INDEX('Policy Characteristics'!B:B,MATCH(PolicyLevers!$C50,'Policy Characteristics'!$C:$C,0))</f>
        <v>Conventional Pollutant Standards</v>
      </c>
      <c r="C50" s="189" t="str">
        <f t="shared" si="2"/>
        <v>Percentage Reduction of Separately Regulated Pollutants</v>
      </c>
      <c r="D50" s="182" t="s">
        <v>354</v>
      </c>
      <c r="E50" s="182" t="s">
        <v>331</v>
      </c>
      <c r="F50" s="182" t="s">
        <v>354</v>
      </c>
      <c r="G50" s="182" t="s">
        <v>331</v>
      </c>
      <c r="H50" s="183">
        <v>348</v>
      </c>
      <c r="I50" s="361" t="s">
        <v>332</v>
      </c>
      <c r="J50" s="189" t="str">
        <f>INDEX('Policy Characteristics'!D:D,MATCH(PolicyLevers!$C50,'Policy Characteristics'!$C:$C,0))</f>
        <v>Conventional Pollutant Standard</v>
      </c>
      <c r="K50" s="189" t="str">
        <f>INDEX('Policy Characteristics'!E:E,MATCH(PolicyLevers!$C50,'Policy Characteristics'!$C:$C,0))</f>
        <v>trans reduce regulated pollutants</v>
      </c>
      <c r="L50" s="190">
        <f>INDEX('Policy Characteristics'!F:F,MATCH(PolicyLevers!$C50,'Policy Characteristics'!$C:$C,0))</f>
        <v>0</v>
      </c>
      <c r="M50" s="190">
        <f>INDEX('Policy Characteristics'!G:G,MATCH(PolicyLevers!$C50,'Policy Characteristics'!$C:$C,0))</f>
        <v>1</v>
      </c>
      <c r="N50" s="245">
        <f>INDEX('Policy Characteristics'!H:H,MATCH(PolicyLevers!$C50,'Policy Characteristics'!$C:$C,0))</f>
        <v>0.02</v>
      </c>
      <c r="O50" s="189" t="str">
        <f>INDEX('Policy Characteristics'!I:I,MATCH(PolicyLevers!$C50,'Policy Characteristics'!$C:$C,0))</f>
        <v>% reduction in emissions</v>
      </c>
      <c r="P50" s="186"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0" s="189" t="str">
        <f>INDEX('Policy Characteristics'!K:K,MATCH(PolicyLevers!$C50,'Policy Characteristics'!$C:$C,0))</f>
        <v>transportation-sector-main.html#conv-pol-stds</v>
      </c>
      <c r="R50" s="189" t="str">
        <f>INDEX('Policy Characteristics'!L:L,MATCH(PolicyLevers!$C50,'Policy Characteristics'!$C:$C,0))</f>
        <v>conventional-pollutant-standards.html</v>
      </c>
      <c r="S50" s="188">
        <f>INDEX('Policy Characteristics'!M:M,MATCH(PolicyLevers!$C50,'Policy Characteristics'!$C:$C,0))</f>
        <v>0</v>
      </c>
      <c r="T50" s="182">
        <f>INDEX('Policy Characteristics'!N:N,MATCH(PolicyLevers!$C50,'Policy Characteristics'!$C:$C,0))</f>
        <v>0</v>
      </c>
      <c r="U50" s="182">
        <f>INDEX('Policy Characteristics'!O:O,MATCH(PolicyLevers!$C50,'Policy Characteristics'!$C:$C,0))</f>
        <v>0</v>
      </c>
    </row>
    <row r="51" spans="1:21" s="182" customFormat="1" x14ac:dyDescent="0.25">
      <c r="A51" s="350" t="str">
        <f>INDEX('Policy Characteristics'!A:A,MATCH(PolicyLevers!$C51,'Policy Characteristics'!$C:$C,0))</f>
        <v>Transportation</v>
      </c>
      <c r="B51" s="354" t="str">
        <f>INDEX('Policy Characteristics'!B:B,MATCH(PolicyLevers!$C51,'Policy Characteristics'!$C:$C,0))</f>
        <v>Conventional Pollutant Standards</v>
      </c>
      <c r="C51" s="189" t="str">
        <f t="shared" si="2"/>
        <v>Percentage Reduction of Separately Regulated Pollutants</v>
      </c>
      <c r="D51" s="182" t="s">
        <v>354</v>
      </c>
      <c r="E51" s="182" t="s">
        <v>333</v>
      </c>
      <c r="F51" s="182" t="s">
        <v>354</v>
      </c>
      <c r="G51" s="182" t="s">
        <v>333</v>
      </c>
      <c r="H51" s="183">
        <v>349</v>
      </c>
      <c r="I51" s="361" t="s">
        <v>332</v>
      </c>
      <c r="J51" s="189" t="str">
        <f>INDEX('Policy Characteristics'!D:D,MATCH(PolicyLevers!$C51,'Policy Characteristics'!$C:$C,0))</f>
        <v>Conventional Pollutant Standard</v>
      </c>
      <c r="K51" s="189" t="str">
        <f>INDEX('Policy Characteristics'!E:E,MATCH(PolicyLevers!$C51,'Policy Characteristics'!$C:$C,0))</f>
        <v>trans reduce regulated pollutants</v>
      </c>
      <c r="L51" s="190">
        <f>INDEX('Policy Characteristics'!F:F,MATCH(PolicyLevers!$C51,'Policy Characteristics'!$C:$C,0))</f>
        <v>0</v>
      </c>
      <c r="M51" s="190">
        <f>INDEX('Policy Characteristics'!G:G,MATCH(PolicyLevers!$C51,'Policy Characteristics'!$C:$C,0))</f>
        <v>1</v>
      </c>
      <c r="N51" s="245">
        <f>INDEX('Policy Characteristics'!H:H,MATCH(PolicyLevers!$C51,'Policy Characteristics'!$C:$C,0))</f>
        <v>0.02</v>
      </c>
      <c r="O51" s="189" t="str">
        <f>INDEX('Policy Characteristics'!I:I,MATCH(PolicyLevers!$C51,'Policy Characteristics'!$C:$C,0))</f>
        <v>% reduction in emissions</v>
      </c>
      <c r="P51" s="186"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1" s="189" t="str">
        <f>INDEX('Policy Characteristics'!K:K,MATCH(PolicyLevers!$C51,'Policy Characteristics'!$C:$C,0))</f>
        <v>transportation-sector-main.html#conv-pol-stds</v>
      </c>
      <c r="R51" s="189" t="str">
        <f>INDEX('Policy Characteristics'!L:L,MATCH(PolicyLevers!$C51,'Policy Characteristics'!$C:$C,0))</f>
        <v>conventional-pollutant-standards.html</v>
      </c>
      <c r="S51" s="188">
        <f>INDEX('Policy Characteristics'!M:M,MATCH(PolicyLevers!$C51,'Policy Characteristics'!$C:$C,0))</f>
        <v>0</v>
      </c>
      <c r="T51" s="182">
        <f>INDEX('Policy Characteristics'!N:N,MATCH(PolicyLevers!$C51,'Policy Characteristics'!$C:$C,0))</f>
        <v>0</v>
      </c>
      <c r="U51" s="182">
        <f>INDEX('Policy Characteristics'!O:O,MATCH(PolicyLevers!$C51,'Policy Characteristics'!$C:$C,0))</f>
        <v>0</v>
      </c>
    </row>
    <row r="52" spans="1:21" s="182" customFormat="1" x14ac:dyDescent="0.25">
      <c r="A52" s="350" t="str">
        <f>INDEX('Policy Characteristics'!A:A,MATCH(PolicyLevers!$C52,'Policy Characteristics'!$C:$C,0))</f>
        <v>Transportation</v>
      </c>
      <c r="B52" s="354" t="str">
        <f>INDEX('Policy Characteristics'!B:B,MATCH(PolicyLevers!$C52,'Policy Characteristics'!$C:$C,0))</f>
        <v>Conventional Pollutant Standards</v>
      </c>
      <c r="C52" s="189" t="str">
        <f t="shared" si="2"/>
        <v>Percentage Reduction of Separately Regulated Pollutants</v>
      </c>
      <c r="D52" s="182" t="s">
        <v>362</v>
      </c>
      <c r="E52" s="182" t="s">
        <v>308</v>
      </c>
      <c r="F52" s="182" t="s">
        <v>362</v>
      </c>
      <c r="G52" s="182" t="s">
        <v>309</v>
      </c>
      <c r="H52" s="183">
        <v>350</v>
      </c>
      <c r="I52" s="356" t="s">
        <v>310</v>
      </c>
      <c r="J52" s="189" t="str">
        <f>INDEX('Policy Characteristics'!D:D,MATCH(PolicyLevers!$C52,'Policy Characteristics'!$C:$C,0))</f>
        <v>Conventional Pollutant Standard</v>
      </c>
      <c r="K52" s="189" t="str">
        <f>INDEX('Policy Characteristics'!E:E,MATCH(PolicyLevers!$C52,'Policy Characteristics'!$C:$C,0))</f>
        <v>trans reduce regulated pollutants</v>
      </c>
      <c r="L52" s="190">
        <f>INDEX('Policy Characteristics'!F:F,MATCH(PolicyLevers!$C52,'Policy Characteristics'!$C:$C,0))</f>
        <v>0</v>
      </c>
      <c r="M52" s="190">
        <f>INDEX('Policy Characteristics'!G:G,MATCH(PolicyLevers!$C52,'Policy Characteristics'!$C:$C,0))</f>
        <v>1</v>
      </c>
      <c r="N52" s="245">
        <f>INDEX('Policy Characteristics'!H:H,MATCH(PolicyLevers!$C52,'Policy Characteristics'!$C:$C,0))</f>
        <v>0.02</v>
      </c>
      <c r="O52" s="189" t="str">
        <f>INDEX('Policy Characteristics'!I:I,MATCH(PolicyLevers!$C52,'Policy Characteristics'!$C:$C,0))</f>
        <v>% reduction in emissions</v>
      </c>
      <c r="P52" s="186"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2" s="189" t="str">
        <f>INDEX('Policy Characteristics'!K:K,MATCH(PolicyLevers!$C52,'Policy Characteristics'!$C:$C,0))</f>
        <v>transportation-sector-main.html#conv-pol-stds</v>
      </c>
      <c r="R52" s="189" t="str">
        <f>INDEX('Policy Characteristics'!L:L,MATCH(PolicyLevers!$C52,'Policy Characteristics'!$C:$C,0))</f>
        <v>conventional-pollutant-standards.html</v>
      </c>
      <c r="S52" s="188">
        <f>INDEX('Policy Characteristics'!M:M,MATCH(PolicyLevers!$C52,'Policy Characteristics'!$C:$C,0))</f>
        <v>0</v>
      </c>
      <c r="T52" s="182">
        <f>INDEX('Policy Characteristics'!N:N,MATCH(PolicyLevers!$C52,'Policy Characteristics'!$C:$C,0))</f>
        <v>0</v>
      </c>
      <c r="U52" s="182">
        <f>INDEX('Policy Characteristics'!O:O,MATCH(PolicyLevers!$C52,'Policy Characteristics'!$C:$C,0))</f>
        <v>0</v>
      </c>
    </row>
    <row r="53" spans="1:21" s="182" customFormat="1" x14ac:dyDescent="0.25">
      <c r="A53" s="350" t="str">
        <f>INDEX('Policy Characteristics'!A:A,MATCH(PolicyLevers!$C53,'Policy Characteristics'!$C:$C,0))</f>
        <v>Transportation</v>
      </c>
      <c r="B53" s="354" t="str">
        <f>INDEX('Policy Characteristics'!B:B,MATCH(PolicyLevers!$C53,'Policy Characteristics'!$C:$C,0))</f>
        <v>Conventional Pollutant Standards</v>
      </c>
      <c r="C53" s="189" t="str">
        <f t="shared" si="2"/>
        <v>Percentage Reduction of Separately Regulated Pollutants</v>
      </c>
      <c r="D53" s="182" t="s">
        <v>362</v>
      </c>
      <c r="E53" s="182" t="s">
        <v>17</v>
      </c>
      <c r="F53" s="182" t="s">
        <v>362</v>
      </c>
      <c r="G53" s="182" t="s">
        <v>17</v>
      </c>
      <c r="H53" s="183">
        <v>351</v>
      </c>
      <c r="I53" s="356" t="s">
        <v>310</v>
      </c>
      <c r="J53" s="189" t="str">
        <f>INDEX('Policy Characteristics'!D:D,MATCH(PolicyLevers!$C53,'Policy Characteristics'!$C:$C,0))</f>
        <v>Conventional Pollutant Standard</v>
      </c>
      <c r="K53" s="189" t="str">
        <f>INDEX('Policy Characteristics'!E:E,MATCH(PolicyLevers!$C53,'Policy Characteristics'!$C:$C,0))</f>
        <v>trans reduce regulated pollutants</v>
      </c>
      <c r="L53" s="190">
        <f>INDEX('Policy Characteristics'!F:F,MATCH(PolicyLevers!$C53,'Policy Characteristics'!$C:$C,0))</f>
        <v>0</v>
      </c>
      <c r="M53" s="190">
        <f>INDEX('Policy Characteristics'!G:G,MATCH(PolicyLevers!$C53,'Policy Characteristics'!$C:$C,0))</f>
        <v>1</v>
      </c>
      <c r="N53" s="245">
        <f>INDEX('Policy Characteristics'!H:H,MATCH(PolicyLevers!$C53,'Policy Characteristics'!$C:$C,0))</f>
        <v>0.02</v>
      </c>
      <c r="O53" s="189" t="str">
        <f>INDEX('Policy Characteristics'!I:I,MATCH(PolicyLevers!$C53,'Policy Characteristics'!$C:$C,0))</f>
        <v>% reduction in emissions</v>
      </c>
      <c r="P53" s="186"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3" s="189" t="str">
        <f>INDEX('Policy Characteristics'!K:K,MATCH(PolicyLevers!$C53,'Policy Characteristics'!$C:$C,0))</f>
        <v>transportation-sector-main.html#conv-pol-stds</v>
      </c>
      <c r="R53" s="189" t="str">
        <f>INDEX('Policy Characteristics'!L:L,MATCH(PolicyLevers!$C53,'Policy Characteristics'!$C:$C,0))</f>
        <v>conventional-pollutant-standards.html</v>
      </c>
      <c r="S53" s="188">
        <f>INDEX('Policy Characteristics'!M:M,MATCH(PolicyLevers!$C53,'Policy Characteristics'!$C:$C,0))</f>
        <v>0</v>
      </c>
      <c r="T53" s="182">
        <f>INDEX('Policy Characteristics'!N:N,MATCH(PolicyLevers!$C53,'Policy Characteristics'!$C:$C,0))</f>
        <v>0</v>
      </c>
      <c r="U53" s="182">
        <f>INDEX('Policy Characteristics'!O:O,MATCH(PolicyLevers!$C53,'Policy Characteristics'!$C:$C,0))</f>
        <v>0</v>
      </c>
    </row>
    <row r="54" spans="1:21" s="182" customFormat="1" x14ac:dyDescent="0.25">
      <c r="A54" s="350" t="str">
        <f>INDEX('Policy Characteristics'!A:A,MATCH(PolicyLevers!$C54,'Policy Characteristics'!$C:$C,0))</f>
        <v>Transportation</v>
      </c>
      <c r="B54" s="354" t="str">
        <f>INDEX('Policy Characteristics'!B:B,MATCH(PolicyLevers!$C54,'Policy Characteristics'!$C:$C,0))</f>
        <v>Conventional Pollutant Standards</v>
      </c>
      <c r="C54" s="189" t="str">
        <f t="shared" si="2"/>
        <v>Percentage Reduction of Separately Regulated Pollutants</v>
      </c>
      <c r="D54" s="182" t="s">
        <v>362</v>
      </c>
      <c r="E54" s="182" t="s">
        <v>318</v>
      </c>
      <c r="F54" s="182" t="s">
        <v>362</v>
      </c>
      <c r="G54" s="182" t="s">
        <v>318</v>
      </c>
      <c r="H54" s="183">
        <v>352</v>
      </c>
      <c r="I54" s="356" t="s">
        <v>310</v>
      </c>
      <c r="J54" s="189" t="str">
        <f>INDEX('Policy Characteristics'!D:D,MATCH(PolicyLevers!$C54,'Policy Characteristics'!$C:$C,0))</f>
        <v>Conventional Pollutant Standard</v>
      </c>
      <c r="K54" s="189" t="str">
        <f>INDEX('Policy Characteristics'!E:E,MATCH(PolicyLevers!$C54,'Policy Characteristics'!$C:$C,0))</f>
        <v>trans reduce regulated pollutants</v>
      </c>
      <c r="L54" s="190">
        <f>INDEX('Policy Characteristics'!F:F,MATCH(PolicyLevers!$C54,'Policy Characteristics'!$C:$C,0))</f>
        <v>0</v>
      </c>
      <c r="M54" s="190">
        <f>INDEX('Policy Characteristics'!G:G,MATCH(PolicyLevers!$C54,'Policy Characteristics'!$C:$C,0))</f>
        <v>1</v>
      </c>
      <c r="N54" s="245">
        <f>INDEX('Policy Characteristics'!H:H,MATCH(PolicyLevers!$C54,'Policy Characteristics'!$C:$C,0))</f>
        <v>0.02</v>
      </c>
      <c r="O54" s="189" t="str">
        <f>INDEX('Policy Characteristics'!I:I,MATCH(PolicyLevers!$C54,'Policy Characteristics'!$C:$C,0))</f>
        <v>% reduction in emissions</v>
      </c>
      <c r="P54" s="186"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4" s="189" t="str">
        <f>INDEX('Policy Characteristics'!K:K,MATCH(PolicyLevers!$C54,'Policy Characteristics'!$C:$C,0))</f>
        <v>transportation-sector-main.html#conv-pol-stds</v>
      </c>
      <c r="R54" s="189" t="str">
        <f>INDEX('Policy Characteristics'!L:L,MATCH(PolicyLevers!$C54,'Policy Characteristics'!$C:$C,0))</f>
        <v>conventional-pollutant-standards.html</v>
      </c>
      <c r="S54" s="188">
        <f>INDEX('Policy Characteristics'!M:M,MATCH(PolicyLevers!$C54,'Policy Characteristics'!$C:$C,0))</f>
        <v>0</v>
      </c>
      <c r="T54" s="182">
        <f>INDEX('Policy Characteristics'!N:N,MATCH(PolicyLevers!$C54,'Policy Characteristics'!$C:$C,0))</f>
        <v>0</v>
      </c>
      <c r="U54" s="182">
        <f>INDEX('Policy Characteristics'!O:O,MATCH(PolicyLevers!$C54,'Policy Characteristics'!$C:$C,0))</f>
        <v>0</v>
      </c>
    </row>
    <row r="55" spans="1:21" s="182" customFormat="1" x14ac:dyDescent="0.25">
      <c r="A55" s="350" t="str">
        <f>INDEX('Policy Characteristics'!A:A,MATCH(PolicyLevers!$C55,'Policy Characteristics'!$C:$C,0))</f>
        <v>Transportation</v>
      </c>
      <c r="B55" s="354" t="str">
        <f>INDEX('Policy Characteristics'!B:B,MATCH(PolicyLevers!$C55,'Policy Characteristics'!$C:$C,0))</f>
        <v>Conventional Pollutant Standards</v>
      </c>
      <c r="C55" s="189" t="str">
        <f t="shared" si="2"/>
        <v>Percentage Reduction of Separately Regulated Pollutants</v>
      </c>
      <c r="D55" s="182" t="s">
        <v>362</v>
      </c>
      <c r="E55" s="182" t="s">
        <v>320</v>
      </c>
      <c r="F55" s="182" t="s">
        <v>362</v>
      </c>
      <c r="G55" s="182" t="s">
        <v>320</v>
      </c>
      <c r="H55" s="183">
        <v>353</v>
      </c>
      <c r="I55" s="356" t="s">
        <v>310</v>
      </c>
      <c r="J55" s="189" t="str">
        <f>INDEX('Policy Characteristics'!D:D,MATCH(PolicyLevers!$C55,'Policy Characteristics'!$C:$C,0))</f>
        <v>Conventional Pollutant Standard</v>
      </c>
      <c r="K55" s="189" t="str">
        <f>INDEX('Policy Characteristics'!E:E,MATCH(PolicyLevers!$C55,'Policy Characteristics'!$C:$C,0))</f>
        <v>trans reduce regulated pollutants</v>
      </c>
      <c r="L55" s="190">
        <f>INDEX('Policy Characteristics'!F:F,MATCH(PolicyLevers!$C55,'Policy Characteristics'!$C:$C,0))</f>
        <v>0</v>
      </c>
      <c r="M55" s="190">
        <f>INDEX('Policy Characteristics'!G:G,MATCH(PolicyLevers!$C55,'Policy Characteristics'!$C:$C,0))</f>
        <v>1</v>
      </c>
      <c r="N55" s="245">
        <f>INDEX('Policy Characteristics'!H:H,MATCH(PolicyLevers!$C55,'Policy Characteristics'!$C:$C,0))</f>
        <v>0.02</v>
      </c>
      <c r="O55" s="189" t="str">
        <f>INDEX('Policy Characteristics'!I:I,MATCH(PolicyLevers!$C55,'Policy Characteristics'!$C:$C,0))</f>
        <v>% reduction in emissions</v>
      </c>
      <c r="P55" s="186"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5" s="189" t="str">
        <f>INDEX('Policy Characteristics'!K:K,MATCH(PolicyLevers!$C55,'Policy Characteristics'!$C:$C,0))</f>
        <v>transportation-sector-main.html#conv-pol-stds</v>
      </c>
      <c r="R55" s="189" t="str">
        <f>INDEX('Policy Characteristics'!L:L,MATCH(PolicyLevers!$C55,'Policy Characteristics'!$C:$C,0))</f>
        <v>conventional-pollutant-standards.html</v>
      </c>
      <c r="S55" s="188">
        <f>INDEX('Policy Characteristics'!M:M,MATCH(PolicyLevers!$C55,'Policy Characteristics'!$C:$C,0))</f>
        <v>0</v>
      </c>
      <c r="T55" s="182">
        <f>INDEX('Policy Characteristics'!N:N,MATCH(PolicyLevers!$C55,'Policy Characteristics'!$C:$C,0))</f>
        <v>0</v>
      </c>
      <c r="U55" s="182">
        <f>INDEX('Policy Characteristics'!O:O,MATCH(PolicyLevers!$C55,'Policy Characteristics'!$C:$C,0))</f>
        <v>0</v>
      </c>
    </row>
    <row r="56" spans="1:21" s="182" customFormat="1" x14ac:dyDescent="0.25">
      <c r="A56" s="350" t="str">
        <f>INDEX('Policy Characteristics'!A:A,MATCH(PolicyLevers!$C56,'Policy Characteristics'!$C:$C,0))</f>
        <v>Transportation</v>
      </c>
      <c r="B56" s="354" t="str">
        <f>INDEX('Policy Characteristics'!B:B,MATCH(PolicyLevers!$C56,'Policy Characteristics'!$C:$C,0))</f>
        <v>Conventional Pollutant Standards</v>
      </c>
      <c r="C56" s="189" t="str">
        <f t="shared" si="2"/>
        <v>Percentage Reduction of Separately Regulated Pollutants</v>
      </c>
      <c r="D56" s="182" t="s">
        <v>362</v>
      </c>
      <c r="E56" s="182" t="s">
        <v>322</v>
      </c>
      <c r="F56" s="182" t="s">
        <v>362</v>
      </c>
      <c r="G56" s="182" t="s">
        <v>323</v>
      </c>
      <c r="H56" s="183">
        <v>354</v>
      </c>
      <c r="I56" s="356" t="s">
        <v>310</v>
      </c>
      <c r="J56" s="189" t="str">
        <f>INDEX('Policy Characteristics'!D:D,MATCH(PolicyLevers!$C56,'Policy Characteristics'!$C:$C,0))</f>
        <v>Conventional Pollutant Standard</v>
      </c>
      <c r="K56" s="189" t="str">
        <f>INDEX('Policy Characteristics'!E:E,MATCH(PolicyLevers!$C56,'Policy Characteristics'!$C:$C,0))</f>
        <v>trans reduce regulated pollutants</v>
      </c>
      <c r="L56" s="190">
        <f>INDEX('Policy Characteristics'!F:F,MATCH(PolicyLevers!$C56,'Policy Characteristics'!$C:$C,0))</f>
        <v>0</v>
      </c>
      <c r="M56" s="190">
        <f>INDEX('Policy Characteristics'!G:G,MATCH(PolicyLevers!$C56,'Policy Characteristics'!$C:$C,0))</f>
        <v>1</v>
      </c>
      <c r="N56" s="245">
        <f>INDEX('Policy Characteristics'!H:H,MATCH(PolicyLevers!$C56,'Policy Characteristics'!$C:$C,0))</f>
        <v>0.02</v>
      </c>
      <c r="O56" s="189" t="str">
        <f>INDEX('Policy Characteristics'!I:I,MATCH(PolicyLevers!$C56,'Policy Characteristics'!$C:$C,0))</f>
        <v>% reduction in emissions</v>
      </c>
      <c r="P56" s="186"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6" s="189" t="str">
        <f>INDEX('Policy Characteristics'!K:K,MATCH(PolicyLevers!$C56,'Policy Characteristics'!$C:$C,0))</f>
        <v>transportation-sector-main.html#conv-pol-stds</v>
      </c>
      <c r="R56" s="189" t="str">
        <f>INDEX('Policy Characteristics'!L:L,MATCH(PolicyLevers!$C56,'Policy Characteristics'!$C:$C,0))</f>
        <v>conventional-pollutant-standards.html</v>
      </c>
      <c r="S56" s="188">
        <f>INDEX('Policy Characteristics'!M:M,MATCH(PolicyLevers!$C56,'Policy Characteristics'!$C:$C,0))</f>
        <v>0</v>
      </c>
      <c r="T56" s="182">
        <f>INDEX('Policy Characteristics'!N:N,MATCH(PolicyLevers!$C56,'Policy Characteristics'!$C:$C,0))</f>
        <v>0</v>
      </c>
      <c r="U56" s="182">
        <f>INDEX('Policy Characteristics'!O:O,MATCH(PolicyLevers!$C56,'Policy Characteristics'!$C:$C,0))</f>
        <v>0</v>
      </c>
    </row>
    <row r="57" spans="1:21" s="182" customFormat="1" x14ac:dyDescent="0.25">
      <c r="A57" s="350" t="str">
        <f>INDEX('Policy Characteristics'!A:A,MATCH(PolicyLevers!$C57,'Policy Characteristics'!$C:$C,0))</f>
        <v>Transportation</v>
      </c>
      <c r="B57" s="354" t="str">
        <f>INDEX('Policy Characteristics'!B:B,MATCH(PolicyLevers!$C57,'Policy Characteristics'!$C:$C,0))</f>
        <v>Conventional Pollutant Standards</v>
      </c>
      <c r="C57" s="189" t="str">
        <f t="shared" si="2"/>
        <v>Percentage Reduction of Separately Regulated Pollutants</v>
      </c>
      <c r="D57" s="182" t="s">
        <v>362</v>
      </c>
      <c r="E57" s="182" t="s">
        <v>325</v>
      </c>
      <c r="F57" s="182" t="s">
        <v>362</v>
      </c>
      <c r="G57" s="182" t="s">
        <v>325</v>
      </c>
      <c r="H57" s="183">
        <v>355</v>
      </c>
      <c r="I57" s="356" t="s">
        <v>310</v>
      </c>
      <c r="J57" s="189" t="str">
        <f>INDEX('Policy Characteristics'!D:D,MATCH(PolicyLevers!$C57,'Policy Characteristics'!$C:$C,0))</f>
        <v>Conventional Pollutant Standard</v>
      </c>
      <c r="K57" s="189" t="str">
        <f>INDEX('Policy Characteristics'!E:E,MATCH(PolicyLevers!$C57,'Policy Characteristics'!$C:$C,0))</f>
        <v>trans reduce regulated pollutants</v>
      </c>
      <c r="L57" s="190">
        <f>INDEX('Policy Characteristics'!F:F,MATCH(PolicyLevers!$C57,'Policy Characteristics'!$C:$C,0))</f>
        <v>0</v>
      </c>
      <c r="M57" s="190">
        <f>INDEX('Policy Characteristics'!G:G,MATCH(PolicyLevers!$C57,'Policy Characteristics'!$C:$C,0))</f>
        <v>1</v>
      </c>
      <c r="N57" s="245">
        <f>INDEX('Policy Characteristics'!H:H,MATCH(PolicyLevers!$C57,'Policy Characteristics'!$C:$C,0))</f>
        <v>0.02</v>
      </c>
      <c r="O57" s="189" t="str">
        <f>INDEX('Policy Characteristics'!I:I,MATCH(PolicyLevers!$C57,'Policy Characteristics'!$C:$C,0))</f>
        <v>% reduction in emissions</v>
      </c>
      <c r="P57" s="186"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7" s="189" t="str">
        <f>INDEX('Policy Characteristics'!K:K,MATCH(PolicyLevers!$C57,'Policy Characteristics'!$C:$C,0))</f>
        <v>transportation-sector-main.html#conv-pol-stds</v>
      </c>
      <c r="R57" s="189" t="str">
        <f>INDEX('Policy Characteristics'!L:L,MATCH(PolicyLevers!$C57,'Policy Characteristics'!$C:$C,0))</f>
        <v>conventional-pollutant-standards.html</v>
      </c>
      <c r="S57" s="188">
        <f>INDEX('Policy Characteristics'!M:M,MATCH(PolicyLevers!$C57,'Policy Characteristics'!$C:$C,0))</f>
        <v>0</v>
      </c>
      <c r="T57" s="182">
        <f>INDEX('Policy Characteristics'!N:N,MATCH(PolicyLevers!$C57,'Policy Characteristics'!$C:$C,0))</f>
        <v>0</v>
      </c>
      <c r="U57" s="182">
        <f>INDEX('Policy Characteristics'!O:O,MATCH(PolicyLevers!$C57,'Policy Characteristics'!$C:$C,0))</f>
        <v>0</v>
      </c>
    </row>
    <row r="58" spans="1:21" s="182" customFormat="1" x14ac:dyDescent="0.25">
      <c r="A58" s="350" t="str">
        <f>INDEX('Policy Characteristics'!A:A,MATCH(PolicyLevers!$C58,'Policy Characteristics'!$C:$C,0))</f>
        <v>Transportation</v>
      </c>
      <c r="B58" s="354" t="str">
        <f>INDEX('Policy Characteristics'!B:B,MATCH(PolicyLevers!$C58,'Policy Characteristics'!$C:$C,0))</f>
        <v>Conventional Pollutant Standards</v>
      </c>
      <c r="C58" s="189" t="str">
        <f t="shared" si="2"/>
        <v>Percentage Reduction of Separately Regulated Pollutants</v>
      </c>
      <c r="D58" s="182" t="s">
        <v>362</v>
      </c>
      <c r="E58" s="182" t="s">
        <v>327</v>
      </c>
      <c r="F58" s="182" t="s">
        <v>362</v>
      </c>
      <c r="G58" s="182" t="s">
        <v>327</v>
      </c>
      <c r="H58" s="183">
        <v>356</v>
      </c>
      <c r="I58" s="356" t="s">
        <v>310</v>
      </c>
      <c r="J58" s="189" t="str">
        <f>INDEX('Policy Characteristics'!D:D,MATCH(PolicyLevers!$C58,'Policy Characteristics'!$C:$C,0))</f>
        <v>Conventional Pollutant Standard</v>
      </c>
      <c r="K58" s="189" t="str">
        <f>INDEX('Policy Characteristics'!E:E,MATCH(PolicyLevers!$C58,'Policy Characteristics'!$C:$C,0))</f>
        <v>trans reduce regulated pollutants</v>
      </c>
      <c r="L58" s="190">
        <f>INDEX('Policy Characteristics'!F:F,MATCH(PolicyLevers!$C58,'Policy Characteristics'!$C:$C,0))</f>
        <v>0</v>
      </c>
      <c r="M58" s="190">
        <f>INDEX('Policy Characteristics'!G:G,MATCH(PolicyLevers!$C58,'Policy Characteristics'!$C:$C,0))</f>
        <v>1</v>
      </c>
      <c r="N58" s="245">
        <f>INDEX('Policy Characteristics'!H:H,MATCH(PolicyLevers!$C58,'Policy Characteristics'!$C:$C,0))</f>
        <v>0.02</v>
      </c>
      <c r="O58" s="189" t="str">
        <f>INDEX('Policy Characteristics'!I:I,MATCH(PolicyLevers!$C58,'Policy Characteristics'!$C:$C,0))</f>
        <v>% reduction in emissions</v>
      </c>
      <c r="P58" s="186"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8" s="189" t="str">
        <f>INDEX('Policy Characteristics'!K:K,MATCH(PolicyLevers!$C58,'Policy Characteristics'!$C:$C,0))</f>
        <v>transportation-sector-main.html#conv-pol-stds</v>
      </c>
      <c r="R58" s="189" t="str">
        <f>INDEX('Policy Characteristics'!L:L,MATCH(PolicyLevers!$C58,'Policy Characteristics'!$C:$C,0))</f>
        <v>conventional-pollutant-standards.html</v>
      </c>
      <c r="S58" s="188">
        <f>INDEX('Policy Characteristics'!M:M,MATCH(PolicyLevers!$C58,'Policy Characteristics'!$C:$C,0))</f>
        <v>0</v>
      </c>
      <c r="T58" s="182">
        <f>INDEX('Policy Characteristics'!N:N,MATCH(PolicyLevers!$C58,'Policy Characteristics'!$C:$C,0))</f>
        <v>0</v>
      </c>
      <c r="U58" s="182">
        <f>INDEX('Policy Characteristics'!O:O,MATCH(PolicyLevers!$C58,'Policy Characteristics'!$C:$C,0))</f>
        <v>0</v>
      </c>
    </row>
    <row r="59" spans="1:21" s="182" customFormat="1" x14ac:dyDescent="0.25">
      <c r="A59" s="350" t="str">
        <f>INDEX('Policy Characteristics'!A:A,MATCH(PolicyLevers!$C59,'Policy Characteristics'!$C:$C,0))</f>
        <v>Transportation</v>
      </c>
      <c r="B59" s="354" t="str">
        <f>INDEX('Policy Characteristics'!B:B,MATCH(PolicyLevers!$C59,'Policy Characteristics'!$C:$C,0))</f>
        <v>Conventional Pollutant Standards</v>
      </c>
      <c r="C59" s="189" t="str">
        <f t="shared" si="2"/>
        <v>Percentage Reduction of Separately Regulated Pollutants</v>
      </c>
      <c r="D59" s="182" t="s">
        <v>362</v>
      </c>
      <c r="E59" s="182" t="s">
        <v>329</v>
      </c>
      <c r="F59" s="182" t="s">
        <v>362</v>
      </c>
      <c r="G59" s="182" t="s">
        <v>329</v>
      </c>
      <c r="H59" s="183">
        <v>357</v>
      </c>
      <c r="I59" s="356" t="s">
        <v>310</v>
      </c>
      <c r="J59" s="189" t="str">
        <f>INDEX('Policy Characteristics'!D:D,MATCH(PolicyLevers!$C59,'Policy Characteristics'!$C:$C,0))</f>
        <v>Conventional Pollutant Standard</v>
      </c>
      <c r="K59" s="189" t="str">
        <f>INDEX('Policy Characteristics'!E:E,MATCH(PolicyLevers!$C59,'Policy Characteristics'!$C:$C,0))</f>
        <v>trans reduce regulated pollutants</v>
      </c>
      <c r="L59" s="190">
        <f>INDEX('Policy Characteristics'!F:F,MATCH(PolicyLevers!$C59,'Policy Characteristics'!$C:$C,0))</f>
        <v>0</v>
      </c>
      <c r="M59" s="190">
        <f>INDEX('Policy Characteristics'!G:G,MATCH(PolicyLevers!$C59,'Policy Characteristics'!$C:$C,0))</f>
        <v>1</v>
      </c>
      <c r="N59" s="245">
        <f>INDEX('Policy Characteristics'!H:H,MATCH(PolicyLevers!$C59,'Policy Characteristics'!$C:$C,0))</f>
        <v>0.02</v>
      </c>
      <c r="O59" s="189" t="str">
        <f>INDEX('Policy Characteristics'!I:I,MATCH(PolicyLevers!$C59,'Policy Characteristics'!$C:$C,0))</f>
        <v>% reduction in emissions</v>
      </c>
      <c r="P59" s="186"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59" s="189" t="str">
        <f>INDEX('Policy Characteristics'!K:K,MATCH(PolicyLevers!$C59,'Policy Characteristics'!$C:$C,0))</f>
        <v>transportation-sector-main.html#conv-pol-stds</v>
      </c>
      <c r="R59" s="189" t="str">
        <f>INDEX('Policy Characteristics'!L:L,MATCH(PolicyLevers!$C59,'Policy Characteristics'!$C:$C,0))</f>
        <v>conventional-pollutant-standards.html</v>
      </c>
      <c r="S59" s="188">
        <f>INDEX('Policy Characteristics'!M:M,MATCH(PolicyLevers!$C59,'Policy Characteristics'!$C:$C,0))</f>
        <v>0</v>
      </c>
      <c r="T59" s="182">
        <f>INDEX('Policy Characteristics'!N:N,MATCH(PolicyLevers!$C59,'Policy Characteristics'!$C:$C,0))</f>
        <v>0</v>
      </c>
      <c r="U59" s="182">
        <f>INDEX('Policy Characteristics'!O:O,MATCH(PolicyLevers!$C59,'Policy Characteristics'!$C:$C,0))</f>
        <v>0</v>
      </c>
    </row>
    <row r="60" spans="1:21" s="182" customFormat="1" x14ac:dyDescent="0.25">
      <c r="A60" s="350" t="str">
        <f>INDEX('Policy Characteristics'!A:A,MATCH(PolicyLevers!$C60,'Policy Characteristics'!$C:$C,0))</f>
        <v>Transportation</v>
      </c>
      <c r="B60" s="354" t="str">
        <f>INDEX('Policy Characteristics'!B:B,MATCH(PolicyLevers!$C60,'Policy Characteristics'!$C:$C,0))</f>
        <v>Conventional Pollutant Standards</v>
      </c>
      <c r="C60" s="189" t="str">
        <f t="shared" si="2"/>
        <v>Percentage Reduction of Separately Regulated Pollutants</v>
      </c>
      <c r="D60" s="182" t="s">
        <v>362</v>
      </c>
      <c r="E60" s="182" t="s">
        <v>331</v>
      </c>
      <c r="F60" s="182" t="s">
        <v>362</v>
      </c>
      <c r="G60" s="182" t="s">
        <v>331</v>
      </c>
      <c r="H60" s="183">
        <v>358</v>
      </c>
      <c r="I60" s="361" t="s">
        <v>332</v>
      </c>
      <c r="J60" s="189" t="str">
        <f>INDEX('Policy Characteristics'!D:D,MATCH(PolicyLevers!$C60,'Policy Characteristics'!$C:$C,0))</f>
        <v>Conventional Pollutant Standard</v>
      </c>
      <c r="K60" s="189" t="str">
        <f>INDEX('Policy Characteristics'!E:E,MATCH(PolicyLevers!$C60,'Policy Characteristics'!$C:$C,0))</f>
        <v>trans reduce regulated pollutants</v>
      </c>
      <c r="L60" s="190">
        <f>INDEX('Policy Characteristics'!F:F,MATCH(PolicyLevers!$C60,'Policy Characteristics'!$C:$C,0))</f>
        <v>0</v>
      </c>
      <c r="M60" s="190">
        <f>INDEX('Policy Characteristics'!G:G,MATCH(PolicyLevers!$C60,'Policy Characteristics'!$C:$C,0))</f>
        <v>1</v>
      </c>
      <c r="N60" s="245">
        <f>INDEX('Policy Characteristics'!H:H,MATCH(PolicyLevers!$C60,'Policy Characteristics'!$C:$C,0))</f>
        <v>0.02</v>
      </c>
      <c r="O60" s="189" t="str">
        <f>INDEX('Policy Characteristics'!I:I,MATCH(PolicyLevers!$C60,'Policy Characteristics'!$C:$C,0))</f>
        <v>% reduction in emissions</v>
      </c>
      <c r="P60" s="186"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0" s="189" t="str">
        <f>INDEX('Policy Characteristics'!K:K,MATCH(PolicyLevers!$C60,'Policy Characteristics'!$C:$C,0))</f>
        <v>transportation-sector-main.html#conv-pol-stds</v>
      </c>
      <c r="R60" s="189" t="str">
        <f>INDEX('Policy Characteristics'!L:L,MATCH(PolicyLevers!$C60,'Policy Characteristics'!$C:$C,0))</f>
        <v>conventional-pollutant-standards.html</v>
      </c>
      <c r="S60" s="188">
        <f>INDEX('Policy Characteristics'!M:M,MATCH(PolicyLevers!$C60,'Policy Characteristics'!$C:$C,0))</f>
        <v>0</v>
      </c>
      <c r="T60" s="182">
        <f>INDEX('Policy Characteristics'!N:N,MATCH(PolicyLevers!$C60,'Policy Characteristics'!$C:$C,0))</f>
        <v>0</v>
      </c>
      <c r="U60" s="182">
        <f>INDEX('Policy Characteristics'!O:O,MATCH(PolicyLevers!$C60,'Policy Characteristics'!$C:$C,0))</f>
        <v>0</v>
      </c>
    </row>
    <row r="61" spans="1:21" s="182" customFormat="1" x14ac:dyDescent="0.25">
      <c r="A61" s="350" t="str">
        <f>INDEX('Policy Characteristics'!A:A,MATCH(PolicyLevers!$C61,'Policy Characteristics'!$C:$C,0))</f>
        <v>Transportation</v>
      </c>
      <c r="B61" s="354" t="str">
        <f>INDEX('Policy Characteristics'!B:B,MATCH(PolicyLevers!$C61,'Policy Characteristics'!$C:$C,0))</f>
        <v>Conventional Pollutant Standards</v>
      </c>
      <c r="C61" s="189" t="str">
        <f t="shared" si="2"/>
        <v>Percentage Reduction of Separately Regulated Pollutants</v>
      </c>
      <c r="D61" s="182" t="s">
        <v>362</v>
      </c>
      <c r="E61" s="182" t="s">
        <v>333</v>
      </c>
      <c r="F61" s="182" t="s">
        <v>362</v>
      </c>
      <c r="G61" s="182" t="s">
        <v>333</v>
      </c>
      <c r="H61" s="183">
        <v>359</v>
      </c>
      <c r="I61" s="361" t="s">
        <v>332</v>
      </c>
      <c r="J61" s="189" t="str">
        <f>INDEX('Policy Characteristics'!D:D,MATCH(PolicyLevers!$C61,'Policy Characteristics'!$C:$C,0))</f>
        <v>Conventional Pollutant Standard</v>
      </c>
      <c r="K61" s="189" t="str">
        <f>INDEX('Policy Characteristics'!E:E,MATCH(PolicyLevers!$C61,'Policy Characteristics'!$C:$C,0))</f>
        <v>trans reduce regulated pollutants</v>
      </c>
      <c r="L61" s="190">
        <f>INDEX('Policy Characteristics'!F:F,MATCH(PolicyLevers!$C61,'Policy Characteristics'!$C:$C,0))</f>
        <v>0</v>
      </c>
      <c r="M61" s="190">
        <f>INDEX('Policy Characteristics'!G:G,MATCH(PolicyLevers!$C61,'Policy Characteristics'!$C:$C,0))</f>
        <v>1</v>
      </c>
      <c r="N61" s="245">
        <f>INDEX('Policy Characteristics'!H:H,MATCH(PolicyLevers!$C61,'Policy Characteristics'!$C:$C,0))</f>
        <v>0.02</v>
      </c>
      <c r="O61" s="189" t="str">
        <f>INDEX('Policy Characteristics'!I:I,MATCH(PolicyLevers!$C61,'Policy Characteristics'!$C:$C,0))</f>
        <v>% reduction in emissions</v>
      </c>
      <c r="P61" s="186"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Q61" s="189" t="str">
        <f>INDEX('Policy Characteristics'!K:K,MATCH(PolicyLevers!$C61,'Policy Characteristics'!$C:$C,0))</f>
        <v>transportation-sector-main.html#conv-pol-stds</v>
      </c>
      <c r="R61" s="189" t="str">
        <f>INDEX('Policy Characteristics'!L:L,MATCH(PolicyLevers!$C61,'Policy Characteristics'!$C:$C,0))</f>
        <v>conventional-pollutant-standards.html</v>
      </c>
      <c r="S61" s="188">
        <f>INDEX('Policy Characteristics'!M:M,MATCH(PolicyLevers!$C61,'Policy Characteristics'!$C:$C,0))</f>
        <v>0</v>
      </c>
      <c r="T61" s="182">
        <f>INDEX('Policy Characteristics'!N:N,MATCH(PolicyLevers!$C61,'Policy Characteristics'!$C:$C,0))</f>
        <v>0</v>
      </c>
      <c r="U61" s="182">
        <f>INDEX('Policy Characteristics'!O:O,MATCH(PolicyLevers!$C61,'Policy Characteristics'!$C:$C,0))</f>
        <v>0</v>
      </c>
    </row>
    <row r="62" spans="1:21" s="182" customFormat="1" x14ac:dyDescent="0.25">
      <c r="A62" s="350" t="str">
        <f>INDEX('Policy Characteristics'!A:A,MATCH(PolicyLevers!$C62,'Policy Characteristics'!$C:$C,0))</f>
        <v>Transportation</v>
      </c>
      <c r="B62" s="353" t="str">
        <f>INDEX('Policy Characteristics'!B:B,MATCH(PolicyLevers!$C62,'Policy Characteristics'!$C:$C,0))</f>
        <v>Electric Vehicle Charger Deployment</v>
      </c>
      <c r="C62" s="182" t="s">
        <v>372</v>
      </c>
      <c r="H62" s="183">
        <v>360</v>
      </c>
      <c r="I62" s="361" t="s">
        <v>310</v>
      </c>
      <c r="J62" s="182" t="str">
        <f>INDEX('Policy Characteristics'!D:D,MATCH(PolicyLevers!$C62,'Policy Characteristics'!$C:$C,0))</f>
        <v>EV Charger Deployment</v>
      </c>
      <c r="K62" s="182" t="str">
        <f>INDEX('Policy Characteristics'!E:E,MATCH(PolicyLevers!$C62,'Policy Characteristics'!$C:$C,0))</f>
        <v>trans EV charger deployment</v>
      </c>
      <c r="L62" s="192">
        <f>INDEX('Policy Characteristics'!F:F,MATCH(PolicyLevers!$C62,'Policy Characteristics'!$C:$C,0))</f>
        <v>0</v>
      </c>
      <c r="M62" s="192">
        <f>INDEX('Policy Characteristics'!G:G,MATCH(PolicyLevers!$C62,'Policy Characteristics'!$C:$C,0))</f>
        <v>300</v>
      </c>
      <c r="N62" s="246">
        <f>INDEX('Policy Characteristics'!H:H,MATCH(PolicyLevers!$C62,'Policy Characteristics'!$C:$C,0))</f>
        <v>5</v>
      </c>
      <c r="O62" s="182" t="str">
        <f>INDEX('Policy Characteristics'!I:I,MATCH(PolicyLevers!$C62,'Policy Characteristics'!$C:$C,0))</f>
        <v>chargers / 100k pop</v>
      </c>
      <c r="P62" s="193"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Louisiana had 329 EV charging outlets, approximately 7 per 100k pop.  In 2016, the U.S. had approximately 275 gas fuel pumps per 100k pop.  Therefore, a lever setting of 255 would cause the population density of EV chargers equal to the population density of gas fuel pumps in the US.</v>
      </c>
      <c r="Q62" s="182">
        <f>INDEX('Policy Characteristics'!K:K,MATCH(PolicyLevers!$C62,'Policy Characteristics'!$C:$C,0))</f>
        <v>0</v>
      </c>
      <c r="R62" s="182" t="str">
        <f>INDEX('Policy Characteristics'!L:L,MATCH(PolicyLevers!$C62,'Policy Characteristics'!$C:$C,0))</f>
        <v>ev-charger-deployment.html</v>
      </c>
      <c r="S62" s="188"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2">
        <f>INDEX('Policy Characteristics'!N:N,MATCH(PolicyLevers!$C62,'Policy Characteristics'!$C:$C,0))</f>
        <v>0</v>
      </c>
      <c r="U62" s="182" t="str">
        <f>INDEX('Policy Characteristics'!O:O,MATCH(PolicyLevers!$C62,'Policy Characteristics'!$C:$C,0))</f>
        <v>Supporting data</v>
      </c>
    </row>
    <row r="63" spans="1:21" s="182" customFormat="1" x14ac:dyDescent="0.25">
      <c r="A63" s="350" t="str">
        <f>INDEX('Policy Characteristics'!A:A,MATCH(PolicyLevers!$C63,'Policy Characteristics'!$C:$C,0))</f>
        <v>Transportation</v>
      </c>
      <c r="B63" s="353" t="str">
        <f>INDEX('Policy Characteristics'!B:B,MATCH(PolicyLevers!$C63,'Policy Characteristics'!$C:$C,0))</f>
        <v>Electric Vehicle Range &amp; Charging Time</v>
      </c>
      <c r="C63" s="182" t="s">
        <v>379</v>
      </c>
      <c r="D63" s="184"/>
      <c r="E63" s="184"/>
      <c r="F63" s="184"/>
      <c r="G63" s="184"/>
      <c r="H63" s="183">
        <v>361</v>
      </c>
      <c r="I63" s="356" t="s">
        <v>310</v>
      </c>
      <c r="J63" s="182" t="str">
        <f>INDEX('Policy Characteristics'!D:D,MATCH(PolicyLevers!$C63,'Policy Characteristics'!$C:$C,0))</f>
        <v>EV Range &amp; Charging Time</v>
      </c>
      <c r="K63" s="181" t="str">
        <f>INDEX('Policy Characteristics'!E:E,MATCH(PolicyLevers!$C63,'Policy Characteristics'!$C:$C,0))</f>
        <v>trans reduce EV range anxiety and charging time</v>
      </c>
      <c r="L63" s="194">
        <f>INDEX('Policy Characteristics'!F:F,MATCH(PolicyLevers!$C63,'Policy Characteristics'!$C:$C,0))</f>
        <v>0</v>
      </c>
      <c r="M63" s="194">
        <f>INDEX('Policy Characteristics'!G:G,MATCH(PolicyLevers!$C63,'Policy Characteristics'!$C:$C,0))</f>
        <v>1</v>
      </c>
      <c r="N63" s="247">
        <f>INDEX('Policy Characteristics'!H:H,MATCH(PolicyLevers!$C63,'Policy Characteristics'!$C:$C,0))</f>
        <v>0.02</v>
      </c>
      <c r="O63" s="184" t="str">
        <f>INDEX('Policy Characteristics'!I:I,MATCH(PolicyLevers!$C63,'Policy Characteristics'!$C:$C,0))</f>
        <v>% reduction in concern</v>
      </c>
      <c r="P63" s="186"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4">
        <f>INDEX('Policy Characteristics'!K:K,MATCH(PolicyLevers!$C63,'Policy Characteristics'!$C:$C,0))</f>
        <v>0</v>
      </c>
      <c r="R63" s="244" t="str">
        <f>INDEX('Policy Characteristics'!L:L,MATCH(PolicyLevers!$C63,'Policy Characteristics'!$C:$C,0))</f>
        <v>reduce-range-anxiety-charging-time.html</v>
      </c>
      <c r="S63" s="195" t="str">
        <f>INDEX('Policy Characteristics'!M:M,MATCH(PolicyLevers!$C63,'Policy Characteristics'!$C:$C,0))</f>
        <v>Ranges: https://www.energy.gov/eere/vehicles/articles/fotw-1010-january-1-2018-all-electric-light-vehicle-ranges-can-exceed-those                                              Charging Times: https://www.chargepoint.com/files/Quick_Guide_to_Fast_Charging.pdf</v>
      </c>
      <c r="T63" s="191">
        <f>INDEX('Policy Characteristics'!N:N,MATCH(PolicyLevers!$C63,'Policy Characteristics'!$C:$C,0))</f>
        <v>0</v>
      </c>
      <c r="U63" s="182">
        <f>INDEX('Policy Characteristics'!O:O,MATCH(PolicyLevers!$C63,'Policy Characteristics'!$C:$C,0))</f>
        <v>0</v>
      </c>
    </row>
    <row r="64" spans="1:21" s="182" customFormat="1" x14ac:dyDescent="0.25">
      <c r="A64" s="350" t="str">
        <f>INDEX('Policy Characteristics'!A:A,MATCH(PolicyLevers!$C64,'Policy Characteristics'!$C:$C,0))</f>
        <v>Transportation</v>
      </c>
      <c r="B64" s="353" t="str">
        <f>INDEX('Policy Characteristics'!B:B,MATCH(PolicyLevers!$C64,'Policy Characteristics'!$C:$C,0))</f>
        <v>Electric Vehicle Sales Standard</v>
      </c>
      <c r="C64" s="182" t="s">
        <v>387</v>
      </c>
      <c r="D64" s="184" t="s">
        <v>388</v>
      </c>
      <c r="E64" s="184" t="s">
        <v>307</v>
      </c>
      <c r="F64" s="184" t="s">
        <v>389</v>
      </c>
      <c r="G64" s="184" t="s">
        <v>307</v>
      </c>
      <c r="H64" s="183">
        <v>186</v>
      </c>
      <c r="I64" s="356" t="s">
        <v>310</v>
      </c>
      <c r="J64" s="182" t="str">
        <f>INDEX('Policy Characteristics'!D:D,MATCH(PolicyLevers!$C64,'Policy Characteristics'!$C:$C,0))</f>
        <v>EV Sales Standard</v>
      </c>
      <c r="K64" s="181" t="str">
        <f>INDEX('Policy Characteristics'!E:E,MATCH(PolicyLevers!$C64,'Policy Characteristics'!$C:$C,0))</f>
        <v>trans EV minimum</v>
      </c>
      <c r="L64" s="194">
        <f>INDEX('Policy Characteristics'!F:F,MATCH(PolicyLevers!$C64,'Policy Characteristics'!$C:$C,0))</f>
        <v>0</v>
      </c>
      <c r="M64" s="194">
        <f>INDEX('Policy Characteristics'!G:G,MATCH(PolicyLevers!$C64,'Policy Characteristics'!$C:$C,0))</f>
        <v>1</v>
      </c>
      <c r="N64" s="247">
        <f>INDEX('Policy Characteristics'!H:H,MATCH(PolicyLevers!$C64,'Policy Characteristics'!$C:$C,0))</f>
        <v>0.01</v>
      </c>
      <c r="O64" s="184" t="str">
        <f>INDEX('Policy Characteristics'!I:I,MATCH(PolicyLevers!$C64,'Policy Characteristics'!$C:$C,0))</f>
        <v>% of new vehicles sold</v>
      </c>
      <c r="P64" s="193"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4" t="str">
        <f>INDEX('Policy Characteristics'!K:K,MATCH(PolicyLevers!$C64,'Policy Characteristics'!$C:$C,0))</f>
        <v>transportation-sector-main.html#ev-mandate</v>
      </c>
      <c r="R64" s="244" t="str">
        <f>INDEX('Policy Characteristics'!L:L,MATCH(PolicyLevers!$C64,'Policy Characteristics'!$C:$C,0))</f>
        <v>ev-mandate.html</v>
      </c>
      <c r="S64" s="196"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1">
        <f>INDEX('Policy Characteristics'!N:N,MATCH(PolicyLevers!$C64,'Policy Characteristics'!$C:$C,0))</f>
        <v>0</v>
      </c>
      <c r="U64" s="182" t="str">
        <f>INDEX('Policy Characteristics'!O:O,MATCH(PolicyLevers!$C64,'Policy Characteristics'!$C:$C,0))</f>
        <v>Supporting data</v>
      </c>
    </row>
    <row r="65" spans="1:21" s="182" customFormat="1" x14ac:dyDescent="0.25">
      <c r="A65" s="350" t="str">
        <f>INDEX('Policy Characteristics'!A:A,MATCH(PolicyLevers!$C65,'Policy Characteristics'!$C:$C,0))</f>
        <v>Transportation</v>
      </c>
      <c r="B65" s="354" t="str">
        <f>INDEX('Policy Characteristics'!B:B,MATCH(PolicyLevers!$C65,'Policy Characteristics'!$C:$C,0))</f>
        <v>Electric Vehicle Sales Standard</v>
      </c>
      <c r="C65" s="189" t="str">
        <f t="shared" ref="C65:C75" si="3">C$64</f>
        <v>Additional Minimum Required EV Sales Percentage</v>
      </c>
      <c r="D65" s="182" t="s">
        <v>396</v>
      </c>
      <c r="E65" s="182" t="s">
        <v>307</v>
      </c>
      <c r="F65" s="182" t="s">
        <v>397</v>
      </c>
      <c r="G65" s="182" t="s">
        <v>307</v>
      </c>
      <c r="H65" s="183">
        <v>203</v>
      </c>
      <c r="I65" s="361" t="s">
        <v>310</v>
      </c>
      <c r="J65" s="189" t="str">
        <f>INDEX('Policy Characteristics'!D:D,MATCH(PolicyLevers!$C65,'Policy Characteristics'!$C:$C,0))</f>
        <v>EV Sales Standard</v>
      </c>
      <c r="K65" s="189" t="str">
        <f>INDEX('Policy Characteristics'!E:E,MATCH(PolicyLevers!$C65,'Policy Characteristics'!$C:$C,0))</f>
        <v>trans EV minimum</v>
      </c>
      <c r="L65" s="189">
        <f>INDEX('Policy Characteristics'!F:F,MATCH(PolicyLevers!$C65,'Policy Characteristics'!$C:$C,0))</f>
        <v>0</v>
      </c>
      <c r="M65" s="197">
        <f>INDEX('Policy Characteristics'!G:G,MATCH(PolicyLevers!$C65,'Policy Characteristics'!$C:$C,0))</f>
        <v>1</v>
      </c>
      <c r="N65" s="197">
        <f>INDEX('Policy Characteristics'!H:H,MATCH(PolicyLevers!$C65,'Policy Characteristics'!$C:$C,0))</f>
        <v>0.01</v>
      </c>
      <c r="O65" s="197" t="str">
        <f>INDEX('Policy Characteristics'!I:I,MATCH(PolicyLevers!$C65,'Policy Characteristics'!$C:$C,0))</f>
        <v>% of new vehicles sold</v>
      </c>
      <c r="P65" s="186"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7" t="str">
        <f>INDEX('Policy Characteristics'!K:K,MATCH(PolicyLevers!$C65,'Policy Characteristics'!$C:$C,0))</f>
        <v>transportation-sector-main.html#ev-mandate</v>
      </c>
      <c r="R65" s="197" t="str">
        <f>INDEX('Policy Characteristics'!L:L,MATCH(PolicyLevers!$C65,'Policy Characteristics'!$C:$C,0))</f>
        <v>ev-mandate.html</v>
      </c>
      <c r="S65" s="195"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1">
        <f>INDEX('Policy Characteristics'!N:N,MATCH(PolicyLevers!$C65,'Policy Characteristics'!$C:$C,0))</f>
        <v>0</v>
      </c>
      <c r="U65" s="182" t="str">
        <f>INDEX('Policy Characteristics'!O:O,MATCH(PolicyLevers!$C65,'Policy Characteristics'!$C:$C,0))</f>
        <v>Supporting data</v>
      </c>
    </row>
    <row r="66" spans="1:21" s="182" customFormat="1" x14ac:dyDescent="0.25">
      <c r="A66" s="350" t="str">
        <f>INDEX('Policy Characteristics'!A:A,MATCH(PolicyLevers!$C66,'Policy Characteristics'!$C:$C,0))</f>
        <v>Transportation</v>
      </c>
      <c r="B66" s="354" t="str">
        <f>INDEX('Policy Characteristics'!B:B,MATCH(PolicyLevers!$C66,'Policy Characteristics'!$C:$C,0))</f>
        <v>Electric Vehicle Sales Standard</v>
      </c>
      <c r="C66" s="189" t="str">
        <f t="shared" si="3"/>
        <v>Additional Minimum Required EV Sales Percentage</v>
      </c>
      <c r="D66" s="182" t="s">
        <v>388</v>
      </c>
      <c r="E66" s="182" t="s">
        <v>334</v>
      </c>
      <c r="F66" s="182" t="s">
        <v>389</v>
      </c>
      <c r="G66" s="182" t="s">
        <v>334</v>
      </c>
      <c r="H66" s="183">
        <v>187</v>
      </c>
      <c r="I66" s="356" t="s">
        <v>310</v>
      </c>
      <c r="J66" s="189" t="str">
        <f>INDEX('Policy Characteristics'!D:D,MATCH(PolicyLevers!$C66,'Policy Characteristics'!$C:$C,0))</f>
        <v>EV Sales Standard</v>
      </c>
      <c r="K66" s="189" t="str">
        <f>INDEX('Policy Characteristics'!E:E,MATCH(PolicyLevers!$C66,'Policy Characteristics'!$C:$C,0))</f>
        <v>trans EV minimum</v>
      </c>
      <c r="L66" s="189">
        <f>INDEX('Policy Characteristics'!F:F,MATCH(PolicyLevers!$C66,'Policy Characteristics'!$C:$C,0))</f>
        <v>0</v>
      </c>
      <c r="M66" s="197">
        <f>INDEX('Policy Characteristics'!G:G,MATCH(PolicyLevers!$C66,'Policy Characteristics'!$C:$C,0))</f>
        <v>1</v>
      </c>
      <c r="N66" s="197">
        <f>INDEX('Policy Characteristics'!H:H,MATCH(PolicyLevers!$C66,'Policy Characteristics'!$C:$C,0))</f>
        <v>0.01</v>
      </c>
      <c r="O66" s="197" t="str">
        <f>INDEX('Policy Characteristics'!I:I,MATCH(PolicyLevers!$C66,'Policy Characteristics'!$C:$C,0))</f>
        <v>% of new vehicles sold</v>
      </c>
      <c r="P66" s="186"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7" t="str">
        <f>INDEX('Policy Characteristics'!K:K,MATCH(PolicyLevers!$C66,'Policy Characteristics'!$C:$C,0))</f>
        <v>transportation-sector-main.html#ev-mandate</v>
      </c>
      <c r="R66" s="197" t="str">
        <f>INDEX('Policy Characteristics'!L:L,MATCH(PolicyLevers!$C66,'Policy Characteristics'!$C:$C,0))</f>
        <v>ev-mandate.html</v>
      </c>
      <c r="S66" s="196"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1">
        <f>INDEX('Policy Characteristics'!N:N,MATCH(PolicyLevers!$C66,'Policy Characteristics'!$C:$C,0))</f>
        <v>0</v>
      </c>
      <c r="U66" s="182" t="str">
        <f>INDEX('Policy Characteristics'!O:O,MATCH(PolicyLevers!$C66,'Policy Characteristics'!$C:$C,0))</f>
        <v>Supporting data</v>
      </c>
    </row>
    <row r="67" spans="1:21" s="182" customFormat="1" x14ac:dyDescent="0.25">
      <c r="A67" s="350" t="str">
        <f>INDEX('Policy Characteristics'!A:A,MATCH(PolicyLevers!$C67,'Policy Characteristics'!$C:$C,0))</f>
        <v>Transportation</v>
      </c>
      <c r="B67" s="354" t="str">
        <f>INDEX('Policy Characteristics'!B:B,MATCH(PolicyLevers!$C67,'Policy Characteristics'!$C:$C,0))</f>
        <v>Electric Vehicle Sales Standard</v>
      </c>
      <c r="C67" s="189" t="str">
        <f t="shared" si="3"/>
        <v>Additional Minimum Required EV Sales Percentage</v>
      </c>
      <c r="D67" s="182" t="s">
        <v>396</v>
      </c>
      <c r="E67" s="182" t="s">
        <v>334</v>
      </c>
      <c r="F67" s="182" t="s">
        <v>397</v>
      </c>
      <c r="G67" s="182" t="s">
        <v>334</v>
      </c>
      <c r="H67" s="183">
        <v>191</v>
      </c>
      <c r="I67" s="356" t="s">
        <v>310</v>
      </c>
      <c r="J67" s="189" t="str">
        <f>INDEX('Policy Characteristics'!D:D,MATCH(PolicyLevers!$C67,'Policy Characteristics'!$C:$C,0))</f>
        <v>EV Sales Standard</v>
      </c>
      <c r="K67" s="189" t="str">
        <f>INDEX('Policy Characteristics'!E:E,MATCH(PolicyLevers!$C67,'Policy Characteristics'!$C:$C,0))</f>
        <v>trans EV minimum</v>
      </c>
      <c r="L67" s="189">
        <f>INDEX('Policy Characteristics'!F:F,MATCH(PolicyLevers!$C67,'Policy Characteristics'!$C:$C,0))</f>
        <v>0</v>
      </c>
      <c r="M67" s="197">
        <f>INDEX('Policy Characteristics'!G:G,MATCH(PolicyLevers!$C67,'Policy Characteristics'!$C:$C,0))</f>
        <v>1</v>
      </c>
      <c r="N67" s="197">
        <f>INDEX('Policy Characteristics'!H:H,MATCH(PolicyLevers!$C67,'Policy Characteristics'!$C:$C,0))</f>
        <v>0.01</v>
      </c>
      <c r="O67" s="197" t="str">
        <f>INDEX('Policy Characteristics'!I:I,MATCH(PolicyLevers!$C67,'Policy Characteristics'!$C:$C,0))</f>
        <v>% of new vehicles sold</v>
      </c>
      <c r="P67" s="186"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7" t="str">
        <f>INDEX('Policy Characteristics'!K:K,MATCH(PolicyLevers!$C67,'Policy Characteristics'!$C:$C,0))</f>
        <v>transportation-sector-main.html#ev-mandate</v>
      </c>
      <c r="R67" s="197" t="str">
        <f>INDEX('Policy Characteristics'!L:L,MATCH(PolicyLevers!$C67,'Policy Characteristics'!$C:$C,0))</f>
        <v>ev-mandate.html</v>
      </c>
      <c r="S67" s="195"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1">
        <f>INDEX('Policy Characteristics'!N:N,MATCH(PolicyLevers!$C67,'Policy Characteristics'!$C:$C,0))</f>
        <v>0</v>
      </c>
      <c r="U67" s="182" t="str">
        <f>INDEX('Policy Characteristics'!O:O,MATCH(PolicyLevers!$C67,'Policy Characteristics'!$C:$C,0))</f>
        <v>Supporting data</v>
      </c>
    </row>
    <row r="68" spans="1:21" s="182" customFormat="1" x14ac:dyDescent="0.25">
      <c r="A68" s="350" t="str">
        <f>INDEX('Policy Characteristics'!A:A,MATCH(PolicyLevers!$C68,'Policy Characteristics'!$C:$C,0))</f>
        <v>Transportation</v>
      </c>
      <c r="B68" s="354" t="str">
        <f>INDEX('Policy Characteristics'!B:B,MATCH(PolicyLevers!$C68,'Policy Characteristics'!$C:$C,0))</f>
        <v>Electric Vehicle Sales Standard</v>
      </c>
      <c r="C68" s="189" t="str">
        <f t="shared" si="3"/>
        <v>Additional Minimum Required EV Sales Percentage</v>
      </c>
      <c r="D68" s="182" t="s">
        <v>388</v>
      </c>
      <c r="E68" s="182" t="s">
        <v>343</v>
      </c>
      <c r="F68" s="182" t="s">
        <v>389</v>
      </c>
      <c r="G68" s="182" t="s">
        <v>402</v>
      </c>
      <c r="H68" s="183">
        <v>496</v>
      </c>
      <c r="I68" s="356" t="s">
        <v>310</v>
      </c>
      <c r="J68" s="189" t="str">
        <f>INDEX('Policy Characteristics'!D:D,MATCH(PolicyLevers!$C68,'Policy Characteristics'!$C:$C,0))</f>
        <v>EV Sales Standard</v>
      </c>
      <c r="K68" s="189" t="str">
        <f>INDEX('Policy Characteristics'!E:E,MATCH(PolicyLevers!$C68,'Policy Characteristics'!$C:$C,0))</f>
        <v>trans EV minimum</v>
      </c>
      <c r="L68" s="189">
        <f>INDEX('Policy Characteristics'!F:F,MATCH(PolicyLevers!$C68,'Policy Characteristics'!$C:$C,0))</f>
        <v>0</v>
      </c>
      <c r="M68" s="197">
        <f>INDEX('Policy Characteristics'!G:G,MATCH(PolicyLevers!$C68,'Policy Characteristics'!$C:$C,0))</f>
        <v>1</v>
      </c>
      <c r="N68" s="197">
        <f>INDEX('Policy Characteristics'!H:H,MATCH(PolicyLevers!$C68,'Policy Characteristics'!$C:$C,0))</f>
        <v>0.01</v>
      </c>
      <c r="O68" s="197" t="str">
        <f>INDEX('Policy Characteristics'!I:I,MATCH(PolicyLevers!$C68,'Policy Characteristics'!$C:$C,0))</f>
        <v>% of new vehicles sold</v>
      </c>
      <c r="P68" s="186"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7" t="str">
        <f>INDEX('Policy Characteristics'!K:K,MATCH(PolicyLevers!$C68,'Policy Characteristics'!$C:$C,0))</f>
        <v>transportation-sector-main.html#ev-mandate</v>
      </c>
      <c r="R68" s="197" t="str">
        <f>INDEX('Policy Characteristics'!L:L,MATCH(PolicyLevers!$C68,'Policy Characteristics'!$C:$C,0))</f>
        <v>ev-mandate.html</v>
      </c>
      <c r="S68" s="195"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1">
        <f>INDEX('Policy Characteristics'!N:N,MATCH(PolicyLevers!$C68,'Policy Characteristics'!$C:$C,0))</f>
        <v>0</v>
      </c>
      <c r="U68" s="182" t="str">
        <f>INDEX('Policy Characteristics'!O:O,MATCH(PolicyLevers!$C68,'Policy Characteristics'!$C:$C,0))</f>
        <v>Supporting data</v>
      </c>
    </row>
    <row r="69" spans="1:21" s="182" customFormat="1" x14ac:dyDescent="0.25">
      <c r="A69" s="350" t="str">
        <f>INDEX('Policy Characteristics'!A:A,MATCH(PolicyLevers!$C69,'Policy Characteristics'!$C:$C,0))</f>
        <v>Transportation</v>
      </c>
      <c r="B69" s="354" t="str">
        <f>INDEX('Policy Characteristics'!B:B,MATCH(PolicyLevers!$C69,'Policy Characteristics'!$C:$C,0))</f>
        <v>Electric Vehicle Sales Standard</v>
      </c>
      <c r="C69" s="189" t="str">
        <f t="shared" si="3"/>
        <v>Additional Minimum Required EV Sales Percentage</v>
      </c>
      <c r="D69" s="182" t="s">
        <v>396</v>
      </c>
      <c r="E69" s="182" t="s">
        <v>343</v>
      </c>
      <c r="F69" s="182" t="s">
        <v>397</v>
      </c>
      <c r="G69" s="182" t="s">
        <v>402</v>
      </c>
      <c r="H69" s="183">
        <v>497</v>
      </c>
      <c r="I69" s="356" t="s">
        <v>310</v>
      </c>
      <c r="J69" s="189" t="str">
        <f>INDEX('Policy Characteristics'!D:D,MATCH(PolicyLevers!$C69,'Policy Characteristics'!$C:$C,0))</f>
        <v>EV Sales Standard</v>
      </c>
      <c r="K69" s="189" t="str">
        <f>INDEX('Policy Characteristics'!E:E,MATCH(PolicyLevers!$C69,'Policy Characteristics'!$C:$C,0))</f>
        <v>trans EV minimum</v>
      </c>
      <c r="L69" s="189">
        <f>INDEX('Policy Characteristics'!F:F,MATCH(PolicyLevers!$C69,'Policy Characteristics'!$C:$C,0))</f>
        <v>0</v>
      </c>
      <c r="M69" s="197">
        <f>INDEX('Policy Characteristics'!G:G,MATCH(PolicyLevers!$C69,'Policy Characteristics'!$C:$C,0))</f>
        <v>1</v>
      </c>
      <c r="N69" s="197">
        <f>INDEX('Policy Characteristics'!H:H,MATCH(PolicyLevers!$C69,'Policy Characteristics'!$C:$C,0))</f>
        <v>0.01</v>
      </c>
      <c r="O69" s="197" t="str">
        <f>INDEX('Policy Characteristics'!I:I,MATCH(PolicyLevers!$C69,'Policy Characteristics'!$C:$C,0))</f>
        <v>% of new vehicles sold</v>
      </c>
      <c r="P69" s="186"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7" t="str">
        <f>INDEX('Policy Characteristics'!K:K,MATCH(PolicyLevers!$C69,'Policy Characteristics'!$C:$C,0))</f>
        <v>transportation-sector-main.html#ev-mandate</v>
      </c>
      <c r="R69" s="197" t="str">
        <f>INDEX('Policy Characteristics'!L:L,MATCH(PolicyLevers!$C69,'Policy Characteristics'!$C:$C,0))</f>
        <v>ev-mandate.html</v>
      </c>
      <c r="S69" s="195"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1">
        <f>INDEX('Policy Characteristics'!N:N,MATCH(PolicyLevers!$C69,'Policy Characteristics'!$C:$C,0))</f>
        <v>0</v>
      </c>
      <c r="U69" s="182" t="str">
        <f>INDEX('Policy Characteristics'!O:O,MATCH(PolicyLevers!$C69,'Policy Characteristics'!$C:$C,0))</f>
        <v>Supporting data</v>
      </c>
    </row>
    <row r="70" spans="1:21" s="182" customFormat="1" x14ac:dyDescent="0.25">
      <c r="A70" s="350" t="str">
        <f>INDEX('Policy Characteristics'!A:A,MATCH(PolicyLevers!$C70,'Policy Characteristics'!$C:$C,0))</f>
        <v>Transportation</v>
      </c>
      <c r="B70" s="354" t="str">
        <f>INDEX('Policy Characteristics'!B:B,MATCH(PolicyLevers!$C70,'Policy Characteristics'!$C:$C,0))</f>
        <v>Electric Vehicle Sales Standard</v>
      </c>
      <c r="C70" s="189" t="str">
        <f t="shared" si="3"/>
        <v>Additional Minimum Required EV Sales Percentage</v>
      </c>
      <c r="D70" s="182" t="s">
        <v>388</v>
      </c>
      <c r="E70" s="182" t="s">
        <v>346</v>
      </c>
      <c r="F70" s="182" t="s">
        <v>389</v>
      </c>
      <c r="G70" s="182" t="s">
        <v>405</v>
      </c>
      <c r="H70" s="183">
        <v>498</v>
      </c>
      <c r="I70" s="356" t="s">
        <v>310</v>
      </c>
      <c r="J70" s="189" t="str">
        <f>INDEX('Policy Characteristics'!D:D,MATCH(PolicyLevers!$C70,'Policy Characteristics'!$C:$C,0))</f>
        <v>EV Sales Standard</v>
      </c>
      <c r="K70" s="189" t="str">
        <f>INDEX('Policy Characteristics'!E:E,MATCH(PolicyLevers!$C70,'Policy Characteristics'!$C:$C,0))</f>
        <v>trans EV minimum</v>
      </c>
      <c r="L70" s="189">
        <f>INDEX('Policy Characteristics'!F:F,MATCH(PolicyLevers!$C70,'Policy Characteristics'!$C:$C,0))</f>
        <v>0</v>
      </c>
      <c r="M70" s="197">
        <f>INDEX('Policy Characteristics'!G:G,MATCH(PolicyLevers!$C70,'Policy Characteristics'!$C:$C,0))</f>
        <v>1</v>
      </c>
      <c r="N70" s="197">
        <f>INDEX('Policy Characteristics'!H:H,MATCH(PolicyLevers!$C70,'Policy Characteristics'!$C:$C,0))</f>
        <v>0.01</v>
      </c>
      <c r="O70" s="197" t="str">
        <f>INDEX('Policy Characteristics'!I:I,MATCH(PolicyLevers!$C70,'Policy Characteristics'!$C:$C,0))</f>
        <v>% of new vehicles sold</v>
      </c>
      <c r="P70" s="193"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7" t="str">
        <f>INDEX('Policy Characteristics'!K:K,MATCH(PolicyLevers!$C70,'Policy Characteristics'!$C:$C,0))</f>
        <v>transportation-sector-main.html#ev-mandate</v>
      </c>
      <c r="R70" s="197" t="str">
        <f>INDEX('Policy Characteristics'!L:L,MATCH(PolicyLevers!$C70,'Policy Characteristics'!$C:$C,0))</f>
        <v>ev-mandate.html</v>
      </c>
      <c r="S70" s="195"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1">
        <f>INDEX('Policy Characteristics'!N:N,MATCH(PolicyLevers!$C70,'Policy Characteristics'!$C:$C,0))</f>
        <v>0</v>
      </c>
      <c r="U70" s="195" t="str">
        <f>INDEX('Policy Characteristics'!O:O,MATCH(PolicyLevers!$C70,'Policy Characteristics'!$C:$C,0))</f>
        <v>Supporting data</v>
      </c>
    </row>
    <row r="71" spans="1:21" s="182" customFormat="1" x14ac:dyDescent="0.25">
      <c r="A71" s="350" t="str">
        <f>INDEX('Policy Characteristics'!A:A,MATCH(PolicyLevers!$C71,'Policy Characteristics'!$C:$C,0))</f>
        <v>Transportation</v>
      </c>
      <c r="B71" s="354" t="str">
        <f>INDEX('Policy Characteristics'!B:B,MATCH(PolicyLevers!$C71,'Policy Characteristics'!$C:$C,0))</f>
        <v>Electric Vehicle Sales Standard</v>
      </c>
      <c r="C71" s="189" t="str">
        <f t="shared" si="3"/>
        <v>Additional Minimum Required EV Sales Percentage</v>
      </c>
      <c r="D71" s="182" t="s">
        <v>396</v>
      </c>
      <c r="E71" s="182" t="s">
        <v>346</v>
      </c>
      <c r="F71" s="182" t="s">
        <v>397</v>
      </c>
      <c r="G71" s="182" t="s">
        <v>405</v>
      </c>
      <c r="H71" s="183">
        <v>499</v>
      </c>
      <c r="I71" s="356" t="s">
        <v>310</v>
      </c>
      <c r="J71" s="189" t="str">
        <f>INDEX('Policy Characteristics'!D:D,MATCH(PolicyLevers!$C71,'Policy Characteristics'!$C:$C,0))</f>
        <v>EV Sales Standard</v>
      </c>
      <c r="K71" s="189" t="str">
        <f>INDEX('Policy Characteristics'!E:E,MATCH(PolicyLevers!$C71,'Policy Characteristics'!$C:$C,0))</f>
        <v>trans EV minimum</v>
      </c>
      <c r="L71" s="189">
        <f>INDEX('Policy Characteristics'!F:F,MATCH(PolicyLevers!$C71,'Policy Characteristics'!$C:$C,0))</f>
        <v>0</v>
      </c>
      <c r="M71" s="197">
        <f>INDEX('Policy Characteristics'!G:G,MATCH(PolicyLevers!$C71,'Policy Characteristics'!$C:$C,0))</f>
        <v>1</v>
      </c>
      <c r="N71" s="197">
        <f>INDEX('Policy Characteristics'!H:H,MATCH(PolicyLevers!$C71,'Policy Characteristics'!$C:$C,0))</f>
        <v>0.01</v>
      </c>
      <c r="O71" s="197" t="str">
        <f>INDEX('Policy Characteristics'!I:I,MATCH(PolicyLevers!$C71,'Policy Characteristics'!$C:$C,0))</f>
        <v>% of new vehicles sold</v>
      </c>
      <c r="P71" s="193"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7" t="str">
        <f>INDEX('Policy Characteristics'!K:K,MATCH(PolicyLevers!$C71,'Policy Characteristics'!$C:$C,0))</f>
        <v>transportation-sector-main.html#ev-mandate</v>
      </c>
      <c r="R71" s="197" t="str">
        <f>INDEX('Policy Characteristics'!L:L,MATCH(PolicyLevers!$C71,'Policy Characteristics'!$C:$C,0))</f>
        <v>ev-mandate.html</v>
      </c>
      <c r="S71" s="195"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1">
        <f>INDEX('Policy Characteristics'!N:N,MATCH(PolicyLevers!$C71,'Policy Characteristics'!$C:$C,0))</f>
        <v>0</v>
      </c>
      <c r="U71" s="195" t="str">
        <f>INDEX('Policy Characteristics'!O:O,MATCH(PolicyLevers!$C71,'Policy Characteristics'!$C:$C,0))</f>
        <v>Supporting data</v>
      </c>
    </row>
    <row r="72" spans="1:21" s="182" customFormat="1" x14ac:dyDescent="0.25">
      <c r="A72" s="350" t="str">
        <f>INDEX('Policy Characteristics'!A:A,MATCH(PolicyLevers!$C72,'Policy Characteristics'!$C:$C,0))</f>
        <v>Transportation</v>
      </c>
      <c r="B72" s="354" t="str">
        <f>INDEX('Policy Characteristics'!B:B,MATCH(PolicyLevers!$C72,'Policy Characteristics'!$C:$C,0))</f>
        <v>Electric Vehicle Sales Standard</v>
      </c>
      <c r="C72" s="189" t="str">
        <f t="shared" si="3"/>
        <v>Additional Minimum Required EV Sales Percentage</v>
      </c>
      <c r="D72" s="182" t="s">
        <v>388</v>
      </c>
      <c r="E72" s="182" t="s">
        <v>354</v>
      </c>
      <c r="F72" s="182" t="s">
        <v>389</v>
      </c>
      <c r="G72" s="182" t="s">
        <v>406</v>
      </c>
      <c r="H72" s="183">
        <v>500</v>
      </c>
      <c r="I72" s="356" t="s">
        <v>310</v>
      </c>
      <c r="J72" s="189" t="str">
        <f>INDEX('Policy Characteristics'!D:D,MATCH(PolicyLevers!$C72,'Policy Characteristics'!$C:$C,0))</f>
        <v>EV Sales Standard</v>
      </c>
      <c r="K72" s="189" t="str">
        <f>INDEX('Policy Characteristics'!E:E,MATCH(PolicyLevers!$C72,'Policy Characteristics'!$C:$C,0))</f>
        <v>trans EV minimum</v>
      </c>
      <c r="L72" s="189">
        <f>INDEX('Policy Characteristics'!F:F,MATCH(PolicyLevers!$C72,'Policy Characteristics'!$C:$C,0))</f>
        <v>0</v>
      </c>
      <c r="M72" s="197">
        <f>INDEX('Policy Characteristics'!G:G,MATCH(PolicyLevers!$C72,'Policy Characteristics'!$C:$C,0))</f>
        <v>1</v>
      </c>
      <c r="N72" s="197">
        <f>INDEX('Policy Characteristics'!H:H,MATCH(PolicyLevers!$C72,'Policy Characteristics'!$C:$C,0))</f>
        <v>0.01</v>
      </c>
      <c r="O72" s="197" t="str">
        <f>INDEX('Policy Characteristics'!I:I,MATCH(PolicyLevers!$C72,'Policy Characteristics'!$C:$C,0))</f>
        <v>% of new vehicles sold</v>
      </c>
      <c r="P72" s="186"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7" t="str">
        <f>INDEX('Policy Characteristics'!K:K,MATCH(PolicyLevers!$C72,'Policy Characteristics'!$C:$C,0))</f>
        <v>transportation-sector-main.html#ev-mandate</v>
      </c>
      <c r="R72" s="197" t="str">
        <f>INDEX('Policy Characteristics'!L:L,MATCH(PolicyLevers!$C72,'Policy Characteristics'!$C:$C,0))</f>
        <v>ev-mandate.html</v>
      </c>
      <c r="S72" s="198"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1">
        <f>INDEX('Policy Characteristics'!N:N,MATCH(PolicyLevers!$C72,'Policy Characteristics'!$C:$C,0))</f>
        <v>0</v>
      </c>
      <c r="U72" s="182" t="str">
        <f>INDEX('Policy Characteristics'!O:O,MATCH(PolicyLevers!$C72,'Policy Characteristics'!$C:$C,0))</f>
        <v>Supporting data</v>
      </c>
    </row>
    <row r="73" spans="1:21" s="182" customFormat="1" x14ac:dyDescent="0.25">
      <c r="A73" s="350" t="str">
        <f>INDEX('Policy Characteristics'!A:A,MATCH(PolicyLevers!$C73,'Policy Characteristics'!$C:$C,0))</f>
        <v>Transportation</v>
      </c>
      <c r="B73" s="354" t="str">
        <f>INDEX('Policy Characteristics'!B:B,MATCH(PolicyLevers!$C73,'Policy Characteristics'!$C:$C,0))</f>
        <v>Electric Vehicle Sales Standard</v>
      </c>
      <c r="C73" s="189" t="str">
        <f t="shared" si="3"/>
        <v>Additional Minimum Required EV Sales Percentage</v>
      </c>
      <c r="D73" s="182" t="s">
        <v>396</v>
      </c>
      <c r="E73" s="182" t="s">
        <v>354</v>
      </c>
      <c r="F73" s="182" t="s">
        <v>397</v>
      </c>
      <c r="G73" s="182" t="s">
        <v>406</v>
      </c>
      <c r="H73" s="183">
        <v>501</v>
      </c>
      <c r="I73" s="356" t="s">
        <v>310</v>
      </c>
      <c r="J73" s="189" t="str">
        <f>INDEX('Policy Characteristics'!D:D,MATCH(PolicyLevers!$C73,'Policy Characteristics'!$C:$C,0))</f>
        <v>EV Sales Standard</v>
      </c>
      <c r="K73" s="189" t="str">
        <f>INDEX('Policy Characteristics'!E:E,MATCH(PolicyLevers!$C73,'Policy Characteristics'!$C:$C,0))</f>
        <v>trans EV minimum</v>
      </c>
      <c r="L73" s="189">
        <f>INDEX('Policy Characteristics'!F:F,MATCH(PolicyLevers!$C73,'Policy Characteristics'!$C:$C,0))</f>
        <v>0</v>
      </c>
      <c r="M73" s="197">
        <f>INDEX('Policy Characteristics'!G:G,MATCH(PolicyLevers!$C73,'Policy Characteristics'!$C:$C,0))</f>
        <v>1</v>
      </c>
      <c r="N73" s="197">
        <f>INDEX('Policy Characteristics'!H:H,MATCH(PolicyLevers!$C73,'Policy Characteristics'!$C:$C,0))</f>
        <v>0.01</v>
      </c>
      <c r="O73" s="197" t="str">
        <f>INDEX('Policy Characteristics'!I:I,MATCH(PolicyLevers!$C73,'Policy Characteristics'!$C:$C,0))</f>
        <v>% of new vehicles sold</v>
      </c>
      <c r="P73" s="186"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7" t="str">
        <f>INDEX('Policy Characteristics'!K:K,MATCH(PolicyLevers!$C73,'Policy Characteristics'!$C:$C,0))</f>
        <v>transportation-sector-main.html#ev-mandate</v>
      </c>
      <c r="R73" s="197" t="str">
        <f>INDEX('Policy Characteristics'!L:L,MATCH(PolicyLevers!$C73,'Policy Characteristics'!$C:$C,0))</f>
        <v>ev-mandate.html</v>
      </c>
      <c r="S73" s="195"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1">
        <f>INDEX('Policy Characteristics'!N:N,MATCH(PolicyLevers!$C73,'Policy Characteristics'!$C:$C,0))</f>
        <v>0</v>
      </c>
      <c r="U73" s="182" t="str">
        <f>INDEX('Policy Characteristics'!O:O,MATCH(PolicyLevers!$C73,'Policy Characteristics'!$C:$C,0))</f>
        <v>Supporting data</v>
      </c>
    </row>
    <row r="74" spans="1:21" s="182" customFormat="1" x14ac:dyDescent="0.25">
      <c r="A74" s="350" t="str">
        <f>INDEX('Policy Characteristics'!A:A,MATCH(PolicyLevers!$C74,'Policy Characteristics'!$C:$C,0))</f>
        <v>Transportation</v>
      </c>
      <c r="B74" s="354" t="str">
        <f>INDEX('Policy Characteristics'!B:B,MATCH(PolicyLevers!$C74,'Policy Characteristics'!$C:$C,0))</f>
        <v>Electric Vehicle Sales Standard</v>
      </c>
      <c r="C74" s="189" t="str">
        <f t="shared" si="3"/>
        <v>Additional Minimum Required EV Sales Percentage</v>
      </c>
      <c r="D74" s="182" t="s">
        <v>388</v>
      </c>
      <c r="E74" s="182" t="s">
        <v>362</v>
      </c>
      <c r="F74" s="182" t="s">
        <v>389</v>
      </c>
      <c r="G74" s="182" t="s">
        <v>410</v>
      </c>
      <c r="H74" s="183">
        <v>188</v>
      </c>
      <c r="I74" s="356" t="s">
        <v>310</v>
      </c>
      <c r="J74" s="189" t="str">
        <f>INDEX('Policy Characteristics'!D:D,MATCH(PolicyLevers!$C74,'Policy Characteristics'!$C:$C,0))</f>
        <v>EV Sales Standard</v>
      </c>
      <c r="K74" s="189" t="str">
        <f>INDEX('Policy Characteristics'!E:E,MATCH(PolicyLevers!$C74,'Policy Characteristics'!$C:$C,0))</f>
        <v>trans EV minimum</v>
      </c>
      <c r="L74" s="189">
        <f>INDEX('Policy Characteristics'!F:F,MATCH(PolicyLevers!$C74,'Policy Characteristics'!$C:$C,0))</f>
        <v>0</v>
      </c>
      <c r="M74" s="197">
        <f>INDEX('Policy Characteristics'!G:G,MATCH(PolicyLevers!$C74,'Policy Characteristics'!$C:$C,0))</f>
        <v>1</v>
      </c>
      <c r="N74" s="197">
        <f>INDEX('Policy Characteristics'!H:H,MATCH(PolicyLevers!$C74,'Policy Characteristics'!$C:$C,0))</f>
        <v>0.01</v>
      </c>
      <c r="O74" s="197" t="str">
        <f>INDEX('Policy Characteristics'!I:I,MATCH(PolicyLevers!$C74,'Policy Characteristics'!$C:$C,0))</f>
        <v>% of new vehicles sold</v>
      </c>
      <c r="P74" s="186"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7" t="str">
        <f>INDEX('Policy Characteristics'!K:K,MATCH(PolicyLevers!$C74,'Policy Characteristics'!$C:$C,0))</f>
        <v>transportation-sector-main.html#ev-mandate</v>
      </c>
      <c r="R74" s="197" t="str">
        <f>INDEX('Policy Characteristics'!L:L,MATCH(PolicyLevers!$C74,'Policy Characteristics'!$C:$C,0))</f>
        <v>ev-mandate.html</v>
      </c>
      <c r="S74" s="195"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1">
        <f>INDEX('Policy Characteristics'!N:N,MATCH(PolicyLevers!$C74,'Policy Characteristics'!$C:$C,0))</f>
        <v>0</v>
      </c>
      <c r="U74" s="182" t="str">
        <f>INDEX('Policy Characteristics'!O:O,MATCH(PolicyLevers!$C74,'Policy Characteristics'!$C:$C,0))</f>
        <v>Supporting data</v>
      </c>
    </row>
    <row r="75" spans="1:21" s="182" customFormat="1" x14ac:dyDescent="0.25">
      <c r="A75" s="350" t="str">
        <f>INDEX('Policy Characteristics'!A:A,MATCH(PolicyLevers!$C75,'Policy Characteristics'!$C:$C,0))</f>
        <v>Transportation</v>
      </c>
      <c r="B75" s="354" t="str">
        <f>INDEX('Policy Characteristics'!B:B,MATCH(PolicyLevers!$C75,'Policy Characteristics'!$C:$C,0))</f>
        <v>Electric Vehicle Sales Standard</v>
      </c>
      <c r="C75" s="189" t="str">
        <f t="shared" si="3"/>
        <v>Additional Minimum Required EV Sales Percentage</v>
      </c>
      <c r="D75" s="182" t="s">
        <v>396</v>
      </c>
      <c r="E75" s="182" t="s">
        <v>362</v>
      </c>
      <c r="F75" s="182" t="s">
        <v>397</v>
      </c>
      <c r="G75" s="182" t="s">
        <v>410</v>
      </c>
      <c r="H75" s="183">
        <v>591</v>
      </c>
      <c r="I75" s="361" t="s">
        <v>332</v>
      </c>
      <c r="J75" s="189" t="str">
        <f>INDEX('Policy Characteristics'!D:D,MATCH(PolicyLevers!$C75,'Policy Characteristics'!$C:$C,0))</f>
        <v>EV Sales Standard</v>
      </c>
      <c r="K75" s="189" t="str">
        <f>INDEX('Policy Characteristics'!E:E,MATCH(PolicyLevers!$C75,'Policy Characteristics'!$C:$C,0))</f>
        <v>trans EV minimum</v>
      </c>
      <c r="L75" s="192">
        <f>INDEX('Policy Characteristics'!F:F,MATCH(PolicyLevers!$C75,'Policy Characteristics'!$C:$C,0))</f>
        <v>0</v>
      </c>
      <c r="M75" s="192">
        <f>INDEX('Policy Characteristics'!G:G,MATCH(PolicyLevers!$C75,'Policy Characteristics'!$C:$C,0))</f>
        <v>1</v>
      </c>
      <c r="N75" s="248">
        <f>INDEX('Policy Characteristics'!H:H,MATCH(PolicyLevers!$C75,'Policy Characteristics'!$C:$C,0))</f>
        <v>0.01</v>
      </c>
      <c r="O75" s="184" t="str">
        <f>INDEX('Policy Characteristics'!I:I,MATCH(PolicyLevers!$C75,'Policy Characteristics'!$C:$C,0))</f>
        <v>% of new vehicles sold</v>
      </c>
      <c r="P75" s="186"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4" t="str">
        <f>INDEX('Policy Characteristics'!K:K,MATCH(PolicyLevers!$C75,'Policy Characteristics'!$C:$C,0))</f>
        <v>transportation-sector-main.html#ev-mandate</v>
      </c>
      <c r="R75" s="244" t="str">
        <f>INDEX('Policy Characteristics'!L:L,MATCH(PolicyLevers!$C75,'Policy Characteristics'!$C:$C,0))</f>
        <v>ev-mandate.html</v>
      </c>
      <c r="S75" s="195"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1">
        <f>INDEX('Policy Characteristics'!N:N,MATCH(PolicyLevers!$C75,'Policy Characteristics'!$C:$C,0))</f>
        <v>0</v>
      </c>
      <c r="U75" s="182" t="str">
        <f>INDEX('Policy Characteristics'!O:O,MATCH(PolicyLevers!$C75,'Policy Characteristics'!$C:$C,0))</f>
        <v>Supporting data</v>
      </c>
    </row>
    <row r="76" spans="1:21" s="182" customFormat="1" x14ac:dyDescent="0.25">
      <c r="A76" s="350" t="str">
        <f>INDEX('Policy Characteristics'!A:A,MATCH(PolicyLevers!$C76,'Policy Characteristics'!$C:$C,0))</f>
        <v>Transportation</v>
      </c>
      <c r="B76" s="353" t="str">
        <f>INDEX('Policy Characteristics'!B:B,MATCH(PolicyLevers!$C76,'Policy Characteristics'!$C:$C,0))</f>
        <v>Electric Vehicle Subsidy</v>
      </c>
      <c r="C76" s="182" t="s">
        <v>413</v>
      </c>
      <c r="D76" s="184" t="s">
        <v>388</v>
      </c>
      <c r="E76" s="184" t="s">
        <v>307</v>
      </c>
      <c r="F76" s="184" t="s">
        <v>389</v>
      </c>
      <c r="G76" s="184" t="s">
        <v>307</v>
      </c>
      <c r="H76" s="183">
        <v>189</v>
      </c>
      <c r="I76" s="356" t="s">
        <v>310</v>
      </c>
      <c r="J76" s="182" t="str">
        <f>INDEX('Policy Characteristics'!D:D,MATCH(PolicyLevers!$C76,'Policy Characteristics'!$C:$C,0))</f>
        <v>EV Subsidy</v>
      </c>
      <c r="K76" s="181" t="str">
        <f>INDEX('Policy Characteristics'!E:E,MATCH(PolicyLevers!$C76,'Policy Characteristics'!$C:$C,0))</f>
        <v>trans EV subsidy</v>
      </c>
      <c r="L76" s="194">
        <f>INDEX('Policy Characteristics'!F:F,MATCH(PolicyLevers!$C76,'Policy Characteristics'!$C:$C,0))</f>
        <v>0</v>
      </c>
      <c r="M76" s="194">
        <f>INDEX('Policy Characteristics'!G:G,MATCH(PolicyLevers!$C76,'Policy Characteristics'!$C:$C,0))</f>
        <v>0.5</v>
      </c>
      <c r="N76" s="247">
        <f>INDEX('Policy Characteristics'!H:H,MATCH(PolicyLevers!$C76,'Policy Characteristics'!$C:$C,0))</f>
        <v>0.01</v>
      </c>
      <c r="O76" s="244" t="str">
        <f>INDEX('Policy Characteristics'!I:I,MATCH(PolicyLevers!$C76,'Policy Characteristics'!$C:$C,0))</f>
        <v>% of vehicle cost</v>
      </c>
      <c r="P76" s="193" t="str">
        <f>INDEX('Policy Characteristics'!J:J,MATCH(PolicyLevers!$C76,'Policy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76" s="244" t="str">
        <f>INDEX('Policy Characteristics'!K:K,MATCH(PolicyLevers!$C76,'Policy Characteristics'!$C:$C,0))</f>
        <v>transportation-sector-main.html#ev-subsidy</v>
      </c>
      <c r="R76" s="244" t="str">
        <f>INDEX('Policy Characteristics'!L:L,MATCH(PolicyLevers!$C76,'Policy Characteristics'!$C:$C,0))</f>
        <v>ev-subsidy.html</v>
      </c>
      <c r="S76" s="195" t="str">
        <f>INDEX('Policy Characteristics'!M:M,MATCH(PolicyLevers!$C76,'Policy Characteristics'!$C:$C,0))</f>
        <v>https://www.fueleconomy.gov/feg/taxevb.shtml plus Chevrolet and Tesla websites</v>
      </c>
      <c r="T76" s="191">
        <f>INDEX('Policy Characteristics'!N:N,MATCH(PolicyLevers!$C76,'Policy Characteristics'!$C:$C,0))</f>
        <v>0</v>
      </c>
      <c r="U76" s="182" t="str">
        <f>INDEX('Policy Characteristics'!O:O,MATCH(PolicyLevers!$C76,'Policy Characteristics'!$C:$C,0))</f>
        <v>BESP -- CA, CO, Delaware, LA, MA, Oklahoma, Rhode Island all have state specific subsidies</v>
      </c>
    </row>
    <row r="77" spans="1:21" x14ac:dyDescent="0.25">
      <c r="A77" s="350" t="str">
        <f>INDEX('Policy Characteristics'!A:A,MATCH(PolicyLevers!$C77,'Policy Characteristics'!$C:$C,0))</f>
        <v>Transportation</v>
      </c>
      <c r="B77" s="354" t="str">
        <f>INDEX('Policy Characteristics'!B:B,MATCH(PolicyLevers!$C77,'Policy Characteristics'!$C:$C,0))</f>
        <v>Electric Vehicle Subsidy</v>
      </c>
      <c r="C77" s="189" t="str">
        <f t="shared" ref="C77:C87" si="4">C$76</f>
        <v>Additional EV Subsidy Percentage</v>
      </c>
      <c r="D77" s="182" t="s">
        <v>396</v>
      </c>
      <c r="E77" s="182" t="s">
        <v>307</v>
      </c>
      <c r="F77" s="182" t="s">
        <v>397</v>
      </c>
      <c r="G77" s="182" t="s">
        <v>307</v>
      </c>
      <c r="H77" s="43">
        <v>592</v>
      </c>
      <c r="I77" s="361" t="s">
        <v>332</v>
      </c>
      <c r="J77" s="189" t="str">
        <f>INDEX('Policy Characteristics'!D:D,MATCH(PolicyLevers!$C77,'Policy Characteristics'!$C:$C,0))</f>
        <v>EV Subsidy</v>
      </c>
      <c r="K77" s="199" t="str">
        <f>INDEX('Policy Characteristics'!E:E,MATCH(PolicyLevers!$C77,'Policy Characteristics'!$C:$C,0))</f>
        <v>trans EV subsidy</v>
      </c>
      <c r="L77" s="200">
        <f>INDEX('Policy Characteristics'!F:F,MATCH(PolicyLevers!$C77,'Policy Characteristics'!$C:$C,0))</f>
        <v>0</v>
      </c>
      <c r="M77" s="200">
        <f>INDEX('Policy Characteristics'!G:G,MATCH(PolicyLevers!$C77,'Policy Characteristics'!$C:$C,0))</f>
        <v>0.5</v>
      </c>
      <c r="N77" s="249">
        <f>INDEX('Policy Characteristics'!H:H,MATCH(PolicyLevers!$C77,'Policy Characteristics'!$C:$C,0))</f>
        <v>0.01</v>
      </c>
      <c r="O77" s="249" t="str">
        <f>INDEX('Policy Characteristics'!I:I,MATCH(PolicyLevers!$C77,'Policy Characteristics'!$C:$C,0))</f>
        <v>% of vehicle cost</v>
      </c>
      <c r="P77" s="201" t="str">
        <f>INDEX('Policy Characteristics'!J:J,MATCH(PolicyLevers!$C77,'Policy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77" s="249" t="str">
        <f>INDEX('Policy Characteristics'!K:K,MATCH(PolicyLevers!$C77,'Policy Characteristics'!$C:$C,0))</f>
        <v>transportation-sector-main.html#ev-subsidy</v>
      </c>
      <c r="R77" s="249" t="str">
        <f>INDEX('Policy Characteristics'!L:L,MATCH(PolicyLevers!$C77,'Policy Characteristics'!$C:$C,0))</f>
        <v>ev-subsidy.html</v>
      </c>
      <c r="S77" s="202" t="str">
        <f>INDEX('Policy Characteristics'!M:M,MATCH(PolicyLevers!$C77,'Policy Characteristics'!$C:$C,0))</f>
        <v>https://www.fueleconomy.gov/feg/taxevb.shtml plus Chevrolet and Tesla websites</v>
      </c>
      <c r="T77" s="181">
        <f>INDEX('Policy Characteristics'!N:N,MATCH(PolicyLevers!$C77,'Policy Characteristics'!$C:$C,0))</f>
        <v>0</v>
      </c>
      <c r="U77" s="181" t="str">
        <f>INDEX('Policy Characteristics'!O:O,MATCH(PolicyLevers!$C77,'Policy Characteristics'!$C:$C,0))</f>
        <v>BESP -- CA, CO, Delaware, LA, MA, Oklahoma, Rhode Island all have state specific subsidies</v>
      </c>
    </row>
    <row r="78" spans="1:21" x14ac:dyDescent="0.25">
      <c r="A78" s="350" t="str">
        <f>INDEX('Policy Characteristics'!A:A,MATCH(PolicyLevers!$C78,'Policy Characteristics'!$C:$C,0))</f>
        <v>Transportation</v>
      </c>
      <c r="B78" s="354" t="str">
        <f>INDEX('Policy Characteristics'!B:B,MATCH(PolicyLevers!$C78,'Policy Characteristics'!$C:$C,0))</f>
        <v>Electric Vehicle Subsidy</v>
      </c>
      <c r="C78" s="189" t="str">
        <f t="shared" si="4"/>
        <v>Additional EV Subsidy Percentage</v>
      </c>
      <c r="D78" s="182" t="s">
        <v>388</v>
      </c>
      <c r="E78" s="182" t="s">
        <v>334</v>
      </c>
      <c r="F78" s="182" t="s">
        <v>389</v>
      </c>
      <c r="G78" s="182" t="s">
        <v>334</v>
      </c>
      <c r="H78" s="43">
        <v>593</v>
      </c>
      <c r="I78" s="361" t="s">
        <v>332</v>
      </c>
      <c r="J78" s="189" t="str">
        <f>INDEX('Policy Characteristics'!D:D,MATCH(PolicyLevers!$C78,'Policy Characteristics'!$C:$C,0))</f>
        <v>EV Subsidy</v>
      </c>
      <c r="K78" s="199" t="str">
        <f>INDEX('Policy Characteristics'!E:E,MATCH(PolicyLevers!$C78,'Policy Characteristics'!$C:$C,0))</f>
        <v>trans EV subsidy</v>
      </c>
      <c r="L78" s="200">
        <f>INDEX('Policy Characteristics'!F:F,MATCH(PolicyLevers!$C78,'Policy Characteristics'!$C:$C,0))</f>
        <v>0</v>
      </c>
      <c r="M78" s="200">
        <f>INDEX('Policy Characteristics'!G:G,MATCH(PolicyLevers!$C78,'Policy Characteristics'!$C:$C,0))</f>
        <v>0.5</v>
      </c>
      <c r="N78" s="249">
        <f>INDEX('Policy Characteristics'!H:H,MATCH(PolicyLevers!$C78,'Policy Characteristics'!$C:$C,0))</f>
        <v>0.01</v>
      </c>
      <c r="O78" s="249" t="str">
        <f>INDEX('Policy Characteristics'!I:I,MATCH(PolicyLevers!$C78,'Policy Characteristics'!$C:$C,0))</f>
        <v>% of vehicle cost</v>
      </c>
      <c r="P78" s="201" t="str">
        <f>INDEX('Policy Characteristics'!J:J,MATCH(PolicyLevers!$C78,'Policy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78" s="249" t="str">
        <f>INDEX('Policy Characteristics'!K:K,MATCH(PolicyLevers!$C78,'Policy Characteristics'!$C:$C,0))</f>
        <v>transportation-sector-main.html#ev-subsidy</v>
      </c>
      <c r="R78" s="249" t="str">
        <f>INDEX('Policy Characteristics'!L:L,MATCH(PolicyLevers!$C78,'Policy Characteristics'!$C:$C,0))</f>
        <v>ev-subsidy.html</v>
      </c>
      <c r="S78" s="202" t="str">
        <f>INDEX('Policy Characteristics'!M:M,MATCH(PolicyLevers!$C78,'Policy Characteristics'!$C:$C,0))</f>
        <v>https://www.fueleconomy.gov/feg/taxevb.shtml plus Chevrolet and Tesla websites</v>
      </c>
      <c r="T78" s="181">
        <f>INDEX('Policy Characteristics'!N:N,MATCH(PolicyLevers!$C78,'Policy Characteristics'!$C:$C,0))</f>
        <v>0</v>
      </c>
      <c r="U78" s="181" t="str">
        <f>INDEX('Policy Characteristics'!O:O,MATCH(PolicyLevers!$C78,'Policy Characteristics'!$C:$C,0))</f>
        <v>BESP -- CA, CO, Delaware, LA, MA, Oklahoma, Rhode Island all have state specific subsidies</v>
      </c>
    </row>
    <row r="79" spans="1:21" x14ac:dyDescent="0.25">
      <c r="A79" s="350" t="str">
        <f>INDEX('Policy Characteristics'!A:A,MATCH(PolicyLevers!$C79,'Policy Characteristics'!$C:$C,0))</f>
        <v>Transportation</v>
      </c>
      <c r="B79" s="354" t="str">
        <f>INDEX('Policy Characteristics'!B:B,MATCH(PolicyLevers!$C79,'Policy Characteristics'!$C:$C,0))</f>
        <v>Electric Vehicle Subsidy</v>
      </c>
      <c r="C79" s="189" t="str">
        <f t="shared" si="4"/>
        <v>Additional EV Subsidy Percentage</v>
      </c>
      <c r="D79" s="182" t="s">
        <v>396</v>
      </c>
      <c r="E79" s="182" t="s">
        <v>334</v>
      </c>
      <c r="F79" s="182" t="s">
        <v>397</v>
      </c>
      <c r="G79" s="182" t="s">
        <v>334</v>
      </c>
      <c r="H79" s="43">
        <v>594</v>
      </c>
      <c r="I79" s="361" t="s">
        <v>332</v>
      </c>
      <c r="J79" s="189" t="str">
        <f>INDEX('Policy Characteristics'!D:D,MATCH(PolicyLevers!$C79,'Policy Characteristics'!$C:$C,0))</f>
        <v>EV Subsidy</v>
      </c>
      <c r="K79" s="199" t="str">
        <f>INDEX('Policy Characteristics'!E:E,MATCH(PolicyLevers!$C79,'Policy Characteristics'!$C:$C,0))</f>
        <v>trans EV subsidy</v>
      </c>
      <c r="L79" s="200">
        <f>INDEX('Policy Characteristics'!F:F,MATCH(PolicyLevers!$C79,'Policy Characteristics'!$C:$C,0))</f>
        <v>0</v>
      </c>
      <c r="M79" s="200">
        <f>INDEX('Policy Characteristics'!G:G,MATCH(PolicyLevers!$C79,'Policy Characteristics'!$C:$C,0))</f>
        <v>0.5</v>
      </c>
      <c r="N79" s="249">
        <f>INDEX('Policy Characteristics'!H:H,MATCH(PolicyLevers!$C79,'Policy Characteristics'!$C:$C,0))</f>
        <v>0.01</v>
      </c>
      <c r="O79" s="249" t="str">
        <f>INDEX('Policy Characteristics'!I:I,MATCH(PolicyLevers!$C79,'Policy Characteristics'!$C:$C,0))</f>
        <v>% of vehicle cost</v>
      </c>
      <c r="P79" s="201" t="str">
        <f>INDEX('Policy Characteristics'!J:J,MATCH(PolicyLevers!$C79,'Policy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79" s="249" t="str">
        <f>INDEX('Policy Characteristics'!K:K,MATCH(PolicyLevers!$C79,'Policy Characteristics'!$C:$C,0))</f>
        <v>transportation-sector-main.html#ev-subsidy</v>
      </c>
      <c r="R79" s="249" t="str">
        <f>INDEX('Policy Characteristics'!L:L,MATCH(PolicyLevers!$C79,'Policy Characteristics'!$C:$C,0))</f>
        <v>ev-subsidy.html</v>
      </c>
      <c r="S79" s="202" t="str">
        <f>INDEX('Policy Characteristics'!M:M,MATCH(PolicyLevers!$C79,'Policy Characteristics'!$C:$C,0))</f>
        <v>https://www.fueleconomy.gov/feg/taxevb.shtml plus Chevrolet and Tesla websites</v>
      </c>
      <c r="T79" s="181">
        <f>INDEX('Policy Characteristics'!N:N,MATCH(PolicyLevers!$C79,'Policy Characteristics'!$C:$C,0))</f>
        <v>0</v>
      </c>
      <c r="U79" s="181" t="str">
        <f>INDEX('Policy Characteristics'!O:O,MATCH(PolicyLevers!$C79,'Policy Characteristics'!$C:$C,0))</f>
        <v>BESP -- CA, CO, Delaware, LA, MA, Oklahoma, Rhode Island all have state specific subsidies</v>
      </c>
    </row>
    <row r="80" spans="1:21" x14ac:dyDescent="0.25">
      <c r="A80" s="350" t="str">
        <f>INDEX('Policy Characteristics'!A:A,MATCH(PolicyLevers!$C80,'Policy Characteristics'!$C:$C,0))</f>
        <v>Transportation</v>
      </c>
      <c r="B80" s="354" t="str">
        <f>INDEX('Policy Characteristics'!B:B,MATCH(PolicyLevers!$C80,'Policy Characteristics'!$C:$C,0))</f>
        <v>Electric Vehicle Subsidy</v>
      </c>
      <c r="C80" s="189" t="str">
        <f t="shared" si="4"/>
        <v>Additional EV Subsidy Percentage</v>
      </c>
      <c r="D80" s="182" t="s">
        <v>388</v>
      </c>
      <c r="E80" s="182" t="s">
        <v>343</v>
      </c>
      <c r="F80" s="182" t="s">
        <v>389</v>
      </c>
      <c r="G80" s="182" t="s">
        <v>402</v>
      </c>
      <c r="H80" s="43">
        <v>595</v>
      </c>
      <c r="I80" s="361" t="s">
        <v>332</v>
      </c>
      <c r="J80" s="189" t="str">
        <f>INDEX('Policy Characteristics'!D:D,MATCH(PolicyLevers!$C80,'Policy Characteristics'!$C:$C,0))</f>
        <v>EV Subsidy</v>
      </c>
      <c r="K80" s="199" t="str">
        <f>INDEX('Policy Characteristics'!E:E,MATCH(PolicyLevers!$C80,'Policy Characteristics'!$C:$C,0))</f>
        <v>trans EV subsidy</v>
      </c>
      <c r="L80" s="200">
        <f>INDEX('Policy Characteristics'!F:F,MATCH(PolicyLevers!$C80,'Policy Characteristics'!$C:$C,0))</f>
        <v>0</v>
      </c>
      <c r="M80" s="200">
        <f>INDEX('Policy Characteristics'!G:G,MATCH(PolicyLevers!$C80,'Policy Characteristics'!$C:$C,0))</f>
        <v>0.5</v>
      </c>
      <c r="N80" s="249">
        <f>INDEX('Policy Characteristics'!H:H,MATCH(PolicyLevers!$C80,'Policy Characteristics'!$C:$C,0))</f>
        <v>0.01</v>
      </c>
      <c r="O80" s="249" t="str">
        <f>INDEX('Policy Characteristics'!I:I,MATCH(PolicyLevers!$C80,'Policy Characteristics'!$C:$C,0))</f>
        <v>% of vehicle cost</v>
      </c>
      <c r="P80" s="201" t="str">
        <f>INDEX('Policy Characteristics'!J:J,MATCH(PolicyLevers!$C80,'Policy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80" s="249" t="str">
        <f>INDEX('Policy Characteristics'!K:K,MATCH(PolicyLevers!$C80,'Policy Characteristics'!$C:$C,0))</f>
        <v>transportation-sector-main.html#ev-subsidy</v>
      </c>
      <c r="R80" s="249" t="str">
        <f>INDEX('Policy Characteristics'!L:L,MATCH(PolicyLevers!$C80,'Policy Characteristics'!$C:$C,0))</f>
        <v>ev-subsidy.html</v>
      </c>
      <c r="S80" s="202" t="str">
        <f>INDEX('Policy Characteristics'!M:M,MATCH(PolicyLevers!$C80,'Policy Characteristics'!$C:$C,0))</f>
        <v>https://www.fueleconomy.gov/feg/taxevb.shtml plus Chevrolet and Tesla websites</v>
      </c>
      <c r="T80" s="181">
        <f>INDEX('Policy Characteristics'!N:N,MATCH(PolicyLevers!$C80,'Policy Characteristics'!$C:$C,0))</f>
        <v>0</v>
      </c>
      <c r="U80" s="181" t="str">
        <f>INDEX('Policy Characteristics'!O:O,MATCH(PolicyLevers!$C80,'Policy Characteristics'!$C:$C,0))</f>
        <v>BESP -- CA, CO, Delaware, LA, MA, Oklahoma, Rhode Island all have state specific subsidies</v>
      </c>
    </row>
    <row r="81" spans="1:21" x14ac:dyDescent="0.25">
      <c r="A81" s="350" t="str">
        <f>INDEX('Policy Characteristics'!A:A,MATCH(PolicyLevers!$C81,'Policy Characteristics'!$C:$C,0))</f>
        <v>Transportation</v>
      </c>
      <c r="B81" s="354" t="str">
        <f>INDEX('Policy Characteristics'!B:B,MATCH(PolicyLevers!$C81,'Policy Characteristics'!$C:$C,0))</f>
        <v>Electric Vehicle Subsidy</v>
      </c>
      <c r="C81" s="189" t="str">
        <f t="shared" si="4"/>
        <v>Additional EV Subsidy Percentage</v>
      </c>
      <c r="D81" s="182" t="s">
        <v>396</v>
      </c>
      <c r="E81" s="182" t="s">
        <v>343</v>
      </c>
      <c r="F81" s="182" t="s">
        <v>397</v>
      </c>
      <c r="G81" s="182" t="s">
        <v>402</v>
      </c>
      <c r="H81" s="43">
        <v>596</v>
      </c>
      <c r="I81" s="361" t="s">
        <v>332</v>
      </c>
      <c r="J81" s="189" t="str">
        <f>INDEX('Policy Characteristics'!D:D,MATCH(PolicyLevers!$C81,'Policy Characteristics'!$C:$C,0))</f>
        <v>EV Subsidy</v>
      </c>
      <c r="K81" s="199" t="str">
        <f>INDEX('Policy Characteristics'!E:E,MATCH(PolicyLevers!$C81,'Policy Characteristics'!$C:$C,0))</f>
        <v>trans EV subsidy</v>
      </c>
      <c r="L81" s="200">
        <f>INDEX('Policy Characteristics'!F:F,MATCH(PolicyLevers!$C81,'Policy Characteristics'!$C:$C,0))</f>
        <v>0</v>
      </c>
      <c r="M81" s="200">
        <f>INDEX('Policy Characteristics'!G:G,MATCH(PolicyLevers!$C81,'Policy Characteristics'!$C:$C,0))</f>
        <v>0.5</v>
      </c>
      <c r="N81" s="249">
        <f>INDEX('Policy Characteristics'!H:H,MATCH(PolicyLevers!$C81,'Policy Characteristics'!$C:$C,0))</f>
        <v>0.01</v>
      </c>
      <c r="O81" s="249" t="str">
        <f>INDEX('Policy Characteristics'!I:I,MATCH(PolicyLevers!$C81,'Policy Characteristics'!$C:$C,0))</f>
        <v>% of vehicle cost</v>
      </c>
      <c r="P81" s="201" t="str">
        <f>INDEX('Policy Characteristics'!J:J,MATCH(PolicyLevers!$C81,'Policy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81" s="249" t="str">
        <f>INDEX('Policy Characteristics'!K:K,MATCH(PolicyLevers!$C81,'Policy Characteristics'!$C:$C,0))</f>
        <v>transportation-sector-main.html#ev-subsidy</v>
      </c>
      <c r="R81" s="249" t="str">
        <f>INDEX('Policy Characteristics'!L:L,MATCH(PolicyLevers!$C81,'Policy Characteristics'!$C:$C,0))</f>
        <v>ev-subsidy.html</v>
      </c>
      <c r="S81" s="202" t="str">
        <f>INDEX('Policy Characteristics'!M:M,MATCH(PolicyLevers!$C81,'Policy Characteristics'!$C:$C,0))</f>
        <v>https://www.fueleconomy.gov/feg/taxevb.shtml plus Chevrolet and Tesla websites</v>
      </c>
      <c r="T81" s="181">
        <f>INDEX('Policy Characteristics'!N:N,MATCH(PolicyLevers!$C81,'Policy Characteristics'!$C:$C,0))</f>
        <v>0</v>
      </c>
      <c r="U81" s="181" t="str">
        <f>INDEX('Policy Characteristics'!O:O,MATCH(PolicyLevers!$C81,'Policy Characteristics'!$C:$C,0))</f>
        <v>BESP -- CA, CO, Delaware, LA, MA, Oklahoma, Rhode Island all have state specific subsidies</v>
      </c>
    </row>
    <row r="82" spans="1:21" x14ac:dyDescent="0.25">
      <c r="A82" s="350" t="str">
        <f>INDEX('Policy Characteristics'!A:A,MATCH(PolicyLevers!$C82,'Policy Characteristics'!$C:$C,0))</f>
        <v>Transportation</v>
      </c>
      <c r="B82" s="354" t="str">
        <f>INDEX('Policy Characteristics'!B:B,MATCH(PolicyLevers!$C82,'Policy Characteristics'!$C:$C,0))</f>
        <v>Electric Vehicle Subsidy</v>
      </c>
      <c r="C82" s="189" t="str">
        <f t="shared" si="4"/>
        <v>Additional EV Subsidy Percentage</v>
      </c>
      <c r="D82" s="182" t="s">
        <v>388</v>
      </c>
      <c r="E82" s="182" t="s">
        <v>346</v>
      </c>
      <c r="F82" s="182" t="s">
        <v>389</v>
      </c>
      <c r="G82" s="182" t="s">
        <v>405</v>
      </c>
      <c r="H82" s="43">
        <v>597</v>
      </c>
      <c r="I82" s="361" t="s">
        <v>332</v>
      </c>
      <c r="J82" s="189" t="str">
        <f>INDEX('Policy Characteristics'!D:D,MATCH(PolicyLevers!$C82,'Policy Characteristics'!$C:$C,0))</f>
        <v>EV Subsidy</v>
      </c>
      <c r="K82" s="199" t="str">
        <f>INDEX('Policy Characteristics'!E:E,MATCH(PolicyLevers!$C82,'Policy Characteristics'!$C:$C,0))</f>
        <v>trans EV subsidy</v>
      </c>
      <c r="L82" s="200">
        <f>INDEX('Policy Characteristics'!F:F,MATCH(PolicyLevers!$C82,'Policy Characteristics'!$C:$C,0))</f>
        <v>0</v>
      </c>
      <c r="M82" s="200">
        <f>INDEX('Policy Characteristics'!G:G,MATCH(PolicyLevers!$C82,'Policy Characteristics'!$C:$C,0))</f>
        <v>0.5</v>
      </c>
      <c r="N82" s="249">
        <f>INDEX('Policy Characteristics'!H:H,MATCH(PolicyLevers!$C82,'Policy Characteristics'!$C:$C,0))</f>
        <v>0.01</v>
      </c>
      <c r="O82" s="249" t="str">
        <f>INDEX('Policy Characteristics'!I:I,MATCH(PolicyLevers!$C82,'Policy Characteristics'!$C:$C,0))</f>
        <v>% of vehicle cost</v>
      </c>
      <c r="P82" s="201" t="str">
        <f>INDEX('Policy Characteristics'!J:J,MATCH(PolicyLevers!$C82,'Policy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82" s="249" t="str">
        <f>INDEX('Policy Characteristics'!K:K,MATCH(PolicyLevers!$C82,'Policy Characteristics'!$C:$C,0))</f>
        <v>transportation-sector-main.html#ev-subsidy</v>
      </c>
      <c r="R82" s="249" t="str">
        <f>INDEX('Policy Characteristics'!L:L,MATCH(PolicyLevers!$C82,'Policy Characteristics'!$C:$C,0))</f>
        <v>ev-subsidy.html</v>
      </c>
      <c r="S82" s="202" t="str">
        <f>INDEX('Policy Characteristics'!M:M,MATCH(PolicyLevers!$C82,'Policy Characteristics'!$C:$C,0))</f>
        <v>https://www.fueleconomy.gov/feg/taxevb.shtml plus Chevrolet and Tesla websites</v>
      </c>
      <c r="T82" s="181">
        <f>INDEX('Policy Characteristics'!N:N,MATCH(PolicyLevers!$C82,'Policy Characteristics'!$C:$C,0))</f>
        <v>0</v>
      </c>
      <c r="U82" s="181" t="str">
        <f>INDEX('Policy Characteristics'!O:O,MATCH(PolicyLevers!$C82,'Policy Characteristics'!$C:$C,0))</f>
        <v>BESP -- CA, CO, Delaware, LA, MA, Oklahoma, Rhode Island all have state specific subsidies</v>
      </c>
    </row>
    <row r="83" spans="1:21" x14ac:dyDescent="0.25">
      <c r="A83" s="350" t="str">
        <f>INDEX('Policy Characteristics'!A:A,MATCH(PolicyLevers!$C83,'Policy Characteristics'!$C:$C,0))</f>
        <v>Transportation</v>
      </c>
      <c r="B83" s="354" t="str">
        <f>INDEX('Policy Characteristics'!B:B,MATCH(PolicyLevers!$C83,'Policy Characteristics'!$C:$C,0))</f>
        <v>Electric Vehicle Subsidy</v>
      </c>
      <c r="C83" s="189" t="str">
        <f t="shared" si="4"/>
        <v>Additional EV Subsidy Percentage</v>
      </c>
      <c r="D83" s="182" t="s">
        <v>396</v>
      </c>
      <c r="E83" s="182" t="s">
        <v>346</v>
      </c>
      <c r="F83" s="182" t="s">
        <v>397</v>
      </c>
      <c r="G83" s="182" t="s">
        <v>405</v>
      </c>
      <c r="H83" s="43">
        <v>598</v>
      </c>
      <c r="I83" s="361" t="s">
        <v>332</v>
      </c>
      <c r="J83" s="189" t="str">
        <f>INDEX('Policy Characteristics'!D:D,MATCH(PolicyLevers!$C83,'Policy Characteristics'!$C:$C,0))</f>
        <v>EV Subsidy</v>
      </c>
      <c r="K83" s="199" t="str">
        <f>INDEX('Policy Characteristics'!E:E,MATCH(PolicyLevers!$C83,'Policy Characteristics'!$C:$C,0))</f>
        <v>trans EV subsidy</v>
      </c>
      <c r="L83" s="200">
        <f>INDEX('Policy Characteristics'!F:F,MATCH(PolicyLevers!$C83,'Policy Characteristics'!$C:$C,0))</f>
        <v>0</v>
      </c>
      <c r="M83" s="200">
        <f>INDEX('Policy Characteristics'!G:G,MATCH(PolicyLevers!$C83,'Policy Characteristics'!$C:$C,0))</f>
        <v>0.5</v>
      </c>
      <c r="N83" s="249">
        <f>INDEX('Policy Characteristics'!H:H,MATCH(PolicyLevers!$C83,'Policy Characteristics'!$C:$C,0))</f>
        <v>0.01</v>
      </c>
      <c r="O83" s="249" t="str">
        <f>INDEX('Policy Characteristics'!I:I,MATCH(PolicyLevers!$C83,'Policy Characteristics'!$C:$C,0))</f>
        <v>% of vehicle cost</v>
      </c>
      <c r="P83" s="201" t="str">
        <f>INDEX('Policy Characteristics'!J:J,MATCH(PolicyLevers!$C83,'Policy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83" s="249" t="str">
        <f>INDEX('Policy Characteristics'!K:K,MATCH(PolicyLevers!$C83,'Policy Characteristics'!$C:$C,0))</f>
        <v>transportation-sector-main.html#ev-subsidy</v>
      </c>
      <c r="R83" s="249" t="str">
        <f>INDEX('Policy Characteristics'!L:L,MATCH(PolicyLevers!$C83,'Policy Characteristics'!$C:$C,0))</f>
        <v>ev-subsidy.html</v>
      </c>
      <c r="S83" s="202" t="str">
        <f>INDEX('Policy Characteristics'!M:M,MATCH(PolicyLevers!$C83,'Policy Characteristics'!$C:$C,0))</f>
        <v>https://www.fueleconomy.gov/feg/taxevb.shtml plus Chevrolet and Tesla websites</v>
      </c>
      <c r="T83" s="181">
        <f>INDEX('Policy Characteristics'!N:N,MATCH(PolicyLevers!$C83,'Policy Characteristics'!$C:$C,0))</f>
        <v>0</v>
      </c>
      <c r="U83" s="181" t="str">
        <f>INDEX('Policy Characteristics'!O:O,MATCH(PolicyLevers!$C83,'Policy Characteristics'!$C:$C,0))</f>
        <v>BESP -- CA, CO, Delaware, LA, MA, Oklahoma, Rhode Island all have state specific subsidies</v>
      </c>
    </row>
    <row r="84" spans="1:21" x14ac:dyDescent="0.25">
      <c r="A84" s="350" t="str">
        <f>INDEX('Policy Characteristics'!A:A,MATCH(PolicyLevers!$C84,'Policy Characteristics'!$C:$C,0))</f>
        <v>Transportation</v>
      </c>
      <c r="B84" s="354" t="str">
        <f>INDEX('Policy Characteristics'!B:B,MATCH(PolicyLevers!$C84,'Policy Characteristics'!$C:$C,0))</f>
        <v>Electric Vehicle Subsidy</v>
      </c>
      <c r="C84" s="189" t="str">
        <f t="shared" si="4"/>
        <v>Additional EV Subsidy Percentage</v>
      </c>
      <c r="D84" s="182" t="s">
        <v>388</v>
      </c>
      <c r="E84" s="182" t="s">
        <v>354</v>
      </c>
      <c r="F84" s="182" t="s">
        <v>389</v>
      </c>
      <c r="G84" s="182" t="s">
        <v>406</v>
      </c>
      <c r="H84" s="43">
        <v>599</v>
      </c>
      <c r="I84" s="361" t="s">
        <v>332</v>
      </c>
      <c r="J84" s="189" t="str">
        <f>INDEX('Policy Characteristics'!D:D,MATCH(PolicyLevers!$C84,'Policy Characteristics'!$C:$C,0))</f>
        <v>EV Subsidy</v>
      </c>
      <c r="K84" s="199" t="str">
        <f>INDEX('Policy Characteristics'!E:E,MATCH(PolicyLevers!$C84,'Policy Characteristics'!$C:$C,0))</f>
        <v>trans EV subsidy</v>
      </c>
      <c r="L84" s="200">
        <f>INDEX('Policy Characteristics'!F:F,MATCH(PolicyLevers!$C84,'Policy Characteristics'!$C:$C,0))</f>
        <v>0</v>
      </c>
      <c r="M84" s="200">
        <f>INDEX('Policy Characteristics'!G:G,MATCH(PolicyLevers!$C84,'Policy Characteristics'!$C:$C,0))</f>
        <v>0.5</v>
      </c>
      <c r="N84" s="249">
        <f>INDEX('Policy Characteristics'!H:H,MATCH(PolicyLevers!$C84,'Policy Characteristics'!$C:$C,0))</f>
        <v>0.01</v>
      </c>
      <c r="O84" s="249" t="str">
        <f>INDEX('Policy Characteristics'!I:I,MATCH(PolicyLevers!$C84,'Policy Characteristics'!$C:$C,0))</f>
        <v>% of vehicle cost</v>
      </c>
      <c r="P84" s="201" t="str">
        <f>INDEX('Policy Characteristics'!J:J,MATCH(PolicyLevers!$C84,'Policy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84" s="249" t="str">
        <f>INDEX('Policy Characteristics'!K:K,MATCH(PolicyLevers!$C84,'Policy Characteristics'!$C:$C,0))</f>
        <v>transportation-sector-main.html#ev-subsidy</v>
      </c>
      <c r="R84" s="249" t="str">
        <f>INDEX('Policy Characteristics'!L:L,MATCH(PolicyLevers!$C84,'Policy Characteristics'!$C:$C,0))</f>
        <v>ev-subsidy.html</v>
      </c>
      <c r="S84" s="202" t="str">
        <f>INDEX('Policy Characteristics'!M:M,MATCH(PolicyLevers!$C84,'Policy Characteristics'!$C:$C,0))</f>
        <v>https://www.fueleconomy.gov/feg/taxevb.shtml plus Chevrolet and Tesla websites</v>
      </c>
      <c r="T84" s="181">
        <f>INDEX('Policy Characteristics'!N:N,MATCH(PolicyLevers!$C84,'Policy Characteristics'!$C:$C,0))</f>
        <v>0</v>
      </c>
      <c r="U84" s="181" t="str">
        <f>INDEX('Policy Characteristics'!O:O,MATCH(PolicyLevers!$C84,'Policy Characteristics'!$C:$C,0))</f>
        <v>BESP -- CA, CO, Delaware, LA, MA, Oklahoma, Rhode Island all have state specific subsidies</v>
      </c>
    </row>
    <row r="85" spans="1:21" x14ac:dyDescent="0.25">
      <c r="A85" s="350" t="str">
        <f>INDEX('Policy Characteristics'!A:A,MATCH(PolicyLevers!$C85,'Policy Characteristics'!$C:$C,0))</f>
        <v>Transportation</v>
      </c>
      <c r="B85" s="354" t="str">
        <f>INDEX('Policy Characteristics'!B:B,MATCH(PolicyLevers!$C85,'Policy Characteristics'!$C:$C,0))</f>
        <v>Electric Vehicle Subsidy</v>
      </c>
      <c r="C85" s="189" t="str">
        <f t="shared" si="4"/>
        <v>Additional EV Subsidy Percentage</v>
      </c>
      <c r="D85" s="182" t="s">
        <v>396</v>
      </c>
      <c r="E85" s="182" t="s">
        <v>354</v>
      </c>
      <c r="F85" s="182" t="s">
        <v>397</v>
      </c>
      <c r="G85" s="182" t="s">
        <v>406</v>
      </c>
      <c r="H85" s="43">
        <v>600</v>
      </c>
      <c r="I85" s="361" t="s">
        <v>332</v>
      </c>
      <c r="J85" s="189" t="str">
        <f>INDEX('Policy Characteristics'!D:D,MATCH(PolicyLevers!$C85,'Policy Characteristics'!$C:$C,0))</f>
        <v>EV Subsidy</v>
      </c>
      <c r="K85" s="199" t="str">
        <f>INDEX('Policy Characteristics'!E:E,MATCH(PolicyLevers!$C85,'Policy Characteristics'!$C:$C,0))</f>
        <v>trans EV subsidy</v>
      </c>
      <c r="L85" s="200">
        <f>INDEX('Policy Characteristics'!F:F,MATCH(PolicyLevers!$C85,'Policy Characteristics'!$C:$C,0))</f>
        <v>0</v>
      </c>
      <c r="M85" s="200">
        <f>INDEX('Policy Characteristics'!G:G,MATCH(PolicyLevers!$C85,'Policy Characteristics'!$C:$C,0))</f>
        <v>0.5</v>
      </c>
      <c r="N85" s="249">
        <f>INDEX('Policy Characteristics'!H:H,MATCH(PolicyLevers!$C85,'Policy Characteristics'!$C:$C,0))</f>
        <v>0.01</v>
      </c>
      <c r="O85" s="249" t="str">
        <f>INDEX('Policy Characteristics'!I:I,MATCH(PolicyLevers!$C85,'Policy Characteristics'!$C:$C,0))</f>
        <v>% of vehicle cost</v>
      </c>
      <c r="P85" s="201" t="str">
        <f>INDEX('Policy Characteristics'!J:J,MATCH(PolicyLevers!$C85,'Policy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85" s="249" t="str">
        <f>INDEX('Policy Characteristics'!K:K,MATCH(PolicyLevers!$C85,'Policy Characteristics'!$C:$C,0))</f>
        <v>transportation-sector-main.html#ev-subsidy</v>
      </c>
      <c r="R85" s="249" t="str">
        <f>INDEX('Policy Characteristics'!L:L,MATCH(PolicyLevers!$C85,'Policy Characteristics'!$C:$C,0))</f>
        <v>ev-subsidy.html</v>
      </c>
      <c r="S85" s="202" t="str">
        <f>INDEX('Policy Characteristics'!M:M,MATCH(PolicyLevers!$C85,'Policy Characteristics'!$C:$C,0))</f>
        <v>https://www.fueleconomy.gov/feg/taxevb.shtml plus Chevrolet and Tesla websites</v>
      </c>
      <c r="T85" s="181">
        <f>INDEX('Policy Characteristics'!N:N,MATCH(PolicyLevers!$C85,'Policy Characteristics'!$C:$C,0))</f>
        <v>0</v>
      </c>
      <c r="U85" s="181" t="str">
        <f>INDEX('Policy Characteristics'!O:O,MATCH(PolicyLevers!$C85,'Policy Characteristics'!$C:$C,0))</f>
        <v>BESP -- CA, CO, Delaware, LA, MA, Oklahoma, Rhode Island all have state specific subsidies</v>
      </c>
    </row>
    <row r="86" spans="1:21" x14ac:dyDescent="0.25">
      <c r="A86" s="350" t="str">
        <f>INDEX('Policy Characteristics'!A:A,MATCH(PolicyLevers!$C86,'Policy Characteristics'!$C:$C,0))</f>
        <v>Transportation</v>
      </c>
      <c r="B86" s="354" t="str">
        <f>INDEX('Policy Characteristics'!B:B,MATCH(PolicyLevers!$C86,'Policy Characteristics'!$C:$C,0))</f>
        <v>Electric Vehicle Subsidy</v>
      </c>
      <c r="C86" s="189" t="str">
        <f t="shared" si="4"/>
        <v>Additional EV Subsidy Percentage</v>
      </c>
      <c r="D86" s="182" t="s">
        <v>388</v>
      </c>
      <c r="E86" s="182" t="s">
        <v>362</v>
      </c>
      <c r="F86" s="182" t="s">
        <v>389</v>
      </c>
      <c r="G86" s="182" t="s">
        <v>410</v>
      </c>
      <c r="H86" s="43">
        <v>601</v>
      </c>
      <c r="I86" s="361" t="s">
        <v>332</v>
      </c>
      <c r="J86" s="189" t="str">
        <f>INDEX('Policy Characteristics'!D:D,MATCH(PolicyLevers!$C86,'Policy Characteristics'!$C:$C,0))</f>
        <v>EV Subsidy</v>
      </c>
      <c r="K86" s="199" t="str">
        <f>INDEX('Policy Characteristics'!E:E,MATCH(PolicyLevers!$C86,'Policy Characteristics'!$C:$C,0))</f>
        <v>trans EV subsidy</v>
      </c>
      <c r="L86" s="200">
        <f>INDEX('Policy Characteristics'!F:F,MATCH(PolicyLevers!$C86,'Policy Characteristics'!$C:$C,0))</f>
        <v>0</v>
      </c>
      <c r="M86" s="200">
        <f>INDEX('Policy Characteristics'!G:G,MATCH(PolicyLevers!$C86,'Policy Characteristics'!$C:$C,0))</f>
        <v>0.5</v>
      </c>
      <c r="N86" s="249">
        <f>INDEX('Policy Characteristics'!H:H,MATCH(PolicyLevers!$C86,'Policy Characteristics'!$C:$C,0))</f>
        <v>0.01</v>
      </c>
      <c r="O86" s="249" t="str">
        <f>INDEX('Policy Characteristics'!I:I,MATCH(PolicyLevers!$C86,'Policy Characteristics'!$C:$C,0))</f>
        <v>% of vehicle cost</v>
      </c>
      <c r="P86" s="201" t="str">
        <f>INDEX('Policy Characteristics'!J:J,MATCH(PolicyLevers!$C86,'Policy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86" s="249" t="str">
        <f>INDEX('Policy Characteristics'!K:K,MATCH(PolicyLevers!$C86,'Policy Characteristics'!$C:$C,0))</f>
        <v>transportation-sector-main.html#ev-subsidy</v>
      </c>
      <c r="R86" s="249" t="str">
        <f>INDEX('Policy Characteristics'!L:L,MATCH(PolicyLevers!$C86,'Policy Characteristics'!$C:$C,0))</f>
        <v>ev-subsidy.html</v>
      </c>
      <c r="S86" s="202" t="str">
        <f>INDEX('Policy Characteristics'!M:M,MATCH(PolicyLevers!$C86,'Policy Characteristics'!$C:$C,0))</f>
        <v>https://www.fueleconomy.gov/feg/taxevb.shtml plus Chevrolet and Tesla websites</v>
      </c>
      <c r="T86" s="181">
        <f>INDEX('Policy Characteristics'!N:N,MATCH(PolicyLevers!$C86,'Policy Characteristics'!$C:$C,0))</f>
        <v>0</v>
      </c>
      <c r="U86" s="181" t="str">
        <f>INDEX('Policy Characteristics'!O:O,MATCH(PolicyLevers!$C86,'Policy Characteristics'!$C:$C,0))</f>
        <v>BESP -- CA, CO, Delaware, LA, MA, Oklahoma, Rhode Island all have state specific subsidies</v>
      </c>
    </row>
    <row r="87" spans="1:21" x14ac:dyDescent="0.25">
      <c r="A87" s="350" t="str">
        <f>INDEX('Policy Characteristics'!A:A,MATCH(PolicyLevers!$C87,'Policy Characteristics'!$C:$C,0))</f>
        <v>Transportation</v>
      </c>
      <c r="B87" s="354" t="str">
        <f>INDEX('Policy Characteristics'!B:B,MATCH(PolicyLevers!$C87,'Policy Characteristics'!$C:$C,0))</f>
        <v>Electric Vehicle Subsidy</v>
      </c>
      <c r="C87" s="189" t="str">
        <f t="shared" si="4"/>
        <v>Additional EV Subsidy Percentage</v>
      </c>
      <c r="D87" s="182" t="s">
        <v>396</v>
      </c>
      <c r="E87" s="182" t="s">
        <v>362</v>
      </c>
      <c r="F87" s="182" t="s">
        <v>397</v>
      </c>
      <c r="G87" s="182" t="s">
        <v>410</v>
      </c>
      <c r="H87" s="43">
        <v>602</v>
      </c>
      <c r="I87" s="361" t="s">
        <v>332</v>
      </c>
      <c r="J87" s="189" t="str">
        <f>INDEX('Policy Characteristics'!D:D,MATCH(PolicyLevers!$C87,'Policy Characteristics'!$C:$C,0))</f>
        <v>EV Subsidy</v>
      </c>
      <c r="K87" s="199" t="str">
        <f>INDEX('Policy Characteristics'!E:E,MATCH(PolicyLevers!$C87,'Policy Characteristics'!$C:$C,0))</f>
        <v>trans EV subsidy</v>
      </c>
      <c r="L87" s="200">
        <f>INDEX('Policy Characteristics'!F:F,MATCH(PolicyLevers!$C87,'Policy Characteristics'!$C:$C,0))</f>
        <v>0</v>
      </c>
      <c r="M87" s="200">
        <f>INDEX('Policy Characteristics'!G:G,MATCH(PolicyLevers!$C87,'Policy Characteristics'!$C:$C,0))</f>
        <v>0.5</v>
      </c>
      <c r="N87" s="249">
        <f>INDEX('Policy Characteristics'!H:H,MATCH(PolicyLevers!$C87,'Policy Characteristics'!$C:$C,0))</f>
        <v>0.01</v>
      </c>
      <c r="O87" s="249" t="str">
        <f>INDEX('Policy Characteristics'!I:I,MATCH(PolicyLevers!$C87,'Policy Characteristics'!$C:$C,0))</f>
        <v>% of vehicle cost</v>
      </c>
      <c r="P87" s="201" t="str">
        <f>INDEX('Policy Characteristics'!J:J,MATCH(PolicyLevers!$C87,'Policy Characteristics'!$C:$C,0))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87" s="249" t="str">
        <f>INDEX('Policy Characteristics'!K:K,MATCH(PolicyLevers!$C87,'Policy Characteristics'!$C:$C,0))</f>
        <v>transportation-sector-main.html#ev-subsidy</v>
      </c>
      <c r="R87" s="249" t="str">
        <f>INDEX('Policy Characteristics'!L:L,MATCH(PolicyLevers!$C87,'Policy Characteristics'!$C:$C,0))</f>
        <v>ev-subsidy.html</v>
      </c>
      <c r="S87" s="202" t="str">
        <f>INDEX('Policy Characteristics'!M:M,MATCH(PolicyLevers!$C87,'Policy Characteristics'!$C:$C,0))</f>
        <v>https://www.fueleconomy.gov/feg/taxevb.shtml plus Chevrolet and Tesla websites</v>
      </c>
      <c r="T87" s="181">
        <f>INDEX('Policy Characteristics'!N:N,MATCH(PolicyLevers!$C87,'Policy Characteristics'!$C:$C,0))</f>
        <v>0</v>
      </c>
      <c r="U87" s="181" t="str">
        <f>INDEX('Policy Characteristics'!O:O,MATCH(PolicyLevers!$C87,'Policy Characteristics'!$C:$C,0))</f>
        <v>BESP -- CA, CO, Delaware, LA, MA, Oklahoma, Rhode Island all have state specific subsidies</v>
      </c>
    </row>
    <row r="88" spans="1:21" x14ac:dyDescent="0.25">
      <c r="A88" s="350" t="str">
        <f>INDEX('Policy Characteristics'!A:A,MATCH(PolicyLevers!$C88,'Policy Characteristics'!$C:$C,0))</f>
        <v>Transportation</v>
      </c>
      <c r="B88" s="355" t="str">
        <f>INDEX('Policy Characteristics'!B:B,MATCH(PolicyLevers!$C88,'Policy Characteristics'!$C:$C,0))</f>
        <v>Feebate</v>
      </c>
      <c r="C88" s="181" t="s">
        <v>421</v>
      </c>
      <c r="D88" s="184"/>
      <c r="E88" s="184"/>
      <c r="F88" s="184"/>
      <c r="G88" s="184"/>
      <c r="H88" s="43">
        <v>1</v>
      </c>
      <c r="I88" s="356" t="s">
        <v>310</v>
      </c>
      <c r="J88" s="43" t="str">
        <f>INDEX('Policy Characteristics'!D:D,MATCH(PolicyLevers!$C88,'Policy Characteristics'!$C:$C,0))</f>
        <v>Feebate</v>
      </c>
      <c r="K88" s="181" t="str">
        <f>INDEX('Policy Characteristics'!E:E,MATCH(PolicyLevers!$C88,'Policy Characteristics'!$C:$C,0))</f>
        <v>trans LDVs feebate</v>
      </c>
      <c r="L88" s="203">
        <f>INDEX('Policy Characteristics'!F:F,MATCH(PolicyLevers!$C88,'Policy Characteristics'!$C:$C,0))</f>
        <v>0</v>
      </c>
      <c r="M88" s="203">
        <f>INDEX('Policy Characteristics'!G:G,MATCH(PolicyLevers!$C88,'Policy Characteristics'!$C:$C,0))</f>
        <v>1</v>
      </c>
      <c r="N88" s="204">
        <f>INDEX('Policy Characteristics'!H:H,MATCH(PolicyLevers!$C88,'Policy Characteristics'!$C:$C,0))</f>
        <v>0.02</v>
      </c>
      <c r="O88" s="184" t="str">
        <f>INDEX('Policy Characteristics'!I:I,MATCH(PolicyLevers!$C88,'Policy Characteristics'!$C:$C,0))</f>
        <v>% of global best practice rate</v>
      </c>
      <c r="P88" s="186"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4" t="str">
        <f>INDEX('Policy Characteristics'!K:K,MATCH(PolicyLevers!$C88,'Policy Characteristics'!$C:$C,0))</f>
        <v>transportation-sector-main.html#feebate</v>
      </c>
      <c r="R88" s="191" t="str">
        <f>INDEX('Policy Characteristics'!L:L,MATCH(PolicyLevers!$C88,'Policy Characteristics'!$C:$C,0))</f>
        <v>feebate.html</v>
      </c>
      <c r="S88" s="205"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4" t="str">
        <f>INDEX('Policy Characteristics'!N:N,MATCH(PolicyLevers!$C88,'Policy Characteristics'!$C:$C,0))</f>
        <v>John German and Dan Meszler, 2010, "Best Practices for Feebate Program Design and Implementation", ICCT, http://www.theicct.org/sites/default/files/publications/ICCT_feebates_may2010.pdf, Table 2</v>
      </c>
      <c r="U88" s="181">
        <f>INDEX('Policy Characteristics'!O:O,MATCH(PolicyLevers!$C88,'Policy Characteristics'!$C:$C,0))</f>
        <v>0</v>
      </c>
    </row>
    <row r="89" spans="1:21" ht="75" customHeight="1" x14ac:dyDescent="0.25">
      <c r="A89" s="350" t="str">
        <f>INDEX('Policy Characteristics'!A:A,MATCH(PolicyLevers!$C89,'Policy Characteristics'!$C:$C,0))</f>
        <v>Transportation</v>
      </c>
      <c r="B89" s="355" t="str">
        <f>INDEX('Policy Characteristics'!B:B,MATCH(PolicyLevers!$C89,'Policy Characteristics'!$C:$C,0))</f>
        <v>Fuel Economy Standard</v>
      </c>
      <c r="C89" s="181" t="s">
        <v>430</v>
      </c>
      <c r="D89" s="184" t="s">
        <v>388</v>
      </c>
      <c r="E89" s="184" t="s">
        <v>307</v>
      </c>
      <c r="F89" s="184" t="s">
        <v>389</v>
      </c>
      <c r="G89" s="184" t="s">
        <v>307</v>
      </c>
      <c r="H89" s="43">
        <v>362</v>
      </c>
      <c r="I89" s="361" t="s">
        <v>310</v>
      </c>
      <c r="J89" s="43" t="str">
        <f>INDEX('Policy Characteristics'!D:D,MATCH(PolicyLevers!$C89,'Policy Characteristics'!$C:$C,0))</f>
        <v>Vehicle Fuel Economy Standards</v>
      </c>
      <c r="K89" s="181" t="str">
        <f>INDEX('Policy Characteristics'!E:E,MATCH(PolicyLevers!$C89,'Policy Characteristics'!$C:$C,0))</f>
        <v>trans fuel economy standards</v>
      </c>
      <c r="L89" s="203">
        <f>INDEX('Policy Characteristics'!F:F,MATCH(PolicyLevers!$C89,'Policy Characteristics'!$C:$C,0))</f>
        <v>0</v>
      </c>
      <c r="M89" s="203">
        <f>INDEX('Policy Characteristics'!G:G,MATCH(PolicyLevers!$C89,'Policy Characteristics'!$C:$C,0))</f>
        <v>1</v>
      </c>
      <c r="N89" s="250">
        <f>INDEX('Policy Characteristics'!H:H,MATCH(PolicyLevers!$C89,'Policy Characteristics'!$C:$C,0))</f>
        <v>0.01</v>
      </c>
      <c r="O89" s="184" t="str">
        <f>INDEX('Policy Characteristics'!I:I,MATCH(PolicyLevers!$C89,'Policy Characteristics'!$C:$C,0))</f>
        <v>% increase in miles/gal</v>
      </c>
      <c r="P89" s="186"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4" t="str">
        <f>INDEX('Policy Characteristics'!K:K,MATCH(PolicyLevers!$C89,'Policy Characteristics'!$C:$C,0))</f>
        <v>transportation-sector-main.html#fuel-econ-std</v>
      </c>
      <c r="R89" s="191" t="str">
        <f>INDEX('Policy Characteristics'!L:L,MATCH(PolicyLevers!$C89,'Policy Characteristics'!$C:$C,0))</f>
        <v>fuel-economy-standard.html</v>
      </c>
      <c r="S89" s="206"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4" t="str">
        <f>INDEX('Policy Characteristics'!N:N,MATCH(PolicyLevers!$C89,'Policy Characteristics'!$C:$C,0))</f>
        <v>National Research Council, 2013, "Transitions to Alternative Vehicles and Fuels", https://www.nap.edu/catalog/18264/transitions-to-alternative-vehicles-and-fuels, Table 2.9, Fuel economy test mpg.</v>
      </c>
      <c r="U89" s="181">
        <f>INDEX('Policy Characteristics'!O:O,MATCH(PolicyLevers!$C89,'Policy Characteristics'!$C:$C,0))</f>
        <v>0</v>
      </c>
    </row>
    <row r="90" spans="1:21" ht="90" customHeight="1" x14ac:dyDescent="0.25">
      <c r="A90" s="350" t="str">
        <f>INDEX('Policy Characteristics'!A:A,MATCH(PolicyLevers!$C90,'Policy Characteristics'!$C:$C,0))</f>
        <v>Transportation</v>
      </c>
      <c r="B90" s="354" t="str">
        <f>INDEX('Policy Characteristics'!B:B,MATCH(PolicyLevers!$C90,'Policy Characteristics'!$C:$C,0))</f>
        <v>Fuel Economy Standard</v>
      </c>
      <c r="C90" s="189" t="str">
        <f t="shared" ref="C90:C100" si="5">C$89</f>
        <v>Percentage Additional Improvement of Fuel Economy Std</v>
      </c>
      <c r="D90" s="184" t="s">
        <v>396</v>
      </c>
      <c r="E90" s="184" t="s">
        <v>307</v>
      </c>
      <c r="F90" s="184" t="s">
        <v>397</v>
      </c>
      <c r="G90" s="184" t="s">
        <v>307</v>
      </c>
      <c r="H90" s="43">
        <v>363</v>
      </c>
      <c r="I90" s="361" t="s">
        <v>310</v>
      </c>
      <c r="J90" s="207" t="str">
        <f>INDEX('Policy Characteristics'!D:D,MATCH(PolicyLevers!$C90,'Policy Characteristics'!$C:$C,0))</f>
        <v>Vehicle Fuel Economy Standards</v>
      </c>
      <c r="K90" s="207" t="str">
        <f>INDEX('Policy Characteristics'!E:E,MATCH(PolicyLevers!$C90,'Policy Characteristics'!$C:$C,0))</f>
        <v>trans fuel economy standards</v>
      </c>
      <c r="L90" s="190">
        <f>INDEX('Policy Characteristics'!F:F,MATCH(PolicyLevers!$C90,'Policy Characteristics'!$C:$C,0))</f>
        <v>0</v>
      </c>
      <c r="M90" s="190">
        <f>INDEX('Policy Characteristics'!G:G,MATCH(PolicyLevers!$C90,'Policy Characteristics'!$C:$C,0))</f>
        <v>1</v>
      </c>
      <c r="N90" s="251">
        <f>INDEX('Policy Characteristics'!H:H,MATCH(PolicyLevers!$C90,'Policy Characteristics'!$C:$C,0))</f>
        <v>0.01</v>
      </c>
      <c r="O90" s="189" t="str">
        <f>INDEX('Policy Characteristics'!I:I,MATCH(PolicyLevers!$C90,'Policy Characteristics'!$C:$C,0))</f>
        <v>% increase in miles/gal</v>
      </c>
      <c r="P90" s="186"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89" t="str">
        <f>INDEX('Policy Characteristics'!K:K,MATCH(PolicyLevers!$C90,'Policy Characteristics'!$C:$C,0))</f>
        <v>transportation-sector-main.html#fuel-econ-std</v>
      </c>
      <c r="R90" s="189" t="str">
        <f>INDEX('Policy Characteristics'!L:L,MATCH(PolicyLevers!$C90,'Policy Characteristics'!$C:$C,0))</f>
        <v>fuel-economy-standard.html</v>
      </c>
      <c r="S90" s="208"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09" t="str">
        <f>INDEX('Policy Characteristics'!N:N,MATCH(PolicyLevers!$C90,'Policy Characteristics'!$C:$C,0))</f>
        <v>National Research Council, 2013, "Transitions to Alternative Vehicles and Fuels", https://www.nap.edu/catalog/18264/transitions-to-alternative-vehicles-and-fuels, Table 2.9, Fuel economy test mpg.</v>
      </c>
      <c r="U90" s="181">
        <f>INDEX('Policy Characteristics'!O:O,MATCH(PolicyLevers!$C90,'Policy Characteristics'!$C:$C,0))</f>
        <v>0</v>
      </c>
    </row>
    <row r="91" spans="1:21" ht="107.25" customHeight="1" x14ac:dyDescent="0.25">
      <c r="A91" s="350" t="str">
        <f>INDEX('Policy Characteristics'!A:A,MATCH(PolicyLevers!$C91,'Policy Characteristics'!$C:$C,0))</f>
        <v>Transportation</v>
      </c>
      <c r="B91" s="354" t="str">
        <f>INDEX('Policy Characteristics'!B:B,MATCH(PolicyLevers!$C91,'Policy Characteristics'!$C:$C,0))</f>
        <v>Fuel Economy Standard</v>
      </c>
      <c r="C91" s="189" t="str">
        <f t="shared" si="5"/>
        <v>Percentage Additional Improvement of Fuel Economy Std</v>
      </c>
      <c r="D91" s="184" t="s">
        <v>388</v>
      </c>
      <c r="E91" s="184" t="s">
        <v>334</v>
      </c>
      <c r="F91" s="184" t="s">
        <v>389</v>
      </c>
      <c r="G91" s="184" t="s">
        <v>334</v>
      </c>
      <c r="H91" s="43">
        <v>364</v>
      </c>
      <c r="I91" s="361" t="s">
        <v>310</v>
      </c>
      <c r="J91" s="207" t="str">
        <f>INDEX('Policy Characteristics'!D:D,MATCH(PolicyLevers!$C91,'Policy Characteristics'!$C:$C,0))</f>
        <v>Vehicle Fuel Economy Standards</v>
      </c>
      <c r="K91" s="207" t="str">
        <f>INDEX('Policy Characteristics'!E:E,MATCH(PolicyLevers!$C91,'Policy Characteristics'!$C:$C,0))</f>
        <v>trans fuel economy standards</v>
      </c>
      <c r="L91" s="190">
        <f>INDEX('Policy Characteristics'!F:F,MATCH(PolicyLevers!$C91,'Policy Characteristics'!$C:$C,0))</f>
        <v>0</v>
      </c>
      <c r="M91" s="194">
        <f>INDEX('Policy Characteristics'!G:G,MATCH(PolicyLevers!$C91,'Policy Characteristics'!$C:$C,0))</f>
        <v>1</v>
      </c>
      <c r="N91" s="251">
        <f>INDEX('Policy Characteristics'!H:H,MATCH(PolicyLevers!$C91,'Policy Characteristics'!$C:$C,0))</f>
        <v>0.01</v>
      </c>
      <c r="O91" s="189" t="str">
        <f>INDEX('Policy Characteristics'!I:I,MATCH(PolicyLevers!$C91,'Policy Characteristics'!$C:$C,0))</f>
        <v>% increase in miles/gal</v>
      </c>
      <c r="P91" s="186"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89" t="str">
        <f>INDEX('Policy Characteristics'!K:K,MATCH(PolicyLevers!$C91,'Policy Characteristics'!$C:$C,0))</f>
        <v>transportation-sector-main.html#fuel-econ-std</v>
      </c>
      <c r="R91" s="189" t="str">
        <f>INDEX('Policy Characteristics'!L:L,MATCH(PolicyLevers!$C91,'Policy Characteristics'!$C:$C,0))</f>
        <v>fuel-economy-standard.html</v>
      </c>
      <c r="S91" s="206"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4" t="str">
        <f>INDEX('Policy Characteristics'!N:N,MATCH(PolicyLevers!$C91,'Policy Characteristics'!$C:$C,0))</f>
        <v>National Research Council, 2013, "Transitions to Alternative Vehicles and Fuels", https://www.nap.edu/catalog/18264/transitions-to-alternative-vehicles-and-fuels, Table 2.9, Fuel economy test mpg.</v>
      </c>
      <c r="U91" s="181">
        <f>INDEX('Policy Characteristics'!O:O,MATCH(PolicyLevers!$C91,'Policy Characteristics'!$C:$C,0))</f>
        <v>0</v>
      </c>
    </row>
    <row r="92" spans="1:21" ht="105" customHeight="1" x14ac:dyDescent="0.25">
      <c r="A92" s="350" t="str">
        <f>INDEX('Policy Characteristics'!A:A,MATCH(PolicyLevers!$C92,'Policy Characteristics'!$C:$C,0))</f>
        <v>Transportation</v>
      </c>
      <c r="B92" s="354" t="str">
        <f>INDEX('Policy Characteristics'!B:B,MATCH(PolicyLevers!$C92,'Policy Characteristics'!$C:$C,0))</f>
        <v>Fuel Economy Standard</v>
      </c>
      <c r="C92" s="189" t="str">
        <f t="shared" si="5"/>
        <v>Percentage Additional Improvement of Fuel Economy Std</v>
      </c>
      <c r="D92" s="184" t="s">
        <v>396</v>
      </c>
      <c r="E92" s="184" t="s">
        <v>334</v>
      </c>
      <c r="F92" s="184" t="s">
        <v>397</v>
      </c>
      <c r="G92" s="184" t="s">
        <v>334</v>
      </c>
      <c r="H92" s="43">
        <v>365</v>
      </c>
      <c r="I92" s="361" t="s">
        <v>310</v>
      </c>
      <c r="J92" s="207" t="str">
        <f>INDEX('Policy Characteristics'!D:D,MATCH(PolicyLevers!$C92,'Policy Characteristics'!$C:$C,0))</f>
        <v>Vehicle Fuel Economy Standards</v>
      </c>
      <c r="K92" s="207" t="str">
        <f>INDEX('Policy Characteristics'!E:E,MATCH(PolicyLevers!$C92,'Policy Characteristics'!$C:$C,0))</f>
        <v>trans fuel economy standards</v>
      </c>
      <c r="L92" s="190">
        <f>INDEX('Policy Characteristics'!F:F,MATCH(PolicyLevers!$C92,'Policy Characteristics'!$C:$C,0))</f>
        <v>0</v>
      </c>
      <c r="M92" s="190">
        <f>INDEX('Policy Characteristics'!G:G,MATCH(PolicyLevers!$C92,'Policy Characteristics'!$C:$C,0))</f>
        <v>1</v>
      </c>
      <c r="N92" s="251">
        <f>INDEX('Policy Characteristics'!H:H,MATCH(PolicyLevers!$C92,'Policy Characteristics'!$C:$C,0))</f>
        <v>0.01</v>
      </c>
      <c r="O92" s="189" t="str">
        <f>INDEX('Policy Characteristics'!I:I,MATCH(PolicyLevers!$C92,'Policy Characteristics'!$C:$C,0))</f>
        <v>% increase in miles/gal</v>
      </c>
      <c r="P92" s="186"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89" t="str">
        <f>INDEX('Policy Characteristics'!K:K,MATCH(PolicyLevers!$C92,'Policy Characteristics'!$C:$C,0))</f>
        <v>transportation-sector-main.html#fuel-econ-std</v>
      </c>
      <c r="R92" s="189" t="str">
        <f>INDEX('Policy Characteristics'!L:L,MATCH(PolicyLevers!$C92,'Policy Characteristics'!$C:$C,0))</f>
        <v>fuel-economy-standard.html</v>
      </c>
      <c r="S92" s="210"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09" t="str">
        <f>INDEX('Policy Characteristics'!N:N,MATCH(PolicyLevers!$C92,'Policy Characteristics'!$C:$C,0))</f>
        <v>National Research Council, 2013, "Transitions to Alternative Vehicles and Fuels", https://www.nap.edu/catalog/18264/transitions-to-alternative-vehicles-and-fuels, Table 2.9, Fuel economy test mpg.</v>
      </c>
      <c r="U92" s="181">
        <f>INDEX('Policy Characteristics'!O:O,MATCH(PolicyLevers!$C92,'Policy Characteristics'!$C:$C,0))</f>
        <v>0</v>
      </c>
    </row>
    <row r="93" spans="1:21" x14ac:dyDescent="0.25">
      <c r="A93" s="350" t="str">
        <f>INDEX('Policy Characteristics'!A:A,MATCH(PolicyLevers!$C93,'Policy Characteristics'!$C:$C,0))</f>
        <v>Transportation</v>
      </c>
      <c r="B93" s="354" t="str">
        <f>INDEX('Policy Characteristics'!B:B,MATCH(PolicyLevers!$C93,'Policy Characteristics'!$C:$C,0))</f>
        <v>Fuel Economy Standard</v>
      </c>
      <c r="C93" s="189" t="str">
        <f t="shared" si="5"/>
        <v>Percentage Additional Improvement of Fuel Economy Std</v>
      </c>
      <c r="D93" s="184" t="s">
        <v>388</v>
      </c>
      <c r="E93" s="184" t="s">
        <v>343</v>
      </c>
      <c r="F93" s="184" t="s">
        <v>389</v>
      </c>
      <c r="G93" s="184" t="s">
        <v>402</v>
      </c>
      <c r="H93" s="43">
        <v>366</v>
      </c>
      <c r="I93" s="361" t="s">
        <v>310</v>
      </c>
      <c r="J93" s="207" t="str">
        <f>INDEX('Policy Characteristics'!D:D,MATCH(PolicyLevers!$C93,'Policy Characteristics'!$C:$C,0))</f>
        <v>Vehicle Fuel Economy Standards</v>
      </c>
      <c r="K93" s="207" t="str">
        <f>INDEX('Policy Characteristics'!E:E,MATCH(PolicyLevers!$C93,'Policy Characteristics'!$C:$C,0))</f>
        <v>trans fuel economy standards</v>
      </c>
      <c r="L93" s="190">
        <f>INDEX('Policy Characteristics'!F:F,MATCH(PolicyLevers!$C93,'Policy Characteristics'!$C:$C,0))</f>
        <v>0</v>
      </c>
      <c r="M93" s="194">
        <f>INDEX('Policy Characteristics'!G:G,MATCH(PolicyLevers!$C93,'Policy Characteristics'!$C:$C,0))</f>
        <v>1</v>
      </c>
      <c r="N93" s="251">
        <f>INDEX('Policy Characteristics'!H:H,MATCH(PolicyLevers!$C93,'Policy Characteristics'!$C:$C,0))</f>
        <v>0.01</v>
      </c>
      <c r="O93" s="189" t="str">
        <f>INDEX('Policy Characteristics'!I:I,MATCH(PolicyLevers!$C93,'Policy Characteristics'!$C:$C,0))</f>
        <v>% increase in miles/gal</v>
      </c>
      <c r="P93" s="201"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89" t="str">
        <f>INDEX('Policy Characteristics'!K:K,MATCH(PolicyLevers!$C93,'Policy Characteristics'!$C:$C,0))</f>
        <v>transportation-sector-main.html#fuel-econ-std</v>
      </c>
      <c r="R93" s="189" t="str">
        <f>INDEX('Policy Characteristics'!L:L,MATCH(PolicyLevers!$C93,'Policy Characteristics'!$C:$C,0))</f>
        <v>fuel-economy-standard.html</v>
      </c>
      <c r="S93" s="205"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4" t="str">
        <f>INDEX('Policy Characteristics'!N:N,MATCH(PolicyLevers!$C93,'Policy Characteristics'!$C:$C,0))</f>
        <v>National Research Council, 2013, "Transitions to Alternative Vehicles and Fuels", https://www.nap.edu/catalog/18264/transitions-to-alternative-vehicles-and-fuels, Table 2.9, Fuel economy test mpg.</v>
      </c>
      <c r="U93" s="181">
        <f>INDEX('Policy Characteristics'!O:O,MATCH(PolicyLevers!$C93,'Policy Characteristics'!$C:$C,0))</f>
        <v>0</v>
      </c>
    </row>
    <row r="94" spans="1:21" x14ac:dyDescent="0.25">
      <c r="A94" s="350" t="str">
        <f>INDEX('Policy Characteristics'!A:A,MATCH(PolicyLevers!$C94,'Policy Characteristics'!$C:$C,0))</f>
        <v>Transportation</v>
      </c>
      <c r="B94" s="354" t="str">
        <f>INDEX('Policy Characteristics'!B:B,MATCH(PolicyLevers!$C94,'Policy Characteristics'!$C:$C,0))</f>
        <v>Fuel Economy Standard</v>
      </c>
      <c r="C94" s="189" t="str">
        <f t="shared" si="5"/>
        <v>Percentage Additional Improvement of Fuel Economy Std</v>
      </c>
      <c r="D94" s="184" t="s">
        <v>396</v>
      </c>
      <c r="E94" s="184" t="s">
        <v>343</v>
      </c>
      <c r="F94" s="184" t="s">
        <v>397</v>
      </c>
      <c r="G94" s="184" t="s">
        <v>402</v>
      </c>
      <c r="H94" s="43">
        <v>367</v>
      </c>
      <c r="I94" s="361" t="s">
        <v>310</v>
      </c>
      <c r="J94" s="207" t="str">
        <f>INDEX('Policy Characteristics'!D:D,MATCH(PolicyLevers!$C94,'Policy Characteristics'!$C:$C,0))</f>
        <v>Vehicle Fuel Economy Standards</v>
      </c>
      <c r="K94" s="207" t="str">
        <f>INDEX('Policy Characteristics'!E:E,MATCH(PolicyLevers!$C94,'Policy Characteristics'!$C:$C,0))</f>
        <v>trans fuel economy standards</v>
      </c>
      <c r="L94" s="190">
        <f>INDEX('Policy Characteristics'!F:F,MATCH(PolicyLevers!$C94,'Policy Characteristics'!$C:$C,0))</f>
        <v>0</v>
      </c>
      <c r="M94" s="190">
        <f>INDEX('Policy Characteristics'!G:G,MATCH(PolicyLevers!$C94,'Policy Characteristics'!$C:$C,0))</f>
        <v>1</v>
      </c>
      <c r="N94" s="251">
        <f>INDEX('Policy Characteristics'!H:H,MATCH(PolicyLevers!$C94,'Policy Characteristics'!$C:$C,0))</f>
        <v>0.01</v>
      </c>
      <c r="O94" s="189" t="str">
        <f>INDEX('Policy Characteristics'!I:I,MATCH(PolicyLevers!$C94,'Policy Characteristics'!$C:$C,0))</f>
        <v>% increase in miles/gal</v>
      </c>
      <c r="P94" s="186"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89" t="str">
        <f>INDEX('Policy Characteristics'!K:K,MATCH(PolicyLevers!$C94,'Policy Characteristics'!$C:$C,0))</f>
        <v>transportation-sector-main.html#fuel-econ-std</v>
      </c>
      <c r="R94" s="189" t="str">
        <f>INDEX('Policy Characteristics'!L:L,MATCH(PolicyLevers!$C94,'Policy Characteristics'!$C:$C,0))</f>
        <v>fuel-economy-standard.html</v>
      </c>
      <c r="S94" s="205"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0" t="str">
        <f>INDEX('Policy Characteristics'!N:N,MATCH(PolicyLevers!$C94,'Policy Characteristics'!$C:$C,0))</f>
        <v>National Research Council, 2013, "Transitions to Alternative Vehicles and Fuels", https://www.nap.edu/catalog/18264/transitions-to-alternative-vehicles-and-fuels, Table 2.9, Fuel economy test mpg.</v>
      </c>
      <c r="U94" s="181">
        <f>INDEX('Policy Characteristics'!O:O,MATCH(PolicyLevers!$C94,'Policy Characteristics'!$C:$C,0))</f>
        <v>0</v>
      </c>
    </row>
    <row r="95" spans="1:21" x14ac:dyDescent="0.25">
      <c r="A95" s="350" t="str">
        <f>INDEX('Policy Characteristics'!A:A,MATCH(PolicyLevers!$C95,'Policy Characteristics'!$C:$C,0))</f>
        <v>Transportation</v>
      </c>
      <c r="B95" s="354" t="str">
        <f>INDEX('Policy Characteristics'!B:B,MATCH(PolicyLevers!$C95,'Policy Characteristics'!$C:$C,0))</f>
        <v>Fuel Economy Standard</v>
      </c>
      <c r="C95" s="189" t="str">
        <f t="shared" si="5"/>
        <v>Percentage Additional Improvement of Fuel Economy Std</v>
      </c>
      <c r="D95" s="184" t="s">
        <v>388</v>
      </c>
      <c r="E95" s="184" t="s">
        <v>346</v>
      </c>
      <c r="F95" s="184" t="s">
        <v>389</v>
      </c>
      <c r="G95" s="184" t="s">
        <v>405</v>
      </c>
      <c r="H95" s="43">
        <v>368</v>
      </c>
      <c r="I95" s="361" t="s">
        <v>310</v>
      </c>
      <c r="J95" s="207" t="str">
        <f>INDEX('Policy Characteristics'!D:D,MATCH(PolicyLevers!$C95,'Policy Characteristics'!$C:$C,0))</f>
        <v>Vehicle Fuel Economy Standards</v>
      </c>
      <c r="K95" s="207" t="str">
        <f>INDEX('Policy Characteristics'!E:E,MATCH(PolicyLevers!$C95,'Policy Characteristics'!$C:$C,0))</f>
        <v>trans fuel economy standards</v>
      </c>
      <c r="L95" s="190">
        <f>INDEX('Policy Characteristics'!F:F,MATCH(PolicyLevers!$C95,'Policy Characteristics'!$C:$C,0))</f>
        <v>0</v>
      </c>
      <c r="M95" s="194">
        <f>INDEX('Policy Characteristics'!G:G,MATCH(PolicyLevers!$C95,'Policy Characteristics'!$C:$C,0))</f>
        <v>1</v>
      </c>
      <c r="N95" s="251">
        <f>INDEX('Policy Characteristics'!H:H,MATCH(PolicyLevers!$C95,'Policy Characteristics'!$C:$C,0))</f>
        <v>0.01</v>
      </c>
      <c r="O95" s="189" t="str">
        <f>INDEX('Policy Characteristics'!I:I,MATCH(PolicyLevers!$C95,'Policy Characteristics'!$C:$C,0))</f>
        <v>% increase in miles/gal</v>
      </c>
      <c r="P95" s="186"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89" t="str">
        <f>INDEX('Policy Characteristics'!K:K,MATCH(PolicyLevers!$C95,'Policy Characteristics'!$C:$C,0))</f>
        <v>transportation-sector-main.html#fuel-econ-std</v>
      </c>
      <c r="R95" s="189" t="str">
        <f>INDEX('Policy Characteristics'!L:L,MATCH(PolicyLevers!$C95,'Policy Characteristics'!$C:$C,0))</f>
        <v>fuel-economy-standard.html</v>
      </c>
      <c r="S95" s="205"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4" t="str">
        <f>INDEX('Policy Characteristics'!N:N,MATCH(PolicyLevers!$C95,'Policy Characteristics'!$C:$C,0))</f>
        <v>National Research Council, 2013, "Transitions to Alternative Vehicles and Fuels", https://www.nap.edu/catalog/18264/transitions-to-alternative-vehicles-and-fuels, Table 2.9, Fuel economy test mpg.</v>
      </c>
      <c r="U95" s="181">
        <f>INDEX('Policy Characteristics'!O:O,MATCH(PolicyLevers!$C95,'Policy Characteristics'!$C:$C,0))</f>
        <v>0</v>
      </c>
    </row>
    <row r="96" spans="1:21" x14ac:dyDescent="0.25">
      <c r="A96" s="350" t="str">
        <f>INDEX('Policy Characteristics'!A:A,MATCH(PolicyLevers!$C96,'Policy Characteristics'!$C:$C,0))</f>
        <v>Transportation</v>
      </c>
      <c r="B96" s="354" t="str">
        <f>INDEX('Policy Characteristics'!B:B,MATCH(PolicyLevers!$C96,'Policy Characteristics'!$C:$C,0))</f>
        <v>Fuel Economy Standard</v>
      </c>
      <c r="C96" s="189" t="str">
        <f t="shared" si="5"/>
        <v>Percentage Additional Improvement of Fuel Economy Std</v>
      </c>
      <c r="D96" s="184" t="s">
        <v>396</v>
      </c>
      <c r="E96" s="184" t="s">
        <v>346</v>
      </c>
      <c r="F96" s="184" t="s">
        <v>397</v>
      </c>
      <c r="G96" s="184" t="s">
        <v>405</v>
      </c>
      <c r="H96" s="43">
        <v>369</v>
      </c>
      <c r="I96" s="361" t="s">
        <v>310</v>
      </c>
      <c r="J96" s="207" t="str">
        <f>INDEX('Policy Characteristics'!D:D,MATCH(PolicyLevers!$C96,'Policy Characteristics'!$C:$C,0))</f>
        <v>Vehicle Fuel Economy Standards</v>
      </c>
      <c r="K96" s="207" t="str">
        <f>INDEX('Policy Characteristics'!E:E,MATCH(PolicyLevers!$C96,'Policy Characteristics'!$C:$C,0))</f>
        <v>trans fuel economy standards</v>
      </c>
      <c r="L96" s="190">
        <f>INDEX('Policy Characteristics'!F:F,MATCH(PolicyLevers!$C96,'Policy Characteristics'!$C:$C,0))</f>
        <v>0</v>
      </c>
      <c r="M96" s="190">
        <f>INDEX('Policy Characteristics'!G:G,MATCH(PolicyLevers!$C96,'Policy Characteristics'!$C:$C,0))</f>
        <v>1</v>
      </c>
      <c r="N96" s="251">
        <f>INDEX('Policy Characteristics'!H:H,MATCH(PolicyLevers!$C96,'Policy Characteristics'!$C:$C,0))</f>
        <v>0.01</v>
      </c>
      <c r="O96" s="189" t="str">
        <f>INDEX('Policy Characteristics'!I:I,MATCH(PolicyLevers!$C96,'Policy Characteristics'!$C:$C,0))</f>
        <v>% increase in miles/gal</v>
      </c>
      <c r="P96" s="186"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89" t="str">
        <f>INDEX('Policy Characteristics'!K:K,MATCH(PolicyLevers!$C96,'Policy Characteristics'!$C:$C,0))</f>
        <v>transportation-sector-main.html#fuel-econ-std</v>
      </c>
      <c r="R96" s="189" t="str">
        <f>INDEX('Policy Characteristics'!L:L,MATCH(PolicyLevers!$C96,'Policy Characteristics'!$C:$C,0))</f>
        <v>fuel-economy-standard.html</v>
      </c>
      <c r="S96" s="205"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0" t="str">
        <f>INDEX('Policy Characteristics'!N:N,MATCH(PolicyLevers!$C96,'Policy Characteristics'!$C:$C,0))</f>
        <v>National Research Council, 2013, "Transitions to Alternative Vehicles and Fuels", https://www.nap.edu/catalog/18264/transitions-to-alternative-vehicles-and-fuels, Table 2.9, Fuel economy test mpg.</v>
      </c>
      <c r="U96" s="181">
        <f>INDEX('Policy Characteristics'!O:O,MATCH(PolicyLevers!$C96,'Policy Characteristics'!$C:$C,0))</f>
        <v>0</v>
      </c>
    </row>
    <row r="97" spans="1:21" x14ac:dyDescent="0.25">
      <c r="A97" s="350" t="str">
        <f>INDEX('Policy Characteristics'!A:A,MATCH(PolicyLevers!$C97,'Policy Characteristics'!$C:$C,0))</f>
        <v>Transportation</v>
      </c>
      <c r="B97" s="354" t="str">
        <f>INDEX('Policy Characteristics'!B:B,MATCH(PolicyLevers!$C97,'Policy Characteristics'!$C:$C,0))</f>
        <v>Fuel Economy Standard</v>
      </c>
      <c r="C97" s="189" t="str">
        <f t="shared" si="5"/>
        <v>Percentage Additional Improvement of Fuel Economy Std</v>
      </c>
      <c r="D97" s="184" t="s">
        <v>388</v>
      </c>
      <c r="E97" s="184" t="s">
        <v>354</v>
      </c>
      <c r="F97" s="184" t="s">
        <v>389</v>
      </c>
      <c r="G97" s="184" t="s">
        <v>406</v>
      </c>
      <c r="H97" s="43">
        <v>370</v>
      </c>
      <c r="I97" s="361" t="s">
        <v>310</v>
      </c>
      <c r="J97" s="207" t="str">
        <f>INDEX('Policy Characteristics'!D:D,MATCH(PolicyLevers!$C97,'Policy Characteristics'!$C:$C,0))</f>
        <v>Vehicle Fuel Economy Standards</v>
      </c>
      <c r="K97" s="207" t="str">
        <f>INDEX('Policy Characteristics'!E:E,MATCH(PolicyLevers!$C97,'Policy Characteristics'!$C:$C,0))</f>
        <v>trans fuel economy standards</v>
      </c>
      <c r="L97" s="190">
        <f>INDEX('Policy Characteristics'!F:F,MATCH(PolicyLevers!$C97,'Policy Characteristics'!$C:$C,0))</f>
        <v>0</v>
      </c>
      <c r="M97" s="194">
        <f>INDEX('Policy Characteristics'!G:G,MATCH(PolicyLevers!$C97,'Policy Characteristics'!$C:$C,0))</f>
        <v>1</v>
      </c>
      <c r="N97" s="251">
        <f>INDEX('Policy Characteristics'!H:H,MATCH(PolicyLevers!$C97,'Policy Characteristics'!$C:$C,0))</f>
        <v>0.01</v>
      </c>
      <c r="O97" s="189" t="str">
        <f>INDEX('Policy Characteristics'!I:I,MATCH(PolicyLevers!$C97,'Policy Characteristics'!$C:$C,0))</f>
        <v>% increase in miles/gal</v>
      </c>
      <c r="P97" s="186"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89" t="str">
        <f>INDEX('Policy Characteristics'!K:K,MATCH(PolicyLevers!$C97,'Policy Characteristics'!$C:$C,0))</f>
        <v>transportation-sector-main.html#fuel-econ-std</v>
      </c>
      <c r="R97" s="189" t="str">
        <f>INDEX('Policy Characteristics'!L:L,MATCH(PolicyLevers!$C97,'Policy Characteristics'!$C:$C,0))</f>
        <v>fuel-economy-standard.html</v>
      </c>
      <c r="S97" s="205"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4" t="str">
        <f>INDEX('Policy Characteristics'!N:N,MATCH(PolicyLevers!$C97,'Policy Characteristics'!$C:$C,0))</f>
        <v>National Research Council, 2013, "Transitions to Alternative Vehicles and Fuels", https://www.nap.edu/catalog/18264/transitions-to-alternative-vehicles-and-fuels, Table 2.9, Fuel economy test mpg.</v>
      </c>
      <c r="U97" s="181">
        <f>INDEX('Policy Characteristics'!O:O,MATCH(PolicyLevers!$C97,'Policy Characteristics'!$C:$C,0))</f>
        <v>0</v>
      </c>
    </row>
    <row r="98" spans="1:21" x14ac:dyDescent="0.25">
      <c r="A98" s="350" t="str">
        <f>INDEX('Policy Characteristics'!A:A,MATCH(PolicyLevers!$C98,'Policy Characteristics'!$C:$C,0))</f>
        <v>Transportation</v>
      </c>
      <c r="B98" s="354" t="str">
        <f>INDEX('Policy Characteristics'!B:B,MATCH(PolicyLevers!$C98,'Policy Characteristics'!$C:$C,0))</f>
        <v>Fuel Economy Standard</v>
      </c>
      <c r="C98" s="189" t="str">
        <f t="shared" si="5"/>
        <v>Percentage Additional Improvement of Fuel Economy Std</v>
      </c>
      <c r="D98" s="184" t="s">
        <v>396</v>
      </c>
      <c r="E98" s="184" t="s">
        <v>354</v>
      </c>
      <c r="F98" s="184" t="s">
        <v>397</v>
      </c>
      <c r="G98" s="184" t="s">
        <v>406</v>
      </c>
      <c r="H98" s="43">
        <v>371</v>
      </c>
      <c r="I98" s="361" t="s">
        <v>310</v>
      </c>
      <c r="J98" s="207" t="str">
        <f>INDEX('Policy Characteristics'!D:D,MATCH(PolicyLevers!$C98,'Policy Characteristics'!$C:$C,0))</f>
        <v>Vehicle Fuel Economy Standards</v>
      </c>
      <c r="K98" s="207" t="str">
        <f>INDEX('Policy Characteristics'!E:E,MATCH(PolicyLevers!$C98,'Policy Characteristics'!$C:$C,0))</f>
        <v>trans fuel economy standards</v>
      </c>
      <c r="L98" s="190">
        <f>INDEX('Policy Characteristics'!F:F,MATCH(PolicyLevers!$C98,'Policy Characteristics'!$C:$C,0))</f>
        <v>0</v>
      </c>
      <c r="M98" s="190">
        <f>INDEX('Policy Characteristics'!G:G,MATCH(PolicyLevers!$C98,'Policy Characteristics'!$C:$C,0))</f>
        <v>1</v>
      </c>
      <c r="N98" s="251">
        <f>INDEX('Policy Characteristics'!H:H,MATCH(PolicyLevers!$C98,'Policy Characteristics'!$C:$C,0))</f>
        <v>0.01</v>
      </c>
      <c r="O98" s="189" t="str">
        <f>INDEX('Policy Characteristics'!I:I,MATCH(PolicyLevers!$C98,'Policy Characteristics'!$C:$C,0))</f>
        <v>% increase in miles/gal</v>
      </c>
      <c r="P98" s="186"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89" t="str">
        <f>INDEX('Policy Characteristics'!K:K,MATCH(PolicyLevers!$C98,'Policy Characteristics'!$C:$C,0))</f>
        <v>transportation-sector-main.html#fuel-econ-std</v>
      </c>
      <c r="R98" s="189" t="str">
        <f>INDEX('Policy Characteristics'!L:L,MATCH(PolicyLevers!$C98,'Policy Characteristics'!$C:$C,0))</f>
        <v>fuel-economy-standard.html</v>
      </c>
      <c r="S98" s="205"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0" t="str">
        <f>INDEX('Policy Characteristics'!N:N,MATCH(PolicyLevers!$C98,'Policy Characteristics'!$C:$C,0))</f>
        <v>National Research Council, 2013, "Transitions to Alternative Vehicles and Fuels", https://www.nap.edu/catalog/18264/transitions-to-alternative-vehicles-and-fuels, Table 2.9, Fuel economy test mpg.</v>
      </c>
      <c r="U98" s="181">
        <f>INDEX('Policy Characteristics'!O:O,MATCH(PolicyLevers!$C98,'Policy Characteristics'!$C:$C,0))</f>
        <v>0</v>
      </c>
    </row>
    <row r="99" spans="1:21" x14ac:dyDescent="0.25">
      <c r="A99" s="350" t="str">
        <f>INDEX('Policy Characteristics'!A:A,MATCH(PolicyLevers!$C99,'Policy Characteristics'!$C:$C,0))</f>
        <v>Transportation</v>
      </c>
      <c r="B99" s="354" t="str">
        <f>INDEX('Policy Characteristics'!B:B,MATCH(PolicyLevers!$C99,'Policy Characteristics'!$C:$C,0))</f>
        <v>Fuel Economy Standard</v>
      </c>
      <c r="C99" s="189" t="str">
        <f t="shared" si="5"/>
        <v>Percentage Additional Improvement of Fuel Economy Std</v>
      </c>
      <c r="D99" s="184" t="s">
        <v>388</v>
      </c>
      <c r="E99" s="184" t="s">
        <v>362</v>
      </c>
      <c r="F99" s="184" t="s">
        <v>389</v>
      </c>
      <c r="G99" s="184" t="s">
        <v>410</v>
      </c>
      <c r="H99" s="43">
        <v>372</v>
      </c>
      <c r="I99" s="361" t="s">
        <v>310</v>
      </c>
      <c r="J99" s="207" t="str">
        <f>INDEX('Policy Characteristics'!D:D,MATCH(PolicyLevers!$C99,'Policy Characteristics'!$C:$C,0))</f>
        <v>Vehicle Fuel Economy Standards</v>
      </c>
      <c r="K99" s="207" t="str">
        <f>INDEX('Policy Characteristics'!E:E,MATCH(PolicyLevers!$C99,'Policy Characteristics'!$C:$C,0))</f>
        <v>trans fuel economy standards</v>
      </c>
      <c r="L99" s="190">
        <f>INDEX('Policy Characteristics'!F:F,MATCH(PolicyLevers!$C99,'Policy Characteristics'!$C:$C,0))</f>
        <v>0</v>
      </c>
      <c r="M99" s="194">
        <f>INDEX('Policy Characteristics'!G:G,MATCH(PolicyLevers!$C99,'Policy Characteristics'!$C:$C,0))</f>
        <v>1</v>
      </c>
      <c r="N99" s="251">
        <f>INDEX('Policy Characteristics'!H:H,MATCH(PolicyLevers!$C99,'Policy Characteristics'!$C:$C,0))</f>
        <v>0.01</v>
      </c>
      <c r="O99" s="189" t="str">
        <f>INDEX('Policy Characteristics'!I:I,MATCH(PolicyLevers!$C99,'Policy Characteristics'!$C:$C,0))</f>
        <v>% increase in miles/gal</v>
      </c>
      <c r="P99" s="186"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89" t="str">
        <f>INDEX('Policy Characteristics'!K:K,MATCH(PolicyLevers!$C99,'Policy Characteristics'!$C:$C,0))</f>
        <v>transportation-sector-main.html#fuel-econ-std</v>
      </c>
      <c r="R99" s="189" t="str">
        <f>INDEX('Policy Characteristics'!L:L,MATCH(PolicyLevers!$C99,'Policy Characteristics'!$C:$C,0))</f>
        <v>fuel-economy-standard.html</v>
      </c>
      <c r="S99" s="205"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4" t="str">
        <f>INDEX('Policy Characteristics'!N:N,MATCH(PolicyLevers!$C99,'Policy Characteristics'!$C:$C,0))</f>
        <v>National Research Council, 2013, "Transitions to Alternative Vehicles and Fuels", https://www.nap.edu/catalog/18264/transitions-to-alternative-vehicles-and-fuels, Table 2.9, Fuel economy test mpg.</v>
      </c>
      <c r="U99" s="181">
        <f>INDEX('Policy Characteristics'!O:O,MATCH(PolicyLevers!$C99,'Policy Characteristics'!$C:$C,0))</f>
        <v>0</v>
      </c>
    </row>
    <row r="100" spans="1:21" x14ac:dyDescent="0.25">
      <c r="A100" s="350" t="str">
        <f>INDEX('Policy Characteristics'!A:A,MATCH(PolicyLevers!$C100,'Policy Characteristics'!$C:$C,0))</f>
        <v>Transportation</v>
      </c>
      <c r="B100" s="354" t="str">
        <f>INDEX('Policy Characteristics'!B:B,MATCH(PolicyLevers!$C100,'Policy Characteristics'!$C:$C,0))</f>
        <v>Fuel Economy Standard</v>
      </c>
      <c r="C100" s="189" t="str">
        <f t="shared" si="5"/>
        <v>Percentage Additional Improvement of Fuel Economy Std</v>
      </c>
      <c r="D100" s="184" t="s">
        <v>396</v>
      </c>
      <c r="E100" s="184" t="s">
        <v>362</v>
      </c>
      <c r="F100" s="184" t="s">
        <v>397</v>
      </c>
      <c r="G100" s="184" t="s">
        <v>410</v>
      </c>
      <c r="H100" s="43">
        <v>373</v>
      </c>
      <c r="I100" s="361" t="s">
        <v>332</v>
      </c>
      <c r="J100" s="207" t="str">
        <f>INDEX('Policy Characteristics'!D:D,MATCH(PolicyLevers!$C100,'Policy Characteristics'!$C:$C,0))</f>
        <v>Vehicle Fuel Economy Standards</v>
      </c>
      <c r="K100" s="207" t="str">
        <f>INDEX('Policy Characteristics'!E:E,MATCH(PolicyLevers!$C100,'Policy Characteristics'!$C:$C,0))</f>
        <v>trans fuel economy standards</v>
      </c>
      <c r="L100" s="197">
        <f>INDEX('Policy Characteristics'!F:F,MATCH(PolicyLevers!$C100,'Policy Characteristics'!$C:$C,0))</f>
        <v>0</v>
      </c>
      <c r="M100" s="185">
        <f>INDEX('Policy Characteristics'!G:G,MATCH(PolicyLevers!$C100,'Policy Characteristics'!$C:$C,0))</f>
        <v>1</v>
      </c>
      <c r="N100" s="197">
        <f>INDEX('Policy Characteristics'!H:H,MATCH(PolicyLevers!$C100,'Policy Characteristics'!$C:$C,0))</f>
        <v>0.01</v>
      </c>
      <c r="O100" s="199" t="str">
        <f>INDEX('Policy Characteristics'!I:I,MATCH(PolicyLevers!$C100,'Policy Characteristics'!$C:$C,0))</f>
        <v>% increase in miles/gal</v>
      </c>
      <c r="P100" s="186"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199" t="str">
        <f>INDEX('Policy Characteristics'!K:K,MATCH(PolicyLevers!$C100,'Policy Characteristics'!$C:$C,0))</f>
        <v>transportation-sector-main.html#fuel-econ-std</v>
      </c>
      <c r="R100" s="199" t="str">
        <f>INDEX('Policy Characteristics'!L:L,MATCH(PolicyLevers!$C100,'Policy Characteristics'!$C:$C,0))</f>
        <v>fuel-economy-standard.html</v>
      </c>
      <c r="S100" s="205"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4" t="str">
        <f>INDEX('Policy Characteristics'!N:N,MATCH(PolicyLevers!$C100,'Policy Characteristics'!$C:$C,0))</f>
        <v>National Research Council, 2013, "Transitions to Alternative Vehicles and Fuels", https://www.nap.edu/catalog/18264/transitions-to-alternative-vehicles-and-fuels, Table 2.9, Fuel economy test mpg.</v>
      </c>
      <c r="U100" s="181">
        <f>INDEX('Policy Characteristics'!O:O,MATCH(PolicyLevers!$C100,'Policy Characteristics'!$C:$C,0))</f>
        <v>0</v>
      </c>
    </row>
    <row r="101" spans="1:21" s="182" customFormat="1" x14ac:dyDescent="0.25">
      <c r="A101" s="350" t="str">
        <f>INDEX('Policy Characteristics'!A:A,MATCH(PolicyLevers!$C101,'Policy Characteristics'!$C:$C,0))</f>
        <v>Transportation</v>
      </c>
      <c r="B101" s="353" t="str">
        <f>INDEX('Policy Characteristics'!B:B,MATCH(PolicyLevers!$C101,'Policy Characteristics'!$C:$C,0))</f>
        <v>Hydrogen Vehicle Sales Standard</v>
      </c>
      <c r="C101" s="182" t="s">
        <v>456</v>
      </c>
      <c r="D101" s="184" t="s">
        <v>388</v>
      </c>
      <c r="E101" s="184" t="s">
        <v>307</v>
      </c>
      <c r="F101" s="184" t="s">
        <v>389</v>
      </c>
      <c r="G101" s="184" t="s">
        <v>307</v>
      </c>
      <c r="H101" s="183">
        <v>460</v>
      </c>
      <c r="I101" s="356" t="s">
        <v>310</v>
      </c>
      <c r="J101" s="182" t="str">
        <f>INDEX('Policy Characteristics'!D:D,MATCH(PolicyLevers!$C101,'Policy Characteristics'!$C:$C,0))</f>
        <v>Hydrogen Veh Sales Standard</v>
      </c>
      <c r="K101" s="181" t="str">
        <f>INDEX('Policy Characteristics'!E:E,MATCH(PolicyLevers!$C101,'Policy Characteristics'!$C:$C,0))</f>
        <v>trans hydrogen vehicle minimum</v>
      </c>
      <c r="L101" s="194">
        <f>INDEX('Policy Characteristics'!F:F,MATCH(PolicyLevers!$C101,'Policy Characteristics'!$C:$C,0))</f>
        <v>0</v>
      </c>
      <c r="M101" s="194">
        <f>INDEX('Policy Characteristics'!G:G,MATCH(PolicyLevers!$C101,'Policy Characteristics'!$C:$C,0))</f>
        <v>1</v>
      </c>
      <c r="N101" s="247">
        <f>INDEX('Policy Characteristics'!H:H,MATCH(PolicyLevers!$C101,'Policy Characteristics'!$C:$C,0))</f>
        <v>0.01</v>
      </c>
      <c r="O101" s="184" t="str">
        <f>INDEX('Policy Characteristics'!I:I,MATCH(PolicyLevers!$C101,'Policy Characteristics'!$C:$C,0))</f>
        <v>% of new vehicles sold</v>
      </c>
      <c r="P101" s="186"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4">
        <f>INDEX('Policy Characteristics'!K:K,MATCH(PolicyLevers!$C101,'Policy Characteristics'!$C:$C,0))</f>
        <v>0</v>
      </c>
      <c r="R101" s="244" t="str">
        <f>INDEX('Policy Characteristics'!L:L,MATCH(PolicyLevers!$C101,'Policy Characteristics'!$C:$C,0))</f>
        <v>hydrogen-vehicle-mandate.html</v>
      </c>
      <c r="S101" s="211" t="str">
        <f>INDEX('Policy Characteristics'!M:M,MATCH(PolicyLevers!$C101,'Policy Characteristics'!$C:$C,0))</f>
        <v>https://wamu.org/story/19/03/18/japan-is-betting-big-on-the-future-of-hydrogen-cars/</v>
      </c>
      <c r="T101" s="191">
        <f>INDEX('Policy Characteristics'!N:N,MATCH(PolicyLevers!$C101,'Policy Characteristics'!$C:$C,0))</f>
        <v>0</v>
      </c>
      <c r="U101" s="182">
        <f>INDEX('Policy Characteristics'!O:O,MATCH(PolicyLevers!$C101,'Policy Characteristics'!$C:$C,0))</f>
        <v>0</v>
      </c>
    </row>
    <row r="102" spans="1:21" x14ac:dyDescent="0.25">
      <c r="A102" s="350" t="str">
        <f>INDEX('Policy Characteristics'!A:A,MATCH(PolicyLevers!$C102,'Policy Characteristics'!$C:$C,0))</f>
        <v>Transportation</v>
      </c>
      <c r="B102" s="354" t="str">
        <f>INDEX('Policy Characteristics'!B:B,MATCH(PolicyLevers!$C102,'Policy Characteristics'!$C:$C,0))</f>
        <v>Hydrogen Vehicle Sales Standard</v>
      </c>
      <c r="C102" s="189" t="str">
        <f t="shared" ref="C102:C112" si="6">C$101</f>
        <v>Minimum Required Hydrogen Vehicle Sales Percentage</v>
      </c>
      <c r="D102" s="184" t="s">
        <v>396</v>
      </c>
      <c r="E102" s="184" t="s">
        <v>307</v>
      </c>
      <c r="F102" s="184" t="s">
        <v>397</v>
      </c>
      <c r="G102" s="184" t="s">
        <v>307</v>
      </c>
      <c r="H102" s="43">
        <v>461</v>
      </c>
      <c r="I102" s="356" t="s">
        <v>310</v>
      </c>
      <c r="J102" s="189" t="str">
        <f>INDEX('Policy Characteristics'!D:D,MATCH(PolicyLevers!$C102,'Policy Characteristics'!$C:$C,0))</f>
        <v>Hydrogen Veh Sales Standard</v>
      </c>
      <c r="K102" s="189" t="str">
        <f>INDEX('Policy Characteristics'!E:E,MATCH(PolicyLevers!$C102,'Policy Characteristics'!$C:$C,0))</f>
        <v>trans hydrogen vehicle minimum</v>
      </c>
      <c r="L102" s="190">
        <f>INDEX('Policy Characteristics'!F:F,MATCH(PolicyLevers!$C102,'Policy Characteristics'!$C:$C,0))</f>
        <v>0</v>
      </c>
      <c r="M102" s="190">
        <f>INDEX('Policy Characteristics'!G:G,MATCH(PolicyLevers!$C102,'Policy Characteristics'!$C:$C,0))</f>
        <v>1</v>
      </c>
      <c r="N102" s="251">
        <f>INDEX('Policy Characteristics'!H:H,MATCH(PolicyLevers!$C102,'Policy Characteristics'!$C:$C,0))</f>
        <v>0.01</v>
      </c>
      <c r="O102" s="189" t="str">
        <f>INDEX('Policy Characteristics'!I:I,MATCH(PolicyLevers!$C102,'Policy Characteristics'!$C:$C,0))</f>
        <v>% of new vehicles sold</v>
      </c>
      <c r="P102" s="186"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199">
        <f>INDEX('Policy Characteristics'!K:K,MATCH(PolicyLevers!$C102,'Policy Characteristics'!$C:$C,0))</f>
        <v>0</v>
      </c>
      <c r="R102" s="189" t="str">
        <f>INDEX('Policy Characteristics'!L:L,MATCH(PolicyLevers!$C102,'Policy Characteristics'!$C:$C,0))</f>
        <v>hydrogen-vehicle-mandate.html</v>
      </c>
      <c r="S102" s="205" t="str">
        <f>INDEX('Policy Characteristics'!M:M,MATCH(PolicyLevers!$C102,'Policy Characteristics'!$C:$C,0))</f>
        <v>https://wamu.org/story/19/03/18/japan-is-betting-big-on-the-future-of-hydrogen-cars/</v>
      </c>
      <c r="T102" s="184">
        <f>INDEX('Policy Characteristics'!N:N,MATCH(PolicyLevers!$C102,'Policy Characteristics'!$C:$C,0))</f>
        <v>0</v>
      </c>
      <c r="U102" s="181">
        <f>INDEX('Policy Characteristics'!O:O,MATCH(PolicyLevers!$C102,'Policy Characteristics'!$C:$C,0))</f>
        <v>0</v>
      </c>
    </row>
    <row r="103" spans="1:21" x14ac:dyDescent="0.25">
      <c r="A103" s="350" t="str">
        <f>INDEX('Policy Characteristics'!A:A,MATCH(PolicyLevers!$C103,'Policy Characteristics'!$C:$C,0))</f>
        <v>Transportation</v>
      </c>
      <c r="B103" s="354" t="str">
        <f>INDEX('Policy Characteristics'!B:B,MATCH(PolicyLevers!$C103,'Policy Characteristics'!$C:$C,0))</f>
        <v>Hydrogen Vehicle Sales Standard</v>
      </c>
      <c r="C103" s="189" t="str">
        <f t="shared" si="6"/>
        <v>Minimum Required Hydrogen Vehicle Sales Percentage</v>
      </c>
      <c r="D103" s="184" t="s">
        <v>388</v>
      </c>
      <c r="E103" s="184" t="s">
        <v>334</v>
      </c>
      <c r="F103" s="184" t="s">
        <v>389</v>
      </c>
      <c r="G103" s="184" t="s">
        <v>334</v>
      </c>
      <c r="H103" s="183">
        <v>462</v>
      </c>
      <c r="I103" s="356" t="s">
        <v>310</v>
      </c>
      <c r="J103" s="189" t="str">
        <f>INDEX('Policy Characteristics'!D:D,MATCH(PolicyLevers!$C103,'Policy Characteristics'!$C:$C,0))</f>
        <v>Hydrogen Veh Sales Standard</v>
      </c>
      <c r="K103" s="189" t="str">
        <f>INDEX('Policy Characteristics'!E:E,MATCH(PolicyLevers!$C103,'Policy Characteristics'!$C:$C,0))</f>
        <v>trans hydrogen vehicle minimum</v>
      </c>
      <c r="L103" s="190">
        <f>INDEX('Policy Characteristics'!F:F,MATCH(PolicyLevers!$C103,'Policy Characteristics'!$C:$C,0))</f>
        <v>0</v>
      </c>
      <c r="M103" s="190">
        <f>INDEX('Policy Characteristics'!G:G,MATCH(PolicyLevers!$C103,'Policy Characteristics'!$C:$C,0))</f>
        <v>1</v>
      </c>
      <c r="N103" s="251">
        <f>INDEX('Policy Characteristics'!H:H,MATCH(PolicyLevers!$C103,'Policy Characteristics'!$C:$C,0))</f>
        <v>0.01</v>
      </c>
      <c r="O103" s="189" t="str">
        <f>INDEX('Policy Characteristics'!I:I,MATCH(PolicyLevers!$C103,'Policy Characteristics'!$C:$C,0))</f>
        <v>% of new vehicles sold</v>
      </c>
      <c r="P103" s="186"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199">
        <f>INDEX('Policy Characteristics'!K:K,MATCH(PolicyLevers!$C103,'Policy Characteristics'!$C:$C,0))</f>
        <v>0</v>
      </c>
      <c r="R103" s="189" t="str">
        <f>INDEX('Policy Characteristics'!L:L,MATCH(PolicyLevers!$C103,'Policy Characteristics'!$C:$C,0))</f>
        <v>hydrogen-vehicle-mandate.html</v>
      </c>
      <c r="S103" s="205" t="str">
        <f>INDEX('Policy Characteristics'!M:M,MATCH(PolicyLevers!$C103,'Policy Characteristics'!$C:$C,0))</f>
        <v>https://wamu.org/story/19/03/18/japan-is-betting-big-on-the-future-of-hydrogen-cars/</v>
      </c>
      <c r="T103" s="184">
        <f>INDEX('Policy Characteristics'!N:N,MATCH(PolicyLevers!$C103,'Policy Characteristics'!$C:$C,0))</f>
        <v>0</v>
      </c>
      <c r="U103" s="181">
        <f>INDEX('Policy Characteristics'!O:O,MATCH(PolicyLevers!$C103,'Policy Characteristics'!$C:$C,0))</f>
        <v>0</v>
      </c>
    </row>
    <row r="104" spans="1:21" x14ac:dyDescent="0.25">
      <c r="A104" s="350" t="str">
        <f>INDEX('Policy Characteristics'!A:A,MATCH(PolicyLevers!$C104,'Policy Characteristics'!$C:$C,0))</f>
        <v>Transportation</v>
      </c>
      <c r="B104" s="354" t="str">
        <f>INDEX('Policy Characteristics'!B:B,MATCH(PolicyLevers!$C104,'Policy Characteristics'!$C:$C,0))</f>
        <v>Hydrogen Vehicle Sales Standard</v>
      </c>
      <c r="C104" s="189" t="str">
        <f t="shared" si="6"/>
        <v>Minimum Required Hydrogen Vehicle Sales Percentage</v>
      </c>
      <c r="D104" s="184" t="s">
        <v>396</v>
      </c>
      <c r="E104" s="184" t="s">
        <v>334</v>
      </c>
      <c r="F104" s="184" t="s">
        <v>397</v>
      </c>
      <c r="G104" s="184" t="s">
        <v>334</v>
      </c>
      <c r="H104" s="43">
        <v>463</v>
      </c>
      <c r="I104" s="356" t="s">
        <v>310</v>
      </c>
      <c r="J104" s="189" t="str">
        <f>INDEX('Policy Characteristics'!D:D,MATCH(PolicyLevers!$C104,'Policy Characteristics'!$C:$C,0))</f>
        <v>Hydrogen Veh Sales Standard</v>
      </c>
      <c r="K104" s="189" t="str">
        <f>INDEX('Policy Characteristics'!E:E,MATCH(PolicyLevers!$C104,'Policy Characteristics'!$C:$C,0))</f>
        <v>trans hydrogen vehicle minimum</v>
      </c>
      <c r="L104" s="190">
        <f>INDEX('Policy Characteristics'!F:F,MATCH(PolicyLevers!$C104,'Policy Characteristics'!$C:$C,0))</f>
        <v>0</v>
      </c>
      <c r="M104" s="190">
        <f>INDEX('Policy Characteristics'!G:G,MATCH(PolicyLevers!$C104,'Policy Characteristics'!$C:$C,0))</f>
        <v>1</v>
      </c>
      <c r="N104" s="251">
        <f>INDEX('Policy Characteristics'!H:H,MATCH(PolicyLevers!$C104,'Policy Characteristics'!$C:$C,0))</f>
        <v>0.01</v>
      </c>
      <c r="O104" s="189" t="str">
        <f>INDEX('Policy Characteristics'!I:I,MATCH(PolicyLevers!$C104,'Policy Characteristics'!$C:$C,0))</f>
        <v>% of new vehicles sold</v>
      </c>
      <c r="P104" s="186"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199">
        <f>INDEX('Policy Characteristics'!K:K,MATCH(PolicyLevers!$C104,'Policy Characteristics'!$C:$C,0))</f>
        <v>0</v>
      </c>
      <c r="R104" s="189" t="str">
        <f>INDEX('Policy Characteristics'!L:L,MATCH(PolicyLevers!$C104,'Policy Characteristics'!$C:$C,0))</f>
        <v>hydrogen-vehicle-mandate.html</v>
      </c>
      <c r="S104" s="205" t="str">
        <f>INDEX('Policy Characteristics'!M:M,MATCH(PolicyLevers!$C104,'Policy Characteristics'!$C:$C,0))</f>
        <v>https://wamu.org/story/19/03/18/japan-is-betting-big-on-the-future-of-hydrogen-cars/</v>
      </c>
      <c r="T104" s="184">
        <f>INDEX('Policy Characteristics'!N:N,MATCH(PolicyLevers!$C104,'Policy Characteristics'!$C:$C,0))</f>
        <v>0</v>
      </c>
      <c r="U104" s="181">
        <f>INDEX('Policy Characteristics'!O:O,MATCH(PolicyLevers!$C104,'Policy Characteristics'!$C:$C,0))</f>
        <v>0</v>
      </c>
    </row>
    <row r="105" spans="1:21" x14ac:dyDescent="0.25">
      <c r="A105" s="350" t="str">
        <f>INDEX('Policy Characteristics'!A:A,MATCH(PolicyLevers!$C105,'Policy Characteristics'!$C:$C,0))</f>
        <v>Transportation</v>
      </c>
      <c r="B105" s="354" t="str">
        <f>INDEX('Policy Characteristics'!B:B,MATCH(PolicyLevers!$C105,'Policy Characteristics'!$C:$C,0))</f>
        <v>Hydrogen Vehicle Sales Standard</v>
      </c>
      <c r="C105" s="189" t="str">
        <f t="shared" si="6"/>
        <v>Minimum Required Hydrogen Vehicle Sales Percentage</v>
      </c>
      <c r="D105" s="184" t="s">
        <v>388</v>
      </c>
      <c r="E105" s="184" t="s">
        <v>343</v>
      </c>
      <c r="F105" s="184" t="s">
        <v>389</v>
      </c>
      <c r="G105" s="184" t="s">
        <v>402</v>
      </c>
      <c r="H105" s="43">
        <v>502</v>
      </c>
      <c r="I105" s="356" t="s">
        <v>310</v>
      </c>
      <c r="J105" s="189" t="str">
        <f>INDEX('Policy Characteristics'!D:D,MATCH(PolicyLevers!$C105,'Policy Characteristics'!$C:$C,0))</f>
        <v>Hydrogen Veh Sales Standard</v>
      </c>
      <c r="K105" s="189" t="str">
        <f>INDEX('Policy Characteristics'!E:E,MATCH(PolicyLevers!$C105,'Policy Characteristics'!$C:$C,0))</f>
        <v>trans hydrogen vehicle minimum</v>
      </c>
      <c r="L105" s="190">
        <f>INDEX('Policy Characteristics'!F:F,MATCH(PolicyLevers!$C105,'Policy Characteristics'!$C:$C,0))</f>
        <v>0</v>
      </c>
      <c r="M105" s="190">
        <f>INDEX('Policy Characteristics'!G:G,MATCH(PolicyLevers!$C105,'Policy Characteristics'!$C:$C,0))</f>
        <v>1</v>
      </c>
      <c r="N105" s="251">
        <f>INDEX('Policy Characteristics'!H:H,MATCH(PolicyLevers!$C105,'Policy Characteristics'!$C:$C,0))</f>
        <v>0.01</v>
      </c>
      <c r="O105" s="189" t="str">
        <f>INDEX('Policy Characteristics'!I:I,MATCH(PolicyLevers!$C105,'Policy Characteristics'!$C:$C,0))</f>
        <v>% of new vehicles sold</v>
      </c>
      <c r="P105" s="186"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199">
        <f>INDEX('Policy Characteristics'!K:K,MATCH(PolicyLevers!$C105,'Policy Characteristics'!$C:$C,0))</f>
        <v>0</v>
      </c>
      <c r="R105" s="199" t="str">
        <f>INDEX('Policy Characteristics'!L:L,MATCH(PolicyLevers!$C105,'Policy Characteristics'!$C:$C,0))</f>
        <v>hydrogen-vehicle-mandate.html</v>
      </c>
      <c r="S105" s="205" t="str">
        <f>INDEX('Policy Characteristics'!M:M,MATCH(PolicyLevers!$C105,'Policy Characteristics'!$C:$C,0))</f>
        <v>https://wamu.org/story/19/03/18/japan-is-betting-big-on-the-future-of-hydrogen-cars/</v>
      </c>
      <c r="T105" s="184">
        <f>INDEX('Policy Characteristics'!N:N,MATCH(PolicyLevers!$C105,'Policy Characteristics'!$C:$C,0))</f>
        <v>0</v>
      </c>
      <c r="U105" s="181">
        <f>INDEX('Policy Characteristics'!O:O,MATCH(PolicyLevers!$C105,'Policy Characteristics'!$C:$C,0))</f>
        <v>0</v>
      </c>
    </row>
    <row r="106" spans="1:21" x14ac:dyDescent="0.25">
      <c r="A106" s="350" t="str">
        <f>INDEX('Policy Characteristics'!A:A,MATCH(PolicyLevers!$C106,'Policy Characteristics'!$C:$C,0))</f>
        <v>Transportation</v>
      </c>
      <c r="B106" s="354" t="str">
        <f>INDEX('Policy Characteristics'!B:B,MATCH(PolicyLevers!$C106,'Policy Characteristics'!$C:$C,0))</f>
        <v>Hydrogen Vehicle Sales Standard</v>
      </c>
      <c r="C106" s="189" t="str">
        <f t="shared" si="6"/>
        <v>Minimum Required Hydrogen Vehicle Sales Percentage</v>
      </c>
      <c r="D106" s="184" t="s">
        <v>396</v>
      </c>
      <c r="E106" s="184" t="s">
        <v>343</v>
      </c>
      <c r="F106" s="184" t="s">
        <v>397</v>
      </c>
      <c r="G106" s="184" t="s">
        <v>402</v>
      </c>
      <c r="H106" s="43">
        <v>503</v>
      </c>
      <c r="I106" s="356" t="s">
        <v>310</v>
      </c>
      <c r="J106" s="189" t="str">
        <f>INDEX('Policy Characteristics'!D:D,MATCH(PolicyLevers!$C106,'Policy Characteristics'!$C:$C,0))</f>
        <v>Hydrogen Veh Sales Standard</v>
      </c>
      <c r="K106" s="189" t="str">
        <f>INDEX('Policy Characteristics'!E:E,MATCH(PolicyLevers!$C106,'Policy Characteristics'!$C:$C,0))</f>
        <v>trans hydrogen vehicle minimum</v>
      </c>
      <c r="L106" s="190">
        <f>INDEX('Policy Characteristics'!F:F,MATCH(PolicyLevers!$C106,'Policy Characteristics'!$C:$C,0))</f>
        <v>0</v>
      </c>
      <c r="M106" s="190">
        <f>INDEX('Policy Characteristics'!G:G,MATCH(PolicyLevers!$C106,'Policy Characteristics'!$C:$C,0))</f>
        <v>1</v>
      </c>
      <c r="N106" s="251">
        <f>INDEX('Policy Characteristics'!H:H,MATCH(PolicyLevers!$C106,'Policy Characteristics'!$C:$C,0))</f>
        <v>0.01</v>
      </c>
      <c r="O106" s="189" t="str">
        <f>INDEX('Policy Characteristics'!I:I,MATCH(PolicyLevers!$C106,'Policy Characteristics'!$C:$C,0))</f>
        <v>% of new vehicles sold</v>
      </c>
      <c r="P106" s="186"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199">
        <f>INDEX('Policy Characteristics'!K:K,MATCH(PolicyLevers!$C106,'Policy Characteristics'!$C:$C,0))</f>
        <v>0</v>
      </c>
      <c r="R106" s="199" t="str">
        <f>INDEX('Policy Characteristics'!L:L,MATCH(PolicyLevers!$C106,'Policy Characteristics'!$C:$C,0))</f>
        <v>hydrogen-vehicle-mandate.html</v>
      </c>
      <c r="S106" s="205" t="str">
        <f>INDEX('Policy Characteristics'!M:M,MATCH(PolicyLevers!$C106,'Policy Characteristics'!$C:$C,0))</f>
        <v>https://wamu.org/story/19/03/18/japan-is-betting-big-on-the-future-of-hydrogen-cars/</v>
      </c>
      <c r="T106" s="184">
        <f>INDEX('Policy Characteristics'!N:N,MATCH(PolicyLevers!$C106,'Policy Characteristics'!$C:$C,0))</f>
        <v>0</v>
      </c>
      <c r="U106" s="181">
        <f>INDEX('Policy Characteristics'!O:O,MATCH(PolicyLevers!$C106,'Policy Characteristics'!$C:$C,0))</f>
        <v>0</v>
      </c>
    </row>
    <row r="107" spans="1:21" x14ac:dyDescent="0.25">
      <c r="A107" s="350" t="str">
        <f>INDEX('Policy Characteristics'!A:A,MATCH(PolicyLevers!$C107,'Policy Characteristics'!$C:$C,0))</f>
        <v>Transportation</v>
      </c>
      <c r="B107" s="354" t="str">
        <f>INDEX('Policy Characteristics'!B:B,MATCH(PolicyLevers!$C107,'Policy Characteristics'!$C:$C,0))</f>
        <v>Hydrogen Vehicle Sales Standard</v>
      </c>
      <c r="C107" s="189" t="str">
        <f t="shared" si="6"/>
        <v>Minimum Required Hydrogen Vehicle Sales Percentage</v>
      </c>
      <c r="D107" s="184" t="s">
        <v>388</v>
      </c>
      <c r="E107" s="184" t="s">
        <v>346</v>
      </c>
      <c r="F107" s="184" t="s">
        <v>389</v>
      </c>
      <c r="G107" s="184" t="s">
        <v>405</v>
      </c>
      <c r="H107" s="43">
        <v>504</v>
      </c>
      <c r="I107" s="356" t="s">
        <v>310</v>
      </c>
      <c r="J107" s="189" t="str">
        <f>INDEX('Policy Characteristics'!D:D,MATCH(PolicyLevers!$C107,'Policy Characteristics'!$C:$C,0))</f>
        <v>Hydrogen Veh Sales Standard</v>
      </c>
      <c r="K107" s="189" t="str">
        <f>INDEX('Policy Characteristics'!E:E,MATCH(PolicyLevers!$C107,'Policy Characteristics'!$C:$C,0))</f>
        <v>trans hydrogen vehicle minimum</v>
      </c>
      <c r="L107" s="190">
        <f>INDEX('Policy Characteristics'!F:F,MATCH(PolicyLevers!$C107,'Policy Characteristics'!$C:$C,0))</f>
        <v>0</v>
      </c>
      <c r="M107" s="190">
        <f>INDEX('Policy Characteristics'!G:G,MATCH(PolicyLevers!$C107,'Policy Characteristics'!$C:$C,0))</f>
        <v>1</v>
      </c>
      <c r="N107" s="251">
        <f>INDEX('Policy Characteristics'!H:H,MATCH(PolicyLevers!$C107,'Policy Characteristics'!$C:$C,0))</f>
        <v>0.01</v>
      </c>
      <c r="O107" s="189" t="str">
        <f>INDEX('Policy Characteristics'!I:I,MATCH(PolicyLevers!$C107,'Policy Characteristics'!$C:$C,0))</f>
        <v>% of new vehicles sold</v>
      </c>
      <c r="P107" s="186"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199">
        <f>INDEX('Policy Characteristics'!K:K,MATCH(PolicyLevers!$C107,'Policy Characteristics'!$C:$C,0))</f>
        <v>0</v>
      </c>
      <c r="R107" s="199" t="str">
        <f>INDEX('Policy Characteristics'!L:L,MATCH(PolicyLevers!$C107,'Policy Characteristics'!$C:$C,0))</f>
        <v>hydrogen-vehicle-mandate.html</v>
      </c>
      <c r="S107" s="205" t="str">
        <f>INDEX('Policy Characteristics'!M:M,MATCH(PolicyLevers!$C107,'Policy Characteristics'!$C:$C,0))</f>
        <v>https://wamu.org/story/19/03/18/japan-is-betting-big-on-the-future-of-hydrogen-cars/</v>
      </c>
      <c r="T107" s="184">
        <f>INDEX('Policy Characteristics'!N:N,MATCH(PolicyLevers!$C107,'Policy Characteristics'!$C:$C,0))</f>
        <v>0</v>
      </c>
      <c r="U107" s="181">
        <f>INDEX('Policy Characteristics'!O:O,MATCH(PolicyLevers!$C107,'Policy Characteristics'!$C:$C,0))</f>
        <v>0</v>
      </c>
    </row>
    <row r="108" spans="1:21" x14ac:dyDescent="0.25">
      <c r="A108" s="350" t="str">
        <f>INDEX('Policy Characteristics'!A:A,MATCH(PolicyLevers!$C108,'Policy Characteristics'!$C:$C,0))</f>
        <v>Transportation</v>
      </c>
      <c r="B108" s="354" t="str">
        <f>INDEX('Policy Characteristics'!B:B,MATCH(PolicyLevers!$C108,'Policy Characteristics'!$C:$C,0))</f>
        <v>Hydrogen Vehicle Sales Standard</v>
      </c>
      <c r="C108" s="189" t="str">
        <f t="shared" si="6"/>
        <v>Minimum Required Hydrogen Vehicle Sales Percentage</v>
      </c>
      <c r="D108" s="184" t="s">
        <v>396</v>
      </c>
      <c r="E108" s="184" t="s">
        <v>346</v>
      </c>
      <c r="F108" s="184" t="s">
        <v>397</v>
      </c>
      <c r="G108" s="184" t="s">
        <v>405</v>
      </c>
      <c r="H108" s="43">
        <v>505</v>
      </c>
      <c r="I108" s="356" t="s">
        <v>310</v>
      </c>
      <c r="J108" s="189" t="str">
        <f>INDEX('Policy Characteristics'!D:D,MATCH(PolicyLevers!$C108,'Policy Characteristics'!$C:$C,0))</f>
        <v>Hydrogen Veh Sales Standard</v>
      </c>
      <c r="K108" s="189" t="str">
        <f>INDEX('Policy Characteristics'!E:E,MATCH(PolicyLevers!$C108,'Policy Characteristics'!$C:$C,0))</f>
        <v>trans hydrogen vehicle minimum</v>
      </c>
      <c r="L108" s="190">
        <f>INDEX('Policy Characteristics'!F:F,MATCH(PolicyLevers!$C108,'Policy Characteristics'!$C:$C,0))</f>
        <v>0</v>
      </c>
      <c r="M108" s="190">
        <f>INDEX('Policy Characteristics'!G:G,MATCH(PolicyLevers!$C108,'Policy Characteristics'!$C:$C,0))</f>
        <v>1</v>
      </c>
      <c r="N108" s="251">
        <f>INDEX('Policy Characteristics'!H:H,MATCH(PolicyLevers!$C108,'Policy Characteristics'!$C:$C,0))</f>
        <v>0.01</v>
      </c>
      <c r="O108" s="189" t="str">
        <f>INDEX('Policy Characteristics'!I:I,MATCH(PolicyLevers!$C108,'Policy Characteristics'!$C:$C,0))</f>
        <v>% of new vehicles sold</v>
      </c>
      <c r="P108" s="186"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199">
        <f>INDEX('Policy Characteristics'!K:K,MATCH(PolicyLevers!$C108,'Policy Characteristics'!$C:$C,0))</f>
        <v>0</v>
      </c>
      <c r="R108" s="199" t="str">
        <f>INDEX('Policy Characteristics'!L:L,MATCH(PolicyLevers!$C108,'Policy Characteristics'!$C:$C,0))</f>
        <v>hydrogen-vehicle-mandate.html</v>
      </c>
      <c r="S108" s="205" t="str">
        <f>INDEX('Policy Characteristics'!M:M,MATCH(PolicyLevers!$C108,'Policy Characteristics'!$C:$C,0))</f>
        <v>https://wamu.org/story/19/03/18/japan-is-betting-big-on-the-future-of-hydrogen-cars/</v>
      </c>
      <c r="T108" s="184">
        <f>INDEX('Policy Characteristics'!N:N,MATCH(PolicyLevers!$C108,'Policy Characteristics'!$C:$C,0))</f>
        <v>0</v>
      </c>
      <c r="U108" s="181">
        <f>INDEX('Policy Characteristics'!O:O,MATCH(PolicyLevers!$C108,'Policy Characteristics'!$C:$C,0))</f>
        <v>0</v>
      </c>
    </row>
    <row r="109" spans="1:21" x14ac:dyDescent="0.25">
      <c r="A109" s="350" t="str">
        <f>INDEX('Policy Characteristics'!A:A,MATCH(PolicyLevers!$C109,'Policy Characteristics'!$C:$C,0))</f>
        <v>Transportation</v>
      </c>
      <c r="B109" s="354" t="str">
        <f>INDEX('Policy Characteristics'!B:B,MATCH(PolicyLevers!$C109,'Policy Characteristics'!$C:$C,0))</f>
        <v>Hydrogen Vehicle Sales Standard</v>
      </c>
      <c r="C109" s="189" t="str">
        <f t="shared" si="6"/>
        <v>Minimum Required Hydrogen Vehicle Sales Percentage</v>
      </c>
      <c r="D109" s="184" t="s">
        <v>388</v>
      </c>
      <c r="E109" s="184" t="s">
        <v>354</v>
      </c>
      <c r="F109" s="184" t="s">
        <v>389</v>
      </c>
      <c r="G109" s="184" t="s">
        <v>406</v>
      </c>
      <c r="H109" s="43">
        <v>506</v>
      </c>
      <c r="I109" s="356" t="s">
        <v>310</v>
      </c>
      <c r="J109" s="189" t="str">
        <f>INDEX('Policy Characteristics'!D:D,MATCH(PolicyLevers!$C109,'Policy Characteristics'!$C:$C,0))</f>
        <v>Hydrogen Veh Sales Standard</v>
      </c>
      <c r="K109" s="189" t="str">
        <f>INDEX('Policy Characteristics'!E:E,MATCH(PolicyLevers!$C109,'Policy Characteristics'!$C:$C,0))</f>
        <v>trans hydrogen vehicle minimum</v>
      </c>
      <c r="L109" s="190">
        <f>INDEX('Policy Characteristics'!F:F,MATCH(PolicyLevers!$C109,'Policy Characteristics'!$C:$C,0))</f>
        <v>0</v>
      </c>
      <c r="M109" s="190">
        <f>INDEX('Policy Characteristics'!G:G,MATCH(PolicyLevers!$C109,'Policy Characteristics'!$C:$C,0))</f>
        <v>1</v>
      </c>
      <c r="N109" s="251">
        <f>INDEX('Policy Characteristics'!H:H,MATCH(PolicyLevers!$C109,'Policy Characteristics'!$C:$C,0))</f>
        <v>0.01</v>
      </c>
      <c r="O109" s="189" t="str">
        <f>INDEX('Policy Characteristics'!I:I,MATCH(PolicyLevers!$C109,'Policy Characteristics'!$C:$C,0))</f>
        <v>% of new vehicles sold</v>
      </c>
      <c r="P109" s="186"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199">
        <f>INDEX('Policy Characteristics'!K:K,MATCH(PolicyLevers!$C109,'Policy Characteristics'!$C:$C,0))</f>
        <v>0</v>
      </c>
      <c r="R109" s="199" t="str">
        <f>INDEX('Policy Characteristics'!L:L,MATCH(PolicyLevers!$C109,'Policy Characteristics'!$C:$C,0))</f>
        <v>hydrogen-vehicle-mandate.html</v>
      </c>
      <c r="S109" s="205" t="str">
        <f>INDEX('Policy Characteristics'!M:M,MATCH(PolicyLevers!$C109,'Policy Characteristics'!$C:$C,0))</f>
        <v>https://wamu.org/story/19/03/18/japan-is-betting-big-on-the-future-of-hydrogen-cars/</v>
      </c>
      <c r="T109" s="184">
        <f>INDEX('Policy Characteristics'!N:N,MATCH(PolicyLevers!$C109,'Policy Characteristics'!$C:$C,0))</f>
        <v>0</v>
      </c>
      <c r="U109" s="181">
        <f>INDEX('Policy Characteristics'!O:O,MATCH(PolicyLevers!$C109,'Policy Characteristics'!$C:$C,0))</f>
        <v>0</v>
      </c>
    </row>
    <row r="110" spans="1:21" x14ac:dyDescent="0.25">
      <c r="A110" s="350" t="str">
        <f>INDEX('Policy Characteristics'!A:A,MATCH(PolicyLevers!$C110,'Policy Characteristics'!$C:$C,0))</f>
        <v>Transportation</v>
      </c>
      <c r="B110" s="354" t="str">
        <f>INDEX('Policy Characteristics'!B:B,MATCH(PolicyLevers!$C110,'Policy Characteristics'!$C:$C,0))</f>
        <v>Hydrogen Vehicle Sales Standard</v>
      </c>
      <c r="C110" s="189" t="str">
        <f t="shared" si="6"/>
        <v>Minimum Required Hydrogen Vehicle Sales Percentage</v>
      </c>
      <c r="D110" s="184" t="s">
        <v>396</v>
      </c>
      <c r="E110" s="184" t="s">
        <v>354</v>
      </c>
      <c r="F110" s="184" t="s">
        <v>397</v>
      </c>
      <c r="G110" s="184" t="s">
        <v>406</v>
      </c>
      <c r="H110" s="43">
        <v>507</v>
      </c>
      <c r="I110" s="356" t="s">
        <v>310</v>
      </c>
      <c r="J110" s="189" t="str">
        <f>INDEX('Policy Characteristics'!D:D,MATCH(PolicyLevers!$C110,'Policy Characteristics'!$C:$C,0))</f>
        <v>Hydrogen Veh Sales Standard</v>
      </c>
      <c r="K110" s="189" t="str">
        <f>INDEX('Policy Characteristics'!E:E,MATCH(PolicyLevers!$C110,'Policy Characteristics'!$C:$C,0))</f>
        <v>trans hydrogen vehicle minimum</v>
      </c>
      <c r="L110" s="190">
        <f>INDEX('Policy Characteristics'!F:F,MATCH(PolicyLevers!$C110,'Policy Characteristics'!$C:$C,0))</f>
        <v>0</v>
      </c>
      <c r="M110" s="190">
        <f>INDEX('Policy Characteristics'!G:G,MATCH(PolicyLevers!$C110,'Policy Characteristics'!$C:$C,0))</f>
        <v>1</v>
      </c>
      <c r="N110" s="251">
        <f>INDEX('Policy Characteristics'!H:H,MATCH(PolicyLevers!$C110,'Policy Characteristics'!$C:$C,0))</f>
        <v>0.01</v>
      </c>
      <c r="O110" s="189" t="str">
        <f>INDEX('Policy Characteristics'!I:I,MATCH(PolicyLevers!$C110,'Policy Characteristics'!$C:$C,0))</f>
        <v>% of new vehicles sold</v>
      </c>
      <c r="P110" s="186"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199">
        <f>INDEX('Policy Characteristics'!K:K,MATCH(PolicyLevers!$C110,'Policy Characteristics'!$C:$C,0))</f>
        <v>0</v>
      </c>
      <c r="R110" s="199" t="str">
        <f>INDEX('Policy Characteristics'!L:L,MATCH(PolicyLevers!$C110,'Policy Characteristics'!$C:$C,0))</f>
        <v>hydrogen-vehicle-mandate.html</v>
      </c>
      <c r="S110" s="205" t="str">
        <f>INDEX('Policy Characteristics'!M:M,MATCH(PolicyLevers!$C110,'Policy Characteristics'!$C:$C,0))</f>
        <v>https://wamu.org/story/19/03/18/japan-is-betting-big-on-the-future-of-hydrogen-cars/</v>
      </c>
      <c r="T110" s="184">
        <f>INDEX('Policy Characteristics'!N:N,MATCH(PolicyLevers!$C110,'Policy Characteristics'!$C:$C,0))</f>
        <v>0</v>
      </c>
      <c r="U110" s="181">
        <f>INDEX('Policy Characteristics'!O:O,MATCH(PolicyLevers!$C110,'Policy Characteristics'!$C:$C,0))</f>
        <v>0</v>
      </c>
    </row>
    <row r="111" spans="1:21" x14ac:dyDescent="0.25">
      <c r="A111" s="350" t="str">
        <f>INDEX('Policy Characteristics'!A:A,MATCH(PolicyLevers!$C111,'Policy Characteristics'!$C:$C,0))</f>
        <v>Transportation</v>
      </c>
      <c r="B111" s="354" t="str">
        <f>INDEX('Policy Characteristics'!B:B,MATCH(PolicyLevers!$C111,'Policy Characteristics'!$C:$C,0))</f>
        <v>Hydrogen Vehicle Sales Standard</v>
      </c>
      <c r="C111" s="189" t="str">
        <f t="shared" si="6"/>
        <v>Minimum Required Hydrogen Vehicle Sales Percentage</v>
      </c>
      <c r="D111" s="184" t="s">
        <v>388</v>
      </c>
      <c r="E111" s="184" t="s">
        <v>362</v>
      </c>
      <c r="F111" s="184" t="s">
        <v>389</v>
      </c>
      <c r="G111" s="184" t="s">
        <v>410</v>
      </c>
      <c r="H111" s="43">
        <v>603</v>
      </c>
      <c r="I111" s="361" t="s">
        <v>332</v>
      </c>
      <c r="J111" s="207" t="str">
        <f>INDEX('Policy Characteristics'!D:D,MATCH(PolicyLevers!$C111,'Policy Characteristics'!$C:$C,0))</f>
        <v>Hydrogen Veh Sales Standard</v>
      </c>
      <c r="K111" s="207" t="str">
        <f>INDEX('Policy Characteristics'!E:E,MATCH(PolicyLevers!$C111,'Policy Characteristics'!$C:$C,0))</f>
        <v>trans hydrogen vehicle minimum</v>
      </c>
      <c r="L111" s="197">
        <f>INDEX('Policy Characteristics'!F:F,MATCH(PolicyLevers!$C111,'Policy Characteristics'!$C:$C,0))</f>
        <v>0</v>
      </c>
      <c r="M111" s="185">
        <f>INDEX('Policy Characteristics'!G:G,MATCH(PolicyLevers!$C111,'Policy Characteristics'!$C:$C,0))</f>
        <v>1</v>
      </c>
      <c r="N111" s="197">
        <f>INDEX('Policy Characteristics'!H:H,MATCH(PolicyLevers!$C111,'Policy Characteristics'!$C:$C,0))</f>
        <v>0.01</v>
      </c>
      <c r="O111" s="199" t="str">
        <f>INDEX('Policy Characteristics'!I:I,MATCH(PolicyLevers!$C111,'Policy Characteristics'!$C:$C,0))</f>
        <v>% of new vehicles sold</v>
      </c>
      <c r="P111" s="186"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199">
        <f>INDEX('Policy Characteristics'!K:K,MATCH(PolicyLevers!$C111,'Policy Characteristics'!$C:$C,0))</f>
        <v>0</v>
      </c>
      <c r="R111" s="199" t="str">
        <f>INDEX('Policy Characteristics'!L:L,MATCH(PolicyLevers!$C111,'Policy Characteristics'!$C:$C,0))</f>
        <v>hydrogen-vehicle-mandate.html</v>
      </c>
      <c r="S111" s="205" t="str">
        <f>INDEX('Policy Characteristics'!M:M,MATCH(PolicyLevers!$C111,'Policy Characteristics'!$C:$C,0))</f>
        <v>https://wamu.org/story/19/03/18/japan-is-betting-big-on-the-future-of-hydrogen-cars/</v>
      </c>
      <c r="T111" s="184">
        <f>INDEX('Policy Characteristics'!N:N,MATCH(PolicyLevers!$C111,'Policy Characteristics'!$C:$C,0))</f>
        <v>0</v>
      </c>
      <c r="U111" s="181">
        <f>INDEX('Policy Characteristics'!O:O,MATCH(PolicyLevers!$C111,'Policy Characteristics'!$C:$C,0))</f>
        <v>0</v>
      </c>
    </row>
    <row r="112" spans="1:21" x14ac:dyDescent="0.25">
      <c r="A112" s="350" t="str">
        <f>INDEX('Policy Characteristics'!A:A,MATCH(PolicyLevers!$C112,'Policy Characteristics'!$C:$C,0))</f>
        <v>Transportation</v>
      </c>
      <c r="B112" s="354" t="str">
        <f>INDEX('Policy Characteristics'!B:B,MATCH(PolicyLevers!$C112,'Policy Characteristics'!$C:$C,0))</f>
        <v>Hydrogen Vehicle Sales Standard</v>
      </c>
      <c r="C112" s="189" t="str">
        <f t="shared" si="6"/>
        <v>Minimum Required Hydrogen Vehicle Sales Percentage</v>
      </c>
      <c r="D112" s="184" t="s">
        <v>396</v>
      </c>
      <c r="E112" s="184" t="s">
        <v>362</v>
      </c>
      <c r="F112" s="184" t="s">
        <v>397</v>
      </c>
      <c r="G112" s="184" t="s">
        <v>410</v>
      </c>
      <c r="H112" s="43">
        <v>604</v>
      </c>
      <c r="I112" s="361" t="s">
        <v>332</v>
      </c>
      <c r="J112" s="207" t="str">
        <f>INDEX('Policy Characteristics'!D:D,MATCH(PolicyLevers!$C112,'Policy Characteristics'!$C:$C,0))</f>
        <v>Hydrogen Veh Sales Standard</v>
      </c>
      <c r="K112" s="207" t="str">
        <f>INDEX('Policy Characteristics'!E:E,MATCH(PolicyLevers!$C112,'Policy Characteristics'!$C:$C,0))</f>
        <v>trans hydrogen vehicle minimum</v>
      </c>
      <c r="L112" s="197">
        <f>INDEX('Policy Characteristics'!F:F,MATCH(PolicyLevers!$C112,'Policy Characteristics'!$C:$C,0))</f>
        <v>0</v>
      </c>
      <c r="M112" s="185">
        <f>INDEX('Policy Characteristics'!G:G,MATCH(PolicyLevers!$C112,'Policy Characteristics'!$C:$C,0))</f>
        <v>1</v>
      </c>
      <c r="N112" s="197">
        <f>INDEX('Policy Characteristics'!H:H,MATCH(PolicyLevers!$C112,'Policy Characteristics'!$C:$C,0))</f>
        <v>0.01</v>
      </c>
      <c r="O112" s="199" t="str">
        <f>INDEX('Policy Characteristics'!I:I,MATCH(PolicyLevers!$C112,'Policy Characteristics'!$C:$C,0))</f>
        <v>% of new vehicles sold</v>
      </c>
      <c r="P112" s="186"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199">
        <f>INDEX('Policy Characteristics'!K:K,MATCH(PolicyLevers!$C112,'Policy Characteristics'!$C:$C,0))</f>
        <v>0</v>
      </c>
      <c r="R112" s="199" t="str">
        <f>INDEX('Policy Characteristics'!L:L,MATCH(PolicyLevers!$C112,'Policy Characteristics'!$C:$C,0))</f>
        <v>hydrogen-vehicle-mandate.html</v>
      </c>
      <c r="S112" s="205" t="str">
        <f>INDEX('Policy Characteristics'!M:M,MATCH(PolicyLevers!$C112,'Policy Characteristics'!$C:$C,0))</f>
        <v>https://wamu.org/story/19/03/18/japan-is-betting-big-on-the-future-of-hydrogen-cars/</v>
      </c>
      <c r="T112" s="184">
        <f>INDEX('Policy Characteristics'!N:N,MATCH(PolicyLevers!$C112,'Policy Characteristics'!$C:$C,0))</f>
        <v>0</v>
      </c>
      <c r="U112" s="181">
        <f>INDEX('Policy Characteristics'!O:O,MATCH(PolicyLevers!$C112,'Policy Characteristics'!$C:$C,0))</f>
        <v>0</v>
      </c>
    </row>
    <row r="113" spans="1:21" s="182" customFormat="1" x14ac:dyDescent="0.25">
      <c r="A113" s="350" t="str">
        <f>INDEX('Policy Characteristics'!A:A,MATCH(PolicyLevers!$C113,'Policy Characteristics'!$C:$C,0))</f>
        <v>Transportation</v>
      </c>
      <c r="B113" s="353" t="str">
        <f>INDEX('Policy Characteristics'!B:B,MATCH(PolicyLevers!$C113,'Policy Characteristics'!$C:$C,0))</f>
        <v>Low Carbon Fuel Standard</v>
      </c>
      <c r="C113" s="182" t="s">
        <v>472</v>
      </c>
      <c r="D113" s="184"/>
      <c r="E113" s="184"/>
      <c r="F113" s="184"/>
      <c r="G113" s="184"/>
      <c r="H113" s="183">
        <v>190</v>
      </c>
      <c r="I113" s="356" t="s">
        <v>310</v>
      </c>
      <c r="J113" s="182" t="str">
        <f>INDEX('Policy Characteristics'!D:D,MATCH(PolicyLevers!$C113,'Policy Characteristics'!$C:$C,0))</f>
        <v>Low Carbon Fuel Standard</v>
      </c>
      <c r="K113" s="181" t="str">
        <f>INDEX('Policy Characteristics'!E:E,MATCH(PolicyLevers!$C113,'Policy Characteristics'!$C:$C,0))</f>
        <v>trans LCFS</v>
      </c>
      <c r="L113" s="185">
        <f>INDEX('Policy Characteristics'!F:F,MATCH(PolicyLevers!$C113,'Policy Characteristics'!$C:$C,0))</f>
        <v>0</v>
      </c>
      <c r="M113" s="185">
        <f>INDEX('Policy Characteristics'!G:G,MATCH(PolicyLevers!$C113,'Policy Characteristics'!$C:$C,0))</f>
        <v>0.2</v>
      </c>
      <c r="N113" s="185">
        <f>INDEX('Policy Characteristics'!H:H,MATCH(PolicyLevers!$C113,'Policy Characteristics'!$C:$C,0))</f>
        <v>0.01</v>
      </c>
      <c r="O113" s="191" t="str">
        <f>INDEX('Policy Characteristics'!I:I,MATCH(PolicyLevers!$C113,'Policy Characteristics'!$C:$C,0))</f>
        <v>% reduction in carbon emissions</v>
      </c>
      <c r="P113" s="186"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4" t="str">
        <f>INDEX('Policy Characteristics'!K:K,MATCH(PolicyLevers!$C113,'Policy Characteristics'!$C:$C,0))</f>
        <v>transportation-sector-main.html#lcfs</v>
      </c>
      <c r="R113" s="191" t="str">
        <f>INDEX('Policy Characteristics'!L:L,MATCH(PolicyLevers!$C113,'Policy Characteristics'!$C:$C,0))</f>
        <v>low-carbon-fuel-standard.html</v>
      </c>
      <c r="S113" s="212" t="str">
        <f>INDEX('Policy Characteristics'!M:M,MATCH(PolicyLevers!$C113,'Policy Characteristics'!$C:$C,0))</f>
        <v>https://www.arb.ca.gov/fuels/lcfs/background/basics.htm</v>
      </c>
      <c r="T113" s="191">
        <f>INDEX('Policy Characteristics'!N:N,MATCH(PolicyLevers!$C113,'Policy Characteristics'!$C:$C,0))</f>
        <v>0</v>
      </c>
      <c r="U113" s="182">
        <f>INDEX('Policy Characteristics'!O:O,MATCH(PolicyLevers!$C113,'Policy Characteristics'!$C:$C,0))</f>
        <v>0</v>
      </c>
    </row>
    <row r="114" spans="1:21" x14ac:dyDescent="0.25">
      <c r="A114" s="350" t="str">
        <f>INDEX('Policy Characteristics'!A:A,MATCH(PolicyLevers!$C114,'Policy Characteristics'!$C:$C,0))</f>
        <v>Transportation</v>
      </c>
      <c r="B114" s="355" t="str">
        <f>INDEX('Policy Characteristics'!B:B,MATCH(PolicyLevers!$C114,'Policy Characteristics'!$C:$C,0))</f>
        <v>Mode Shifting</v>
      </c>
      <c r="C114" s="181" t="s">
        <v>480</v>
      </c>
      <c r="D114" s="184" t="s">
        <v>388</v>
      </c>
      <c r="E114" s="184" t="s">
        <v>307</v>
      </c>
      <c r="F114" s="184" t="s">
        <v>389</v>
      </c>
      <c r="G114" s="184" t="s">
        <v>307</v>
      </c>
      <c r="H114" s="43">
        <v>848</v>
      </c>
      <c r="I114" s="356" t="s">
        <v>310</v>
      </c>
      <c r="J114" s="181" t="str">
        <f>INDEX('Policy Characteristics'!D:D,MATCH(PolicyLevers!$C114,'Policy Characteristics'!$C:$C,0))</f>
        <v>Mode Shifting</v>
      </c>
      <c r="K114" s="181" t="str">
        <f>INDEX('Policy Characteristics'!E:E,MATCH(PolicyLevers!$C114,'Policy Characteristics'!$C:$C,0))</f>
        <v>trans mode shifting</v>
      </c>
      <c r="L114" s="204">
        <f>INDEX('Policy Characteristics'!F:F,MATCH(PolicyLevers!$C114,'Policy Characteristics'!$C:$C,0))</f>
        <v>0</v>
      </c>
      <c r="M114" s="204">
        <f>INDEX('Policy Characteristics'!G:G,MATCH(PolicyLevers!$C114,'Policy Characteristics'!$C:$C,0))</f>
        <v>0.26</v>
      </c>
      <c r="N114" s="204">
        <f>INDEX('Policy Characteristics'!H:H,MATCH(PolicyLevers!$C114,'Policy Characteristics'!$C:$C,0))</f>
        <v>0.01</v>
      </c>
      <c r="O114" s="184" t="str">
        <f>INDEX('Policy Characteristics'!I:I,MATCH(PolicyLevers!$C114,'Policy Characteristics'!$C:$C,0))</f>
        <v>% of trips shifted</v>
      </c>
      <c r="P114" s="213"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4" t="str">
        <f>INDEX('Policy Characteristics'!K:K,MATCH(PolicyLevers!$C114,'Policy Characteristics'!$C:$C,0))</f>
        <v>transportation-sector-main.html#tdm</v>
      </c>
      <c r="R114" s="191" t="str">
        <f>INDEX('Policy Characteristics'!L:L,MATCH(PolicyLevers!$C114,'Policy Characteristics'!$C:$C,0))</f>
        <v>transportation-demand-management.html</v>
      </c>
      <c r="S114" s="214" t="str">
        <f>INDEX('Policy Characteristics'!M:M,MATCH(PolicyLevers!$C114,'Policy Characteristics'!$C:$C,0))</f>
        <v>International Energy Agency, 2009, "Transport, Energy and CO2: Moving toward Sustainability", http://www.iea.org/publications/freepublications/publication/transport2009.pdf</v>
      </c>
      <c r="T114" s="184">
        <f>INDEX('Policy Characteristics'!N:N,MATCH(PolicyLevers!$C114,'Policy Characteristics'!$C:$C,0))</f>
        <v>0</v>
      </c>
      <c r="U114" s="181">
        <f>INDEX('Policy Characteristics'!O:O,MATCH(PolicyLevers!$C114,'Policy Characteristics'!$C:$C,0))</f>
        <v>0</v>
      </c>
    </row>
    <row r="115" spans="1:21" x14ac:dyDescent="0.25">
      <c r="A115" s="350" t="str">
        <f>INDEX('Policy Characteristics'!A:A,MATCH(PolicyLevers!$C115,'Policy Characteristics'!$C:$C,0))</f>
        <v>Transportation</v>
      </c>
      <c r="B115" s="354" t="str">
        <f>INDEX('Policy Characteristics'!B:B,MATCH(PolicyLevers!$C115,'Policy Characteristics'!$C:$C,0))</f>
        <v>Mode Shifting</v>
      </c>
      <c r="C115" s="189" t="str">
        <f t="shared" ref="C115:C125" si="7">C$114</f>
        <v>Percent of Travel Demand Shifted to Other Modes or Eliminated</v>
      </c>
      <c r="D115" s="184" t="s">
        <v>388</v>
      </c>
      <c r="E115" s="184" t="s">
        <v>334</v>
      </c>
      <c r="F115" s="184" t="s">
        <v>389</v>
      </c>
      <c r="G115" s="184" t="s">
        <v>334</v>
      </c>
      <c r="H115" s="43">
        <v>849</v>
      </c>
      <c r="I115" s="361" t="s">
        <v>332</v>
      </c>
      <c r="J115" s="189" t="str">
        <f>INDEX('Policy Characteristics'!D:D,MATCH(PolicyLevers!$C115,'Policy Characteristics'!$C:$C,0))</f>
        <v>Mode Shifting</v>
      </c>
      <c r="K115" s="251" t="str">
        <f>INDEX('Policy Characteristics'!E:E,MATCH(PolicyLevers!$C115,'Policy Characteristics'!$C:$C,0))</f>
        <v>trans mode shifting</v>
      </c>
      <c r="L115" s="190">
        <f>INDEX('Policy Characteristics'!F:F,MATCH(PolicyLevers!$C115,'Policy Characteristics'!$C:$C,0))</f>
        <v>0</v>
      </c>
      <c r="M115" s="190">
        <f>INDEX('Policy Characteristics'!G:G,MATCH(PolicyLevers!$C115,'Policy Characteristics'!$C:$C,0))</f>
        <v>0.26</v>
      </c>
      <c r="N115" s="251">
        <f>INDEX('Policy Characteristics'!H:H,MATCH(PolicyLevers!$C115,'Policy Characteristics'!$C:$C,0))</f>
        <v>0.01</v>
      </c>
      <c r="O115" s="252" t="str">
        <f>INDEX('Policy Characteristics'!I:I,MATCH(PolicyLevers!$C115,'Policy Characteristics'!$C:$C,0))</f>
        <v>% of trips shifted</v>
      </c>
      <c r="P115" s="213"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2" t="str">
        <f>INDEX('Policy Characteristics'!K:K,MATCH(PolicyLevers!$C115,'Policy Characteristics'!$C:$C,0))</f>
        <v>transportation-sector-main.html#tdm</v>
      </c>
      <c r="R115" s="252" t="str">
        <f>INDEX('Policy Characteristics'!L:L,MATCH(PolicyLevers!$C115,'Policy Characteristics'!$C:$C,0))</f>
        <v>transportation-demand-management.html</v>
      </c>
      <c r="S115" s="216" t="str">
        <f>INDEX('Policy Characteristics'!M:M,MATCH(PolicyLevers!$C115,'Policy Characteristics'!$C:$C,0))</f>
        <v>International Energy Agency, 2009, "Transport, Energy and CO2: Moving toward Sustainability", http://www.iea.org/publications/freepublications/publication/transport2009.pdf</v>
      </c>
      <c r="T115" s="184">
        <f>INDEX('Policy Characteristics'!N:N,MATCH(PolicyLevers!$C115,'Policy Characteristics'!$C:$C,0))</f>
        <v>0</v>
      </c>
      <c r="U115" s="181">
        <f>INDEX('Policy Characteristics'!O:O,MATCH(PolicyLevers!$C115,'Policy Characteristics'!$C:$C,0))</f>
        <v>0</v>
      </c>
    </row>
    <row r="116" spans="1:21" x14ac:dyDescent="0.25">
      <c r="A116" s="350" t="str">
        <f>INDEX('Policy Characteristics'!A:A,MATCH(PolicyLevers!$C116,'Policy Characteristics'!$C:$C,0))</f>
        <v>Transportation</v>
      </c>
      <c r="B116" s="354" t="str">
        <f>INDEX('Policy Characteristics'!B:B,MATCH(PolicyLevers!$C116,'Policy Characteristics'!$C:$C,0))</f>
        <v>Mode Shifting</v>
      </c>
      <c r="C116" s="189" t="str">
        <f t="shared" si="7"/>
        <v>Percent of Travel Demand Shifted to Other Modes or Eliminated</v>
      </c>
      <c r="D116" s="184" t="s">
        <v>388</v>
      </c>
      <c r="E116" s="184" t="s">
        <v>343</v>
      </c>
      <c r="F116" s="184" t="s">
        <v>389</v>
      </c>
      <c r="G116" s="184" t="s">
        <v>402</v>
      </c>
      <c r="H116" s="43">
        <v>850</v>
      </c>
      <c r="I116" s="356" t="s">
        <v>310</v>
      </c>
      <c r="J116" s="189" t="str">
        <f>INDEX('Policy Characteristics'!D:D,MATCH(PolicyLevers!$C116,'Policy Characteristics'!$C:$C,0))</f>
        <v>Mode Shifting</v>
      </c>
      <c r="K116" s="189" t="str">
        <f>INDEX('Policy Characteristics'!E:E,MATCH(PolicyLevers!$C116,'Policy Characteristics'!$C:$C,0))</f>
        <v>trans mode shifting</v>
      </c>
      <c r="L116" s="190">
        <f>INDEX('Policy Characteristics'!F:F,MATCH(PolicyLevers!$C116,'Policy Characteristics'!$C:$C,0))</f>
        <v>0</v>
      </c>
      <c r="M116" s="204">
        <f>INDEX('Policy Characteristics'!G:G,MATCH(PolicyLevers!$C116,'Policy Characteristics'!$C:$C,0))</f>
        <v>0.26</v>
      </c>
      <c r="N116" s="251">
        <f>INDEX('Policy Characteristics'!H:H,MATCH(PolicyLevers!$C116,'Policy Characteristics'!$C:$C,0))</f>
        <v>0.01</v>
      </c>
      <c r="O116" s="252" t="str">
        <f>INDEX('Policy Characteristics'!I:I,MATCH(PolicyLevers!$C116,'Policy Characteristics'!$C:$C,0))</f>
        <v>% of trips shifted</v>
      </c>
      <c r="P116" s="213"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2" t="str">
        <f>INDEX('Policy Characteristics'!K:K,MATCH(PolicyLevers!$C116,'Policy Characteristics'!$C:$C,0))</f>
        <v>transportation-sector-main.html#tdm</v>
      </c>
      <c r="R116" s="252" t="str">
        <f>INDEX('Policy Characteristics'!L:L,MATCH(PolicyLevers!$C116,'Policy Characteristics'!$C:$C,0))</f>
        <v>transportation-demand-management.html</v>
      </c>
      <c r="S116" s="216" t="str">
        <f>INDEX('Policy Characteristics'!M:M,MATCH(PolicyLevers!$C116,'Policy Characteristics'!$C:$C,0))</f>
        <v>International Energy Agency, 2009, "Transport, Energy and CO2: Moving toward Sustainability", http://www.iea.org/publications/freepublications/publication/transport2009.pdf</v>
      </c>
      <c r="T116" s="184">
        <f>INDEX('Policy Characteristics'!N:N,MATCH(PolicyLevers!$C116,'Policy Characteristics'!$C:$C,0))</f>
        <v>0</v>
      </c>
      <c r="U116" s="181">
        <f>INDEX('Policy Characteristics'!O:O,MATCH(PolicyLevers!$C116,'Policy Characteristics'!$C:$C,0))</f>
        <v>0</v>
      </c>
    </row>
    <row r="117" spans="1:21" x14ac:dyDescent="0.25">
      <c r="A117" s="350" t="str">
        <f>INDEX('Policy Characteristics'!A:A,MATCH(PolicyLevers!$C117,'Policy Characteristics'!$C:$C,0))</f>
        <v>Transportation</v>
      </c>
      <c r="B117" s="354" t="str">
        <f>INDEX('Policy Characteristics'!B:B,MATCH(PolicyLevers!$C117,'Policy Characteristics'!$C:$C,0))</f>
        <v>Mode Shifting</v>
      </c>
      <c r="C117" s="189" t="str">
        <f t="shared" si="7"/>
        <v>Percent of Travel Demand Shifted to Other Modes or Eliminated</v>
      </c>
      <c r="D117" s="184" t="s">
        <v>388</v>
      </c>
      <c r="E117" s="184" t="s">
        <v>346</v>
      </c>
      <c r="F117" s="184" t="s">
        <v>389</v>
      </c>
      <c r="G117" s="184" t="s">
        <v>405</v>
      </c>
      <c r="H117" s="43">
        <v>851</v>
      </c>
      <c r="I117" s="361" t="s">
        <v>332</v>
      </c>
      <c r="J117" s="189" t="str">
        <f>INDEX('Policy Characteristics'!D:D,MATCH(PolicyLevers!$C117,'Policy Characteristics'!$C:$C,0))</f>
        <v>Mode Shifting</v>
      </c>
      <c r="K117" s="251" t="str">
        <f>INDEX('Policy Characteristics'!E:E,MATCH(PolicyLevers!$C117,'Policy Characteristics'!$C:$C,0))</f>
        <v>trans mode shifting</v>
      </c>
      <c r="L117" s="190">
        <f>INDEX('Policy Characteristics'!F:F,MATCH(PolicyLevers!$C117,'Policy Characteristics'!$C:$C,0))</f>
        <v>0</v>
      </c>
      <c r="M117" s="190">
        <f>INDEX('Policy Characteristics'!G:G,MATCH(PolicyLevers!$C117,'Policy Characteristics'!$C:$C,0))</f>
        <v>0.26</v>
      </c>
      <c r="N117" s="251">
        <f>INDEX('Policy Characteristics'!H:H,MATCH(PolicyLevers!$C117,'Policy Characteristics'!$C:$C,0))</f>
        <v>0.01</v>
      </c>
      <c r="O117" s="252" t="str">
        <f>INDEX('Policy Characteristics'!I:I,MATCH(PolicyLevers!$C117,'Policy Characteristics'!$C:$C,0))</f>
        <v>% of trips shifted</v>
      </c>
      <c r="P117" s="213"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2" t="str">
        <f>INDEX('Policy Characteristics'!K:K,MATCH(PolicyLevers!$C117,'Policy Characteristics'!$C:$C,0))</f>
        <v>transportation-sector-main.html#tdm</v>
      </c>
      <c r="R117" s="252" t="str">
        <f>INDEX('Policy Characteristics'!L:L,MATCH(PolicyLevers!$C117,'Policy Characteristics'!$C:$C,0))</f>
        <v>transportation-demand-management.html</v>
      </c>
      <c r="S117" s="216" t="str">
        <f>INDEX('Policy Characteristics'!M:M,MATCH(PolicyLevers!$C117,'Policy Characteristics'!$C:$C,0))</f>
        <v>International Energy Agency, 2009, "Transport, Energy and CO2: Moving toward Sustainability", http://www.iea.org/publications/freepublications/publication/transport2009.pdf</v>
      </c>
      <c r="T117" s="184">
        <f>INDEX('Policy Characteristics'!N:N,MATCH(PolicyLevers!$C117,'Policy Characteristics'!$C:$C,0))</f>
        <v>0</v>
      </c>
      <c r="U117" s="181">
        <f>INDEX('Policy Characteristics'!O:O,MATCH(PolicyLevers!$C117,'Policy Characteristics'!$C:$C,0))</f>
        <v>0</v>
      </c>
    </row>
    <row r="118" spans="1:21" x14ac:dyDescent="0.25">
      <c r="A118" s="350" t="str">
        <f>INDEX('Policy Characteristics'!A:A,MATCH(PolicyLevers!$C118,'Policy Characteristics'!$C:$C,0))</f>
        <v>Transportation</v>
      </c>
      <c r="B118" s="354" t="str">
        <f>INDEX('Policy Characteristics'!B:B,MATCH(PolicyLevers!$C118,'Policy Characteristics'!$C:$C,0))</f>
        <v>Mode Shifting</v>
      </c>
      <c r="C118" s="189" t="str">
        <f t="shared" si="7"/>
        <v>Percent of Travel Demand Shifted to Other Modes or Eliminated</v>
      </c>
      <c r="D118" s="184" t="s">
        <v>388</v>
      </c>
      <c r="E118" s="184" t="s">
        <v>354</v>
      </c>
      <c r="F118" s="184" t="s">
        <v>389</v>
      </c>
      <c r="G118" s="184" t="s">
        <v>406</v>
      </c>
      <c r="H118" s="43">
        <v>852</v>
      </c>
      <c r="I118" s="361" t="s">
        <v>332</v>
      </c>
      <c r="J118" s="189" t="str">
        <f>INDEX('Policy Characteristics'!D:D,MATCH(PolicyLevers!$C118,'Policy Characteristics'!$C:$C,0))</f>
        <v>Mode Shifting</v>
      </c>
      <c r="K118" s="251" t="str">
        <f>INDEX('Policy Characteristics'!E:E,MATCH(PolicyLevers!$C118,'Policy Characteristics'!$C:$C,0))</f>
        <v>trans mode shifting</v>
      </c>
      <c r="L118" s="190">
        <f>INDEX('Policy Characteristics'!F:F,MATCH(PolicyLevers!$C118,'Policy Characteristics'!$C:$C,0))</f>
        <v>0</v>
      </c>
      <c r="M118" s="190">
        <f>INDEX('Policy Characteristics'!G:G,MATCH(PolicyLevers!$C118,'Policy Characteristics'!$C:$C,0))</f>
        <v>0.26</v>
      </c>
      <c r="N118" s="251">
        <f>INDEX('Policy Characteristics'!H:H,MATCH(PolicyLevers!$C118,'Policy Characteristics'!$C:$C,0))</f>
        <v>0.01</v>
      </c>
      <c r="O118" s="252" t="str">
        <f>INDEX('Policy Characteristics'!I:I,MATCH(PolicyLevers!$C118,'Policy Characteristics'!$C:$C,0))</f>
        <v>% of trips shifted</v>
      </c>
      <c r="P118" s="213"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2" t="str">
        <f>INDEX('Policy Characteristics'!K:K,MATCH(PolicyLevers!$C118,'Policy Characteristics'!$C:$C,0))</f>
        <v>transportation-sector-main.html#tdm</v>
      </c>
      <c r="R118" s="252" t="str">
        <f>INDEX('Policy Characteristics'!L:L,MATCH(PolicyLevers!$C118,'Policy Characteristics'!$C:$C,0))</f>
        <v>transportation-demand-management.html</v>
      </c>
      <c r="S118" s="216" t="str">
        <f>INDEX('Policy Characteristics'!M:M,MATCH(PolicyLevers!$C118,'Policy Characteristics'!$C:$C,0))</f>
        <v>International Energy Agency, 2009, "Transport, Energy and CO2: Moving toward Sustainability", http://www.iea.org/publications/freepublications/publication/transport2009.pdf</v>
      </c>
      <c r="T118" s="184">
        <f>INDEX('Policy Characteristics'!N:N,MATCH(PolicyLevers!$C118,'Policy Characteristics'!$C:$C,0))</f>
        <v>0</v>
      </c>
      <c r="U118" s="181">
        <f>INDEX('Policy Characteristics'!O:O,MATCH(PolicyLevers!$C118,'Policy Characteristics'!$C:$C,0))</f>
        <v>0</v>
      </c>
    </row>
    <row r="119" spans="1:21" x14ac:dyDescent="0.25">
      <c r="A119" s="350" t="str">
        <f>INDEX('Policy Characteristics'!A:A,MATCH(PolicyLevers!$C119,'Policy Characteristics'!$C:$C,0))</f>
        <v>Transportation</v>
      </c>
      <c r="B119" s="354" t="str">
        <f>INDEX('Policy Characteristics'!B:B,MATCH(PolicyLevers!$C119,'Policy Characteristics'!$C:$C,0))</f>
        <v>Mode Shifting</v>
      </c>
      <c r="C119" s="189" t="str">
        <f t="shared" si="7"/>
        <v>Percent of Travel Demand Shifted to Other Modes or Eliminated</v>
      </c>
      <c r="D119" s="184" t="s">
        <v>388</v>
      </c>
      <c r="E119" s="184" t="s">
        <v>362</v>
      </c>
      <c r="F119" s="184" t="s">
        <v>389</v>
      </c>
      <c r="G119" s="184" t="s">
        <v>410</v>
      </c>
      <c r="H119" s="43">
        <v>853</v>
      </c>
      <c r="I119" s="361" t="s">
        <v>332</v>
      </c>
      <c r="J119" s="189" t="str">
        <f>INDEX('Policy Characteristics'!D:D,MATCH(PolicyLevers!$C119,'Policy Characteristics'!$C:$C,0))</f>
        <v>Mode Shifting</v>
      </c>
      <c r="K119" s="251" t="str">
        <f>INDEX('Policy Characteristics'!E:E,MATCH(PolicyLevers!$C119,'Policy Characteristics'!$C:$C,0))</f>
        <v>trans mode shifting</v>
      </c>
      <c r="L119" s="190">
        <f>INDEX('Policy Characteristics'!F:F,MATCH(PolicyLevers!$C119,'Policy Characteristics'!$C:$C,0))</f>
        <v>0</v>
      </c>
      <c r="M119" s="190">
        <f>INDEX('Policy Characteristics'!G:G,MATCH(PolicyLevers!$C119,'Policy Characteristics'!$C:$C,0))</f>
        <v>0.26</v>
      </c>
      <c r="N119" s="251">
        <f>INDEX('Policy Characteristics'!H:H,MATCH(PolicyLevers!$C119,'Policy Characteristics'!$C:$C,0))</f>
        <v>0.01</v>
      </c>
      <c r="O119" s="252" t="str">
        <f>INDEX('Policy Characteristics'!I:I,MATCH(PolicyLevers!$C119,'Policy Characteristics'!$C:$C,0))</f>
        <v>% of trips shifted</v>
      </c>
      <c r="P119" s="213"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2" t="str">
        <f>INDEX('Policy Characteristics'!K:K,MATCH(PolicyLevers!$C119,'Policy Characteristics'!$C:$C,0))</f>
        <v>transportation-sector-main.html#tdm</v>
      </c>
      <c r="R119" s="252" t="str">
        <f>INDEX('Policy Characteristics'!L:L,MATCH(PolicyLevers!$C119,'Policy Characteristics'!$C:$C,0))</f>
        <v>transportation-demand-management.html</v>
      </c>
      <c r="S119" s="216" t="str">
        <f>INDEX('Policy Characteristics'!M:M,MATCH(PolicyLevers!$C119,'Policy Characteristics'!$C:$C,0))</f>
        <v>International Energy Agency, 2009, "Transport, Energy and CO2: Moving toward Sustainability", http://www.iea.org/publications/freepublications/publication/transport2009.pdf</v>
      </c>
      <c r="T119" s="184">
        <f>INDEX('Policy Characteristics'!N:N,MATCH(PolicyLevers!$C119,'Policy Characteristics'!$C:$C,0))</f>
        <v>0</v>
      </c>
      <c r="U119" s="181">
        <f>INDEX('Policy Characteristics'!O:O,MATCH(PolicyLevers!$C119,'Policy Characteristics'!$C:$C,0))</f>
        <v>0</v>
      </c>
    </row>
    <row r="120" spans="1:21" x14ac:dyDescent="0.25">
      <c r="A120" s="350" t="str">
        <f>INDEX('Policy Characteristics'!A:A,MATCH(PolicyLevers!$C120,'Policy Characteristics'!$C:$C,0))</f>
        <v>Transportation</v>
      </c>
      <c r="B120" s="354" t="str">
        <f>INDEX('Policy Characteristics'!B:B,MATCH(PolicyLevers!$C120,'Policy Characteristics'!$C:$C,0))</f>
        <v>Mode Shifting</v>
      </c>
      <c r="C120" s="189" t="str">
        <f t="shared" si="7"/>
        <v>Percent of Travel Demand Shifted to Other Modes or Eliminated</v>
      </c>
      <c r="D120" s="184" t="s">
        <v>396</v>
      </c>
      <c r="E120" s="184" t="s">
        <v>307</v>
      </c>
      <c r="F120" s="184" t="s">
        <v>397</v>
      </c>
      <c r="G120" s="184" t="s">
        <v>307</v>
      </c>
      <c r="H120" s="43">
        <v>854</v>
      </c>
      <c r="I120" s="361" t="s">
        <v>332</v>
      </c>
      <c r="J120" s="189" t="str">
        <f>INDEX('Policy Characteristics'!D:D,MATCH(PolicyLevers!$C120,'Policy Characteristics'!$C:$C,0))</f>
        <v>Mode Shifting</v>
      </c>
      <c r="K120" s="251" t="str">
        <f>INDEX('Policy Characteristics'!E:E,MATCH(PolicyLevers!$C120,'Policy Characteristics'!$C:$C,0))</f>
        <v>trans mode shifting</v>
      </c>
      <c r="L120" s="190">
        <f>INDEX('Policy Characteristics'!F:F,MATCH(PolicyLevers!$C120,'Policy Characteristics'!$C:$C,0))</f>
        <v>0</v>
      </c>
      <c r="M120" s="190">
        <f>INDEX('Policy Characteristics'!G:G,MATCH(PolicyLevers!$C120,'Policy Characteristics'!$C:$C,0))</f>
        <v>0.26</v>
      </c>
      <c r="N120" s="251">
        <f>INDEX('Policy Characteristics'!H:H,MATCH(PolicyLevers!$C120,'Policy Characteristics'!$C:$C,0))</f>
        <v>0.01</v>
      </c>
      <c r="O120" s="252" t="str">
        <f>INDEX('Policy Characteristics'!I:I,MATCH(PolicyLevers!$C120,'Policy Characteristics'!$C:$C,0))</f>
        <v>% of trips shifted</v>
      </c>
      <c r="P120" s="213"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2" t="str">
        <f>INDEX('Policy Characteristics'!K:K,MATCH(PolicyLevers!$C120,'Policy Characteristics'!$C:$C,0))</f>
        <v>transportation-sector-main.html#tdm</v>
      </c>
      <c r="R120" s="252" t="str">
        <f>INDEX('Policy Characteristics'!L:L,MATCH(PolicyLevers!$C120,'Policy Characteristics'!$C:$C,0))</f>
        <v>transportation-demand-management.html</v>
      </c>
      <c r="S120" s="216" t="str">
        <f>INDEX('Policy Characteristics'!M:M,MATCH(PolicyLevers!$C120,'Policy Characteristics'!$C:$C,0))</f>
        <v>International Energy Agency, 2009, "Transport, Energy and CO2: Moving toward Sustainability", http://www.iea.org/publications/freepublications/publication/transport2009.pdf</v>
      </c>
      <c r="T120" s="184">
        <f>INDEX('Policy Characteristics'!N:N,MATCH(PolicyLevers!$C120,'Policy Characteristics'!$C:$C,0))</f>
        <v>0</v>
      </c>
      <c r="U120" s="181">
        <f>INDEX('Policy Characteristics'!O:O,MATCH(PolicyLevers!$C120,'Policy Characteristics'!$C:$C,0))</f>
        <v>0</v>
      </c>
    </row>
    <row r="121" spans="1:21" x14ac:dyDescent="0.25">
      <c r="A121" s="350" t="str">
        <f>INDEX('Policy Characteristics'!A:A,MATCH(PolicyLevers!$C121,'Policy Characteristics'!$C:$C,0))</f>
        <v>Transportation</v>
      </c>
      <c r="B121" s="354" t="str">
        <f>INDEX('Policy Characteristics'!B:B,MATCH(PolicyLevers!$C121,'Policy Characteristics'!$C:$C,0))</f>
        <v>Mode Shifting</v>
      </c>
      <c r="C121" s="189" t="str">
        <f t="shared" si="7"/>
        <v>Percent of Travel Demand Shifted to Other Modes or Eliminated</v>
      </c>
      <c r="D121" s="184" t="s">
        <v>396</v>
      </c>
      <c r="E121" s="184" t="s">
        <v>334</v>
      </c>
      <c r="F121" s="184" t="s">
        <v>397</v>
      </c>
      <c r="G121" s="184" t="s">
        <v>334</v>
      </c>
      <c r="H121" s="43">
        <v>855</v>
      </c>
      <c r="I121" s="356" t="s">
        <v>310</v>
      </c>
      <c r="J121" s="189" t="str">
        <f>INDEX('Policy Characteristics'!D:D,MATCH(PolicyLevers!$C121,'Policy Characteristics'!$C:$C,0))</f>
        <v>Mode Shifting</v>
      </c>
      <c r="K121" s="189" t="str">
        <f>INDEX('Policy Characteristics'!E:E,MATCH(PolicyLevers!$C121,'Policy Characteristics'!$C:$C,0))</f>
        <v>trans mode shifting</v>
      </c>
      <c r="L121" s="190">
        <f>INDEX('Policy Characteristics'!F:F,MATCH(PolicyLevers!$C121,'Policy Characteristics'!$C:$C,0))</f>
        <v>0</v>
      </c>
      <c r="M121" s="204">
        <f>INDEX('Policy Characteristics'!G:G,MATCH(PolicyLevers!$C121,'Policy Characteristics'!$C:$C,0))</f>
        <v>0.26</v>
      </c>
      <c r="N121" s="251">
        <f>INDEX('Policy Characteristics'!H:H,MATCH(PolicyLevers!$C121,'Policy Characteristics'!$C:$C,0))</f>
        <v>0.01</v>
      </c>
      <c r="O121" s="252" t="str">
        <f>INDEX('Policy Characteristics'!I:I,MATCH(PolicyLevers!$C121,'Policy Characteristics'!$C:$C,0))</f>
        <v>% of trips shifted</v>
      </c>
      <c r="P121" s="213"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2" t="str">
        <f>INDEX('Policy Characteristics'!K:K,MATCH(PolicyLevers!$C121,'Policy Characteristics'!$C:$C,0))</f>
        <v>transportation-sector-main.html#tdm</v>
      </c>
      <c r="R121" s="252" t="str">
        <f>INDEX('Policy Characteristics'!L:L,MATCH(PolicyLevers!$C121,'Policy Characteristics'!$C:$C,0))</f>
        <v>transportation-demand-management.html</v>
      </c>
      <c r="S121" s="216" t="str">
        <f>INDEX('Policy Characteristics'!M:M,MATCH(PolicyLevers!$C121,'Policy Characteristics'!$C:$C,0))</f>
        <v>International Energy Agency, 2009, "Transport, Energy and CO2: Moving toward Sustainability", http://www.iea.org/publications/freepublications/publication/transport2009.pdf</v>
      </c>
      <c r="T121" s="184">
        <f>INDEX('Policy Characteristics'!N:N,MATCH(PolicyLevers!$C121,'Policy Characteristics'!$C:$C,0))</f>
        <v>0</v>
      </c>
      <c r="U121" s="181">
        <f>INDEX('Policy Characteristics'!O:O,MATCH(PolicyLevers!$C121,'Policy Characteristics'!$C:$C,0))</f>
        <v>0</v>
      </c>
    </row>
    <row r="122" spans="1:21" x14ac:dyDescent="0.25">
      <c r="A122" s="350" t="str">
        <f>INDEX('Policy Characteristics'!A:A,MATCH(PolicyLevers!$C122,'Policy Characteristics'!$C:$C,0))</f>
        <v>Transportation</v>
      </c>
      <c r="B122" s="354" t="str">
        <f>INDEX('Policy Characteristics'!B:B,MATCH(PolicyLevers!$C122,'Policy Characteristics'!$C:$C,0))</f>
        <v>Mode Shifting</v>
      </c>
      <c r="C122" s="189" t="str">
        <f t="shared" si="7"/>
        <v>Percent of Travel Demand Shifted to Other Modes or Eliminated</v>
      </c>
      <c r="D122" s="184" t="s">
        <v>396</v>
      </c>
      <c r="E122" s="184" t="s">
        <v>343</v>
      </c>
      <c r="F122" s="184" t="s">
        <v>397</v>
      </c>
      <c r="G122" s="184" t="s">
        <v>402</v>
      </c>
      <c r="H122" s="43">
        <v>856</v>
      </c>
      <c r="I122" s="361" t="s">
        <v>332</v>
      </c>
      <c r="J122" s="189" t="str">
        <f>INDEX('Policy Characteristics'!D:D,MATCH(PolicyLevers!$C122,'Policy Characteristics'!$C:$C,0))</f>
        <v>Mode Shifting</v>
      </c>
      <c r="K122" s="251" t="str">
        <f>INDEX('Policy Characteristics'!E:E,MATCH(PolicyLevers!$C122,'Policy Characteristics'!$C:$C,0))</f>
        <v>trans mode shifting</v>
      </c>
      <c r="L122" s="190">
        <f>INDEX('Policy Characteristics'!F:F,MATCH(PolicyLevers!$C122,'Policy Characteristics'!$C:$C,0))</f>
        <v>0</v>
      </c>
      <c r="M122" s="190">
        <f>INDEX('Policy Characteristics'!G:G,MATCH(PolicyLevers!$C122,'Policy Characteristics'!$C:$C,0))</f>
        <v>0.26</v>
      </c>
      <c r="N122" s="251">
        <f>INDEX('Policy Characteristics'!H:H,MATCH(PolicyLevers!$C122,'Policy Characteristics'!$C:$C,0))</f>
        <v>0.01</v>
      </c>
      <c r="O122" s="252" t="str">
        <f>INDEX('Policy Characteristics'!I:I,MATCH(PolicyLevers!$C122,'Policy Characteristics'!$C:$C,0))</f>
        <v>% of trips shifted</v>
      </c>
      <c r="P122" s="213"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2" t="str">
        <f>INDEX('Policy Characteristics'!K:K,MATCH(PolicyLevers!$C122,'Policy Characteristics'!$C:$C,0))</f>
        <v>transportation-sector-main.html#tdm</v>
      </c>
      <c r="R122" s="252" t="str">
        <f>INDEX('Policy Characteristics'!L:L,MATCH(PolicyLevers!$C122,'Policy Characteristics'!$C:$C,0))</f>
        <v>transportation-demand-management.html</v>
      </c>
      <c r="S122" s="216" t="str">
        <f>INDEX('Policy Characteristics'!M:M,MATCH(PolicyLevers!$C122,'Policy Characteristics'!$C:$C,0))</f>
        <v>International Energy Agency, 2009, "Transport, Energy and CO2: Moving toward Sustainability", http://www.iea.org/publications/freepublications/publication/transport2009.pdf</v>
      </c>
      <c r="T122" s="184">
        <f>INDEX('Policy Characteristics'!N:N,MATCH(PolicyLevers!$C122,'Policy Characteristics'!$C:$C,0))</f>
        <v>0</v>
      </c>
      <c r="U122" s="181">
        <f>INDEX('Policy Characteristics'!O:O,MATCH(PolicyLevers!$C122,'Policy Characteristics'!$C:$C,0))</f>
        <v>0</v>
      </c>
    </row>
    <row r="123" spans="1:21" x14ac:dyDescent="0.25">
      <c r="A123" s="350" t="str">
        <f>INDEX('Policy Characteristics'!A:A,MATCH(PolicyLevers!$C123,'Policy Characteristics'!$C:$C,0))</f>
        <v>Transportation</v>
      </c>
      <c r="B123" s="354" t="str">
        <f>INDEX('Policy Characteristics'!B:B,MATCH(PolicyLevers!$C123,'Policy Characteristics'!$C:$C,0))</f>
        <v>Mode Shifting</v>
      </c>
      <c r="C123" s="189" t="str">
        <f t="shared" si="7"/>
        <v>Percent of Travel Demand Shifted to Other Modes or Eliminated</v>
      </c>
      <c r="D123" s="184" t="s">
        <v>396</v>
      </c>
      <c r="E123" s="184" t="s">
        <v>346</v>
      </c>
      <c r="F123" s="184" t="s">
        <v>397</v>
      </c>
      <c r="G123" s="184" t="s">
        <v>405</v>
      </c>
      <c r="H123" s="43">
        <v>857</v>
      </c>
      <c r="I123" s="361" t="s">
        <v>332</v>
      </c>
      <c r="J123" s="189" t="str">
        <f>INDEX('Policy Characteristics'!D:D,MATCH(PolicyLevers!$C123,'Policy Characteristics'!$C:$C,0))</f>
        <v>Mode Shifting</v>
      </c>
      <c r="K123" s="251" t="str">
        <f>INDEX('Policy Characteristics'!E:E,MATCH(PolicyLevers!$C123,'Policy Characteristics'!$C:$C,0))</f>
        <v>trans mode shifting</v>
      </c>
      <c r="L123" s="190">
        <f>INDEX('Policy Characteristics'!F:F,MATCH(PolicyLevers!$C123,'Policy Characteristics'!$C:$C,0))</f>
        <v>0</v>
      </c>
      <c r="M123" s="190">
        <f>INDEX('Policy Characteristics'!G:G,MATCH(PolicyLevers!$C123,'Policy Characteristics'!$C:$C,0))</f>
        <v>0.26</v>
      </c>
      <c r="N123" s="251">
        <f>INDEX('Policy Characteristics'!H:H,MATCH(PolicyLevers!$C123,'Policy Characteristics'!$C:$C,0))</f>
        <v>0.01</v>
      </c>
      <c r="O123" s="252" t="str">
        <f>INDEX('Policy Characteristics'!I:I,MATCH(PolicyLevers!$C123,'Policy Characteristics'!$C:$C,0))</f>
        <v>% of trips shifted</v>
      </c>
      <c r="P123" s="213"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2" t="str">
        <f>INDEX('Policy Characteristics'!K:K,MATCH(PolicyLevers!$C123,'Policy Characteristics'!$C:$C,0))</f>
        <v>transportation-sector-main.html#tdm</v>
      </c>
      <c r="R123" s="252" t="str">
        <f>INDEX('Policy Characteristics'!L:L,MATCH(PolicyLevers!$C123,'Policy Characteristics'!$C:$C,0))</f>
        <v>transportation-demand-management.html</v>
      </c>
      <c r="S123" s="216" t="str">
        <f>INDEX('Policy Characteristics'!M:M,MATCH(PolicyLevers!$C123,'Policy Characteristics'!$C:$C,0))</f>
        <v>International Energy Agency, 2009, "Transport, Energy and CO2: Moving toward Sustainability", http://www.iea.org/publications/freepublications/publication/transport2009.pdf</v>
      </c>
      <c r="T123" s="184">
        <f>INDEX('Policy Characteristics'!N:N,MATCH(PolicyLevers!$C123,'Policy Characteristics'!$C:$C,0))</f>
        <v>0</v>
      </c>
      <c r="U123" s="181">
        <f>INDEX('Policy Characteristics'!O:O,MATCH(PolicyLevers!$C123,'Policy Characteristics'!$C:$C,0))</f>
        <v>0</v>
      </c>
    </row>
    <row r="124" spans="1:21" x14ac:dyDescent="0.25">
      <c r="A124" s="350" t="str">
        <f>INDEX('Policy Characteristics'!A:A,MATCH(PolicyLevers!$C124,'Policy Characteristics'!$C:$C,0))</f>
        <v>Transportation</v>
      </c>
      <c r="B124" s="354" t="str">
        <f>INDEX('Policy Characteristics'!B:B,MATCH(PolicyLevers!$C124,'Policy Characteristics'!$C:$C,0))</f>
        <v>Mode Shifting</v>
      </c>
      <c r="C124" s="189" t="str">
        <f t="shared" si="7"/>
        <v>Percent of Travel Demand Shifted to Other Modes or Eliminated</v>
      </c>
      <c r="D124" s="184" t="s">
        <v>396</v>
      </c>
      <c r="E124" s="184" t="s">
        <v>354</v>
      </c>
      <c r="F124" s="184" t="s">
        <v>397</v>
      </c>
      <c r="G124" s="184" t="s">
        <v>406</v>
      </c>
      <c r="H124" s="43">
        <v>858</v>
      </c>
      <c r="I124" s="361" t="s">
        <v>332</v>
      </c>
      <c r="J124" s="189" t="str">
        <f>INDEX('Policy Characteristics'!D:D,MATCH(PolicyLevers!$C124,'Policy Characteristics'!$C:$C,0))</f>
        <v>Mode Shifting</v>
      </c>
      <c r="K124" s="251" t="str">
        <f>INDEX('Policy Characteristics'!E:E,MATCH(PolicyLevers!$C124,'Policy Characteristics'!$C:$C,0))</f>
        <v>trans mode shifting</v>
      </c>
      <c r="L124" s="190">
        <f>INDEX('Policy Characteristics'!F:F,MATCH(PolicyLevers!$C124,'Policy Characteristics'!$C:$C,0))</f>
        <v>0</v>
      </c>
      <c r="M124" s="190">
        <f>INDEX('Policy Characteristics'!G:G,MATCH(PolicyLevers!$C124,'Policy Characteristics'!$C:$C,0))</f>
        <v>0.26</v>
      </c>
      <c r="N124" s="251">
        <f>INDEX('Policy Characteristics'!H:H,MATCH(PolicyLevers!$C124,'Policy Characteristics'!$C:$C,0))</f>
        <v>0.01</v>
      </c>
      <c r="O124" s="252" t="str">
        <f>INDEX('Policy Characteristics'!I:I,MATCH(PolicyLevers!$C124,'Policy Characteristics'!$C:$C,0))</f>
        <v>% of trips shifted</v>
      </c>
      <c r="P124" s="213"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2" t="str">
        <f>INDEX('Policy Characteristics'!K:K,MATCH(PolicyLevers!$C124,'Policy Characteristics'!$C:$C,0))</f>
        <v>transportation-sector-main.html#tdm</v>
      </c>
      <c r="R124" s="252" t="str">
        <f>INDEX('Policy Characteristics'!L:L,MATCH(PolicyLevers!$C124,'Policy Characteristics'!$C:$C,0))</f>
        <v>transportation-demand-management.html</v>
      </c>
      <c r="S124" s="216" t="str">
        <f>INDEX('Policy Characteristics'!M:M,MATCH(PolicyLevers!$C124,'Policy Characteristics'!$C:$C,0))</f>
        <v>International Energy Agency, 2009, "Transport, Energy and CO2: Moving toward Sustainability", http://www.iea.org/publications/freepublications/publication/transport2009.pdf</v>
      </c>
      <c r="T124" s="184">
        <f>INDEX('Policy Characteristics'!N:N,MATCH(PolicyLevers!$C124,'Policy Characteristics'!$C:$C,0))</f>
        <v>0</v>
      </c>
      <c r="U124" s="181">
        <f>INDEX('Policy Characteristics'!O:O,MATCH(PolicyLevers!$C124,'Policy Characteristics'!$C:$C,0))</f>
        <v>0</v>
      </c>
    </row>
    <row r="125" spans="1:21" x14ac:dyDescent="0.25">
      <c r="A125" s="350" t="str">
        <f>INDEX('Policy Characteristics'!A:A,MATCH(PolicyLevers!$C125,'Policy Characteristics'!$C:$C,0))</f>
        <v>Transportation</v>
      </c>
      <c r="B125" s="354" t="str">
        <f>INDEX('Policy Characteristics'!B:B,MATCH(PolicyLevers!$C125,'Policy Characteristics'!$C:$C,0))</f>
        <v>Mode Shifting</v>
      </c>
      <c r="C125" s="189" t="str">
        <f t="shared" si="7"/>
        <v>Percent of Travel Demand Shifted to Other Modes or Eliminated</v>
      </c>
      <c r="D125" s="184" t="s">
        <v>396</v>
      </c>
      <c r="E125" s="184" t="s">
        <v>362</v>
      </c>
      <c r="F125" s="184" t="s">
        <v>397</v>
      </c>
      <c r="G125" s="184" t="s">
        <v>410</v>
      </c>
      <c r="H125" s="43">
        <v>859</v>
      </c>
      <c r="I125" s="361" t="s">
        <v>332</v>
      </c>
      <c r="J125" s="189" t="str">
        <f>INDEX('Policy Characteristics'!D:D,MATCH(PolicyLevers!$C125,'Policy Characteristics'!$C:$C,0))</f>
        <v>Mode Shifting</v>
      </c>
      <c r="K125" s="251" t="str">
        <f>INDEX('Policy Characteristics'!E:E,MATCH(PolicyLevers!$C125,'Policy Characteristics'!$C:$C,0))</f>
        <v>trans mode shifting</v>
      </c>
      <c r="L125" s="190">
        <f>INDEX('Policy Characteristics'!F:F,MATCH(PolicyLevers!$C125,'Policy Characteristics'!$C:$C,0))</f>
        <v>0</v>
      </c>
      <c r="M125" s="190">
        <f>INDEX('Policy Characteristics'!G:G,MATCH(PolicyLevers!$C125,'Policy Characteristics'!$C:$C,0))</f>
        <v>0.26</v>
      </c>
      <c r="N125" s="251">
        <f>INDEX('Policy Characteristics'!H:H,MATCH(PolicyLevers!$C125,'Policy Characteristics'!$C:$C,0))</f>
        <v>0.01</v>
      </c>
      <c r="O125" s="252" t="str">
        <f>INDEX('Policy Characteristics'!I:I,MATCH(PolicyLevers!$C125,'Policy Characteristics'!$C:$C,0))</f>
        <v>% of trips shifted</v>
      </c>
      <c r="P125" s="213"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2" t="str">
        <f>INDEX('Policy Characteristics'!K:K,MATCH(PolicyLevers!$C125,'Policy Characteristics'!$C:$C,0))</f>
        <v>transportation-sector-main.html#tdm</v>
      </c>
      <c r="R125" s="252" t="str">
        <f>INDEX('Policy Characteristics'!L:L,MATCH(PolicyLevers!$C125,'Policy Characteristics'!$C:$C,0))</f>
        <v>transportation-demand-management.html</v>
      </c>
      <c r="S125" s="216" t="str">
        <f>INDEX('Policy Characteristics'!M:M,MATCH(PolicyLevers!$C125,'Policy Characteristics'!$C:$C,0))</f>
        <v>International Energy Agency, 2009, "Transport, Energy and CO2: Moving toward Sustainability", http://www.iea.org/publications/freepublications/publication/transport2009.pdf</v>
      </c>
      <c r="T125" s="184">
        <f>INDEX('Policy Characteristics'!N:N,MATCH(PolicyLevers!$C125,'Policy Characteristics'!$C:$C,0))</f>
        <v>0</v>
      </c>
      <c r="U125" s="181">
        <f>INDEX('Policy Characteristics'!O:O,MATCH(PolicyLevers!$C125,'Policy Characteristics'!$C:$C,0))</f>
        <v>0</v>
      </c>
    </row>
    <row r="126" spans="1:21" x14ac:dyDescent="0.25">
      <c r="A126" s="350" t="str">
        <f>INDEX('Policy Characteristics'!A:A,MATCH(PolicyLevers!$C126,'Policy Characteristics'!$C:$C,0))</f>
        <v>Buildings and Appliances</v>
      </c>
      <c r="B126" s="355" t="str">
        <f>INDEX('Policy Characteristics'!B:B,MATCH(PolicyLevers!$C126,'Policy Characteristics'!$C:$C,0))</f>
        <v>Building Component Electrification</v>
      </c>
      <c r="C126" s="181" t="s">
        <v>492</v>
      </c>
      <c r="D126" s="184" t="s">
        <v>493</v>
      </c>
      <c r="E126" s="184" t="s">
        <v>494</v>
      </c>
      <c r="F126" s="184" t="s">
        <v>495</v>
      </c>
      <c r="G126" s="184" t="s">
        <v>496</v>
      </c>
      <c r="H126" s="43">
        <v>435</v>
      </c>
      <c r="I126" s="356" t="s">
        <v>310</v>
      </c>
      <c r="J126" s="181" t="str">
        <f>INDEX('Policy Characteristics'!D:D,MATCH(PolicyLevers!$C126,'Policy Characteristics'!$C:$C,0))</f>
        <v>Building Component Electrification</v>
      </c>
      <c r="K126" s="181" t="str">
        <f>INDEX('Policy Characteristics'!E:E,MATCH(PolicyLevers!$C126,'Policy Characteristics'!$C:$C,0))</f>
        <v>bldgs new component fuel shifting</v>
      </c>
      <c r="L126" s="203">
        <f>INDEX('Policy Characteristics'!F:F,MATCH(PolicyLevers!$C126,'Policy Characteristics'!$C:$C,0))</f>
        <v>0</v>
      </c>
      <c r="M126" s="203">
        <f>INDEX('Policy Characteristics'!G:G,MATCH(PolicyLevers!$C126,'Policy Characteristics'!$C:$C,0))</f>
        <v>1</v>
      </c>
      <c r="N126" s="250">
        <f>INDEX('Policy Characteristics'!H:H,MATCH(PolicyLevers!$C126,'Policy Characteristics'!$C:$C,0))</f>
        <v>0.01</v>
      </c>
      <c r="O126" s="184" t="str">
        <f>INDEX('Policy Characteristics'!I:I,MATCH(PolicyLevers!$C126,'Policy Characteristics'!$C:$C,0))</f>
        <v>% of newly sold non-electric building components</v>
      </c>
      <c r="P126" s="217" t="str">
        <f>INDEX('Policy Characteristics'!J:J,MATCH(PolicyLevers!$C126,'Policy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3.7% to 5.2% through 2050.//**Urban Residential Appliances: **In the BAU case, in Louisiana, the share of electricity among fuels used by appliances in urban, residential buildings will fall from 31.2% to 21.9% through 2050.//**Urban Residential Other Components: ** In the BAU case, the share of electricity among fuels used by other components in urban, residential buildings is 100%.//**Rural Residential Heating: **In the BAU case, in Louisiana, the share of electricity among fuels used for heating in rural, residential buildings will rise from 3.7% to 5.2% through 2050.//**Rural Residential Appliances: **In the BAU case, in , the share of electricity among fuels used by appliances in rural, residential buildings will fall from 31.2% to 21.9% through 2050.//**Rural Residential Other Components: **In the United States, the share of electricity among fuels used by other components in urban, residential buildings is 100%.//**Commercial Heating: **In the BAU case, in Louisiana, the share of electricity among fuels used for heating in commercial buildings will rise from 0.5% to 0.6% through 2050.//**Commercial Appliances: **In the BAU case, in Louisiana, the share of electricity among fuels used by appliances in commercial buildings will fall from 31.7% to 18.9% through 2050.//**Commercial Other Components: **In the BAU case, in the Louisiana, the share of electricity among fuels used by other components in commercial buildings will rise from 56.7% to 79.1% through 2050.</v>
      </c>
      <c r="Q126" s="184" t="str">
        <f>INDEX('Policy Characteristics'!K:K,MATCH(PolicyLevers!$C126,'Policy Characteristics'!$C:$C,0))</f>
        <v>buildings-sector-main.html#component-elec</v>
      </c>
      <c r="R126" s="191" t="str">
        <f>INDEX('Policy Characteristics'!L:L,MATCH(PolicyLevers!$C126,'Policy Characteristics'!$C:$C,0))</f>
        <v>building-component-electrification.html</v>
      </c>
      <c r="S126" s="205">
        <f>INDEX('Policy Characteristics'!M:M,MATCH(PolicyLevers!$C126,'Policy Characteristics'!$C:$C,0))</f>
        <v>0</v>
      </c>
      <c r="T126" s="184">
        <f>INDEX('Policy Characteristics'!N:N,MATCH(PolicyLevers!$C126,'Policy Characteristics'!$C:$C,0))</f>
        <v>0</v>
      </c>
      <c r="U126" s="181" t="str">
        <f>INDEX('Policy Characteristics'!O:O,MATCH(PolicyLevers!$C126,'Policy Characteristics'!$C:$C,0))</f>
        <v>BCEU</v>
      </c>
    </row>
    <row r="127" spans="1:21" ht="404.25" customHeight="1" x14ac:dyDescent="0.25">
      <c r="A127" s="350" t="str">
        <f>INDEX('Policy Characteristics'!A:A,MATCH(PolicyLevers!$C127,'Policy Characteristics'!$C:$C,0))</f>
        <v>Buildings and Appliances</v>
      </c>
      <c r="B127" s="354" t="str">
        <f>INDEX('Policy Characteristics'!B:B,MATCH(PolicyLevers!$C127,'Policy Characteristics'!$C:$C,0))</f>
        <v>Building Component Electrification</v>
      </c>
      <c r="C127" s="189" t="str">
        <f t="shared" ref="C127:C139" si="8">C$126</f>
        <v>Fraction of New Bldg Components Shifted to Other Fuels</v>
      </c>
      <c r="D127" s="184" t="s">
        <v>501</v>
      </c>
      <c r="E127" s="184" t="s">
        <v>494</v>
      </c>
      <c r="F127" s="184" t="s">
        <v>495</v>
      </c>
      <c r="G127" s="184" t="s">
        <v>502</v>
      </c>
      <c r="H127" s="43">
        <v>436</v>
      </c>
      <c r="I127" s="356" t="s">
        <v>332</v>
      </c>
      <c r="J127" s="189" t="str">
        <f>INDEX('Policy Characteristics'!D:D,MATCH(PolicyLevers!$C127,'Policy Characteristics'!$C:$C,0))</f>
        <v>Building Component Electrification</v>
      </c>
      <c r="K127" s="189" t="str">
        <f>INDEX('Policy Characteristics'!E:E,MATCH(PolicyLevers!$C127,'Policy Characteristics'!$C:$C,0))</f>
        <v>bldgs new component fuel shifting</v>
      </c>
      <c r="L127" s="190">
        <f>INDEX('Policy Characteristics'!F:F,MATCH(PolicyLevers!$C127,'Policy Characteristics'!$C:$C,0))</f>
        <v>0</v>
      </c>
      <c r="M127" s="190">
        <f>INDEX('Policy Characteristics'!G:G,MATCH(PolicyLevers!$C127,'Policy Characteristics'!$C:$C,0))</f>
        <v>1</v>
      </c>
      <c r="N127" s="251">
        <f>INDEX('Policy Characteristics'!H:H,MATCH(PolicyLevers!$C127,'Policy Characteristics'!$C:$C,0))</f>
        <v>0.01</v>
      </c>
      <c r="O127" s="252" t="str">
        <f>INDEX('Policy Characteristics'!I:I,MATCH(PolicyLevers!$C127,'Policy Characteristics'!$C:$C,0))</f>
        <v>% of newly sold non-electric building components</v>
      </c>
      <c r="P127" s="375" t="str">
        <f>INDEX('Policy Characteristics'!J:J,MATCH(PolicyLevers!$C127,'Policy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3.7% to 5.2% through 2050.//**Urban Residential Appliances: **In the BAU case, in Louisiana, the share of electricity among fuels used by appliances in urban, residential buildings will fall from 31.2% to 21.9% through 2050.//**Urban Residential Other Components: ** In the BAU case, the share of electricity among fuels used by other components in urban, residential buildings is 100%.//**Rural Residential Heating: **In the BAU case, in Louisiana, the share of electricity among fuels used for heating in rural, residential buildings will rise from 3.7% to 5.2% through 2050.//**Rural Residential Appliances: **In the BAU case, in , the share of electricity among fuels used by appliances in rural, residential buildings will fall from 31.2% to 21.9% through 2050.//**Rural Residential Other Components: **In the United States, the share of electricity among fuels used by other components in urban, residential buildings is 100%.//**Commercial Heating: **In the BAU case, in Louisiana, the share of electricity among fuels used for heating in commercial buildings will rise from 0.5% to 0.6% through 2050.//**Commercial Appliances: **In the BAU case, in Louisiana, the share of electricity among fuels used by appliances in commercial buildings will fall from 31.7% to 18.9% through 2050.//**Commercial Other Components: **In the BAU case, in the Louisiana, the share of electricity among fuels used by other components in commercial buildings will rise from 56.7% to 79.1% through 2050.</v>
      </c>
      <c r="Q127" s="252" t="str">
        <f>INDEX('Policy Characteristics'!K:K,MATCH(PolicyLevers!$C127,'Policy Characteristics'!$C:$C,0))</f>
        <v>buildings-sector-main.html#component-elec</v>
      </c>
      <c r="R127" s="252" t="str">
        <f>INDEX('Policy Characteristics'!L:L,MATCH(PolicyLevers!$C127,'Policy Characteristics'!$C:$C,0))</f>
        <v>building-component-electrification.html</v>
      </c>
      <c r="S127" s="216">
        <f>INDEX('Policy Characteristics'!M:M,MATCH(PolicyLevers!$C127,'Policy Characteristics'!$C:$C,0))</f>
        <v>0</v>
      </c>
      <c r="T127" s="215">
        <f>INDEX('Policy Characteristics'!N:N,MATCH(PolicyLevers!$C127,'Policy Characteristics'!$C:$C,0))</f>
        <v>0</v>
      </c>
      <c r="U127" s="181" t="str">
        <f>INDEX('Policy Characteristics'!O:O,MATCH(PolicyLevers!$C127,'Policy Characteristics'!$C:$C,0))</f>
        <v>BCEU</v>
      </c>
    </row>
    <row r="128" spans="1:21" x14ac:dyDescent="0.25">
      <c r="A128" s="350" t="str">
        <f>INDEX('Policy Characteristics'!A:A,MATCH(PolicyLevers!$C128,'Policy Characteristics'!$C:$C,0))</f>
        <v>Buildings and Appliances</v>
      </c>
      <c r="B128" s="354" t="str">
        <f>INDEX('Policy Characteristics'!B:B,MATCH(PolicyLevers!$C128,'Policy Characteristics'!$C:$C,0))</f>
        <v>Building Component Electrification</v>
      </c>
      <c r="C128" s="189" t="str">
        <f t="shared" si="8"/>
        <v>Fraction of New Bldg Components Shifted to Other Fuels</v>
      </c>
      <c r="D128" s="184" t="s">
        <v>503</v>
      </c>
      <c r="E128" s="184" t="s">
        <v>494</v>
      </c>
      <c r="F128" s="184" t="s">
        <v>495</v>
      </c>
      <c r="G128" s="184" t="s">
        <v>504</v>
      </c>
      <c r="H128" s="43">
        <v>437</v>
      </c>
      <c r="I128" s="356" t="s">
        <v>332</v>
      </c>
      <c r="J128" s="189" t="str">
        <f>INDEX('Policy Characteristics'!D:D,MATCH(PolicyLevers!$C128,'Policy Characteristics'!$C:$C,0))</f>
        <v>Building Component Electrification</v>
      </c>
      <c r="K128" s="189" t="str">
        <f>INDEX('Policy Characteristics'!E:E,MATCH(PolicyLevers!$C128,'Policy Characteristics'!$C:$C,0))</f>
        <v>bldgs new component fuel shifting</v>
      </c>
      <c r="L128" s="189">
        <f>INDEX('Policy Characteristics'!F:F,MATCH(PolicyLevers!$C128,'Policy Characteristics'!$C:$C,0))</f>
        <v>0</v>
      </c>
      <c r="M128" s="190">
        <f>INDEX('Policy Characteristics'!G:G,MATCH(PolicyLevers!$C128,'Policy Characteristics'!$C:$C,0))</f>
        <v>1</v>
      </c>
      <c r="N128" s="251">
        <f>INDEX('Policy Characteristics'!H:H,MATCH(PolicyLevers!$C128,'Policy Characteristics'!$C:$C,0))</f>
        <v>0.01</v>
      </c>
      <c r="O128" s="252" t="str">
        <f>INDEX('Policy Characteristics'!I:I,MATCH(PolicyLevers!$C128,'Policy Characteristics'!$C:$C,0))</f>
        <v>% of newly sold non-electric building components</v>
      </c>
      <c r="P128" s="186" t="str">
        <f>INDEX('Policy Characteristics'!J:J,MATCH(PolicyLevers!$C128,'Policy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3.7% to 5.2% through 2050.//**Urban Residential Appliances: **In the BAU case, in Louisiana, the share of electricity among fuels used by appliances in urban, residential buildings will fall from 31.2% to 21.9% through 2050.//**Urban Residential Other Components: ** In the BAU case, the share of electricity among fuels used by other components in urban, residential buildings is 100%.//**Rural Residential Heating: **In the BAU case, in Louisiana, the share of electricity among fuels used for heating in rural, residential buildings will rise from 3.7% to 5.2% through 2050.//**Rural Residential Appliances: **In the BAU case, in , the share of electricity among fuels used by appliances in rural, residential buildings will fall from 31.2% to 21.9% through 2050.//**Rural Residential Other Components: **In the United States, the share of electricity among fuels used by other components in urban, residential buildings is 100%.//**Commercial Heating: **In the BAU case, in Louisiana, the share of electricity among fuels used for heating in commercial buildings will rise from 0.5% to 0.6% through 2050.//**Commercial Appliances: **In the BAU case, in Louisiana, the share of electricity among fuels used by appliances in commercial buildings will fall from 31.7% to 18.9% through 2050.//**Commercial Other Components: **In the BAU case, in the Louisiana, the share of electricity among fuels used by other components in commercial buildings will rise from 56.7% to 79.1% through 2050.</v>
      </c>
      <c r="Q128" s="252" t="str">
        <f>INDEX('Policy Characteristics'!K:K,MATCH(PolicyLevers!$C128,'Policy Characteristics'!$C:$C,0))</f>
        <v>buildings-sector-main.html#component-elec</v>
      </c>
      <c r="R128" s="252" t="str">
        <f>INDEX('Policy Characteristics'!L:L,MATCH(PolicyLevers!$C128,'Policy Characteristics'!$C:$C,0))</f>
        <v>building-component-electrification.html</v>
      </c>
      <c r="S128" s="216">
        <f>INDEX('Policy Characteristics'!M:M,MATCH(PolicyLevers!$C128,'Policy Characteristics'!$C:$C,0))</f>
        <v>0</v>
      </c>
      <c r="T128" s="215">
        <f>INDEX('Policy Characteristics'!N:N,MATCH(PolicyLevers!$C128,'Policy Characteristics'!$C:$C,0))</f>
        <v>0</v>
      </c>
      <c r="U128" s="181" t="str">
        <f>INDEX('Policy Characteristics'!O:O,MATCH(PolicyLevers!$C128,'Policy Characteristics'!$C:$C,0))</f>
        <v>BCEU</v>
      </c>
    </row>
    <row r="129" spans="1:21" x14ac:dyDescent="0.25">
      <c r="A129" s="350" t="str">
        <f>INDEX('Policy Characteristics'!A:A,MATCH(PolicyLevers!$C129,'Policy Characteristics'!$C:$C,0))</f>
        <v>Buildings and Appliances</v>
      </c>
      <c r="B129" s="354" t="str">
        <f>INDEX('Policy Characteristics'!B:B,MATCH(PolicyLevers!$C129,'Policy Characteristics'!$C:$C,0))</f>
        <v>Building Component Electrification</v>
      </c>
      <c r="C129" s="189" t="str">
        <f t="shared" si="8"/>
        <v>Fraction of New Bldg Components Shifted to Other Fuels</v>
      </c>
      <c r="D129" s="184" t="s">
        <v>505</v>
      </c>
      <c r="E129" s="184" t="s">
        <v>494</v>
      </c>
      <c r="F129" s="184" t="s">
        <v>495</v>
      </c>
      <c r="G129" s="184" t="s">
        <v>506</v>
      </c>
      <c r="H129" s="43">
        <v>438</v>
      </c>
      <c r="I129" s="356" t="s">
        <v>310</v>
      </c>
      <c r="J129" s="189" t="str">
        <f>INDEX('Policy Characteristics'!D:D,MATCH(PolicyLevers!$C129,'Policy Characteristics'!$C:$C,0))</f>
        <v>Building Component Electrification</v>
      </c>
      <c r="K129" s="189" t="str">
        <f>INDEX('Policy Characteristics'!E:E,MATCH(PolicyLevers!$C129,'Policy Characteristics'!$C:$C,0))</f>
        <v>bldgs new component fuel shifting</v>
      </c>
      <c r="L129" s="190">
        <f>INDEX('Policy Characteristics'!F:F,MATCH(PolicyLevers!$C129,'Policy Characteristics'!$C:$C,0))</f>
        <v>0</v>
      </c>
      <c r="M129" s="190">
        <f>INDEX('Policy Characteristics'!G:G,MATCH(PolicyLevers!$C129,'Policy Characteristics'!$C:$C,0))</f>
        <v>1</v>
      </c>
      <c r="N129" s="251">
        <f>INDEX('Policy Characteristics'!H:H,MATCH(PolicyLevers!$C129,'Policy Characteristics'!$C:$C,0))</f>
        <v>0.01</v>
      </c>
      <c r="O129" s="252" t="str">
        <f>INDEX('Policy Characteristics'!I:I,MATCH(PolicyLevers!$C129,'Policy Characteristics'!$C:$C,0))</f>
        <v>% of newly sold non-electric building components</v>
      </c>
      <c r="P129" s="218" t="str">
        <f>INDEX('Policy Characteristics'!J:J,MATCH(PolicyLevers!$C129,'Policy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3.7% to 5.2% through 2050.//**Urban Residential Appliances: **In the BAU case, in Louisiana, the share of electricity among fuels used by appliances in urban, residential buildings will fall from 31.2% to 21.9% through 2050.//**Urban Residential Other Components: ** In the BAU case, the share of electricity among fuels used by other components in urban, residential buildings is 100%.//**Rural Residential Heating: **In the BAU case, in Louisiana, the share of electricity among fuels used for heating in rural, residential buildings will rise from 3.7% to 5.2% through 2050.//**Rural Residential Appliances: **In the BAU case, in , the share of electricity among fuels used by appliances in rural, residential buildings will fall from 31.2% to 21.9% through 2050.//**Rural Residential Other Components: **In the United States, the share of electricity among fuels used by other components in urban, residential buildings is 100%.//**Commercial Heating: **In the BAU case, in Louisiana, the share of electricity among fuels used for heating in commercial buildings will rise from 0.5% to 0.6% through 2050.//**Commercial Appliances: **In the BAU case, in Louisiana, the share of electricity among fuels used by appliances in commercial buildings will fall from 31.7% to 18.9% through 2050.//**Commercial Other Components: **In the BAU case, in the Louisiana, the share of electricity among fuels used by other components in commercial buildings will rise from 56.7% to 79.1% through 2050.</v>
      </c>
      <c r="Q129" s="252" t="str">
        <f>INDEX('Policy Characteristics'!K:K,MATCH(PolicyLevers!$C129,'Policy Characteristics'!$C:$C,0))</f>
        <v>buildings-sector-main.html#component-elec</v>
      </c>
      <c r="R129" s="252" t="str">
        <f>INDEX('Policy Characteristics'!L:L,MATCH(PolicyLevers!$C129,'Policy Characteristics'!$C:$C,0))</f>
        <v>building-component-electrification.html</v>
      </c>
      <c r="S129" s="216">
        <f>INDEX('Policy Characteristics'!M:M,MATCH(PolicyLevers!$C129,'Policy Characteristics'!$C:$C,0))</f>
        <v>0</v>
      </c>
      <c r="T129" s="215">
        <f>INDEX('Policy Characteristics'!N:N,MATCH(PolicyLevers!$C129,'Policy Characteristics'!$C:$C,0))</f>
        <v>0</v>
      </c>
      <c r="U129" s="181" t="str">
        <f>INDEX('Policy Characteristics'!O:O,MATCH(PolicyLevers!$C129,'Policy Characteristics'!$C:$C,0))</f>
        <v>BCEU</v>
      </c>
    </row>
    <row r="130" spans="1:21" x14ac:dyDescent="0.25">
      <c r="A130" s="350" t="str">
        <f>INDEX('Policy Characteristics'!A:A,MATCH(PolicyLevers!$C130,'Policy Characteristics'!$C:$C,0))</f>
        <v>Buildings and Appliances</v>
      </c>
      <c r="B130" s="354" t="str">
        <f>INDEX('Policy Characteristics'!B:B,MATCH(PolicyLevers!$C130,'Policy Characteristics'!$C:$C,0))</f>
        <v>Building Component Electrification</v>
      </c>
      <c r="C130" s="189" t="str">
        <f t="shared" si="8"/>
        <v>Fraction of New Bldg Components Shifted to Other Fuels</v>
      </c>
      <c r="D130" s="184" t="s">
        <v>507</v>
      </c>
      <c r="E130" s="184" t="s">
        <v>494</v>
      </c>
      <c r="F130" s="184" t="s">
        <v>495</v>
      </c>
      <c r="G130" s="184" t="s">
        <v>508</v>
      </c>
      <c r="H130" s="43">
        <v>439</v>
      </c>
      <c r="I130" s="356" t="s">
        <v>310</v>
      </c>
      <c r="J130" s="189" t="str">
        <f>INDEX('Policy Characteristics'!D:D,MATCH(PolicyLevers!$C130,'Policy Characteristics'!$C:$C,0))</f>
        <v>Building Component Electrification</v>
      </c>
      <c r="K130" s="189" t="str">
        <f>INDEX('Policy Characteristics'!E:E,MATCH(PolicyLevers!$C130,'Policy Characteristics'!$C:$C,0))</f>
        <v>bldgs new component fuel shifting</v>
      </c>
      <c r="L130" s="190">
        <f>INDEX('Policy Characteristics'!F:F,MATCH(PolicyLevers!$C130,'Policy Characteristics'!$C:$C,0))</f>
        <v>0</v>
      </c>
      <c r="M130" s="190">
        <f>INDEX('Policy Characteristics'!G:G,MATCH(PolicyLevers!$C130,'Policy Characteristics'!$C:$C,0))</f>
        <v>1</v>
      </c>
      <c r="N130" s="251">
        <f>INDEX('Policy Characteristics'!H:H,MATCH(PolicyLevers!$C130,'Policy Characteristics'!$C:$C,0))</f>
        <v>0.01</v>
      </c>
      <c r="O130" s="252" t="str">
        <f>INDEX('Policy Characteristics'!I:I,MATCH(PolicyLevers!$C130,'Policy Characteristics'!$C:$C,0))</f>
        <v>% of newly sold non-electric building components</v>
      </c>
      <c r="P130" s="186" t="str">
        <f>INDEX('Policy Characteristics'!J:J,MATCH(PolicyLevers!$C130,'Policy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3.7% to 5.2% through 2050.//**Urban Residential Appliances: **In the BAU case, in Louisiana, the share of electricity among fuels used by appliances in urban, residential buildings will fall from 31.2% to 21.9% through 2050.//**Urban Residential Other Components: ** In the BAU case, the share of electricity among fuels used by other components in urban, residential buildings is 100%.//**Rural Residential Heating: **In the BAU case, in Louisiana, the share of electricity among fuels used for heating in rural, residential buildings will rise from 3.7% to 5.2% through 2050.//**Rural Residential Appliances: **In the BAU case, in , the share of electricity among fuels used by appliances in rural, residential buildings will fall from 31.2% to 21.9% through 2050.//**Rural Residential Other Components: **In the United States, the share of electricity among fuels used by other components in urban, residential buildings is 100%.//**Commercial Heating: **In the BAU case, in Louisiana, the share of electricity among fuels used for heating in commercial buildings will rise from 0.5% to 0.6% through 2050.//**Commercial Appliances: **In the BAU case, in Louisiana, the share of electricity among fuels used by appliances in commercial buildings will fall from 31.7% to 18.9% through 2050.//**Commercial Other Components: **In the BAU case, in the Louisiana, the share of electricity among fuels used by other components in commercial buildings will rise from 56.7% to 79.1% through 2050.</v>
      </c>
      <c r="Q130" s="252" t="str">
        <f>INDEX('Policy Characteristics'!K:K,MATCH(PolicyLevers!$C130,'Policy Characteristics'!$C:$C,0))</f>
        <v>buildings-sector-main.html#component-elec</v>
      </c>
      <c r="R130" s="252" t="str">
        <f>INDEX('Policy Characteristics'!L:L,MATCH(PolicyLevers!$C130,'Policy Characteristics'!$C:$C,0))</f>
        <v>building-component-electrification.html</v>
      </c>
      <c r="S130" s="216">
        <f>INDEX('Policy Characteristics'!M:M,MATCH(PolicyLevers!$C130,'Policy Characteristics'!$C:$C,0))</f>
        <v>0</v>
      </c>
      <c r="T130" s="215">
        <f>INDEX('Policy Characteristics'!N:N,MATCH(PolicyLevers!$C130,'Policy Characteristics'!$C:$C,0))</f>
        <v>0</v>
      </c>
      <c r="U130" s="181" t="str">
        <f>INDEX('Policy Characteristics'!O:O,MATCH(PolicyLevers!$C130,'Policy Characteristics'!$C:$C,0))</f>
        <v>BCEU</v>
      </c>
    </row>
    <row r="131" spans="1:21" x14ac:dyDescent="0.25">
      <c r="A131" s="350" t="str">
        <f>INDEX('Policy Characteristics'!A:A,MATCH(PolicyLevers!$C131,'Policy Characteristics'!$C:$C,0))</f>
        <v>Buildings and Appliances</v>
      </c>
      <c r="B131" s="354" t="str">
        <f>INDEX('Policy Characteristics'!B:B,MATCH(PolicyLevers!$C131,'Policy Characteristics'!$C:$C,0))</f>
        <v>Building Component Electrification</v>
      </c>
      <c r="C131" s="189" t="str">
        <f t="shared" si="8"/>
        <v>Fraction of New Bldg Components Shifted to Other Fuels</v>
      </c>
      <c r="D131" s="184" t="s">
        <v>493</v>
      </c>
      <c r="E131" s="184" t="s">
        <v>510</v>
      </c>
      <c r="F131" s="184" t="s">
        <v>511</v>
      </c>
      <c r="G131" s="184" t="s">
        <v>496</v>
      </c>
      <c r="H131" s="43">
        <v>440</v>
      </c>
      <c r="I131" s="356" t="s">
        <v>310</v>
      </c>
      <c r="J131" s="189" t="str">
        <f>INDEX('Policy Characteristics'!D:D,MATCH(PolicyLevers!$C131,'Policy Characteristics'!$C:$C,0))</f>
        <v>Building Component Electrification</v>
      </c>
      <c r="K131" s="189" t="str">
        <f>INDEX('Policy Characteristics'!E:E,MATCH(PolicyLevers!$C131,'Policy Characteristics'!$C:$C,0))</f>
        <v>bldgs new component fuel shifting</v>
      </c>
      <c r="L131" s="190">
        <f>INDEX('Policy Characteristics'!F:F,MATCH(PolicyLevers!$C131,'Policy Characteristics'!$C:$C,0))</f>
        <v>0</v>
      </c>
      <c r="M131" s="190">
        <f>INDEX('Policy Characteristics'!G:G,MATCH(PolicyLevers!$C131,'Policy Characteristics'!$C:$C,0))</f>
        <v>1</v>
      </c>
      <c r="N131" s="251">
        <f>INDEX('Policy Characteristics'!H:H,MATCH(PolicyLevers!$C131,'Policy Characteristics'!$C:$C,0))</f>
        <v>0.01</v>
      </c>
      <c r="O131" s="252" t="str">
        <f>INDEX('Policy Characteristics'!I:I,MATCH(PolicyLevers!$C131,'Policy Characteristics'!$C:$C,0))</f>
        <v>% of newly sold non-electric building components</v>
      </c>
      <c r="P131" s="218" t="str">
        <f>INDEX('Policy Characteristics'!J:J,MATCH(PolicyLevers!$C131,'Policy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3.7% to 5.2% through 2050.//**Urban Residential Appliances: **In the BAU case, in Louisiana, the share of electricity among fuels used by appliances in urban, residential buildings will fall from 31.2% to 21.9% through 2050.//**Urban Residential Other Components: ** In the BAU case, the share of electricity among fuels used by other components in urban, residential buildings is 100%.//**Rural Residential Heating: **In the BAU case, in Louisiana, the share of electricity among fuels used for heating in rural, residential buildings will rise from 3.7% to 5.2% through 2050.//**Rural Residential Appliances: **In the BAU case, in , the share of electricity among fuels used by appliances in rural, residential buildings will fall from 31.2% to 21.9% through 2050.//**Rural Residential Other Components: **In the United States, the share of electricity among fuels used by other components in urban, residential buildings is 100%.//**Commercial Heating: **In the BAU case, in Louisiana, the share of electricity among fuels used for heating in commercial buildings will rise from 0.5% to 0.6% through 2050.//**Commercial Appliances: **In the BAU case, in Louisiana, the share of electricity among fuels used by appliances in commercial buildings will fall from 31.7% to 18.9% through 2050.//**Commercial Other Components: **In the BAU case, in the Louisiana, the share of electricity among fuels used by other components in commercial buildings will rise from 56.7% to 79.1% through 2050.</v>
      </c>
      <c r="Q131" s="252" t="str">
        <f>INDEX('Policy Characteristics'!K:K,MATCH(PolicyLevers!$C131,'Policy Characteristics'!$C:$C,0))</f>
        <v>buildings-sector-main.html#component-elec</v>
      </c>
      <c r="R131" s="252" t="str">
        <f>INDEX('Policy Characteristics'!L:L,MATCH(PolicyLevers!$C131,'Policy Characteristics'!$C:$C,0))</f>
        <v>building-component-electrification.html</v>
      </c>
      <c r="S131" s="216">
        <f>INDEX('Policy Characteristics'!M:M,MATCH(PolicyLevers!$C131,'Policy Characteristics'!$C:$C,0))</f>
        <v>0</v>
      </c>
      <c r="T131" s="215">
        <f>INDEX('Policy Characteristics'!N:N,MATCH(PolicyLevers!$C131,'Policy Characteristics'!$C:$C,0))</f>
        <v>0</v>
      </c>
      <c r="U131" s="181" t="str">
        <f>INDEX('Policy Characteristics'!O:O,MATCH(PolicyLevers!$C131,'Policy Characteristics'!$C:$C,0))</f>
        <v>BCEU</v>
      </c>
    </row>
    <row r="132" spans="1:21" x14ac:dyDescent="0.25">
      <c r="A132" s="350" t="str">
        <f>INDEX('Policy Characteristics'!A:A,MATCH(PolicyLevers!$C132,'Policy Characteristics'!$C:$C,0))</f>
        <v>Buildings and Appliances</v>
      </c>
      <c r="B132" s="354" t="str">
        <f>INDEX('Policy Characteristics'!B:B,MATCH(PolicyLevers!$C132,'Policy Characteristics'!$C:$C,0))</f>
        <v>Building Component Electrification</v>
      </c>
      <c r="C132" s="189" t="str">
        <f t="shared" si="8"/>
        <v>Fraction of New Bldg Components Shifted to Other Fuels</v>
      </c>
      <c r="D132" s="184" t="s">
        <v>501</v>
      </c>
      <c r="E132" s="184" t="s">
        <v>510</v>
      </c>
      <c r="F132" s="184" t="s">
        <v>511</v>
      </c>
      <c r="G132" s="184" t="s">
        <v>502</v>
      </c>
      <c r="H132" s="43">
        <v>441</v>
      </c>
      <c r="I132" s="356" t="s">
        <v>332</v>
      </c>
      <c r="J132" s="189" t="str">
        <f>INDEX('Policy Characteristics'!D:D,MATCH(PolicyLevers!$C132,'Policy Characteristics'!$C:$C,0))</f>
        <v>Building Component Electrification</v>
      </c>
      <c r="K132" s="189" t="str">
        <f>INDEX('Policy Characteristics'!E:E,MATCH(PolicyLevers!$C132,'Policy Characteristics'!$C:$C,0))</f>
        <v>bldgs new component fuel shifting</v>
      </c>
      <c r="L132" s="189">
        <f>INDEX('Policy Characteristics'!F:F,MATCH(PolicyLevers!$C132,'Policy Characteristics'!$C:$C,0))</f>
        <v>0</v>
      </c>
      <c r="M132" s="190">
        <f>INDEX('Policy Characteristics'!G:G,MATCH(PolicyLevers!$C132,'Policy Characteristics'!$C:$C,0))</f>
        <v>1</v>
      </c>
      <c r="N132" s="251">
        <f>INDEX('Policy Characteristics'!H:H,MATCH(PolicyLevers!$C132,'Policy Characteristics'!$C:$C,0))</f>
        <v>0.01</v>
      </c>
      <c r="O132" s="252" t="str">
        <f>INDEX('Policy Characteristics'!I:I,MATCH(PolicyLevers!$C132,'Policy Characteristics'!$C:$C,0))</f>
        <v>% of newly sold non-electric building components</v>
      </c>
      <c r="P132" s="186" t="str">
        <f>INDEX('Policy Characteristics'!J:J,MATCH(PolicyLevers!$C132,'Policy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3.7% to 5.2% through 2050.//**Urban Residential Appliances: **In the BAU case, in Louisiana, the share of electricity among fuels used by appliances in urban, residential buildings will fall from 31.2% to 21.9% through 2050.//**Urban Residential Other Components: ** In the BAU case, the share of electricity among fuels used by other components in urban, residential buildings is 100%.//**Rural Residential Heating: **In the BAU case, in Louisiana, the share of electricity among fuels used for heating in rural, residential buildings will rise from 3.7% to 5.2% through 2050.//**Rural Residential Appliances: **In the BAU case, in , the share of electricity among fuels used by appliances in rural, residential buildings will fall from 31.2% to 21.9% through 2050.//**Rural Residential Other Components: **In the United States, the share of electricity among fuels used by other components in urban, residential buildings is 100%.//**Commercial Heating: **In the BAU case, in Louisiana, the share of electricity among fuels used for heating in commercial buildings will rise from 0.5% to 0.6% through 2050.//**Commercial Appliances: **In the BAU case, in Louisiana, the share of electricity among fuels used by appliances in commercial buildings will fall from 31.7% to 18.9% through 2050.//**Commercial Other Components: **In the BAU case, in the Louisiana, the share of electricity among fuels used by other components in commercial buildings will rise from 56.7% to 79.1% through 2050.</v>
      </c>
      <c r="Q132" s="252" t="str">
        <f>INDEX('Policy Characteristics'!K:K,MATCH(PolicyLevers!$C132,'Policy Characteristics'!$C:$C,0))</f>
        <v>buildings-sector-main.html#component-elec</v>
      </c>
      <c r="R132" s="252" t="str">
        <f>INDEX('Policy Characteristics'!L:L,MATCH(PolicyLevers!$C132,'Policy Characteristics'!$C:$C,0))</f>
        <v>building-component-electrification.html</v>
      </c>
      <c r="S132" s="216">
        <f>INDEX('Policy Characteristics'!M:M,MATCH(PolicyLevers!$C132,'Policy Characteristics'!$C:$C,0))</f>
        <v>0</v>
      </c>
      <c r="T132" s="215">
        <f>INDEX('Policy Characteristics'!N:N,MATCH(PolicyLevers!$C132,'Policy Characteristics'!$C:$C,0))</f>
        <v>0</v>
      </c>
      <c r="U132" s="181" t="str">
        <f>INDEX('Policy Characteristics'!O:O,MATCH(PolicyLevers!$C132,'Policy Characteristics'!$C:$C,0))</f>
        <v>BCEU</v>
      </c>
    </row>
    <row r="133" spans="1:21" x14ac:dyDescent="0.25">
      <c r="A133" s="350" t="str">
        <f>INDEX('Policy Characteristics'!A:A,MATCH(PolicyLevers!$C133,'Policy Characteristics'!$C:$C,0))</f>
        <v>Buildings and Appliances</v>
      </c>
      <c r="B133" s="354" t="str">
        <f>INDEX('Policy Characteristics'!B:B,MATCH(PolicyLevers!$C133,'Policy Characteristics'!$C:$C,0))</f>
        <v>Building Component Electrification</v>
      </c>
      <c r="C133" s="189" t="str">
        <f t="shared" si="8"/>
        <v>Fraction of New Bldg Components Shifted to Other Fuels</v>
      </c>
      <c r="D133" s="184" t="s">
        <v>503</v>
      </c>
      <c r="E133" s="184" t="s">
        <v>510</v>
      </c>
      <c r="F133" s="184" t="s">
        <v>511</v>
      </c>
      <c r="G133" s="184" t="s">
        <v>504</v>
      </c>
      <c r="H133" s="43">
        <v>442</v>
      </c>
      <c r="I133" s="356" t="s">
        <v>332</v>
      </c>
      <c r="J133" s="189" t="str">
        <f>INDEX('Policy Characteristics'!D:D,MATCH(PolicyLevers!$C133,'Policy Characteristics'!$C:$C,0))</f>
        <v>Building Component Electrification</v>
      </c>
      <c r="K133" s="189" t="str">
        <f>INDEX('Policy Characteristics'!E:E,MATCH(PolicyLevers!$C133,'Policy Characteristics'!$C:$C,0))</f>
        <v>bldgs new component fuel shifting</v>
      </c>
      <c r="L133" s="189">
        <f>INDEX('Policy Characteristics'!F:F,MATCH(PolicyLevers!$C133,'Policy Characteristics'!$C:$C,0))</f>
        <v>0</v>
      </c>
      <c r="M133" s="190">
        <f>INDEX('Policy Characteristics'!G:G,MATCH(PolicyLevers!$C133,'Policy Characteristics'!$C:$C,0))</f>
        <v>1</v>
      </c>
      <c r="N133" s="251">
        <f>INDEX('Policy Characteristics'!H:H,MATCH(PolicyLevers!$C133,'Policy Characteristics'!$C:$C,0))</f>
        <v>0.01</v>
      </c>
      <c r="O133" s="252" t="str">
        <f>INDEX('Policy Characteristics'!I:I,MATCH(PolicyLevers!$C133,'Policy Characteristics'!$C:$C,0))</f>
        <v>% of newly sold non-electric building components</v>
      </c>
      <c r="P133" s="186" t="str">
        <f>INDEX('Policy Characteristics'!J:J,MATCH(PolicyLevers!$C133,'Policy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3.7% to 5.2% through 2050.//**Urban Residential Appliances: **In the BAU case, in Louisiana, the share of electricity among fuels used by appliances in urban, residential buildings will fall from 31.2% to 21.9% through 2050.//**Urban Residential Other Components: ** In the BAU case, the share of electricity among fuels used by other components in urban, residential buildings is 100%.//**Rural Residential Heating: **In the BAU case, in Louisiana, the share of electricity among fuels used for heating in rural, residential buildings will rise from 3.7% to 5.2% through 2050.//**Rural Residential Appliances: **In the BAU case, in , the share of electricity among fuels used by appliances in rural, residential buildings will fall from 31.2% to 21.9% through 2050.//**Rural Residential Other Components: **In the United States, the share of electricity among fuels used by other components in urban, residential buildings is 100%.//**Commercial Heating: **In the BAU case, in Louisiana, the share of electricity among fuels used for heating in commercial buildings will rise from 0.5% to 0.6% through 2050.//**Commercial Appliances: **In the BAU case, in Louisiana, the share of electricity among fuels used by appliances in commercial buildings will fall from 31.7% to 18.9% through 2050.//**Commercial Other Components: **In the BAU case, in the Louisiana, the share of electricity among fuels used by other components in commercial buildings will rise from 56.7% to 79.1% through 2050.</v>
      </c>
      <c r="Q133" s="252" t="str">
        <f>INDEX('Policy Characteristics'!K:K,MATCH(PolicyLevers!$C133,'Policy Characteristics'!$C:$C,0))</f>
        <v>buildings-sector-main.html#component-elec</v>
      </c>
      <c r="R133" s="252" t="str">
        <f>INDEX('Policy Characteristics'!L:L,MATCH(PolicyLevers!$C133,'Policy Characteristics'!$C:$C,0))</f>
        <v>building-component-electrification.html</v>
      </c>
      <c r="S133" s="216">
        <f>INDEX('Policy Characteristics'!M:M,MATCH(PolicyLevers!$C133,'Policy Characteristics'!$C:$C,0))</f>
        <v>0</v>
      </c>
      <c r="T133" s="215">
        <f>INDEX('Policy Characteristics'!N:N,MATCH(PolicyLevers!$C133,'Policy Characteristics'!$C:$C,0))</f>
        <v>0</v>
      </c>
      <c r="U133" s="181" t="str">
        <f>INDEX('Policy Characteristics'!O:O,MATCH(PolicyLevers!$C133,'Policy Characteristics'!$C:$C,0))</f>
        <v>BCEU</v>
      </c>
    </row>
    <row r="134" spans="1:21" x14ac:dyDescent="0.25">
      <c r="A134" s="350" t="str">
        <f>INDEX('Policy Characteristics'!A:A,MATCH(PolicyLevers!$C134,'Policy Characteristics'!$C:$C,0))</f>
        <v>Buildings and Appliances</v>
      </c>
      <c r="B134" s="354" t="str">
        <f>INDEX('Policy Characteristics'!B:B,MATCH(PolicyLevers!$C134,'Policy Characteristics'!$C:$C,0))</f>
        <v>Building Component Electrification</v>
      </c>
      <c r="C134" s="189" t="str">
        <f t="shared" si="8"/>
        <v>Fraction of New Bldg Components Shifted to Other Fuels</v>
      </c>
      <c r="D134" s="184" t="s">
        <v>505</v>
      </c>
      <c r="E134" s="184" t="s">
        <v>510</v>
      </c>
      <c r="F134" s="184" t="s">
        <v>511</v>
      </c>
      <c r="G134" s="184" t="s">
        <v>506</v>
      </c>
      <c r="H134" s="43">
        <v>443</v>
      </c>
      <c r="I134" s="356" t="s">
        <v>310</v>
      </c>
      <c r="J134" s="189" t="str">
        <f>INDEX('Policy Characteristics'!D:D,MATCH(PolicyLevers!$C134,'Policy Characteristics'!$C:$C,0))</f>
        <v>Building Component Electrification</v>
      </c>
      <c r="K134" s="189" t="str">
        <f>INDEX('Policy Characteristics'!E:E,MATCH(PolicyLevers!$C134,'Policy Characteristics'!$C:$C,0))</f>
        <v>bldgs new component fuel shifting</v>
      </c>
      <c r="L134" s="190">
        <f>INDEX('Policy Characteristics'!F:F,MATCH(PolicyLevers!$C134,'Policy Characteristics'!$C:$C,0))</f>
        <v>0</v>
      </c>
      <c r="M134" s="190">
        <f>INDEX('Policy Characteristics'!G:G,MATCH(PolicyLevers!$C134,'Policy Characteristics'!$C:$C,0))</f>
        <v>1</v>
      </c>
      <c r="N134" s="251">
        <f>INDEX('Policy Characteristics'!H:H,MATCH(PolicyLevers!$C134,'Policy Characteristics'!$C:$C,0))</f>
        <v>0.01</v>
      </c>
      <c r="O134" s="252" t="str">
        <f>INDEX('Policy Characteristics'!I:I,MATCH(PolicyLevers!$C134,'Policy Characteristics'!$C:$C,0))</f>
        <v>% of newly sold non-electric building components</v>
      </c>
      <c r="P134" s="218" t="str">
        <f>INDEX('Policy Characteristics'!J:J,MATCH(PolicyLevers!$C134,'Policy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3.7% to 5.2% through 2050.//**Urban Residential Appliances: **In the BAU case, in Louisiana, the share of electricity among fuels used by appliances in urban, residential buildings will fall from 31.2% to 21.9% through 2050.//**Urban Residential Other Components: ** In the BAU case, the share of electricity among fuels used by other components in urban, residential buildings is 100%.//**Rural Residential Heating: **In the BAU case, in Louisiana, the share of electricity among fuels used for heating in rural, residential buildings will rise from 3.7% to 5.2% through 2050.//**Rural Residential Appliances: **In the BAU case, in , the share of electricity among fuels used by appliances in rural, residential buildings will fall from 31.2% to 21.9% through 2050.//**Rural Residential Other Components: **In the United States, the share of electricity among fuels used by other components in urban, residential buildings is 100%.//**Commercial Heating: **In the BAU case, in Louisiana, the share of electricity among fuels used for heating in commercial buildings will rise from 0.5% to 0.6% through 2050.//**Commercial Appliances: **In the BAU case, in Louisiana, the share of electricity among fuels used by appliances in commercial buildings will fall from 31.7% to 18.9% through 2050.//**Commercial Other Components: **In the BAU case, in the Louisiana, the share of electricity among fuels used by other components in commercial buildings will rise from 56.7% to 79.1% through 2050.</v>
      </c>
      <c r="Q134" s="252" t="str">
        <f>INDEX('Policy Characteristics'!K:K,MATCH(PolicyLevers!$C134,'Policy Characteristics'!$C:$C,0))</f>
        <v>buildings-sector-main.html#component-elec</v>
      </c>
      <c r="R134" s="252" t="str">
        <f>INDEX('Policy Characteristics'!L:L,MATCH(PolicyLevers!$C134,'Policy Characteristics'!$C:$C,0))</f>
        <v>building-component-electrification.html</v>
      </c>
      <c r="S134" s="216">
        <f>INDEX('Policy Characteristics'!M:M,MATCH(PolicyLevers!$C134,'Policy Characteristics'!$C:$C,0))</f>
        <v>0</v>
      </c>
      <c r="T134" s="215">
        <f>INDEX('Policy Characteristics'!N:N,MATCH(PolicyLevers!$C134,'Policy Characteristics'!$C:$C,0))</f>
        <v>0</v>
      </c>
      <c r="U134" s="181" t="str">
        <f>INDEX('Policy Characteristics'!O:O,MATCH(PolicyLevers!$C134,'Policy Characteristics'!$C:$C,0))</f>
        <v>BCEU</v>
      </c>
    </row>
    <row r="135" spans="1:21" x14ac:dyDescent="0.25">
      <c r="A135" s="350" t="str">
        <f>INDEX('Policy Characteristics'!A:A,MATCH(PolicyLevers!$C135,'Policy Characteristics'!$C:$C,0))</f>
        <v>Buildings and Appliances</v>
      </c>
      <c r="B135" s="354" t="str">
        <f>INDEX('Policy Characteristics'!B:B,MATCH(PolicyLevers!$C135,'Policy Characteristics'!$C:$C,0))</f>
        <v>Building Component Electrification</v>
      </c>
      <c r="C135" s="189" t="str">
        <f t="shared" si="8"/>
        <v>Fraction of New Bldg Components Shifted to Other Fuels</v>
      </c>
      <c r="D135" s="184" t="s">
        <v>507</v>
      </c>
      <c r="E135" s="184" t="s">
        <v>510</v>
      </c>
      <c r="F135" s="184" t="s">
        <v>511</v>
      </c>
      <c r="G135" s="184" t="s">
        <v>508</v>
      </c>
      <c r="H135" s="43">
        <v>444</v>
      </c>
      <c r="I135" s="356" t="s">
        <v>310</v>
      </c>
      <c r="J135" s="189" t="str">
        <f>INDEX('Policy Characteristics'!D:D,MATCH(PolicyLevers!$C135,'Policy Characteristics'!$C:$C,0))</f>
        <v>Building Component Electrification</v>
      </c>
      <c r="K135" s="189" t="str">
        <f>INDEX('Policy Characteristics'!E:E,MATCH(PolicyLevers!$C135,'Policy Characteristics'!$C:$C,0))</f>
        <v>bldgs new component fuel shifting</v>
      </c>
      <c r="L135" s="190">
        <f>INDEX('Policy Characteristics'!F:F,MATCH(PolicyLevers!$C135,'Policy Characteristics'!$C:$C,0))</f>
        <v>0</v>
      </c>
      <c r="M135" s="190">
        <f>INDEX('Policy Characteristics'!G:G,MATCH(PolicyLevers!$C135,'Policy Characteristics'!$C:$C,0))</f>
        <v>1</v>
      </c>
      <c r="N135" s="251">
        <f>INDEX('Policy Characteristics'!H:H,MATCH(PolicyLevers!$C135,'Policy Characteristics'!$C:$C,0))</f>
        <v>0.01</v>
      </c>
      <c r="O135" s="252" t="str">
        <f>INDEX('Policy Characteristics'!I:I,MATCH(PolicyLevers!$C135,'Policy Characteristics'!$C:$C,0))</f>
        <v>% of newly sold non-electric building components</v>
      </c>
      <c r="P135" s="186" t="str">
        <f>INDEX('Policy Characteristics'!J:J,MATCH(PolicyLevers!$C135,'Policy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3.7% to 5.2% through 2050.//**Urban Residential Appliances: **In the BAU case, in Louisiana, the share of electricity among fuels used by appliances in urban, residential buildings will fall from 31.2% to 21.9% through 2050.//**Urban Residential Other Components: ** In the BAU case, the share of electricity among fuels used by other components in urban, residential buildings is 100%.//**Rural Residential Heating: **In the BAU case, in Louisiana, the share of electricity among fuels used for heating in rural, residential buildings will rise from 3.7% to 5.2% through 2050.//**Rural Residential Appliances: **In the BAU case, in , the share of electricity among fuels used by appliances in rural, residential buildings will fall from 31.2% to 21.9% through 2050.//**Rural Residential Other Components: **In the United States, the share of electricity among fuels used by other components in urban, residential buildings is 100%.//**Commercial Heating: **In the BAU case, in Louisiana, the share of electricity among fuels used for heating in commercial buildings will rise from 0.5% to 0.6% through 2050.//**Commercial Appliances: **In the BAU case, in Louisiana, the share of electricity among fuels used by appliances in commercial buildings will fall from 31.7% to 18.9% through 2050.//**Commercial Other Components: **In the BAU case, in the Louisiana, the share of electricity among fuels used by other components in commercial buildings will rise from 56.7% to 79.1% through 2050.</v>
      </c>
      <c r="Q135" s="252" t="str">
        <f>INDEX('Policy Characteristics'!K:K,MATCH(PolicyLevers!$C135,'Policy Characteristics'!$C:$C,0))</f>
        <v>buildings-sector-main.html#component-elec</v>
      </c>
      <c r="R135" s="252" t="str">
        <f>INDEX('Policy Characteristics'!L:L,MATCH(PolicyLevers!$C135,'Policy Characteristics'!$C:$C,0))</f>
        <v>building-component-electrification.html</v>
      </c>
      <c r="S135" s="216">
        <f>INDEX('Policy Characteristics'!M:M,MATCH(PolicyLevers!$C135,'Policy Characteristics'!$C:$C,0))</f>
        <v>0</v>
      </c>
      <c r="T135" s="215">
        <f>INDEX('Policy Characteristics'!N:N,MATCH(PolicyLevers!$C135,'Policy Characteristics'!$C:$C,0))</f>
        <v>0</v>
      </c>
      <c r="U135" s="181" t="str">
        <f>INDEX('Policy Characteristics'!O:O,MATCH(PolicyLevers!$C135,'Policy Characteristics'!$C:$C,0))</f>
        <v>BCEU</v>
      </c>
    </row>
    <row r="136" spans="1:21" x14ac:dyDescent="0.25">
      <c r="A136" s="350" t="str">
        <f>INDEX('Policy Characteristics'!A:A,MATCH(PolicyLevers!$C136,'Policy Characteristics'!$C:$C,0))</f>
        <v>Buildings and Appliances</v>
      </c>
      <c r="B136" s="354" t="str">
        <f>INDEX('Policy Characteristics'!B:B,MATCH(PolicyLevers!$C136,'Policy Characteristics'!$C:$C,0))</f>
        <v>Building Component Electrification</v>
      </c>
      <c r="C136" s="189" t="str">
        <f t="shared" si="8"/>
        <v>Fraction of New Bldg Components Shifted to Other Fuels</v>
      </c>
      <c r="D136" s="184" t="s">
        <v>493</v>
      </c>
      <c r="E136" s="184" t="s">
        <v>513</v>
      </c>
      <c r="F136" s="184" t="s">
        <v>514</v>
      </c>
      <c r="G136" s="184" t="s">
        <v>496</v>
      </c>
      <c r="H136" s="43">
        <v>445</v>
      </c>
      <c r="I136" s="356" t="s">
        <v>310</v>
      </c>
      <c r="J136" s="189" t="str">
        <f>INDEX('Policy Characteristics'!D:D,MATCH(PolicyLevers!$C136,'Policy Characteristics'!$C:$C,0))</f>
        <v>Building Component Electrification</v>
      </c>
      <c r="K136" s="189" t="str">
        <f>INDEX('Policy Characteristics'!E:E,MATCH(PolicyLevers!$C136,'Policy Characteristics'!$C:$C,0))</f>
        <v>bldgs new component fuel shifting</v>
      </c>
      <c r="L136" s="190">
        <f>INDEX('Policy Characteristics'!F:F,MATCH(PolicyLevers!$C136,'Policy Characteristics'!$C:$C,0))</f>
        <v>0</v>
      </c>
      <c r="M136" s="190">
        <f>INDEX('Policy Characteristics'!G:G,MATCH(PolicyLevers!$C136,'Policy Characteristics'!$C:$C,0))</f>
        <v>1</v>
      </c>
      <c r="N136" s="251">
        <f>INDEX('Policy Characteristics'!H:H,MATCH(PolicyLevers!$C136,'Policy Characteristics'!$C:$C,0))</f>
        <v>0.01</v>
      </c>
      <c r="O136" s="252" t="str">
        <f>INDEX('Policy Characteristics'!I:I,MATCH(PolicyLevers!$C136,'Policy Characteristics'!$C:$C,0))</f>
        <v>% of newly sold non-electric building components</v>
      </c>
      <c r="P136" s="218" t="str">
        <f>INDEX('Policy Characteristics'!J:J,MATCH(PolicyLevers!$C136,'Policy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3.7% to 5.2% through 2050.//**Urban Residential Appliances: **In the BAU case, in Louisiana, the share of electricity among fuels used by appliances in urban, residential buildings will fall from 31.2% to 21.9% through 2050.//**Urban Residential Other Components: ** In the BAU case, the share of electricity among fuels used by other components in urban, residential buildings is 100%.//**Rural Residential Heating: **In the BAU case, in Louisiana, the share of electricity among fuels used for heating in rural, residential buildings will rise from 3.7% to 5.2% through 2050.//**Rural Residential Appliances: **In the BAU case, in , the share of electricity among fuels used by appliances in rural, residential buildings will fall from 31.2% to 21.9% through 2050.//**Rural Residential Other Components: **In the United States, the share of electricity among fuels used by other components in urban, residential buildings is 100%.//**Commercial Heating: **In the BAU case, in Louisiana, the share of electricity among fuels used for heating in commercial buildings will rise from 0.5% to 0.6% through 2050.//**Commercial Appliances: **In the BAU case, in Louisiana, the share of electricity among fuels used by appliances in commercial buildings will fall from 31.7% to 18.9% through 2050.//**Commercial Other Components: **In the BAU case, in the Louisiana, the share of electricity among fuels used by other components in commercial buildings will rise from 56.7% to 79.1% through 2050.</v>
      </c>
      <c r="Q136" s="252" t="str">
        <f>INDEX('Policy Characteristics'!K:K,MATCH(PolicyLevers!$C136,'Policy Characteristics'!$C:$C,0))</f>
        <v>buildings-sector-main.html#component-elec</v>
      </c>
      <c r="R136" s="252" t="str">
        <f>INDEX('Policy Characteristics'!L:L,MATCH(PolicyLevers!$C136,'Policy Characteristics'!$C:$C,0))</f>
        <v>building-component-electrification.html</v>
      </c>
      <c r="S136" s="216">
        <f>INDEX('Policy Characteristics'!M:M,MATCH(PolicyLevers!$C136,'Policy Characteristics'!$C:$C,0))</f>
        <v>0</v>
      </c>
      <c r="T136" s="215">
        <f>INDEX('Policy Characteristics'!N:N,MATCH(PolicyLevers!$C136,'Policy Characteristics'!$C:$C,0))</f>
        <v>0</v>
      </c>
      <c r="U136" s="181" t="str">
        <f>INDEX('Policy Characteristics'!O:O,MATCH(PolicyLevers!$C136,'Policy Characteristics'!$C:$C,0))</f>
        <v>BCEU</v>
      </c>
    </row>
    <row r="137" spans="1:21" x14ac:dyDescent="0.25">
      <c r="A137" s="350" t="str">
        <f>INDEX('Policy Characteristics'!A:A,MATCH(PolicyLevers!$C137,'Policy Characteristics'!$C:$C,0))</f>
        <v>Buildings and Appliances</v>
      </c>
      <c r="B137" s="354" t="str">
        <f>INDEX('Policy Characteristics'!B:B,MATCH(PolicyLevers!$C137,'Policy Characteristics'!$C:$C,0))</f>
        <v>Building Component Electrification</v>
      </c>
      <c r="C137" s="189" t="str">
        <f t="shared" si="8"/>
        <v>Fraction of New Bldg Components Shifted to Other Fuels</v>
      </c>
      <c r="D137" s="184" t="s">
        <v>501</v>
      </c>
      <c r="E137" s="184" t="s">
        <v>513</v>
      </c>
      <c r="F137" s="184" t="s">
        <v>514</v>
      </c>
      <c r="G137" s="184" t="s">
        <v>502</v>
      </c>
      <c r="H137" s="43">
        <v>446</v>
      </c>
      <c r="I137" s="356" t="s">
        <v>332</v>
      </c>
      <c r="J137" s="189" t="str">
        <f>INDEX('Policy Characteristics'!D:D,MATCH(PolicyLevers!$C137,'Policy Characteristics'!$C:$C,0))</f>
        <v>Building Component Electrification</v>
      </c>
      <c r="K137" s="189" t="str">
        <f>INDEX('Policy Characteristics'!E:E,MATCH(PolicyLevers!$C137,'Policy Characteristics'!$C:$C,0))</f>
        <v>bldgs new component fuel shifting</v>
      </c>
      <c r="L137" s="189">
        <f>INDEX('Policy Characteristics'!F:F,MATCH(PolicyLevers!$C137,'Policy Characteristics'!$C:$C,0))</f>
        <v>0</v>
      </c>
      <c r="M137" s="190">
        <f>INDEX('Policy Characteristics'!G:G,MATCH(PolicyLevers!$C137,'Policy Characteristics'!$C:$C,0))</f>
        <v>1</v>
      </c>
      <c r="N137" s="251">
        <f>INDEX('Policy Characteristics'!H:H,MATCH(PolicyLevers!$C137,'Policy Characteristics'!$C:$C,0))</f>
        <v>0.01</v>
      </c>
      <c r="O137" s="252" t="str">
        <f>INDEX('Policy Characteristics'!I:I,MATCH(PolicyLevers!$C137,'Policy Characteristics'!$C:$C,0))</f>
        <v>% of newly sold non-electric building components</v>
      </c>
      <c r="P137" s="186" t="str">
        <f>INDEX('Policy Characteristics'!J:J,MATCH(PolicyLevers!$C137,'Policy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3.7% to 5.2% through 2050.//**Urban Residential Appliances: **In the BAU case, in Louisiana, the share of electricity among fuels used by appliances in urban, residential buildings will fall from 31.2% to 21.9% through 2050.//**Urban Residential Other Components: ** In the BAU case, the share of electricity among fuels used by other components in urban, residential buildings is 100%.//**Rural Residential Heating: **In the BAU case, in Louisiana, the share of electricity among fuels used for heating in rural, residential buildings will rise from 3.7% to 5.2% through 2050.//**Rural Residential Appliances: **In the BAU case, in , the share of electricity among fuels used by appliances in rural, residential buildings will fall from 31.2% to 21.9% through 2050.//**Rural Residential Other Components: **In the United States, the share of electricity among fuels used by other components in urban, residential buildings is 100%.//**Commercial Heating: **In the BAU case, in Louisiana, the share of electricity among fuels used for heating in commercial buildings will rise from 0.5% to 0.6% through 2050.//**Commercial Appliances: **In the BAU case, in Louisiana, the share of electricity among fuels used by appliances in commercial buildings will fall from 31.7% to 18.9% through 2050.//**Commercial Other Components: **In the BAU case, in the Louisiana, the share of electricity among fuels used by other components in commercial buildings will rise from 56.7% to 79.1% through 2050.</v>
      </c>
      <c r="Q137" s="252" t="str">
        <f>INDEX('Policy Characteristics'!K:K,MATCH(PolicyLevers!$C137,'Policy Characteristics'!$C:$C,0))</f>
        <v>buildings-sector-main.html#component-elec</v>
      </c>
      <c r="R137" s="252" t="str">
        <f>INDEX('Policy Characteristics'!L:L,MATCH(PolicyLevers!$C137,'Policy Characteristics'!$C:$C,0))</f>
        <v>building-component-electrification.html</v>
      </c>
      <c r="S137" s="216">
        <f>INDEX('Policy Characteristics'!M:M,MATCH(PolicyLevers!$C137,'Policy Characteristics'!$C:$C,0))</f>
        <v>0</v>
      </c>
      <c r="T137" s="215">
        <f>INDEX('Policy Characteristics'!N:N,MATCH(PolicyLevers!$C137,'Policy Characteristics'!$C:$C,0))</f>
        <v>0</v>
      </c>
      <c r="U137" s="181" t="str">
        <f>INDEX('Policy Characteristics'!O:O,MATCH(PolicyLevers!$C137,'Policy Characteristics'!$C:$C,0))</f>
        <v>BCEU</v>
      </c>
    </row>
    <row r="138" spans="1:21" x14ac:dyDescent="0.25">
      <c r="A138" s="350" t="str">
        <f>INDEX('Policy Characteristics'!A:A,MATCH(PolicyLevers!$C138,'Policy Characteristics'!$C:$C,0))</f>
        <v>Buildings and Appliances</v>
      </c>
      <c r="B138" s="354" t="str">
        <f>INDEX('Policy Characteristics'!B:B,MATCH(PolicyLevers!$C138,'Policy Characteristics'!$C:$C,0))</f>
        <v>Building Component Electrification</v>
      </c>
      <c r="C138" s="189" t="str">
        <f t="shared" si="8"/>
        <v>Fraction of New Bldg Components Shifted to Other Fuels</v>
      </c>
      <c r="D138" s="184" t="s">
        <v>503</v>
      </c>
      <c r="E138" s="184" t="s">
        <v>513</v>
      </c>
      <c r="F138" s="184" t="s">
        <v>514</v>
      </c>
      <c r="G138" s="184" t="s">
        <v>504</v>
      </c>
      <c r="H138" s="43">
        <v>447</v>
      </c>
      <c r="I138" s="356" t="s">
        <v>332</v>
      </c>
      <c r="J138" s="189" t="str">
        <f>INDEX('Policy Characteristics'!D:D,MATCH(PolicyLevers!$C138,'Policy Characteristics'!$C:$C,0))</f>
        <v>Building Component Electrification</v>
      </c>
      <c r="K138" s="189" t="str">
        <f>INDEX('Policy Characteristics'!E:E,MATCH(PolicyLevers!$C138,'Policy Characteristics'!$C:$C,0))</f>
        <v>bldgs new component fuel shifting</v>
      </c>
      <c r="L138" s="189">
        <f>INDEX('Policy Characteristics'!F:F,MATCH(PolicyLevers!$C138,'Policy Characteristics'!$C:$C,0))</f>
        <v>0</v>
      </c>
      <c r="M138" s="190">
        <f>INDEX('Policy Characteristics'!G:G,MATCH(PolicyLevers!$C138,'Policy Characteristics'!$C:$C,0))</f>
        <v>1</v>
      </c>
      <c r="N138" s="251">
        <f>INDEX('Policy Characteristics'!H:H,MATCH(PolicyLevers!$C138,'Policy Characteristics'!$C:$C,0))</f>
        <v>0.01</v>
      </c>
      <c r="O138" s="252" t="str">
        <f>INDEX('Policy Characteristics'!I:I,MATCH(PolicyLevers!$C138,'Policy Characteristics'!$C:$C,0))</f>
        <v>% of newly sold non-electric building components</v>
      </c>
      <c r="P138" s="186" t="str">
        <f>INDEX('Policy Characteristics'!J:J,MATCH(PolicyLevers!$C138,'Policy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3.7% to 5.2% through 2050.//**Urban Residential Appliances: **In the BAU case, in Louisiana, the share of electricity among fuels used by appliances in urban, residential buildings will fall from 31.2% to 21.9% through 2050.//**Urban Residential Other Components: ** In the BAU case, the share of electricity among fuels used by other components in urban, residential buildings is 100%.//**Rural Residential Heating: **In the BAU case, in Louisiana, the share of electricity among fuels used for heating in rural, residential buildings will rise from 3.7% to 5.2% through 2050.//**Rural Residential Appliances: **In the BAU case, in , the share of electricity among fuels used by appliances in rural, residential buildings will fall from 31.2% to 21.9% through 2050.//**Rural Residential Other Components: **In the United States, the share of electricity among fuels used by other components in urban, residential buildings is 100%.//**Commercial Heating: **In the BAU case, in Louisiana, the share of electricity among fuels used for heating in commercial buildings will rise from 0.5% to 0.6% through 2050.//**Commercial Appliances: **In the BAU case, in Louisiana, the share of electricity among fuels used by appliances in commercial buildings will fall from 31.7% to 18.9% through 2050.//**Commercial Other Components: **In the BAU case, in the Louisiana, the share of electricity among fuels used by other components in commercial buildings will rise from 56.7% to 79.1% through 2050.</v>
      </c>
      <c r="Q138" s="252" t="str">
        <f>INDEX('Policy Characteristics'!K:K,MATCH(PolicyLevers!$C138,'Policy Characteristics'!$C:$C,0))</f>
        <v>buildings-sector-main.html#component-elec</v>
      </c>
      <c r="R138" s="252" t="str">
        <f>INDEX('Policy Characteristics'!L:L,MATCH(PolicyLevers!$C138,'Policy Characteristics'!$C:$C,0))</f>
        <v>building-component-electrification.html</v>
      </c>
      <c r="S138" s="216">
        <f>INDEX('Policy Characteristics'!M:M,MATCH(PolicyLevers!$C138,'Policy Characteristics'!$C:$C,0))</f>
        <v>0</v>
      </c>
      <c r="T138" s="215">
        <f>INDEX('Policy Characteristics'!N:N,MATCH(PolicyLevers!$C138,'Policy Characteristics'!$C:$C,0))</f>
        <v>0</v>
      </c>
      <c r="U138" s="181" t="str">
        <f>INDEX('Policy Characteristics'!O:O,MATCH(PolicyLevers!$C138,'Policy Characteristics'!$C:$C,0))</f>
        <v>BCEU</v>
      </c>
    </row>
    <row r="139" spans="1:21" x14ac:dyDescent="0.25">
      <c r="A139" s="350" t="str">
        <f>INDEX('Policy Characteristics'!A:A,MATCH(PolicyLevers!$C139,'Policy Characteristics'!$C:$C,0))</f>
        <v>Buildings and Appliances</v>
      </c>
      <c r="B139" s="354" t="str">
        <f>INDEX('Policy Characteristics'!B:B,MATCH(PolicyLevers!$C139,'Policy Characteristics'!$C:$C,0))</f>
        <v>Building Component Electrification</v>
      </c>
      <c r="C139" s="189" t="str">
        <f t="shared" si="8"/>
        <v>Fraction of New Bldg Components Shifted to Other Fuels</v>
      </c>
      <c r="D139" s="184" t="s">
        <v>505</v>
      </c>
      <c r="E139" s="184" t="s">
        <v>513</v>
      </c>
      <c r="F139" s="184" t="s">
        <v>514</v>
      </c>
      <c r="G139" s="184" t="s">
        <v>506</v>
      </c>
      <c r="H139" s="43">
        <v>448</v>
      </c>
      <c r="I139" s="356" t="s">
        <v>310</v>
      </c>
      <c r="J139" s="189" t="str">
        <f>INDEX('Policy Characteristics'!D:D,MATCH(PolicyLevers!$C139,'Policy Characteristics'!$C:$C,0))</f>
        <v>Building Component Electrification</v>
      </c>
      <c r="K139" s="189" t="str">
        <f>INDEX('Policy Characteristics'!E:E,MATCH(PolicyLevers!$C139,'Policy Characteristics'!$C:$C,0))</f>
        <v>bldgs new component fuel shifting</v>
      </c>
      <c r="L139" s="190">
        <f>INDEX('Policy Characteristics'!F:F,MATCH(PolicyLevers!$C139,'Policy Characteristics'!$C:$C,0))</f>
        <v>0</v>
      </c>
      <c r="M139" s="190">
        <f>INDEX('Policy Characteristics'!G:G,MATCH(PolicyLevers!$C139,'Policy Characteristics'!$C:$C,0))</f>
        <v>1</v>
      </c>
      <c r="N139" s="251">
        <f>INDEX('Policy Characteristics'!H:H,MATCH(PolicyLevers!$C139,'Policy Characteristics'!$C:$C,0))</f>
        <v>0.01</v>
      </c>
      <c r="O139" s="252" t="str">
        <f>INDEX('Policy Characteristics'!I:I,MATCH(PolicyLevers!$C139,'Policy Characteristics'!$C:$C,0))</f>
        <v>% of newly sold non-electric building components</v>
      </c>
      <c r="P139" s="218" t="str">
        <f>INDEX('Policy Characteristics'!J:J,MATCH(PolicyLevers!$C139,'Policy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3.7% to 5.2% through 2050.//**Urban Residential Appliances: **In the BAU case, in Louisiana, the share of electricity among fuels used by appliances in urban, residential buildings will fall from 31.2% to 21.9% through 2050.//**Urban Residential Other Components: ** In the BAU case, the share of electricity among fuels used by other components in urban, residential buildings is 100%.//**Rural Residential Heating: **In the BAU case, in Louisiana, the share of electricity among fuels used for heating in rural, residential buildings will rise from 3.7% to 5.2% through 2050.//**Rural Residential Appliances: **In the BAU case, in , the share of electricity among fuels used by appliances in rural, residential buildings will fall from 31.2% to 21.9% through 2050.//**Rural Residential Other Components: **In the United States, the share of electricity among fuels used by other components in urban, residential buildings is 100%.//**Commercial Heating: **In the BAU case, in Louisiana, the share of electricity among fuels used for heating in commercial buildings will rise from 0.5% to 0.6% through 2050.//**Commercial Appliances: **In the BAU case, in Louisiana, the share of electricity among fuels used by appliances in commercial buildings will fall from 31.7% to 18.9% through 2050.//**Commercial Other Components: **In the BAU case, in the Louisiana, the share of electricity among fuels used by other components in commercial buildings will rise from 56.7% to 79.1% through 2050.</v>
      </c>
      <c r="Q139" s="252" t="str">
        <f>INDEX('Policy Characteristics'!K:K,MATCH(PolicyLevers!$C139,'Policy Characteristics'!$C:$C,0))</f>
        <v>buildings-sector-main.html#component-elec</v>
      </c>
      <c r="R139" s="252" t="str">
        <f>INDEX('Policy Characteristics'!L:L,MATCH(PolicyLevers!$C139,'Policy Characteristics'!$C:$C,0))</f>
        <v>building-component-electrification.html</v>
      </c>
      <c r="S139" s="216">
        <f>INDEX('Policy Characteristics'!M:M,MATCH(PolicyLevers!$C139,'Policy Characteristics'!$C:$C,0))</f>
        <v>0</v>
      </c>
      <c r="T139" s="215">
        <f>INDEX('Policy Characteristics'!N:N,MATCH(PolicyLevers!$C139,'Policy Characteristics'!$C:$C,0))</f>
        <v>0</v>
      </c>
      <c r="U139" s="181" t="str">
        <f>INDEX('Policy Characteristics'!O:O,MATCH(PolicyLevers!$C139,'Policy Characteristics'!$C:$C,0))</f>
        <v>BCEU</v>
      </c>
    </row>
    <row r="140" spans="1:21" x14ac:dyDescent="0.25">
      <c r="A140" s="350" t="str">
        <f>INDEX('Policy Characteristics'!A:A,MATCH(PolicyLevers!$C140,'Policy Characteristics'!$C:$C,0))</f>
        <v>Buildings and Appliances</v>
      </c>
      <c r="B140" s="354" t="str">
        <f>INDEX('Policy Characteristics'!B:B,MATCH(PolicyLevers!$C140,'Policy Characteristics'!$C:$C,0))</f>
        <v>Building Component Electrification</v>
      </c>
      <c r="C140" s="189" t="str">
        <f t="shared" ref="C140" si="9">C$126</f>
        <v>Fraction of New Bldg Components Shifted to Other Fuels</v>
      </c>
      <c r="D140" s="184" t="s">
        <v>507</v>
      </c>
      <c r="E140" s="184" t="s">
        <v>513</v>
      </c>
      <c r="F140" s="184" t="s">
        <v>514</v>
      </c>
      <c r="G140" s="184" t="s">
        <v>508</v>
      </c>
      <c r="H140" s="43">
        <v>449</v>
      </c>
      <c r="I140" s="356" t="s">
        <v>310</v>
      </c>
      <c r="J140" s="189" t="str">
        <f>INDEX('Policy Characteristics'!D:D,MATCH(PolicyLevers!$C140,'Policy Characteristics'!$C:$C,0))</f>
        <v>Building Component Electrification</v>
      </c>
      <c r="K140" s="189" t="str">
        <f>INDEX('Policy Characteristics'!E:E,MATCH(PolicyLevers!$C140,'Policy Characteristics'!$C:$C,0))</f>
        <v>bldgs new component fuel shifting</v>
      </c>
      <c r="L140" s="190">
        <f>INDEX('Policy Characteristics'!F:F,MATCH(PolicyLevers!$C140,'Policy Characteristics'!$C:$C,0))</f>
        <v>0</v>
      </c>
      <c r="M140" s="190">
        <f>INDEX('Policy Characteristics'!G:G,MATCH(PolicyLevers!$C140,'Policy Characteristics'!$C:$C,0))</f>
        <v>1</v>
      </c>
      <c r="N140" s="251">
        <f>INDEX('Policy Characteristics'!H:H,MATCH(PolicyLevers!$C140,'Policy Characteristics'!$C:$C,0))</f>
        <v>0.01</v>
      </c>
      <c r="O140" s="252" t="str">
        <f>INDEX('Policy Characteristics'!I:I,MATCH(PolicyLevers!$C140,'Policy Characteristics'!$C:$C,0))</f>
        <v>% of newly sold non-electric building components</v>
      </c>
      <c r="P140" s="218" t="str">
        <f>INDEX('Policy Characteristics'!J:J,MATCH(PolicyLevers!$C140,'Policy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3.7% to 5.2% through 2050.//**Urban Residential Appliances: **In the BAU case, in Louisiana, the share of electricity among fuels used by appliances in urban, residential buildings will fall from 31.2% to 21.9% through 2050.//**Urban Residential Other Components: ** In the BAU case, the share of electricity among fuels used by other components in urban, residential buildings is 100%.//**Rural Residential Heating: **In the BAU case, in Louisiana, the share of electricity among fuels used for heating in rural, residential buildings will rise from 3.7% to 5.2% through 2050.//**Rural Residential Appliances: **In the BAU case, in , the share of electricity among fuels used by appliances in rural, residential buildings will fall from 31.2% to 21.9% through 2050.//**Rural Residential Other Components: **In the United States, the share of electricity among fuels used by other components in urban, residential buildings is 100%.//**Commercial Heating: **In the BAU case, in Louisiana, the share of electricity among fuels used for heating in commercial buildings will rise from 0.5% to 0.6% through 2050.//**Commercial Appliances: **In the BAU case, in Louisiana, the share of electricity among fuels used by appliances in commercial buildings will fall from 31.7% to 18.9% through 2050.//**Commercial Other Components: **In the BAU case, in the Louisiana, the share of electricity among fuels used by other components in commercial buildings will rise from 56.7% to 79.1% through 2050.</v>
      </c>
      <c r="Q140" s="252" t="str">
        <f>INDEX('Policy Characteristics'!K:K,MATCH(PolicyLevers!$C140,'Policy Characteristics'!$C:$C,0))</f>
        <v>buildings-sector-main.html#component-elec</v>
      </c>
      <c r="R140" s="252" t="str">
        <f>INDEX('Policy Characteristics'!L:L,MATCH(PolicyLevers!$C140,'Policy Characteristics'!$C:$C,0))</f>
        <v>building-component-electrification.html</v>
      </c>
      <c r="S140" s="216">
        <f>INDEX('Policy Characteristics'!M:M,MATCH(PolicyLevers!$C140,'Policy Characteristics'!$C:$C,0))</f>
        <v>0</v>
      </c>
      <c r="T140" s="215">
        <f>INDEX('Policy Characteristics'!N:N,MATCH(PolicyLevers!$C140,'Policy Characteristics'!$C:$C,0))</f>
        <v>0</v>
      </c>
      <c r="U140" s="181" t="str">
        <f>INDEX('Policy Characteristics'!O:O,MATCH(PolicyLevers!$C140,'Policy Characteristics'!$C:$C,0))</f>
        <v>BCEU</v>
      </c>
    </row>
    <row r="141" spans="1:21" s="189" customFormat="1" x14ac:dyDescent="0.25">
      <c r="A141" s="350" t="str">
        <f>INDEX('Policy Characteristics'!A:A,MATCH(PolicyLevers!$C141,'Policy Characteristics'!$C:$C,0))</f>
        <v>Buildings and Appliances</v>
      </c>
      <c r="B141" s="355" t="str">
        <f>INDEX('Policy Characteristics'!B:B,MATCH(PolicyLevers!$C141,'Policy Characteristics'!$C:$C,0))</f>
        <v>Building Energy Efficiency Standards</v>
      </c>
      <c r="C141" s="181" t="s">
        <v>516</v>
      </c>
      <c r="D141" s="184" t="s">
        <v>493</v>
      </c>
      <c r="E141" s="184" t="s">
        <v>494</v>
      </c>
      <c r="F141" s="184" t="s">
        <v>495</v>
      </c>
      <c r="G141" s="184" t="s">
        <v>496</v>
      </c>
      <c r="H141" s="43">
        <v>13</v>
      </c>
      <c r="I141" s="356" t="s">
        <v>310</v>
      </c>
      <c r="J141" s="181" t="str">
        <f>INDEX('Policy Characteristics'!D:D,MATCH(PolicyLevers!$C141,'Policy Characteristics'!$C:$C,0))</f>
        <v>Building Energy Efficiency Standards</v>
      </c>
      <c r="K141" s="181" t="str">
        <f>INDEX('Policy Characteristics'!E:E,MATCH(PolicyLevers!$C141,'Policy Characteristics'!$C:$C,0))</f>
        <v>bldgs efficiency standards</v>
      </c>
      <c r="L141" s="203">
        <f>INDEX('Policy Characteristics'!F:F,MATCH(PolicyLevers!$C141,'Policy Characteristics'!$C:$C,0))</f>
        <v>0</v>
      </c>
      <c r="M141" s="203">
        <f>INDEX('Policy Characteristics'!G:G,MATCH(PolicyLevers!$C141,'Policy Characteristics'!$C:$C,0))</f>
        <v>0.75</v>
      </c>
      <c r="N141" s="250">
        <f>INDEX('Policy Characteristics'!H:H,MATCH(PolicyLevers!$C141,'Policy Characteristics'!$C:$C,0))</f>
        <v>0.01</v>
      </c>
      <c r="O141" s="184" t="str">
        <f>INDEX('Policy Characteristics'!I:I,MATCH(PolicyLevers!$C141,'Policy Characteristics'!$C:$C,0))</f>
        <v>% reduction in energy use</v>
      </c>
      <c r="P141" s="218"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4" t="str">
        <f>INDEX('Policy Characteristics'!K:K,MATCH(PolicyLevers!$C141,'Policy Characteristics'!$C:$C,0))</f>
        <v>buildings-sector-main.html#eff-stds</v>
      </c>
      <c r="R141" s="191" t="str">
        <f>INDEX('Policy Characteristics'!L:L,MATCH(PolicyLevers!$C141,'Policy Characteristics'!$C:$C,0))</f>
        <v>building-energy-efficiency-standards.html</v>
      </c>
      <c r="S141" s="205"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4"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89">
        <f>INDEX('Policy Characteristics'!O:O,MATCH(PolicyLevers!$C141,'Policy Characteristics'!$C:$C,0))</f>
        <v>0</v>
      </c>
    </row>
    <row r="142" spans="1:21" s="189" customFormat="1" x14ac:dyDescent="0.25">
      <c r="A142" s="350" t="str">
        <f>INDEX('Policy Characteristics'!A:A,MATCH(PolicyLevers!$C142,'Policy Characteristics'!$C:$C,0))</f>
        <v>Buildings and Appliances</v>
      </c>
      <c r="B142" s="354" t="str">
        <f>INDEX('Policy Characteristics'!B:B,MATCH(PolicyLevers!$C142,'Policy Characteristics'!$C:$C,0))</f>
        <v>Building Energy Efficiency Standards</v>
      </c>
      <c r="C142" s="189" t="str">
        <f t="shared" ref="C142:C157" si="10">C$141</f>
        <v>Reduction in E Use Allowed by Component Eff Std</v>
      </c>
      <c r="D142" s="184" t="s">
        <v>501</v>
      </c>
      <c r="E142" s="184" t="s">
        <v>494</v>
      </c>
      <c r="F142" s="184" t="s">
        <v>495</v>
      </c>
      <c r="G142" s="184" t="s">
        <v>502</v>
      </c>
      <c r="H142" s="43">
        <v>14</v>
      </c>
      <c r="I142" s="356" t="s">
        <v>310</v>
      </c>
      <c r="J142" s="189" t="str">
        <f>INDEX('Policy Characteristics'!D:D,MATCH(PolicyLevers!$C142,'Policy Characteristics'!$C:$C,0))</f>
        <v>Building Energy Efficiency Standards</v>
      </c>
      <c r="K142" s="197" t="str">
        <f>INDEX('Policy Characteristics'!E:E,MATCH(PolicyLevers!$C142,'Policy Characteristics'!$C:$C,0))</f>
        <v>bldgs efficiency standards</v>
      </c>
      <c r="L142" s="197">
        <f>INDEX('Policy Characteristics'!F:F,MATCH(PolicyLevers!$C142,'Policy Characteristics'!$C:$C,0))</f>
        <v>0</v>
      </c>
      <c r="M142" s="185">
        <f>INDEX('Policy Characteristics'!G:G,MATCH(PolicyLevers!$C142,'Policy Characteristics'!$C:$C,0))</f>
        <v>0.75</v>
      </c>
      <c r="N142" s="197">
        <f>INDEX('Policy Characteristics'!H:H,MATCH(PolicyLevers!$C142,'Policy Characteristics'!$C:$C,0))</f>
        <v>0.01</v>
      </c>
      <c r="O142" s="199" t="str">
        <f>INDEX('Policy Characteristics'!I:I,MATCH(PolicyLevers!$C142,'Policy Characteristics'!$C:$C,0))</f>
        <v>% reduction in energy use</v>
      </c>
      <c r="P142" s="218"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199" t="str">
        <f>INDEX('Policy Characteristics'!K:K,MATCH(PolicyLevers!$C142,'Policy Characteristics'!$C:$C,0))</f>
        <v>buildings-sector-main.html#eff-stds</v>
      </c>
      <c r="R142" s="199" t="str">
        <f>INDEX('Policy Characteristics'!L:L,MATCH(PolicyLevers!$C142,'Policy Characteristics'!$C:$C,0))</f>
        <v>building-energy-efficiency-standards.html</v>
      </c>
      <c r="S142" s="219"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199"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89">
        <f>INDEX('Policy Characteristics'!O:O,MATCH(PolicyLevers!$C142,'Policy Characteristics'!$C:$C,0))</f>
        <v>0</v>
      </c>
    </row>
    <row r="143" spans="1:21" s="189" customFormat="1" x14ac:dyDescent="0.25">
      <c r="A143" s="350" t="str">
        <f>INDEX('Policy Characteristics'!A:A,MATCH(PolicyLevers!$C143,'Policy Characteristics'!$C:$C,0))</f>
        <v>Buildings and Appliances</v>
      </c>
      <c r="B143" s="354" t="str">
        <f>INDEX('Policy Characteristics'!B:B,MATCH(PolicyLevers!$C143,'Policy Characteristics'!$C:$C,0))</f>
        <v>Building Energy Efficiency Standards</v>
      </c>
      <c r="C143" s="189" t="str">
        <f t="shared" si="10"/>
        <v>Reduction in E Use Allowed by Component Eff Std</v>
      </c>
      <c r="D143" s="184" t="s">
        <v>523</v>
      </c>
      <c r="E143" s="184" t="s">
        <v>494</v>
      </c>
      <c r="F143" s="184" t="s">
        <v>495</v>
      </c>
      <c r="G143" s="184" t="s">
        <v>524</v>
      </c>
      <c r="H143" s="43">
        <v>15</v>
      </c>
      <c r="I143" s="356" t="s">
        <v>310</v>
      </c>
      <c r="J143" s="189" t="str">
        <f>INDEX('Policy Characteristics'!D:D,MATCH(PolicyLevers!$C143,'Policy Characteristics'!$C:$C,0))</f>
        <v>Building Energy Efficiency Standards</v>
      </c>
      <c r="K143" s="197" t="str">
        <f>INDEX('Policy Characteristics'!E:E,MATCH(PolicyLevers!$C143,'Policy Characteristics'!$C:$C,0))</f>
        <v>bldgs efficiency standards</v>
      </c>
      <c r="L143" s="197">
        <f>INDEX('Policy Characteristics'!F:F,MATCH(PolicyLevers!$C143,'Policy Characteristics'!$C:$C,0))</f>
        <v>0</v>
      </c>
      <c r="M143" s="185">
        <f>INDEX('Policy Characteristics'!G:G,MATCH(PolicyLevers!$C143,'Policy Characteristics'!$C:$C,0))</f>
        <v>0.75</v>
      </c>
      <c r="N143" s="197">
        <f>INDEX('Policy Characteristics'!H:H,MATCH(PolicyLevers!$C143,'Policy Characteristics'!$C:$C,0))</f>
        <v>0.01</v>
      </c>
      <c r="O143" s="199" t="str">
        <f>INDEX('Policy Characteristics'!I:I,MATCH(PolicyLevers!$C143,'Policy Characteristics'!$C:$C,0))</f>
        <v>% reduction in energy use</v>
      </c>
      <c r="P143" s="218"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199" t="str">
        <f>INDEX('Policy Characteristics'!K:K,MATCH(PolicyLevers!$C143,'Policy Characteristics'!$C:$C,0))</f>
        <v>buildings-sector-main.html#eff-stds</v>
      </c>
      <c r="R143" s="199" t="str">
        <f>INDEX('Policy Characteristics'!L:L,MATCH(PolicyLevers!$C143,'Policy Characteristics'!$C:$C,0))</f>
        <v>building-energy-efficiency-standards.html</v>
      </c>
      <c r="S143" s="219"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199"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89">
        <f>INDEX('Policy Characteristics'!O:O,MATCH(PolicyLevers!$C143,'Policy Characteristics'!$C:$C,0))</f>
        <v>0</v>
      </c>
    </row>
    <row r="144" spans="1:21" s="189" customFormat="1" x14ac:dyDescent="0.25">
      <c r="A144" s="350" t="str">
        <f>INDEX('Policy Characteristics'!A:A,MATCH(PolicyLevers!$C144,'Policy Characteristics'!$C:$C,0))</f>
        <v>Buildings and Appliances</v>
      </c>
      <c r="B144" s="354" t="str">
        <f>INDEX('Policy Characteristics'!B:B,MATCH(PolicyLevers!$C144,'Policy Characteristics'!$C:$C,0))</f>
        <v>Building Energy Efficiency Standards</v>
      </c>
      <c r="C144" s="189" t="str">
        <f t="shared" si="10"/>
        <v>Reduction in E Use Allowed by Component Eff Std</v>
      </c>
      <c r="D144" s="184" t="s">
        <v>503</v>
      </c>
      <c r="E144" s="184" t="s">
        <v>494</v>
      </c>
      <c r="F144" s="184" t="s">
        <v>495</v>
      </c>
      <c r="G144" s="184" t="s">
        <v>504</v>
      </c>
      <c r="H144" s="43">
        <v>16</v>
      </c>
      <c r="I144" s="356" t="s">
        <v>310</v>
      </c>
      <c r="J144" s="189" t="str">
        <f>INDEX('Policy Characteristics'!D:D,MATCH(PolicyLevers!$C144,'Policy Characteristics'!$C:$C,0))</f>
        <v>Building Energy Efficiency Standards</v>
      </c>
      <c r="K144" s="197" t="str">
        <f>INDEX('Policy Characteristics'!E:E,MATCH(PolicyLevers!$C144,'Policy Characteristics'!$C:$C,0))</f>
        <v>bldgs efficiency standards</v>
      </c>
      <c r="L144" s="197">
        <f>INDEX('Policy Characteristics'!F:F,MATCH(PolicyLevers!$C144,'Policy Characteristics'!$C:$C,0))</f>
        <v>0</v>
      </c>
      <c r="M144" s="185">
        <f>INDEX('Policy Characteristics'!G:G,MATCH(PolicyLevers!$C144,'Policy Characteristics'!$C:$C,0))</f>
        <v>0.75</v>
      </c>
      <c r="N144" s="197">
        <f>INDEX('Policy Characteristics'!H:H,MATCH(PolicyLevers!$C144,'Policy Characteristics'!$C:$C,0))</f>
        <v>0.01</v>
      </c>
      <c r="O144" s="199" t="str">
        <f>INDEX('Policy Characteristics'!I:I,MATCH(PolicyLevers!$C144,'Policy Characteristics'!$C:$C,0))</f>
        <v>% reduction in energy use</v>
      </c>
      <c r="P144" s="218"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199" t="str">
        <f>INDEX('Policy Characteristics'!K:K,MATCH(PolicyLevers!$C144,'Policy Characteristics'!$C:$C,0))</f>
        <v>buildings-sector-main.html#eff-stds</v>
      </c>
      <c r="R144" s="199" t="str">
        <f>INDEX('Policy Characteristics'!L:L,MATCH(PolicyLevers!$C144,'Policy Characteristics'!$C:$C,0))</f>
        <v>building-energy-efficiency-standards.html</v>
      </c>
      <c r="S144" s="219"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199"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89">
        <f>INDEX('Policy Characteristics'!O:O,MATCH(PolicyLevers!$C144,'Policy Characteristics'!$C:$C,0))</f>
        <v>0</v>
      </c>
    </row>
    <row r="145" spans="1:21" s="189" customFormat="1" x14ac:dyDescent="0.25">
      <c r="A145" s="350" t="str">
        <f>INDEX('Policy Characteristics'!A:A,MATCH(PolicyLevers!$C145,'Policy Characteristics'!$C:$C,0))</f>
        <v>Buildings and Appliances</v>
      </c>
      <c r="B145" s="354" t="str">
        <f>INDEX('Policy Characteristics'!B:B,MATCH(PolicyLevers!$C145,'Policy Characteristics'!$C:$C,0))</f>
        <v>Building Energy Efficiency Standards</v>
      </c>
      <c r="C145" s="189" t="str">
        <f t="shared" si="10"/>
        <v>Reduction in E Use Allowed by Component Eff Std</v>
      </c>
      <c r="D145" s="184" t="s">
        <v>505</v>
      </c>
      <c r="E145" s="184" t="s">
        <v>494</v>
      </c>
      <c r="F145" s="184" t="s">
        <v>495</v>
      </c>
      <c r="G145" s="184" t="s">
        <v>506</v>
      </c>
      <c r="H145" s="43">
        <v>17</v>
      </c>
      <c r="I145" s="356" t="s">
        <v>310</v>
      </c>
      <c r="J145" s="189" t="str">
        <f>INDEX('Policy Characteristics'!D:D,MATCH(PolicyLevers!$C145,'Policy Characteristics'!$C:$C,0))</f>
        <v>Building Energy Efficiency Standards</v>
      </c>
      <c r="K145" s="197" t="str">
        <f>INDEX('Policy Characteristics'!E:E,MATCH(PolicyLevers!$C145,'Policy Characteristics'!$C:$C,0))</f>
        <v>bldgs efficiency standards</v>
      </c>
      <c r="L145" s="197">
        <f>INDEX('Policy Characteristics'!F:F,MATCH(PolicyLevers!$C145,'Policy Characteristics'!$C:$C,0))</f>
        <v>0</v>
      </c>
      <c r="M145" s="185">
        <f>INDEX('Policy Characteristics'!G:G,MATCH(PolicyLevers!$C145,'Policy Characteristics'!$C:$C,0))</f>
        <v>0.75</v>
      </c>
      <c r="N145" s="197">
        <f>INDEX('Policy Characteristics'!H:H,MATCH(PolicyLevers!$C145,'Policy Characteristics'!$C:$C,0))</f>
        <v>0.01</v>
      </c>
      <c r="O145" s="199" t="str">
        <f>INDEX('Policy Characteristics'!I:I,MATCH(PolicyLevers!$C145,'Policy Characteristics'!$C:$C,0))</f>
        <v>% reduction in energy use</v>
      </c>
      <c r="P145" s="218"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199" t="str">
        <f>INDEX('Policy Characteristics'!K:K,MATCH(PolicyLevers!$C145,'Policy Characteristics'!$C:$C,0))</f>
        <v>buildings-sector-main.html#eff-stds</v>
      </c>
      <c r="R145" s="199" t="str">
        <f>INDEX('Policy Characteristics'!L:L,MATCH(PolicyLevers!$C145,'Policy Characteristics'!$C:$C,0))</f>
        <v>building-energy-efficiency-standards.html</v>
      </c>
      <c r="S145" s="219"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199"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89">
        <f>INDEX('Policy Characteristics'!O:O,MATCH(PolicyLevers!$C145,'Policy Characteristics'!$C:$C,0))</f>
        <v>0</v>
      </c>
    </row>
    <row r="146" spans="1:21" s="189" customFormat="1" x14ac:dyDescent="0.25">
      <c r="A146" s="350" t="str">
        <f>INDEX('Policy Characteristics'!A:A,MATCH(PolicyLevers!$C146,'Policy Characteristics'!$C:$C,0))</f>
        <v>Buildings and Appliances</v>
      </c>
      <c r="B146" s="354" t="str">
        <f>INDEX('Policy Characteristics'!B:B,MATCH(PolicyLevers!$C146,'Policy Characteristics'!$C:$C,0))</f>
        <v>Building Energy Efficiency Standards</v>
      </c>
      <c r="C146" s="189" t="str">
        <f t="shared" si="10"/>
        <v>Reduction in E Use Allowed by Component Eff Std</v>
      </c>
      <c r="D146" s="184" t="s">
        <v>507</v>
      </c>
      <c r="E146" s="184" t="s">
        <v>494</v>
      </c>
      <c r="F146" s="184" t="s">
        <v>495</v>
      </c>
      <c r="G146" s="184" t="s">
        <v>508</v>
      </c>
      <c r="H146" s="43">
        <v>18</v>
      </c>
      <c r="I146" s="356" t="s">
        <v>310</v>
      </c>
      <c r="J146" s="189" t="str">
        <f>INDEX('Policy Characteristics'!D:D,MATCH(PolicyLevers!$C146,'Policy Characteristics'!$C:$C,0))</f>
        <v>Building Energy Efficiency Standards</v>
      </c>
      <c r="K146" s="197" t="str">
        <f>INDEX('Policy Characteristics'!E:E,MATCH(PolicyLevers!$C146,'Policy Characteristics'!$C:$C,0))</f>
        <v>bldgs efficiency standards</v>
      </c>
      <c r="L146" s="197">
        <f>INDEX('Policy Characteristics'!F:F,MATCH(PolicyLevers!$C146,'Policy Characteristics'!$C:$C,0))</f>
        <v>0</v>
      </c>
      <c r="M146" s="185">
        <f>INDEX('Policy Characteristics'!G:G,MATCH(PolicyLevers!$C146,'Policy Characteristics'!$C:$C,0))</f>
        <v>0.75</v>
      </c>
      <c r="N146" s="197">
        <f>INDEX('Policy Characteristics'!H:H,MATCH(PolicyLevers!$C146,'Policy Characteristics'!$C:$C,0))</f>
        <v>0.01</v>
      </c>
      <c r="O146" s="199" t="str">
        <f>INDEX('Policy Characteristics'!I:I,MATCH(PolicyLevers!$C146,'Policy Characteristics'!$C:$C,0))</f>
        <v>% reduction in energy use</v>
      </c>
      <c r="P146" s="218"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199" t="str">
        <f>INDEX('Policy Characteristics'!K:K,MATCH(PolicyLevers!$C146,'Policy Characteristics'!$C:$C,0))</f>
        <v>buildings-sector-main.html#eff-stds</v>
      </c>
      <c r="R146" s="199" t="str">
        <f>INDEX('Policy Characteristics'!L:L,MATCH(PolicyLevers!$C146,'Policy Characteristics'!$C:$C,0))</f>
        <v>building-energy-efficiency-standards.html</v>
      </c>
      <c r="S146" s="219"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199"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89">
        <f>INDEX('Policy Characteristics'!O:O,MATCH(PolicyLevers!$C146,'Policy Characteristics'!$C:$C,0))</f>
        <v>0</v>
      </c>
    </row>
    <row r="147" spans="1:21" s="189" customFormat="1" x14ac:dyDescent="0.25">
      <c r="A147" s="350" t="str">
        <f>INDEX('Policy Characteristics'!A:A,MATCH(PolicyLevers!$C147,'Policy Characteristics'!$C:$C,0))</f>
        <v>Buildings and Appliances</v>
      </c>
      <c r="B147" s="354" t="str">
        <f>INDEX('Policy Characteristics'!B:B,MATCH(PolicyLevers!$C147,'Policy Characteristics'!$C:$C,0))</f>
        <v>Building Energy Efficiency Standards</v>
      </c>
      <c r="C147" s="189" t="str">
        <f t="shared" si="10"/>
        <v>Reduction in E Use Allowed by Component Eff Std</v>
      </c>
      <c r="D147" s="184" t="s">
        <v>493</v>
      </c>
      <c r="E147" s="184" t="s">
        <v>510</v>
      </c>
      <c r="F147" s="184" t="s">
        <v>511</v>
      </c>
      <c r="G147" s="184" t="s">
        <v>496</v>
      </c>
      <c r="H147" s="43">
        <v>150</v>
      </c>
      <c r="I147" s="356" t="s">
        <v>310</v>
      </c>
      <c r="J147" s="189" t="str">
        <f>INDEX('Policy Characteristics'!D:D,MATCH(PolicyLevers!$C147,'Policy Characteristics'!$C:$C,0))</f>
        <v>Building Energy Efficiency Standards</v>
      </c>
      <c r="K147" s="197" t="str">
        <f>INDEX('Policy Characteristics'!E:E,MATCH(PolicyLevers!$C147,'Policy Characteristics'!$C:$C,0))</f>
        <v>bldgs efficiency standards</v>
      </c>
      <c r="L147" s="197">
        <f>INDEX('Policy Characteristics'!F:F,MATCH(PolicyLevers!$C147,'Policy Characteristics'!$C:$C,0))</f>
        <v>0</v>
      </c>
      <c r="M147" s="197">
        <f>INDEX('Policy Characteristics'!G:G,MATCH(PolicyLevers!$C147,'Policy Characteristics'!$C:$C,0))</f>
        <v>0.75</v>
      </c>
      <c r="N147" s="197">
        <f>INDEX('Policy Characteristics'!H:H,MATCH(PolicyLevers!$C147,'Policy Characteristics'!$C:$C,0))</f>
        <v>0.01</v>
      </c>
      <c r="O147" s="199" t="str">
        <f>INDEX('Policy Characteristics'!I:I,MATCH(PolicyLevers!$C147,'Policy Characteristics'!$C:$C,0))</f>
        <v>% reduction in energy use</v>
      </c>
      <c r="P147" s="218"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199" t="str">
        <f>INDEX('Policy Characteristics'!K:K,MATCH(PolicyLevers!$C147,'Policy Characteristics'!$C:$C,0))</f>
        <v>buildings-sector-main.html#eff-stds</v>
      </c>
      <c r="R147" s="199" t="str">
        <f>INDEX('Policy Characteristics'!L:L,MATCH(PolicyLevers!$C147,'Policy Characteristics'!$C:$C,0))</f>
        <v>building-energy-efficiency-standards.html</v>
      </c>
      <c r="S147" s="219"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199"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89">
        <f>INDEX('Policy Characteristics'!O:O,MATCH(PolicyLevers!$C147,'Policy Characteristics'!$C:$C,0))</f>
        <v>0</v>
      </c>
    </row>
    <row r="148" spans="1:21" s="189" customFormat="1" x14ac:dyDescent="0.25">
      <c r="A148" s="350" t="str">
        <f>INDEX('Policy Characteristics'!A:A,MATCH(PolicyLevers!$C148,'Policy Characteristics'!$C:$C,0))</f>
        <v>Buildings and Appliances</v>
      </c>
      <c r="B148" s="354" t="str">
        <f>INDEX('Policy Characteristics'!B:B,MATCH(PolicyLevers!$C148,'Policy Characteristics'!$C:$C,0))</f>
        <v>Building Energy Efficiency Standards</v>
      </c>
      <c r="C148" s="189" t="str">
        <f t="shared" si="10"/>
        <v>Reduction in E Use Allowed by Component Eff Std</v>
      </c>
      <c r="D148" s="184" t="s">
        <v>501</v>
      </c>
      <c r="E148" s="184" t="s">
        <v>510</v>
      </c>
      <c r="F148" s="184" t="s">
        <v>511</v>
      </c>
      <c r="G148" s="184" t="s">
        <v>502</v>
      </c>
      <c r="H148" s="43">
        <v>151</v>
      </c>
      <c r="I148" s="356" t="s">
        <v>310</v>
      </c>
      <c r="J148" s="189" t="str">
        <f>INDEX('Policy Characteristics'!D:D,MATCH(PolicyLevers!$C148,'Policy Characteristics'!$C:$C,0))</f>
        <v>Building Energy Efficiency Standards</v>
      </c>
      <c r="K148" s="197" t="str">
        <f>INDEX('Policy Characteristics'!E:E,MATCH(PolicyLevers!$C148,'Policy Characteristics'!$C:$C,0))</f>
        <v>bldgs efficiency standards</v>
      </c>
      <c r="L148" s="197">
        <f>INDEX('Policy Characteristics'!F:F,MATCH(PolicyLevers!$C148,'Policy Characteristics'!$C:$C,0))</f>
        <v>0</v>
      </c>
      <c r="M148" s="197">
        <f>INDEX('Policy Characteristics'!G:G,MATCH(PolicyLevers!$C148,'Policy Characteristics'!$C:$C,0))</f>
        <v>0.75</v>
      </c>
      <c r="N148" s="197">
        <f>INDEX('Policy Characteristics'!H:H,MATCH(PolicyLevers!$C148,'Policy Characteristics'!$C:$C,0))</f>
        <v>0.01</v>
      </c>
      <c r="O148" s="199" t="str">
        <f>INDEX('Policy Characteristics'!I:I,MATCH(PolicyLevers!$C148,'Policy Characteristics'!$C:$C,0))</f>
        <v>% reduction in energy use</v>
      </c>
      <c r="P148" s="218"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199" t="str">
        <f>INDEX('Policy Characteristics'!K:K,MATCH(PolicyLevers!$C148,'Policy Characteristics'!$C:$C,0))</f>
        <v>buildings-sector-main.html#eff-stds</v>
      </c>
      <c r="R148" s="199" t="str">
        <f>INDEX('Policy Characteristics'!L:L,MATCH(PolicyLevers!$C148,'Policy Characteristics'!$C:$C,0))</f>
        <v>building-energy-efficiency-standards.html</v>
      </c>
      <c r="S148" s="219"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199"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89">
        <f>INDEX('Policy Characteristics'!O:O,MATCH(PolicyLevers!$C148,'Policy Characteristics'!$C:$C,0))</f>
        <v>0</v>
      </c>
    </row>
    <row r="149" spans="1:21" s="189" customFormat="1" x14ac:dyDescent="0.25">
      <c r="A149" s="350" t="str">
        <f>INDEX('Policy Characteristics'!A:A,MATCH(PolicyLevers!$C149,'Policy Characteristics'!$C:$C,0))</f>
        <v>Buildings and Appliances</v>
      </c>
      <c r="B149" s="354" t="str">
        <f>INDEX('Policy Characteristics'!B:B,MATCH(PolicyLevers!$C149,'Policy Characteristics'!$C:$C,0))</f>
        <v>Building Energy Efficiency Standards</v>
      </c>
      <c r="C149" s="189" t="str">
        <f t="shared" si="10"/>
        <v>Reduction in E Use Allowed by Component Eff Std</v>
      </c>
      <c r="D149" s="184" t="s">
        <v>523</v>
      </c>
      <c r="E149" s="184" t="s">
        <v>510</v>
      </c>
      <c r="F149" s="184" t="s">
        <v>511</v>
      </c>
      <c r="G149" s="184" t="s">
        <v>524</v>
      </c>
      <c r="H149" s="43">
        <v>152</v>
      </c>
      <c r="I149" s="356" t="s">
        <v>310</v>
      </c>
      <c r="J149" s="189" t="str">
        <f>INDEX('Policy Characteristics'!D:D,MATCH(PolicyLevers!$C149,'Policy Characteristics'!$C:$C,0))</f>
        <v>Building Energy Efficiency Standards</v>
      </c>
      <c r="K149" s="197" t="str">
        <f>INDEX('Policy Characteristics'!E:E,MATCH(PolicyLevers!$C149,'Policy Characteristics'!$C:$C,0))</f>
        <v>bldgs efficiency standards</v>
      </c>
      <c r="L149" s="197">
        <f>INDEX('Policy Characteristics'!F:F,MATCH(PolicyLevers!$C149,'Policy Characteristics'!$C:$C,0))</f>
        <v>0</v>
      </c>
      <c r="M149" s="197">
        <f>INDEX('Policy Characteristics'!G:G,MATCH(PolicyLevers!$C149,'Policy Characteristics'!$C:$C,0))</f>
        <v>0.75</v>
      </c>
      <c r="N149" s="197">
        <f>INDEX('Policy Characteristics'!H:H,MATCH(PolicyLevers!$C149,'Policy Characteristics'!$C:$C,0))</f>
        <v>0.01</v>
      </c>
      <c r="O149" s="199" t="str">
        <f>INDEX('Policy Characteristics'!I:I,MATCH(PolicyLevers!$C149,'Policy Characteristics'!$C:$C,0))</f>
        <v>% reduction in energy use</v>
      </c>
      <c r="P149" s="218"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199" t="str">
        <f>INDEX('Policy Characteristics'!K:K,MATCH(PolicyLevers!$C149,'Policy Characteristics'!$C:$C,0))</f>
        <v>buildings-sector-main.html#eff-stds</v>
      </c>
      <c r="R149" s="199" t="str">
        <f>INDEX('Policy Characteristics'!L:L,MATCH(PolicyLevers!$C149,'Policy Characteristics'!$C:$C,0))</f>
        <v>building-energy-efficiency-standards.html</v>
      </c>
      <c r="S149" s="219"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199"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89">
        <f>INDEX('Policy Characteristics'!O:O,MATCH(PolicyLevers!$C149,'Policy Characteristics'!$C:$C,0))</f>
        <v>0</v>
      </c>
    </row>
    <row r="150" spans="1:21" s="189" customFormat="1" x14ac:dyDescent="0.25">
      <c r="A150" s="350" t="str">
        <f>INDEX('Policy Characteristics'!A:A,MATCH(PolicyLevers!$C150,'Policy Characteristics'!$C:$C,0))</f>
        <v>Buildings and Appliances</v>
      </c>
      <c r="B150" s="354" t="str">
        <f>INDEX('Policy Characteristics'!B:B,MATCH(PolicyLevers!$C150,'Policy Characteristics'!$C:$C,0))</f>
        <v>Building Energy Efficiency Standards</v>
      </c>
      <c r="C150" s="189" t="str">
        <f t="shared" si="10"/>
        <v>Reduction in E Use Allowed by Component Eff Std</v>
      </c>
      <c r="D150" s="184" t="s">
        <v>503</v>
      </c>
      <c r="E150" s="184" t="s">
        <v>510</v>
      </c>
      <c r="F150" s="184" t="s">
        <v>511</v>
      </c>
      <c r="G150" s="184" t="s">
        <v>504</v>
      </c>
      <c r="H150" s="43">
        <v>153</v>
      </c>
      <c r="I150" s="356" t="s">
        <v>310</v>
      </c>
      <c r="J150" s="189" t="str">
        <f>INDEX('Policy Characteristics'!D:D,MATCH(PolicyLevers!$C150,'Policy Characteristics'!$C:$C,0))</f>
        <v>Building Energy Efficiency Standards</v>
      </c>
      <c r="K150" s="197" t="str">
        <f>INDEX('Policy Characteristics'!E:E,MATCH(PolicyLevers!$C150,'Policy Characteristics'!$C:$C,0))</f>
        <v>bldgs efficiency standards</v>
      </c>
      <c r="L150" s="197">
        <f>INDEX('Policy Characteristics'!F:F,MATCH(PolicyLevers!$C150,'Policy Characteristics'!$C:$C,0))</f>
        <v>0</v>
      </c>
      <c r="M150" s="197">
        <f>INDEX('Policy Characteristics'!G:G,MATCH(PolicyLevers!$C150,'Policy Characteristics'!$C:$C,0))</f>
        <v>0.75</v>
      </c>
      <c r="N150" s="197">
        <f>INDEX('Policy Characteristics'!H:H,MATCH(PolicyLevers!$C150,'Policy Characteristics'!$C:$C,0))</f>
        <v>0.01</v>
      </c>
      <c r="O150" s="199" t="str">
        <f>INDEX('Policy Characteristics'!I:I,MATCH(PolicyLevers!$C150,'Policy Characteristics'!$C:$C,0))</f>
        <v>% reduction in energy use</v>
      </c>
      <c r="P150" s="218"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199" t="str">
        <f>INDEX('Policy Characteristics'!K:K,MATCH(PolicyLevers!$C150,'Policy Characteristics'!$C:$C,0))</f>
        <v>buildings-sector-main.html#eff-stds</v>
      </c>
      <c r="R150" s="199" t="str">
        <f>INDEX('Policy Characteristics'!L:L,MATCH(PolicyLevers!$C150,'Policy Characteristics'!$C:$C,0))</f>
        <v>building-energy-efficiency-standards.html</v>
      </c>
      <c r="S150" s="219"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199"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89">
        <f>INDEX('Policy Characteristics'!O:O,MATCH(PolicyLevers!$C150,'Policy Characteristics'!$C:$C,0))</f>
        <v>0</v>
      </c>
    </row>
    <row r="151" spans="1:21" s="189" customFormat="1" x14ac:dyDescent="0.25">
      <c r="A151" s="350" t="str">
        <f>INDEX('Policy Characteristics'!A:A,MATCH(PolicyLevers!$C151,'Policy Characteristics'!$C:$C,0))</f>
        <v>Buildings and Appliances</v>
      </c>
      <c r="B151" s="354" t="str">
        <f>INDEX('Policy Characteristics'!B:B,MATCH(PolicyLevers!$C151,'Policy Characteristics'!$C:$C,0))</f>
        <v>Building Energy Efficiency Standards</v>
      </c>
      <c r="C151" s="189" t="str">
        <f t="shared" si="10"/>
        <v>Reduction in E Use Allowed by Component Eff Std</v>
      </c>
      <c r="D151" s="184" t="s">
        <v>505</v>
      </c>
      <c r="E151" s="184" t="s">
        <v>510</v>
      </c>
      <c r="F151" s="184" t="s">
        <v>511</v>
      </c>
      <c r="G151" s="184" t="s">
        <v>506</v>
      </c>
      <c r="H151" s="43">
        <v>154</v>
      </c>
      <c r="I151" s="356" t="s">
        <v>310</v>
      </c>
      <c r="J151" s="189" t="str">
        <f>INDEX('Policy Characteristics'!D:D,MATCH(PolicyLevers!$C151,'Policy Characteristics'!$C:$C,0))</f>
        <v>Building Energy Efficiency Standards</v>
      </c>
      <c r="K151" s="197" t="str">
        <f>INDEX('Policy Characteristics'!E:E,MATCH(PolicyLevers!$C151,'Policy Characteristics'!$C:$C,0))</f>
        <v>bldgs efficiency standards</v>
      </c>
      <c r="L151" s="197">
        <f>INDEX('Policy Characteristics'!F:F,MATCH(PolicyLevers!$C151,'Policy Characteristics'!$C:$C,0))</f>
        <v>0</v>
      </c>
      <c r="M151" s="197">
        <f>INDEX('Policy Characteristics'!G:G,MATCH(PolicyLevers!$C151,'Policy Characteristics'!$C:$C,0))</f>
        <v>0.75</v>
      </c>
      <c r="N151" s="197">
        <f>INDEX('Policy Characteristics'!H:H,MATCH(PolicyLevers!$C151,'Policy Characteristics'!$C:$C,0))</f>
        <v>0.01</v>
      </c>
      <c r="O151" s="199" t="str">
        <f>INDEX('Policy Characteristics'!I:I,MATCH(PolicyLevers!$C151,'Policy Characteristics'!$C:$C,0))</f>
        <v>% reduction in energy use</v>
      </c>
      <c r="P151" s="218"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199" t="str">
        <f>INDEX('Policy Characteristics'!K:K,MATCH(PolicyLevers!$C151,'Policy Characteristics'!$C:$C,0))</f>
        <v>buildings-sector-main.html#eff-stds</v>
      </c>
      <c r="R151" s="199" t="str">
        <f>INDEX('Policy Characteristics'!L:L,MATCH(PolicyLevers!$C151,'Policy Characteristics'!$C:$C,0))</f>
        <v>building-energy-efficiency-standards.html</v>
      </c>
      <c r="S151" s="219"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199"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89">
        <f>INDEX('Policy Characteristics'!O:O,MATCH(PolicyLevers!$C151,'Policy Characteristics'!$C:$C,0))</f>
        <v>0</v>
      </c>
    </row>
    <row r="152" spans="1:21" s="189" customFormat="1" x14ac:dyDescent="0.25">
      <c r="A152" s="350" t="str">
        <f>INDEX('Policy Characteristics'!A:A,MATCH(PolicyLevers!$C152,'Policy Characteristics'!$C:$C,0))</f>
        <v>Buildings and Appliances</v>
      </c>
      <c r="B152" s="354" t="str">
        <f>INDEX('Policy Characteristics'!B:B,MATCH(PolicyLevers!$C152,'Policy Characteristics'!$C:$C,0))</f>
        <v>Building Energy Efficiency Standards</v>
      </c>
      <c r="C152" s="189" t="str">
        <f t="shared" si="10"/>
        <v>Reduction in E Use Allowed by Component Eff Std</v>
      </c>
      <c r="D152" s="184" t="s">
        <v>507</v>
      </c>
      <c r="E152" s="184" t="s">
        <v>510</v>
      </c>
      <c r="F152" s="184" t="s">
        <v>511</v>
      </c>
      <c r="G152" s="184" t="s">
        <v>508</v>
      </c>
      <c r="H152" s="43">
        <v>155</v>
      </c>
      <c r="I152" s="356" t="s">
        <v>310</v>
      </c>
      <c r="J152" s="189" t="str">
        <f>INDEX('Policy Characteristics'!D:D,MATCH(PolicyLevers!$C152,'Policy Characteristics'!$C:$C,0))</f>
        <v>Building Energy Efficiency Standards</v>
      </c>
      <c r="K152" s="197" t="str">
        <f>INDEX('Policy Characteristics'!E:E,MATCH(PolicyLevers!$C152,'Policy Characteristics'!$C:$C,0))</f>
        <v>bldgs efficiency standards</v>
      </c>
      <c r="L152" s="197">
        <f>INDEX('Policy Characteristics'!F:F,MATCH(PolicyLevers!$C152,'Policy Characteristics'!$C:$C,0))</f>
        <v>0</v>
      </c>
      <c r="M152" s="197">
        <f>INDEX('Policy Characteristics'!G:G,MATCH(PolicyLevers!$C152,'Policy Characteristics'!$C:$C,0))</f>
        <v>0.75</v>
      </c>
      <c r="N152" s="197">
        <f>INDEX('Policy Characteristics'!H:H,MATCH(PolicyLevers!$C152,'Policy Characteristics'!$C:$C,0))</f>
        <v>0.01</v>
      </c>
      <c r="O152" s="199" t="str">
        <f>INDEX('Policy Characteristics'!I:I,MATCH(PolicyLevers!$C152,'Policy Characteristics'!$C:$C,0))</f>
        <v>% reduction in energy use</v>
      </c>
      <c r="P152" s="218"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199" t="str">
        <f>INDEX('Policy Characteristics'!K:K,MATCH(PolicyLevers!$C152,'Policy Characteristics'!$C:$C,0))</f>
        <v>buildings-sector-main.html#eff-stds</v>
      </c>
      <c r="R152" s="199" t="str">
        <f>INDEX('Policy Characteristics'!L:L,MATCH(PolicyLevers!$C152,'Policy Characteristics'!$C:$C,0))</f>
        <v>building-energy-efficiency-standards.html</v>
      </c>
      <c r="S152" s="219"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199"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89">
        <f>INDEX('Policy Characteristics'!O:O,MATCH(PolicyLevers!$C152,'Policy Characteristics'!$C:$C,0))</f>
        <v>0</v>
      </c>
    </row>
    <row r="153" spans="1:21" s="189" customFormat="1" x14ac:dyDescent="0.25">
      <c r="A153" s="350" t="str">
        <f>INDEX('Policy Characteristics'!A:A,MATCH(PolicyLevers!$C153,'Policy Characteristics'!$C:$C,0))</f>
        <v>Buildings and Appliances</v>
      </c>
      <c r="B153" s="354" t="str">
        <f>INDEX('Policy Characteristics'!B:B,MATCH(PolicyLevers!$C153,'Policy Characteristics'!$C:$C,0))</f>
        <v>Building Energy Efficiency Standards</v>
      </c>
      <c r="C153" s="189" t="str">
        <f t="shared" si="10"/>
        <v>Reduction in E Use Allowed by Component Eff Std</v>
      </c>
      <c r="D153" s="184" t="s">
        <v>493</v>
      </c>
      <c r="E153" s="184" t="s">
        <v>513</v>
      </c>
      <c r="F153" s="184" t="s">
        <v>514</v>
      </c>
      <c r="G153" s="184" t="s">
        <v>496</v>
      </c>
      <c r="H153" s="43">
        <v>156</v>
      </c>
      <c r="I153" s="356" t="s">
        <v>310</v>
      </c>
      <c r="J153" s="189" t="str">
        <f>INDEX('Policy Characteristics'!D:D,MATCH(PolicyLevers!$C153,'Policy Characteristics'!$C:$C,0))</f>
        <v>Building Energy Efficiency Standards</v>
      </c>
      <c r="K153" s="197" t="str">
        <f>INDEX('Policy Characteristics'!E:E,MATCH(PolicyLevers!$C153,'Policy Characteristics'!$C:$C,0))</f>
        <v>bldgs efficiency standards</v>
      </c>
      <c r="L153" s="197">
        <f>INDEX('Policy Characteristics'!F:F,MATCH(PolicyLevers!$C153,'Policy Characteristics'!$C:$C,0))</f>
        <v>0</v>
      </c>
      <c r="M153" s="197">
        <f>INDEX('Policy Characteristics'!G:G,MATCH(PolicyLevers!$C153,'Policy Characteristics'!$C:$C,0))</f>
        <v>0.75</v>
      </c>
      <c r="N153" s="197">
        <f>INDEX('Policy Characteristics'!H:H,MATCH(PolicyLevers!$C153,'Policy Characteristics'!$C:$C,0))</f>
        <v>0.01</v>
      </c>
      <c r="O153" s="199" t="str">
        <f>INDEX('Policy Characteristics'!I:I,MATCH(PolicyLevers!$C153,'Policy Characteristics'!$C:$C,0))</f>
        <v>% reduction in energy use</v>
      </c>
      <c r="P153" s="218"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199" t="str">
        <f>INDEX('Policy Characteristics'!K:K,MATCH(PolicyLevers!$C153,'Policy Characteristics'!$C:$C,0))</f>
        <v>buildings-sector-main.html#eff-stds</v>
      </c>
      <c r="R153" s="199" t="str">
        <f>INDEX('Policy Characteristics'!L:L,MATCH(PolicyLevers!$C153,'Policy Characteristics'!$C:$C,0))</f>
        <v>building-energy-efficiency-standards.html</v>
      </c>
      <c r="S153" s="219"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199"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89">
        <f>INDEX('Policy Characteristics'!O:O,MATCH(PolicyLevers!$C153,'Policy Characteristics'!$C:$C,0))</f>
        <v>0</v>
      </c>
    </row>
    <row r="154" spans="1:21" s="189" customFormat="1" x14ac:dyDescent="0.25">
      <c r="A154" s="350" t="str">
        <f>INDEX('Policy Characteristics'!A:A,MATCH(PolicyLevers!$C154,'Policy Characteristics'!$C:$C,0))</f>
        <v>Buildings and Appliances</v>
      </c>
      <c r="B154" s="354" t="str">
        <f>INDEX('Policy Characteristics'!B:B,MATCH(PolicyLevers!$C154,'Policy Characteristics'!$C:$C,0))</f>
        <v>Building Energy Efficiency Standards</v>
      </c>
      <c r="C154" s="189" t="str">
        <f t="shared" si="10"/>
        <v>Reduction in E Use Allowed by Component Eff Std</v>
      </c>
      <c r="D154" s="184" t="s">
        <v>501</v>
      </c>
      <c r="E154" s="184" t="s">
        <v>513</v>
      </c>
      <c r="F154" s="184" t="s">
        <v>514</v>
      </c>
      <c r="G154" s="184" t="s">
        <v>502</v>
      </c>
      <c r="H154" s="43">
        <v>157</v>
      </c>
      <c r="I154" s="356" t="s">
        <v>310</v>
      </c>
      <c r="J154" s="189" t="str">
        <f>INDEX('Policy Characteristics'!D:D,MATCH(PolicyLevers!$C154,'Policy Characteristics'!$C:$C,0))</f>
        <v>Building Energy Efficiency Standards</v>
      </c>
      <c r="K154" s="197" t="str">
        <f>INDEX('Policy Characteristics'!E:E,MATCH(PolicyLevers!$C154,'Policy Characteristics'!$C:$C,0))</f>
        <v>bldgs efficiency standards</v>
      </c>
      <c r="L154" s="197">
        <f>INDEX('Policy Characteristics'!F:F,MATCH(PolicyLevers!$C154,'Policy Characteristics'!$C:$C,0))</f>
        <v>0</v>
      </c>
      <c r="M154" s="197">
        <f>INDEX('Policy Characteristics'!G:G,MATCH(PolicyLevers!$C154,'Policy Characteristics'!$C:$C,0))</f>
        <v>0.75</v>
      </c>
      <c r="N154" s="197">
        <f>INDEX('Policy Characteristics'!H:H,MATCH(PolicyLevers!$C154,'Policy Characteristics'!$C:$C,0))</f>
        <v>0.01</v>
      </c>
      <c r="O154" s="199" t="str">
        <f>INDEX('Policy Characteristics'!I:I,MATCH(PolicyLevers!$C154,'Policy Characteristics'!$C:$C,0))</f>
        <v>% reduction in energy use</v>
      </c>
      <c r="P154" s="218"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199" t="str">
        <f>INDEX('Policy Characteristics'!K:K,MATCH(PolicyLevers!$C154,'Policy Characteristics'!$C:$C,0))</f>
        <v>buildings-sector-main.html#eff-stds</v>
      </c>
      <c r="R154" s="199" t="str">
        <f>INDEX('Policy Characteristics'!L:L,MATCH(PolicyLevers!$C154,'Policy Characteristics'!$C:$C,0))</f>
        <v>building-energy-efficiency-standards.html</v>
      </c>
      <c r="S154" s="219"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199"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89">
        <f>INDEX('Policy Characteristics'!O:O,MATCH(PolicyLevers!$C154,'Policy Characteristics'!$C:$C,0))</f>
        <v>0</v>
      </c>
    </row>
    <row r="155" spans="1:21" s="189" customFormat="1" x14ac:dyDescent="0.25">
      <c r="A155" s="350" t="str">
        <f>INDEX('Policy Characteristics'!A:A,MATCH(PolicyLevers!$C155,'Policy Characteristics'!$C:$C,0))</f>
        <v>Buildings and Appliances</v>
      </c>
      <c r="B155" s="354" t="str">
        <f>INDEX('Policy Characteristics'!B:B,MATCH(PolicyLevers!$C155,'Policy Characteristics'!$C:$C,0))</f>
        <v>Building Energy Efficiency Standards</v>
      </c>
      <c r="C155" s="189" t="str">
        <f t="shared" si="10"/>
        <v>Reduction in E Use Allowed by Component Eff Std</v>
      </c>
      <c r="D155" s="184" t="s">
        <v>523</v>
      </c>
      <c r="E155" s="184" t="s">
        <v>513</v>
      </c>
      <c r="F155" s="184" t="s">
        <v>514</v>
      </c>
      <c r="G155" s="184" t="s">
        <v>524</v>
      </c>
      <c r="H155" s="43">
        <v>158</v>
      </c>
      <c r="I155" s="356" t="s">
        <v>310</v>
      </c>
      <c r="J155" s="189" t="str">
        <f>INDEX('Policy Characteristics'!D:D,MATCH(PolicyLevers!$C155,'Policy Characteristics'!$C:$C,0))</f>
        <v>Building Energy Efficiency Standards</v>
      </c>
      <c r="K155" s="197" t="str">
        <f>INDEX('Policy Characteristics'!E:E,MATCH(PolicyLevers!$C155,'Policy Characteristics'!$C:$C,0))</f>
        <v>bldgs efficiency standards</v>
      </c>
      <c r="L155" s="197">
        <f>INDEX('Policy Characteristics'!F:F,MATCH(PolicyLevers!$C155,'Policy Characteristics'!$C:$C,0))</f>
        <v>0</v>
      </c>
      <c r="M155" s="197">
        <f>INDEX('Policy Characteristics'!G:G,MATCH(PolicyLevers!$C155,'Policy Characteristics'!$C:$C,0))</f>
        <v>0.75</v>
      </c>
      <c r="N155" s="197">
        <f>INDEX('Policy Characteristics'!H:H,MATCH(PolicyLevers!$C155,'Policy Characteristics'!$C:$C,0))</f>
        <v>0.01</v>
      </c>
      <c r="O155" s="199" t="str">
        <f>INDEX('Policy Characteristics'!I:I,MATCH(PolicyLevers!$C155,'Policy Characteristics'!$C:$C,0))</f>
        <v>% reduction in energy use</v>
      </c>
      <c r="P155" s="218"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199" t="str">
        <f>INDEX('Policy Characteristics'!K:K,MATCH(PolicyLevers!$C155,'Policy Characteristics'!$C:$C,0))</f>
        <v>buildings-sector-main.html#eff-stds</v>
      </c>
      <c r="R155" s="199" t="str">
        <f>INDEX('Policy Characteristics'!L:L,MATCH(PolicyLevers!$C155,'Policy Characteristics'!$C:$C,0))</f>
        <v>building-energy-efficiency-standards.html</v>
      </c>
      <c r="S155" s="219"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199"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89">
        <f>INDEX('Policy Characteristics'!O:O,MATCH(PolicyLevers!$C155,'Policy Characteristics'!$C:$C,0))</f>
        <v>0</v>
      </c>
    </row>
    <row r="156" spans="1:21" s="189" customFormat="1" x14ac:dyDescent="0.25">
      <c r="A156" s="350" t="str">
        <f>INDEX('Policy Characteristics'!A:A,MATCH(PolicyLevers!$C156,'Policy Characteristics'!$C:$C,0))</f>
        <v>Buildings and Appliances</v>
      </c>
      <c r="B156" s="354" t="str">
        <f>INDEX('Policy Characteristics'!B:B,MATCH(PolicyLevers!$C156,'Policy Characteristics'!$C:$C,0))</f>
        <v>Building Energy Efficiency Standards</v>
      </c>
      <c r="C156" s="189" t="str">
        <f t="shared" si="10"/>
        <v>Reduction in E Use Allowed by Component Eff Std</v>
      </c>
      <c r="D156" s="184" t="s">
        <v>503</v>
      </c>
      <c r="E156" s="184" t="s">
        <v>513</v>
      </c>
      <c r="F156" s="184" t="s">
        <v>514</v>
      </c>
      <c r="G156" s="184" t="s">
        <v>504</v>
      </c>
      <c r="H156" s="43">
        <v>159</v>
      </c>
      <c r="I156" s="356" t="s">
        <v>310</v>
      </c>
      <c r="J156" s="189" t="str">
        <f>INDEX('Policy Characteristics'!D:D,MATCH(PolicyLevers!$C156,'Policy Characteristics'!$C:$C,0))</f>
        <v>Building Energy Efficiency Standards</v>
      </c>
      <c r="K156" s="197" t="str">
        <f>INDEX('Policy Characteristics'!E:E,MATCH(PolicyLevers!$C156,'Policy Characteristics'!$C:$C,0))</f>
        <v>bldgs efficiency standards</v>
      </c>
      <c r="L156" s="197">
        <f>INDEX('Policy Characteristics'!F:F,MATCH(PolicyLevers!$C156,'Policy Characteristics'!$C:$C,0))</f>
        <v>0</v>
      </c>
      <c r="M156" s="197">
        <f>INDEX('Policy Characteristics'!G:G,MATCH(PolicyLevers!$C156,'Policy Characteristics'!$C:$C,0))</f>
        <v>0.75</v>
      </c>
      <c r="N156" s="197">
        <f>INDEX('Policy Characteristics'!H:H,MATCH(PolicyLevers!$C156,'Policy Characteristics'!$C:$C,0))</f>
        <v>0.01</v>
      </c>
      <c r="O156" s="199" t="str">
        <f>INDEX('Policy Characteristics'!I:I,MATCH(PolicyLevers!$C156,'Policy Characteristics'!$C:$C,0))</f>
        <v>% reduction in energy use</v>
      </c>
      <c r="P156" s="218"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199" t="str">
        <f>INDEX('Policy Characteristics'!K:K,MATCH(PolicyLevers!$C156,'Policy Characteristics'!$C:$C,0))</f>
        <v>buildings-sector-main.html#eff-stds</v>
      </c>
      <c r="R156" s="199" t="str">
        <f>INDEX('Policy Characteristics'!L:L,MATCH(PolicyLevers!$C156,'Policy Characteristics'!$C:$C,0))</f>
        <v>building-energy-efficiency-standards.html</v>
      </c>
      <c r="S156" s="219"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199"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89">
        <f>INDEX('Policy Characteristics'!O:O,MATCH(PolicyLevers!$C156,'Policy Characteristics'!$C:$C,0))</f>
        <v>0</v>
      </c>
    </row>
    <row r="157" spans="1:21" s="189" customFormat="1" x14ac:dyDescent="0.25">
      <c r="A157" s="350" t="str">
        <f>INDEX('Policy Characteristics'!A:A,MATCH(PolicyLevers!$C157,'Policy Characteristics'!$C:$C,0))</f>
        <v>Buildings and Appliances</v>
      </c>
      <c r="B157" s="354" t="str">
        <f>INDEX('Policy Characteristics'!B:B,MATCH(PolicyLevers!$C157,'Policy Characteristics'!$C:$C,0))</f>
        <v>Building Energy Efficiency Standards</v>
      </c>
      <c r="C157" s="189" t="str">
        <f t="shared" si="10"/>
        <v>Reduction in E Use Allowed by Component Eff Std</v>
      </c>
      <c r="D157" s="184" t="s">
        <v>505</v>
      </c>
      <c r="E157" s="184" t="s">
        <v>513</v>
      </c>
      <c r="F157" s="184" t="s">
        <v>514</v>
      </c>
      <c r="G157" s="184" t="s">
        <v>506</v>
      </c>
      <c r="H157" s="43">
        <v>160</v>
      </c>
      <c r="I157" s="356" t="s">
        <v>310</v>
      </c>
      <c r="J157" s="189" t="str">
        <f>INDEX('Policy Characteristics'!D:D,MATCH(PolicyLevers!$C157,'Policy Characteristics'!$C:$C,0))</f>
        <v>Building Energy Efficiency Standards</v>
      </c>
      <c r="K157" s="197" t="str">
        <f>INDEX('Policy Characteristics'!E:E,MATCH(PolicyLevers!$C157,'Policy Characteristics'!$C:$C,0))</f>
        <v>bldgs efficiency standards</v>
      </c>
      <c r="L157" s="197">
        <f>INDEX('Policy Characteristics'!F:F,MATCH(PolicyLevers!$C157,'Policy Characteristics'!$C:$C,0))</f>
        <v>0</v>
      </c>
      <c r="M157" s="197">
        <f>INDEX('Policy Characteristics'!G:G,MATCH(PolicyLevers!$C157,'Policy Characteristics'!$C:$C,0))</f>
        <v>0.75</v>
      </c>
      <c r="N157" s="197">
        <f>INDEX('Policy Characteristics'!H:H,MATCH(PolicyLevers!$C157,'Policy Characteristics'!$C:$C,0))</f>
        <v>0.01</v>
      </c>
      <c r="O157" s="199" t="str">
        <f>INDEX('Policy Characteristics'!I:I,MATCH(PolicyLevers!$C157,'Policy Characteristics'!$C:$C,0))</f>
        <v>% reduction in energy use</v>
      </c>
      <c r="P157" s="218"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199" t="str">
        <f>INDEX('Policy Characteristics'!K:K,MATCH(PolicyLevers!$C157,'Policy Characteristics'!$C:$C,0))</f>
        <v>buildings-sector-main.html#eff-stds</v>
      </c>
      <c r="R157" s="199" t="str">
        <f>INDEX('Policy Characteristics'!L:L,MATCH(PolicyLevers!$C157,'Policy Characteristics'!$C:$C,0))</f>
        <v>building-energy-efficiency-standards.html</v>
      </c>
      <c r="S157" s="219"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199"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89">
        <f>INDEX('Policy Characteristics'!O:O,MATCH(PolicyLevers!$C157,'Policy Characteristics'!$C:$C,0))</f>
        <v>0</v>
      </c>
    </row>
    <row r="158" spans="1:21" s="189" customFormat="1" x14ac:dyDescent="0.25">
      <c r="A158" s="350" t="str">
        <f>INDEX('Policy Characteristics'!A:A,MATCH(PolicyLevers!$C158,'Policy Characteristics'!$C:$C,0))</f>
        <v>Buildings and Appliances</v>
      </c>
      <c r="B158" s="354" t="str">
        <f>INDEX('Policy Characteristics'!B:B,MATCH(PolicyLevers!$C158,'Policy Characteristics'!$C:$C,0))</f>
        <v>Building Energy Efficiency Standards</v>
      </c>
      <c r="C158" s="189" t="str">
        <f t="shared" ref="C158" si="11">C$141</f>
        <v>Reduction in E Use Allowed by Component Eff Std</v>
      </c>
      <c r="D158" s="184" t="s">
        <v>507</v>
      </c>
      <c r="E158" s="184" t="s">
        <v>513</v>
      </c>
      <c r="F158" s="184" t="s">
        <v>514</v>
      </c>
      <c r="G158" s="184" t="s">
        <v>508</v>
      </c>
      <c r="H158" s="43">
        <v>161</v>
      </c>
      <c r="I158" s="356" t="s">
        <v>310</v>
      </c>
      <c r="J158" s="189" t="str">
        <f>INDEX('Policy Characteristics'!D:D,MATCH(PolicyLevers!$C158,'Policy Characteristics'!$C:$C,0))</f>
        <v>Building Energy Efficiency Standards</v>
      </c>
      <c r="K158" s="197" t="str">
        <f>INDEX('Policy Characteristics'!E:E,MATCH(PolicyLevers!$C158,'Policy Characteristics'!$C:$C,0))</f>
        <v>bldgs efficiency standards</v>
      </c>
      <c r="L158" s="197">
        <f>INDEX('Policy Characteristics'!F:F,MATCH(PolicyLevers!$C158,'Policy Characteristics'!$C:$C,0))</f>
        <v>0</v>
      </c>
      <c r="M158" s="197">
        <f>INDEX('Policy Characteristics'!G:G,MATCH(PolicyLevers!$C158,'Policy Characteristics'!$C:$C,0))</f>
        <v>0.75</v>
      </c>
      <c r="N158" s="197">
        <f>INDEX('Policy Characteristics'!H:H,MATCH(PolicyLevers!$C158,'Policy Characteristics'!$C:$C,0))</f>
        <v>0.01</v>
      </c>
      <c r="O158" s="199" t="str">
        <f>INDEX('Policy Characteristics'!I:I,MATCH(PolicyLevers!$C158,'Policy Characteristics'!$C:$C,0))</f>
        <v>% reduction in energy use</v>
      </c>
      <c r="P158" s="218"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199" t="str">
        <f>INDEX('Policy Characteristics'!K:K,MATCH(PolicyLevers!$C158,'Policy Characteristics'!$C:$C,0))</f>
        <v>buildings-sector-main.html#eff-stds</v>
      </c>
      <c r="R158" s="199" t="str">
        <f>INDEX('Policy Characteristics'!L:L,MATCH(PolicyLevers!$C158,'Policy Characteristics'!$C:$C,0))</f>
        <v>building-energy-efficiency-standards.html</v>
      </c>
      <c r="S158" s="219"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199"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89">
        <f>INDEX('Policy Characteristics'!O:O,MATCH(PolicyLevers!$C158,'Policy Characteristics'!$C:$C,0))</f>
        <v>0</v>
      </c>
    </row>
    <row r="159" spans="1:21" s="189" customFormat="1" x14ac:dyDescent="0.25">
      <c r="A159" s="350" t="str">
        <f>INDEX('Policy Characteristics'!A:A,MATCH(PolicyLevers!$C159,'Policy Characteristics'!$C:$C,0))</f>
        <v>Buildings and Appliances</v>
      </c>
      <c r="B159" s="355" t="str">
        <f>INDEX('Policy Characteristics'!B:B,MATCH(PolicyLevers!$C159,'Policy Characteristics'!$C:$C,0))</f>
        <v>Contractor Training</v>
      </c>
      <c r="C159" s="181" t="s">
        <v>526</v>
      </c>
      <c r="D159" s="184"/>
      <c r="E159" s="184"/>
      <c r="F159" s="184"/>
      <c r="G159" s="184"/>
      <c r="H159" s="43">
        <v>19</v>
      </c>
      <c r="I159" s="356" t="s">
        <v>310</v>
      </c>
      <c r="J159" s="181" t="str">
        <f>INDEX('Policy Characteristics'!D:D,MATCH(PolicyLevers!$C159,'Policy Characteristics'!$C:$C,0))</f>
        <v>Contractor Training</v>
      </c>
      <c r="K159" s="181" t="str">
        <f>INDEX('Policy Characteristics'!E:E,MATCH(PolicyLevers!$C159,'Policy Characteristics'!$C:$C,0))</f>
        <v>bldgs contractor training</v>
      </c>
      <c r="L159" s="181">
        <f>INDEX('Policy Characteristics'!F:F,MATCH(PolicyLevers!$C159,'Policy Characteristics'!$C:$C,0))</f>
        <v>0</v>
      </c>
      <c r="M159" s="181">
        <f>INDEX('Policy Characteristics'!G:G,MATCH(PolicyLevers!$C159,'Policy Characteristics'!$C:$C,0))</f>
        <v>1</v>
      </c>
      <c r="N159" s="181">
        <f>INDEX('Policy Characteristics'!H:H,MATCH(PolicyLevers!$C159,'Policy Characteristics'!$C:$C,0))</f>
        <v>1</v>
      </c>
      <c r="O159" s="184" t="str">
        <f>INDEX('Policy Characteristics'!I:I,MATCH(PolicyLevers!$C159,'Policy Characteristics'!$C:$C,0))</f>
        <v>on/off</v>
      </c>
      <c r="P159" s="220"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4" t="str">
        <f>INDEX('Policy Characteristics'!K:K,MATCH(PolicyLevers!$C159,'Policy Characteristics'!$C:$C,0))</f>
        <v>buildings-sector-main.html#contractor-ed</v>
      </c>
      <c r="R159" s="191" t="str">
        <f>INDEX('Policy Characteristics'!L:L,MATCH(PolicyLevers!$C159,'Policy Characteristics'!$C:$C,0))</f>
        <v>contractor-training.html</v>
      </c>
      <c r="S159" s="212" t="str">
        <f>INDEX('Policy Characteristics'!M:M,MATCH(PolicyLevers!$C159,'Policy Characteristics'!$C:$C,0))</f>
        <v>none</v>
      </c>
      <c r="T159" s="199">
        <f>INDEX('Policy Characteristics'!N:N,MATCH(PolicyLevers!$C159,'Policy Characteristics'!$C:$C,0))</f>
        <v>0</v>
      </c>
      <c r="U159" s="189">
        <f>INDEX('Policy Characteristics'!O:O,MATCH(PolicyLevers!$C159,'Policy Characteristics'!$C:$C,0))</f>
        <v>0</v>
      </c>
    </row>
    <row r="160" spans="1:21" s="189" customFormat="1" x14ac:dyDescent="0.25">
      <c r="A160" s="350" t="str">
        <f>INDEX('Policy Characteristics'!A:A,MATCH(PolicyLevers!$C160,'Policy Characteristics'!$C:$C,0))</f>
        <v>Buildings and Appliances</v>
      </c>
      <c r="B160" s="355" t="str">
        <f>INDEX('Policy Characteristics'!B:B,MATCH(PolicyLevers!$C160,'Policy Characteristics'!$C:$C,0))</f>
        <v>Distributed Solar Carve-Out</v>
      </c>
      <c r="C160" s="181" t="s">
        <v>534</v>
      </c>
      <c r="D160" s="184"/>
      <c r="E160" s="184"/>
      <c r="F160" s="184"/>
      <c r="G160" s="184"/>
      <c r="H160" s="43">
        <v>146</v>
      </c>
      <c r="I160" s="356" t="s">
        <v>310</v>
      </c>
      <c r="J160" s="43" t="str">
        <f>INDEX('Policy Characteristics'!D:D,MATCH(PolicyLevers!$C160,'Policy Characteristics'!$C:$C,0))</f>
        <v>Distributed Solar Promotion</v>
      </c>
      <c r="K160" s="181" t="str">
        <f>INDEX('Policy Characteristics'!E:E,MATCH(PolicyLevers!$C160,'Policy Characteristics'!$C:$C,0))</f>
        <v>bldgs min fraction distributed solar</v>
      </c>
      <c r="L160" s="204">
        <f>INDEX('Policy Characteristics'!F:F,MATCH(PolicyLevers!$C160,'Policy Characteristics'!$C:$C,0))</f>
        <v>0</v>
      </c>
      <c r="M160" s="204">
        <f>INDEX('Policy Characteristics'!G:G,MATCH(PolicyLevers!$C160,'Policy Characteristics'!$C:$C,0))</f>
        <v>0.24</v>
      </c>
      <c r="N160" s="221">
        <f>INDEX('Policy Characteristics'!H:H,MATCH(PolicyLevers!$C160,'Policy Characteristics'!$C:$C,0))</f>
        <v>5.0000000000000001E-3</v>
      </c>
      <c r="O160" s="184" t="str">
        <f>INDEX('Policy Characteristics'!I:I,MATCH(PolicyLevers!$C160,'Policy Characteristics'!$C:$C,0))</f>
        <v>minimum % elec from solar</v>
      </c>
      <c r="P160" s="222"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4" t="str">
        <f>INDEX('Policy Characteristics'!K:K,MATCH(PolicyLevers!$C160,'Policy Characteristics'!$C:$C,0))</f>
        <v>buildings-sector-main.html#solar-carve-out</v>
      </c>
      <c r="R160" s="191" t="str">
        <f>INDEX('Policy Characteristics'!L:L,MATCH(PolicyLevers!$C160,'Policy Characteristics'!$C:$C,0))</f>
        <v>solar-carve-out.html</v>
      </c>
      <c r="S160" s="212"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1"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89" t="str">
        <f>INDEX('Policy Characteristics'!O:O,MATCH(PolicyLevers!$C160,'Policy Characteristics'!$C:$C,0))</f>
        <v>DSIRE</v>
      </c>
    </row>
    <row r="161" spans="1:21" s="189" customFormat="1" x14ac:dyDescent="0.25">
      <c r="A161" s="350" t="str">
        <f>INDEX('Policy Characteristics'!A:A,MATCH(PolicyLevers!$C161,'Policy Characteristics'!$C:$C,0))</f>
        <v>Buildings and Appliances</v>
      </c>
      <c r="B161" s="355" t="str">
        <f>INDEX('Policy Characteristics'!B:B,MATCH(PolicyLevers!$C161,'Policy Characteristics'!$C:$C,0))</f>
        <v>Distributed Solar Subsidy</v>
      </c>
      <c r="C161" s="181" t="s">
        <v>544</v>
      </c>
      <c r="D161" s="184"/>
      <c r="E161" s="184"/>
      <c r="F161" s="184"/>
      <c r="G161" s="184"/>
      <c r="H161" s="43">
        <v>147</v>
      </c>
      <c r="I161" s="356" t="s">
        <v>310</v>
      </c>
      <c r="J161" s="43" t="str">
        <f>INDEX('Policy Characteristics'!D:D,MATCH(PolicyLevers!$C161,'Policy Characteristics'!$C:$C,0))</f>
        <v>Distributed Solar Promotion</v>
      </c>
      <c r="K161" s="181" t="str">
        <f>INDEX('Policy Characteristics'!E:E,MATCH(PolicyLevers!$C161,'Policy Characteristics'!$C:$C,0))</f>
        <v>bldgs distributed solar subsidy</v>
      </c>
      <c r="L161" s="181">
        <f>INDEX('Policy Characteristics'!F:F,MATCH(PolicyLevers!$C161,'Policy Characteristics'!$C:$C,0))</f>
        <v>0</v>
      </c>
      <c r="M161" s="203">
        <f>INDEX('Policy Characteristics'!G:G,MATCH(PolicyLevers!$C161,'Policy Characteristics'!$C:$C,0))</f>
        <v>0.5</v>
      </c>
      <c r="N161" s="204">
        <f>INDEX('Policy Characteristics'!H:H,MATCH(PolicyLevers!$C161,'Policy Characteristics'!$C:$C,0))</f>
        <v>0.01</v>
      </c>
      <c r="O161" s="184" t="str">
        <f>INDEX('Policy Characteristics'!I:I,MATCH(PolicyLevers!$C161,'Policy Characteristics'!$C:$C,0))</f>
        <v>% of PV system cost</v>
      </c>
      <c r="P161" s="186"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4" t="str">
        <f>INDEX('Policy Characteristics'!K:K,MATCH(PolicyLevers!$C161,'Policy Characteristics'!$C:$C,0))</f>
        <v>buildings-sector-main.html#distributed-solar-subsidy</v>
      </c>
      <c r="R161" s="191" t="str">
        <f>INDEX('Policy Characteristics'!L:L,MATCH(PolicyLevers!$C161,'Policy Characteristics'!$C:$C,0))</f>
        <v>distributed-solar-subsidy.html</v>
      </c>
      <c r="S161" s="212" t="str">
        <f>INDEX('Policy Characteristics'!M:M,MATCH(PolicyLevers!$C161,'Policy Characteristics'!$C:$C,0))</f>
        <v>Department of Energy.  Business Energy Investment Tax Credit (ITC).  http://energy.gov/savings/business-energy-investment-tax-credit-itc</v>
      </c>
      <c r="T161" s="199">
        <f>INDEX('Policy Characteristics'!N:N,MATCH(PolicyLevers!$C161,'Policy Characteristics'!$C:$C,0))</f>
        <v>0</v>
      </c>
      <c r="U161" s="189">
        <f>INDEX('Policy Characteristics'!O:O,MATCH(PolicyLevers!$C161,'Policy Characteristics'!$C:$C,0))</f>
        <v>0</v>
      </c>
    </row>
    <row r="162" spans="1:21" s="189" customFormat="1" x14ac:dyDescent="0.25">
      <c r="A162" s="350" t="str">
        <f>INDEX('Policy Characteristics'!A:A,MATCH(PolicyLevers!$C162,'Policy Characteristics'!$C:$C,0))</f>
        <v>Buildings and Appliances</v>
      </c>
      <c r="B162" s="355" t="str">
        <f>INDEX('Policy Characteristics'!B:B,MATCH(PolicyLevers!$C162,'Policy Characteristics'!$C:$C,0))</f>
        <v>Improved Labeling</v>
      </c>
      <c r="C162" s="181" t="s">
        <v>552</v>
      </c>
      <c r="D162" s="184"/>
      <c r="E162" s="184"/>
      <c r="F162" s="184"/>
      <c r="G162" s="184"/>
      <c r="H162" s="43">
        <v>20</v>
      </c>
      <c r="I162" s="356" t="s">
        <v>310</v>
      </c>
      <c r="J162" s="181" t="str">
        <f>INDEX('Policy Characteristics'!D:D,MATCH(PolicyLevers!$C162,'Policy Characteristics'!$C:$C,0))</f>
        <v>Improved Labeling</v>
      </c>
      <c r="K162" s="181" t="str">
        <f>INDEX('Policy Characteristics'!E:E,MATCH(PolicyLevers!$C162,'Policy Characteristics'!$C:$C,0))</f>
        <v>bldgs device labeling</v>
      </c>
      <c r="L162" s="181">
        <f>INDEX('Policy Characteristics'!F:F,MATCH(PolicyLevers!$C162,'Policy Characteristics'!$C:$C,0))</f>
        <v>0</v>
      </c>
      <c r="M162" s="181">
        <f>INDEX('Policy Characteristics'!G:G,MATCH(PolicyLevers!$C162,'Policy Characteristics'!$C:$C,0))</f>
        <v>1</v>
      </c>
      <c r="N162" s="181">
        <f>INDEX('Policy Characteristics'!H:H,MATCH(PolicyLevers!$C162,'Policy Characteristics'!$C:$C,0))</f>
        <v>1</v>
      </c>
      <c r="O162" s="184" t="str">
        <f>INDEX('Policy Characteristics'!I:I,MATCH(PolicyLevers!$C162,'Policy Characteristics'!$C:$C,0))</f>
        <v>on/off</v>
      </c>
      <c r="P162" s="186"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4" t="str">
        <f>INDEX('Policy Characteristics'!K:K,MATCH(PolicyLevers!$C162,'Policy Characteristics'!$C:$C,0))</f>
        <v>buildings-sector-main.html#device-labeling</v>
      </c>
      <c r="R162" s="191" t="str">
        <f>INDEX('Policy Characteristics'!L:L,MATCH(PolicyLevers!$C162,'Policy Characteristics'!$C:$C,0))</f>
        <v>improved-labeling.html</v>
      </c>
      <c r="S162" s="212" t="str">
        <f>INDEX('Policy Characteristics'!M:M,MATCH(PolicyLevers!$C162,'Policy Characteristics'!$C:$C,0))</f>
        <v>none</v>
      </c>
      <c r="T162" s="199">
        <f>INDEX('Policy Characteristics'!N:N,MATCH(PolicyLevers!$C162,'Policy Characteristics'!$C:$C,0))</f>
        <v>0</v>
      </c>
      <c r="U162" s="189">
        <f>INDEX('Policy Characteristics'!O:O,MATCH(PolicyLevers!$C162,'Policy Characteristics'!$C:$C,0))</f>
        <v>0</v>
      </c>
    </row>
    <row r="163" spans="1:21" s="189" customFormat="1" x14ac:dyDescent="0.25">
      <c r="A163" s="350" t="str">
        <f>INDEX('Policy Characteristics'!A:A,MATCH(PolicyLevers!$C163,'Policy Characteristics'!$C:$C,0))</f>
        <v>Buildings and Appliances</v>
      </c>
      <c r="B163" s="355" t="str">
        <f>INDEX('Policy Characteristics'!B:B,MATCH(PolicyLevers!$C163,'Policy Characteristics'!$C:$C,0))</f>
        <v>Retrofit Existing Buildings</v>
      </c>
      <c r="C163" s="181" t="s">
        <v>558</v>
      </c>
      <c r="D163" s="184" t="s">
        <v>494</v>
      </c>
      <c r="E163" s="184"/>
      <c r="F163" s="184" t="s">
        <v>495</v>
      </c>
      <c r="G163" s="184"/>
      <c r="H163" s="43">
        <v>378</v>
      </c>
      <c r="I163" s="356" t="s">
        <v>310</v>
      </c>
      <c r="J163" s="181" t="str">
        <f>INDEX('Policy Characteristics'!D:D,MATCH(PolicyLevers!$C163,'Policy Characteristics'!$C:$C,0))</f>
        <v>Increased Retrofitting</v>
      </c>
      <c r="K163" s="181" t="str">
        <f>INDEX('Policy Characteristics'!E:E,MATCH(PolicyLevers!$C163,'Policy Characteristics'!$C:$C,0))</f>
        <v>bldgs retrofitting</v>
      </c>
      <c r="L163" s="203">
        <f>INDEX('Policy Characteristics'!F:F,MATCH(PolicyLevers!$C163,'Policy Characteristics'!$C:$C,0))</f>
        <v>0</v>
      </c>
      <c r="M163" s="203">
        <f>INDEX('Policy Characteristics'!G:G,MATCH(PolicyLevers!$C163,'Policy Characteristics'!$C:$C,0))</f>
        <v>0.5</v>
      </c>
      <c r="N163" s="250">
        <f>INDEX('Policy Characteristics'!H:H,MATCH(PolicyLevers!$C163,'Policy Characteristics'!$C:$C,0))</f>
        <v>0.01</v>
      </c>
      <c r="O163" s="184" t="str">
        <f>INDEX('Policy Characteristics'!I:I,MATCH(PolicyLevers!$C163,'Policy Characteristics'!$C:$C,0))</f>
        <v>% of existing buildings</v>
      </c>
      <c r="P163" s="186"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4" t="str">
        <f>INDEX('Policy Characteristics'!K:K,MATCH(PolicyLevers!$C163,'Policy Characteristics'!$C:$C,0))</f>
        <v>buildings-sector-main.html#retrofitting</v>
      </c>
      <c r="R163" s="191" t="str">
        <f>INDEX('Policy Characteristics'!L:L,MATCH(PolicyLevers!$C163,'Policy Characteristics'!$C:$C,0))</f>
        <v>increased-retrofitting.html</v>
      </c>
      <c r="S163" s="205" t="str">
        <f>INDEX('Policy Characteristics'!M:M,MATCH(PolicyLevers!$C163,'Policy Characteristics'!$C:$C,0))</f>
        <v>Calculated from model data; see the relevant variable(s) in the InputData folder for source information.</v>
      </c>
      <c r="T163" s="191">
        <f>INDEX('Policy Characteristics'!N:N,MATCH(PolicyLevers!$C163,'Policy Characteristics'!$C:$C,0))</f>
        <v>0</v>
      </c>
      <c r="U163" s="189">
        <f>INDEX('Policy Characteristics'!O:O,MATCH(PolicyLevers!$C163,'Policy Characteristics'!$C:$C,0))</f>
        <v>0</v>
      </c>
    </row>
    <row r="164" spans="1:21" s="189" customFormat="1" x14ac:dyDescent="0.25">
      <c r="A164" s="350" t="str">
        <f>INDEX('Policy Characteristics'!A:A,MATCH(PolicyLevers!$C164,'Policy Characteristics'!$C:$C,0))</f>
        <v>Buildings and Appliances</v>
      </c>
      <c r="B164" s="354" t="str">
        <f>INDEX('Policy Characteristics'!B:B,MATCH(PolicyLevers!$C164,'Policy Characteristics'!$C:$C,0))</f>
        <v>Retrofit Existing Buildings</v>
      </c>
      <c r="C164" s="189" t="str">
        <f t="shared" ref="C164:C165" si="12">C$163</f>
        <v>Share of Preexisting Buildings Subject to Retrofitting</v>
      </c>
      <c r="D164" s="184" t="s">
        <v>510</v>
      </c>
      <c r="E164" s="184"/>
      <c r="F164" s="184" t="s">
        <v>511</v>
      </c>
      <c r="G164" s="184"/>
      <c r="H164" s="43">
        <v>379</v>
      </c>
      <c r="I164" s="356" t="s">
        <v>310</v>
      </c>
      <c r="J164" s="189" t="str">
        <f>INDEX('Policy Characteristics'!D:D,MATCH(PolicyLevers!$C164,'Policy Characteristics'!$C:$C,0))</f>
        <v>Increased Retrofitting</v>
      </c>
      <c r="K164" s="251" t="str">
        <f>INDEX('Policy Characteristics'!E:E,MATCH(PolicyLevers!$C164,'Policy Characteristics'!$C:$C,0))</f>
        <v>bldgs retrofitting</v>
      </c>
      <c r="L164" s="190">
        <f>INDEX('Policy Characteristics'!F:F,MATCH(PolicyLevers!$C164,'Policy Characteristics'!$C:$C,0))</f>
        <v>0</v>
      </c>
      <c r="M164" s="197">
        <f>INDEX('Policy Characteristics'!G:G,MATCH(PolicyLevers!$C164,'Policy Characteristics'!$C:$C,0))</f>
        <v>0.5</v>
      </c>
      <c r="N164" s="197">
        <f>INDEX('Policy Characteristics'!H:H,MATCH(PolicyLevers!$C164,'Policy Characteristics'!$C:$C,0))</f>
        <v>0.01</v>
      </c>
      <c r="O164" s="199" t="str">
        <f>INDEX('Policy Characteristics'!I:I,MATCH(PolicyLevers!$C164,'Policy Characteristics'!$C:$C,0))</f>
        <v>% of existing buildings</v>
      </c>
      <c r="P164" s="186"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4" t="str">
        <f>INDEX('Policy Characteristics'!K:K,MATCH(PolicyLevers!$C164,'Policy Characteristics'!$C:$C,0))</f>
        <v>buildings-sector-main.html#retrofitting</v>
      </c>
      <c r="R164" s="191" t="str">
        <f>INDEX('Policy Characteristics'!L:L,MATCH(PolicyLevers!$C164,'Policy Characteristics'!$C:$C,0))</f>
        <v>increased-retrofitting.html</v>
      </c>
      <c r="S164" s="219" t="str">
        <f>INDEX('Policy Characteristics'!M:M,MATCH(PolicyLevers!$C164,'Policy Characteristics'!$C:$C,0))</f>
        <v>Calculated from model data; see the relevant variable(s) in the InputData folder for source information.</v>
      </c>
      <c r="T164" s="199">
        <f>INDEX('Policy Characteristics'!N:N,MATCH(PolicyLevers!$C164,'Policy Characteristics'!$C:$C,0))</f>
        <v>0</v>
      </c>
      <c r="U164" s="189">
        <f>INDEX('Policy Characteristics'!O:O,MATCH(PolicyLevers!$C164,'Policy Characteristics'!$C:$C,0))</f>
        <v>0</v>
      </c>
    </row>
    <row r="165" spans="1:21" s="189" customFormat="1" x14ac:dyDescent="0.25">
      <c r="A165" s="350" t="str">
        <f>INDEX('Policy Characteristics'!A:A,MATCH(PolicyLevers!$C165,'Policy Characteristics'!$C:$C,0))</f>
        <v>Buildings and Appliances</v>
      </c>
      <c r="B165" s="354" t="str">
        <f>INDEX('Policy Characteristics'!B:B,MATCH(PolicyLevers!$C165,'Policy Characteristics'!$C:$C,0))</f>
        <v>Retrofit Existing Buildings</v>
      </c>
      <c r="C165" s="189" t="str">
        <f t="shared" si="12"/>
        <v>Share of Preexisting Buildings Subject to Retrofitting</v>
      </c>
      <c r="D165" s="184" t="s">
        <v>513</v>
      </c>
      <c r="E165" s="184"/>
      <c r="F165" s="184" t="s">
        <v>514</v>
      </c>
      <c r="G165" s="184"/>
      <c r="H165" s="43">
        <v>380</v>
      </c>
      <c r="I165" s="356" t="s">
        <v>310</v>
      </c>
      <c r="J165" s="189" t="str">
        <f>INDEX('Policy Characteristics'!D:D,MATCH(PolicyLevers!$C165,'Policy Characteristics'!$C:$C,0))</f>
        <v>Increased Retrofitting</v>
      </c>
      <c r="K165" s="251" t="str">
        <f>INDEX('Policy Characteristics'!E:E,MATCH(PolicyLevers!$C165,'Policy Characteristics'!$C:$C,0))</f>
        <v>bldgs retrofitting</v>
      </c>
      <c r="L165" s="190">
        <f>INDEX('Policy Characteristics'!F:F,MATCH(PolicyLevers!$C165,'Policy Characteristics'!$C:$C,0))</f>
        <v>0</v>
      </c>
      <c r="M165" s="197">
        <f>INDEX('Policy Characteristics'!G:G,MATCH(PolicyLevers!$C165,'Policy Characteristics'!$C:$C,0))</f>
        <v>0.5</v>
      </c>
      <c r="N165" s="197">
        <f>INDEX('Policy Characteristics'!H:H,MATCH(PolicyLevers!$C165,'Policy Characteristics'!$C:$C,0))</f>
        <v>0.01</v>
      </c>
      <c r="O165" s="199" t="str">
        <f>INDEX('Policy Characteristics'!I:I,MATCH(PolicyLevers!$C165,'Policy Characteristics'!$C:$C,0))</f>
        <v>% of existing buildings</v>
      </c>
      <c r="P165" s="186"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4" t="str">
        <f>INDEX('Policy Characteristics'!K:K,MATCH(PolicyLevers!$C165,'Policy Characteristics'!$C:$C,0))</f>
        <v>buildings-sector-main.html#retrofitting</v>
      </c>
      <c r="R165" s="191" t="str">
        <f>INDEX('Policy Characteristics'!L:L,MATCH(PolicyLevers!$C165,'Policy Characteristics'!$C:$C,0))</f>
        <v>increased-retrofitting.html</v>
      </c>
      <c r="S165" s="219" t="str">
        <f>INDEX('Policy Characteristics'!M:M,MATCH(PolicyLevers!$C165,'Policy Characteristics'!$C:$C,0))</f>
        <v>Calculated from model data; see the relevant variable(s) in the InputData folder for source information.</v>
      </c>
      <c r="T165" s="199">
        <f>INDEX('Policy Characteristics'!N:N,MATCH(PolicyLevers!$C165,'Policy Characteristics'!$C:$C,0))</f>
        <v>0</v>
      </c>
      <c r="U165" s="189">
        <f>INDEX('Policy Characteristics'!O:O,MATCH(PolicyLevers!$C165,'Policy Characteristics'!$C:$C,0))</f>
        <v>0</v>
      </c>
    </row>
    <row r="166" spans="1:21" s="189" customFormat="1" x14ac:dyDescent="0.25">
      <c r="A166" s="350" t="str">
        <f>INDEX('Policy Characteristics'!A:A,MATCH(PolicyLevers!$C166,'Policy Characteristics'!$C:$C,0))</f>
        <v>Buildings and Appliances</v>
      </c>
      <c r="B166" s="355" t="str">
        <f>INDEX('Policy Characteristics'!B:B,MATCH(PolicyLevers!$C166,'Policy Characteristics'!$C:$C,0))</f>
        <v>Rebate for Efficient Products</v>
      </c>
      <c r="C166" s="181" t="s">
        <v>568</v>
      </c>
      <c r="D166" s="184" t="s">
        <v>493</v>
      </c>
      <c r="E166" s="184"/>
      <c r="F166" s="184" t="s">
        <v>496</v>
      </c>
      <c r="G166" s="184"/>
      <c r="H166" s="43">
        <v>27</v>
      </c>
      <c r="I166" s="356" t="s">
        <v>310</v>
      </c>
      <c r="J166" s="181" t="str">
        <f>INDEX('Policy Characteristics'!D:D,MATCH(PolicyLevers!$C166,'Policy Characteristics'!$C:$C,0))</f>
        <v>Rebate for Efficient Products</v>
      </c>
      <c r="K166" s="181" t="str">
        <f>INDEX('Policy Characteristics'!E:E,MATCH(PolicyLevers!$C166,'Policy Characteristics'!$C:$C,0))</f>
        <v>bldgs rebate</v>
      </c>
      <c r="L166" s="181">
        <f>INDEX('Policy Characteristics'!F:F,MATCH(PolicyLevers!$C166,'Policy Characteristics'!$C:$C,0))</f>
        <v>0</v>
      </c>
      <c r="M166" s="181">
        <f>INDEX('Policy Characteristics'!G:G,MATCH(PolicyLevers!$C166,'Policy Characteristics'!$C:$C,0))</f>
        <v>1</v>
      </c>
      <c r="N166" s="181">
        <f>INDEX('Policy Characteristics'!H:H,MATCH(PolicyLevers!$C166,'Policy Characteristics'!$C:$C,0))</f>
        <v>1</v>
      </c>
      <c r="O166" s="184" t="str">
        <f>INDEX('Policy Characteristics'!I:I,MATCH(PolicyLevers!$C166,'Policy Characteristics'!$C:$C,0))</f>
        <v>on/off</v>
      </c>
      <c r="P166" s="186"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4" t="str">
        <f>INDEX('Policy Characteristics'!K:K,MATCH(PolicyLevers!$C166,'Policy Characteristics'!$C:$C,0))</f>
        <v>buildings-sector-main.html#rebate</v>
      </c>
      <c r="R166" s="191" t="str">
        <f>INDEX('Policy Characteristics'!L:L,MATCH(PolicyLevers!$C166,'Policy Characteristics'!$C:$C,0))</f>
        <v>rebate-for-efficient-products.html</v>
      </c>
      <c r="S166" s="212" t="str">
        <f>INDEX('Policy Characteristics'!M:M,MATCH(PolicyLevers!$C166,'Policy Characteristics'!$C:$C,0))</f>
        <v>none</v>
      </c>
      <c r="T166" s="199">
        <f>INDEX('Policy Characteristics'!N:N,MATCH(PolicyLevers!$C166,'Policy Characteristics'!$C:$C,0))</f>
        <v>0</v>
      </c>
      <c r="U166" s="189">
        <f>INDEX('Policy Characteristics'!O:O,MATCH(PolicyLevers!$C166,'Policy Characteristics'!$C:$C,0))</f>
        <v>0</v>
      </c>
    </row>
    <row r="167" spans="1:21" s="189" customFormat="1" x14ac:dyDescent="0.25">
      <c r="A167" s="350" t="str">
        <f>INDEX('Policy Characteristics'!A:A,MATCH(PolicyLevers!$C167,'Policy Characteristics'!$C:$C,0))</f>
        <v>Buildings and Appliances</v>
      </c>
      <c r="B167" s="354" t="str">
        <f>INDEX('Policy Characteristics'!B:B,MATCH(PolicyLevers!$C167,'Policy Characteristics'!$C:$C,0))</f>
        <v>Rebate for Efficient Products</v>
      </c>
      <c r="C167" s="189" t="str">
        <f t="shared" ref="C167:C171" si="13">C$166</f>
        <v>Boolean Rebate Program for Efficient Components</v>
      </c>
      <c r="D167" s="184" t="s">
        <v>501</v>
      </c>
      <c r="E167" s="184"/>
      <c r="F167" s="184" t="s">
        <v>502</v>
      </c>
      <c r="G167" s="184"/>
      <c r="H167" s="43">
        <v>28</v>
      </c>
      <c r="I167" s="356" t="s">
        <v>310</v>
      </c>
      <c r="J167" s="189" t="str">
        <f>INDEX('Policy Characteristics'!D:D,MATCH(PolicyLevers!$C167,'Policy Characteristics'!$C:$C,0))</f>
        <v>Rebate for Efficient Products</v>
      </c>
      <c r="K167" s="189" t="str">
        <f>INDEX('Policy Characteristics'!E:E,MATCH(PolicyLevers!$C167,'Policy Characteristics'!$C:$C,0))</f>
        <v>bldgs rebate</v>
      </c>
      <c r="L167" s="189">
        <f>INDEX('Policy Characteristics'!F:F,MATCH(PolicyLevers!$C167,'Policy Characteristics'!$C:$C,0))</f>
        <v>0</v>
      </c>
      <c r="M167" s="189">
        <f>INDEX('Policy Characteristics'!G:G,MATCH(PolicyLevers!$C167,'Policy Characteristics'!$C:$C,0))</f>
        <v>1</v>
      </c>
      <c r="N167" s="189">
        <f>INDEX('Policy Characteristics'!H:H,MATCH(PolicyLevers!$C167,'Policy Characteristics'!$C:$C,0))</f>
        <v>1</v>
      </c>
      <c r="O167" s="199" t="str">
        <f>INDEX('Policy Characteristics'!I:I,MATCH(PolicyLevers!$C167,'Policy Characteristics'!$C:$C,0))</f>
        <v>on/off</v>
      </c>
      <c r="P167" s="186"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4" t="str">
        <f>INDEX('Policy Characteristics'!K:K,MATCH(PolicyLevers!$C167,'Policy Characteristics'!$C:$C,0))</f>
        <v>buildings-sector-main.html#rebate</v>
      </c>
      <c r="R167" s="191" t="str">
        <f>INDEX('Policy Characteristics'!L:L,MATCH(PolicyLevers!$C167,'Policy Characteristics'!$C:$C,0))</f>
        <v>rebate-for-efficient-products.html</v>
      </c>
      <c r="S167" s="212" t="str">
        <f>INDEX('Policy Characteristics'!M:M,MATCH(PolicyLevers!$C167,'Policy Characteristics'!$C:$C,0))</f>
        <v>none</v>
      </c>
      <c r="T167" s="199">
        <f>INDEX('Policy Characteristics'!N:N,MATCH(PolicyLevers!$C167,'Policy Characteristics'!$C:$C,0))</f>
        <v>0</v>
      </c>
      <c r="U167" s="189">
        <f>INDEX('Policy Characteristics'!O:O,MATCH(PolicyLevers!$C167,'Policy Characteristics'!$C:$C,0))</f>
        <v>0</v>
      </c>
    </row>
    <row r="168" spans="1:21" s="189" customFormat="1" x14ac:dyDescent="0.25">
      <c r="A168" s="350" t="str">
        <f>INDEX('Policy Characteristics'!A:A,MATCH(PolicyLevers!$C168,'Policy Characteristics'!$C:$C,0))</f>
        <v>Buildings and Appliances</v>
      </c>
      <c r="B168" s="354" t="str">
        <f>INDEX('Policy Characteristics'!B:B,MATCH(PolicyLevers!$C168,'Policy Characteristics'!$C:$C,0))</f>
        <v>Rebate for Efficient Products</v>
      </c>
      <c r="C168" s="189" t="str">
        <f t="shared" si="13"/>
        <v>Boolean Rebate Program for Efficient Components</v>
      </c>
      <c r="D168" s="184" t="s">
        <v>523</v>
      </c>
      <c r="E168" s="184"/>
      <c r="F168" s="184" t="s">
        <v>524</v>
      </c>
      <c r="G168" s="184"/>
      <c r="H168" s="43">
        <v>605</v>
      </c>
      <c r="I168" s="356" t="s">
        <v>332</v>
      </c>
      <c r="J168" s="189" t="str">
        <f>INDEX('Policy Characteristics'!D:D,MATCH(PolicyLevers!$C168,'Policy Characteristics'!$C:$C,0))</f>
        <v>Rebate for Efficient Products</v>
      </c>
      <c r="K168" s="189" t="str">
        <f>INDEX('Policy Characteristics'!E:E,MATCH(PolicyLevers!$C168,'Policy Characteristics'!$C:$C,0))</f>
        <v>bldgs rebate</v>
      </c>
      <c r="L168" s="181">
        <f>INDEX('Policy Characteristics'!F:F,MATCH(PolicyLevers!$C168,'Policy Characteristics'!$C:$C,0))</f>
        <v>0</v>
      </c>
      <c r="M168" s="181">
        <f>INDEX('Policy Characteristics'!G:G,MATCH(PolicyLevers!$C168,'Policy Characteristics'!$C:$C,0))</f>
        <v>1</v>
      </c>
      <c r="N168" s="181">
        <f>INDEX('Policy Characteristics'!H:H,MATCH(PolicyLevers!$C168,'Policy Characteristics'!$C:$C,0))</f>
        <v>1</v>
      </c>
      <c r="O168" s="184" t="str">
        <f>INDEX('Policy Characteristics'!I:I,MATCH(PolicyLevers!$C168,'Policy Characteristics'!$C:$C,0))</f>
        <v>on/off</v>
      </c>
      <c r="P168" s="186"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199" t="str">
        <f>INDEX('Policy Characteristics'!K:K,MATCH(PolicyLevers!$C168,'Policy Characteristics'!$C:$C,0))</f>
        <v>buildings-sector-main.html#rebate</v>
      </c>
      <c r="R168" s="191" t="str">
        <f>INDEX('Policy Characteristics'!L:L,MATCH(PolicyLevers!$C168,'Policy Characteristics'!$C:$C,0))</f>
        <v>rebate-for-efficient-products.html</v>
      </c>
      <c r="S168" s="219" t="str">
        <f>INDEX('Policy Characteristics'!M:M,MATCH(PolicyLevers!$C168,'Policy Characteristics'!$C:$C,0))</f>
        <v>none</v>
      </c>
      <c r="T168" s="199">
        <f>INDEX('Policy Characteristics'!N:N,MATCH(PolicyLevers!$C168,'Policy Characteristics'!$C:$C,0))</f>
        <v>0</v>
      </c>
      <c r="U168" s="189">
        <f>INDEX('Policy Characteristics'!O:O,MATCH(PolicyLevers!$C168,'Policy Characteristics'!$C:$C,0))</f>
        <v>0</v>
      </c>
    </row>
    <row r="169" spans="1:21" s="189" customFormat="1" x14ac:dyDescent="0.25">
      <c r="A169" s="350" t="str">
        <f>INDEX('Policy Characteristics'!A:A,MATCH(PolicyLevers!$C169,'Policy Characteristics'!$C:$C,0))</f>
        <v>Buildings and Appliances</v>
      </c>
      <c r="B169" s="354" t="str">
        <f>INDEX('Policy Characteristics'!B:B,MATCH(PolicyLevers!$C169,'Policy Characteristics'!$C:$C,0))</f>
        <v>Rebate for Efficient Products</v>
      </c>
      <c r="C169" s="189" t="str">
        <f t="shared" si="13"/>
        <v>Boolean Rebate Program for Efficient Components</v>
      </c>
      <c r="D169" s="184" t="s">
        <v>503</v>
      </c>
      <c r="E169" s="184"/>
      <c r="F169" s="184" t="s">
        <v>504</v>
      </c>
      <c r="G169" s="184"/>
      <c r="H169" s="43">
        <v>606</v>
      </c>
      <c r="I169" s="356" t="s">
        <v>332</v>
      </c>
      <c r="J169" s="189" t="str">
        <f>INDEX('Policy Characteristics'!D:D,MATCH(PolicyLevers!$C169,'Policy Characteristics'!$C:$C,0))</f>
        <v>Rebate for Efficient Products</v>
      </c>
      <c r="K169" s="189" t="str">
        <f>INDEX('Policy Characteristics'!E:E,MATCH(PolicyLevers!$C169,'Policy Characteristics'!$C:$C,0))</f>
        <v>bldgs rebate</v>
      </c>
      <c r="L169" s="181">
        <f>INDEX('Policy Characteristics'!F:F,MATCH(PolicyLevers!$C169,'Policy Characteristics'!$C:$C,0))</f>
        <v>0</v>
      </c>
      <c r="M169" s="181">
        <f>INDEX('Policy Characteristics'!G:G,MATCH(PolicyLevers!$C169,'Policy Characteristics'!$C:$C,0))</f>
        <v>1</v>
      </c>
      <c r="N169" s="181">
        <f>INDEX('Policy Characteristics'!H:H,MATCH(PolicyLevers!$C169,'Policy Characteristics'!$C:$C,0))</f>
        <v>1</v>
      </c>
      <c r="O169" s="184" t="str">
        <f>INDEX('Policy Characteristics'!I:I,MATCH(PolicyLevers!$C169,'Policy Characteristics'!$C:$C,0))</f>
        <v>on/off</v>
      </c>
      <c r="P169" s="186"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199" t="str">
        <f>INDEX('Policy Characteristics'!K:K,MATCH(PolicyLevers!$C169,'Policy Characteristics'!$C:$C,0))</f>
        <v>buildings-sector-main.html#rebate</v>
      </c>
      <c r="R169" s="191" t="str">
        <f>INDEX('Policy Characteristics'!L:L,MATCH(PolicyLevers!$C169,'Policy Characteristics'!$C:$C,0))</f>
        <v>rebate-for-efficient-products.html</v>
      </c>
      <c r="S169" s="219" t="str">
        <f>INDEX('Policy Characteristics'!M:M,MATCH(PolicyLevers!$C169,'Policy Characteristics'!$C:$C,0))</f>
        <v>none</v>
      </c>
      <c r="T169" s="199">
        <f>INDEX('Policy Characteristics'!N:N,MATCH(PolicyLevers!$C169,'Policy Characteristics'!$C:$C,0))</f>
        <v>0</v>
      </c>
      <c r="U169" s="189">
        <f>INDEX('Policy Characteristics'!O:O,MATCH(PolicyLevers!$C169,'Policy Characteristics'!$C:$C,0))</f>
        <v>0</v>
      </c>
    </row>
    <row r="170" spans="1:21" s="189" customFormat="1" x14ac:dyDescent="0.25">
      <c r="A170" s="350" t="str">
        <f>INDEX('Policy Characteristics'!A:A,MATCH(PolicyLevers!$C170,'Policy Characteristics'!$C:$C,0))</f>
        <v>Buildings and Appliances</v>
      </c>
      <c r="B170" s="354" t="str">
        <f>INDEX('Policy Characteristics'!B:B,MATCH(PolicyLevers!$C170,'Policy Characteristics'!$C:$C,0))</f>
        <v>Rebate for Efficient Products</v>
      </c>
      <c r="C170" s="189" t="str">
        <f t="shared" si="13"/>
        <v>Boolean Rebate Program for Efficient Components</v>
      </c>
      <c r="D170" s="184" t="s">
        <v>505</v>
      </c>
      <c r="E170" s="184"/>
      <c r="F170" s="184" t="s">
        <v>506</v>
      </c>
      <c r="G170" s="184"/>
      <c r="H170" s="43">
        <v>29</v>
      </c>
      <c r="I170" s="356" t="s">
        <v>310</v>
      </c>
      <c r="J170" s="189" t="str">
        <f>INDEX('Policy Characteristics'!D:D,MATCH(PolicyLevers!$C170,'Policy Characteristics'!$C:$C,0))</f>
        <v>Rebate for Efficient Products</v>
      </c>
      <c r="K170" s="189" t="str">
        <f>INDEX('Policy Characteristics'!E:E,MATCH(PolicyLevers!$C170,'Policy Characteristics'!$C:$C,0))</f>
        <v>bldgs rebate</v>
      </c>
      <c r="L170" s="189">
        <f>INDEX('Policy Characteristics'!F:F,MATCH(PolicyLevers!$C170,'Policy Characteristics'!$C:$C,0))</f>
        <v>0</v>
      </c>
      <c r="M170" s="189">
        <f>INDEX('Policy Characteristics'!G:G,MATCH(PolicyLevers!$C170,'Policy Characteristics'!$C:$C,0))</f>
        <v>1</v>
      </c>
      <c r="N170" s="189">
        <f>INDEX('Policy Characteristics'!H:H,MATCH(PolicyLevers!$C170,'Policy Characteristics'!$C:$C,0))</f>
        <v>1</v>
      </c>
      <c r="O170" s="199" t="str">
        <f>INDEX('Policy Characteristics'!I:I,MATCH(PolicyLevers!$C170,'Policy Characteristics'!$C:$C,0))</f>
        <v>on/off</v>
      </c>
      <c r="P170" s="186"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4" t="str">
        <f>INDEX('Policy Characteristics'!K:K,MATCH(PolicyLevers!$C170,'Policy Characteristics'!$C:$C,0))</f>
        <v>buildings-sector-main.html#rebate</v>
      </c>
      <c r="R170" s="191" t="str">
        <f>INDEX('Policy Characteristics'!L:L,MATCH(PolicyLevers!$C170,'Policy Characteristics'!$C:$C,0))</f>
        <v>rebate-for-efficient-products.html</v>
      </c>
      <c r="S170" s="212" t="str">
        <f>INDEX('Policy Characteristics'!M:M,MATCH(PolicyLevers!$C170,'Policy Characteristics'!$C:$C,0))</f>
        <v>none</v>
      </c>
      <c r="T170" s="199">
        <f>INDEX('Policy Characteristics'!N:N,MATCH(PolicyLevers!$C170,'Policy Characteristics'!$C:$C,0))</f>
        <v>0</v>
      </c>
      <c r="U170" s="189">
        <f>INDEX('Policy Characteristics'!O:O,MATCH(PolicyLevers!$C170,'Policy Characteristics'!$C:$C,0))</f>
        <v>0</v>
      </c>
    </row>
    <row r="171" spans="1:21" s="189" customFormat="1" x14ac:dyDescent="0.25">
      <c r="A171" s="350" t="str">
        <f>INDEX('Policy Characteristics'!A:A,MATCH(PolicyLevers!$C171,'Policy Characteristics'!$C:$C,0))</f>
        <v>Buildings and Appliances</v>
      </c>
      <c r="B171" s="354" t="str">
        <f>INDEX('Policy Characteristics'!B:B,MATCH(PolicyLevers!$C171,'Policy Characteristics'!$C:$C,0))</f>
        <v>Rebate for Efficient Products</v>
      </c>
      <c r="C171" s="189" t="str">
        <f t="shared" si="13"/>
        <v>Boolean Rebate Program for Efficient Components</v>
      </c>
      <c r="D171" s="184" t="s">
        <v>507</v>
      </c>
      <c r="E171" s="184"/>
      <c r="F171" s="184" t="s">
        <v>508</v>
      </c>
      <c r="G171" s="184"/>
      <c r="H171" s="43">
        <v>607</v>
      </c>
      <c r="I171" s="356" t="s">
        <v>332</v>
      </c>
      <c r="J171" s="189" t="str">
        <f>INDEX('Policy Characteristics'!D:D,MATCH(PolicyLevers!$C171,'Policy Characteristics'!$C:$C,0))</f>
        <v>Rebate for Efficient Products</v>
      </c>
      <c r="K171" s="189" t="str">
        <f>INDEX('Policy Characteristics'!E:E,MATCH(PolicyLevers!$C171,'Policy Characteristics'!$C:$C,0))</f>
        <v>bldgs rebate</v>
      </c>
      <c r="L171" s="181">
        <f>INDEX('Policy Characteristics'!F:F,MATCH(PolicyLevers!$C171,'Policy Characteristics'!$C:$C,0))</f>
        <v>0</v>
      </c>
      <c r="M171" s="181">
        <f>INDEX('Policy Characteristics'!G:G,MATCH(PolicyLevers!$C171,'Policy Characteristics'!$C:$C,0))</f>
        <v>1</v>
      </c>
      <c r="N171" s="181">
        <f>INDEX('Policy Characteristics'!H:H,MATCH(PolicyLevers!$C171,'Policy Characteristics'!$C:$C,0))</f>
        <v>1</v>
      </c>
      <c r="O171" s="184" t="str">
        <f>INDEX('Policy Characteristics'!I:I,MATCH(PolicyLevers!$C171,'Policy Characteristics'!$C:$C,0))</f>
        <v>on/off</v>
      </c>
      <c r="P171" s="186"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199" t="str">
        <f>INDEX('Policy Characteristics'!K:K,MATCH(PolicyLevers!$C171,'Policy Characteristics'!$C:$C,0))</f>
        <v>buildings-sector-main.html#rebate</v>
      </c>
      <c r="R171" s="191" t="str">
        <f>INDEX('Policy Characteristics'!L:L,MATCH(PolicyLevers!$C171,'Policy Characteristics'!$C:$C,0))</f>
        <v>rebate-for-efficient-products.html</v>
      </c>
      <c r="S171" s="219" t="str">
        <f>INDEX('Policy Characteristics'!M:M,MATCH(PolicyLevers!$C171,'Policy Characteristics'!$C:$C,0))</f>
        <v>none</v>
      </c>
      <c r="T171" s="199">
        <f>INDEX('Policy Characteristics'!N:N,MATCH(PolicyLevers!$C171,'Policy Characteristics'!$C:$C,0))</f>
        <v>0</v>
      </c>
      <c r="U171" s="189">
        <f>INDEX('Policy Characteristics'!O:O,MATCH(PolicyLevers!$C171,'Policy Characteristics'!$C:$C,0))</f>
        <v>0</v>
      </c>
    </row>
    <row r="172" spans="1:21" s="182" customFormat="1" x14ac:dyDescent="0.25">
      <c r="A172" s="350" t="str">
        <f>INDEX('Policy Characteristics'!A:A,MATCH(PolicyLevers!$C172,'Policy Characteristics'!$C:$C,0))</f>
        <v>Electricity Supply</v>
      </c>
      <c r="B172" s="353" t="str">
        <f>INDEX('Policy Characteristics'!B:B,MATCH(PolicyLevers!$C172,'Policy Characteristics'!$C:$C,0))</f>
        <v>Ban New Power Plants</v>
      </c>
      <c r="C172" s="182" t="s">
        <v>577</v>
      </c>
      <c r="D172" s="184" t="s">
        <v>578</v>
      </c>
      <c r="E172" s="184"/>
      <c r="F172" s="184" t="s">
        <v>579</v>
      </c>
      <c r="G172" s="191"/>
      <c r="H172" s="183">
        <v>167</v>
      </c>
      <c r="I172" s="361" t="s">
        <v>310</v>
      </c>
      <c r="J172" s="182" t="str">
        <f>INDEX('Policy Characteristics'!D:D,MATCH(PolicyLevers!$C172,'Policy Characteristics'!$C:$C,0))</f>
        <v>Ban New Power Plants</v>
      </c>
      <c r="K172" s="181" t="str">
        <f>INDEX('Policy Characteristics'!E:E,MATCH(PolicyLevers!$C172,'Policy Characteristics'!$C:$C,0))</f>
        <v>elec ban new power plants</v>
      </c>
      <c r="L172" s="182">
        <f>INDEX('Policy Characteristics'!F:F,MATCH(PolicyLevers!$C172,'Policy Characteristics'!$C:$C,0))</f>
        <v>0</v>
      </c>
      <c r="M172" s="182">
        <f>INDEX('Policy Characteristics'!G:G,MATCH(PolicyLevers!$C172,'Policy Characteristics'!$C:$C,0))</f>
        <v>1</v>
      </c>
      <c r="N172" s="182">
        <f>INDEX('Policy Characteristics'!H:H,MATCH(PolicyLevers!$C172,'Policy Characteristics'!$C:$C,0))</f>
        <v>1</v>
      </c>
      <c r="O172" s="191" t="str">
        <f>INDEX('Policy Characteristics'!I:I,MATCH(PolicyLevers!$C172,'Policy Characteristics'!$C:$C,0))</f>
        <v>on/off</v>
      </c>
      <c r="P172" s="218" t="str">
        <f>INDEX('Policy Characteristics'!J:J,MATCH(PolicyLevers!$C172,'Policy Characteristics'!$C:$C,0))</f>
        <v>**Description:** This policy prevents new capacity of the selected type(s) from being built or deployed.//**Guidance for setting values: **//**Hard Coal : **No new coal is planned in Louisiana.//**Natural Gas Nonpeaker : **//**Nuclear : **//**Hydro : **//**Lignite : **</v>
      </c>
      <c r="Q172" s="184" t="str">
        <f>INDEX('Policy Characteristics'!K:K,MATCH(PolicyLevers!$C172,'Policy Characteristics'!$C:$C,0))</f>
        <v>electricity-sector-main.html#ban</v>
      </c>
      <c r="R172" s="191" t="str">
        <f>INDEX('Policy Characteristics'!L:L,MATCH(PolicyLevers!$C172,'Policy Characteristics'!$C:$C,0))</f>
        <v>ban-new-capacity.html</v>
      </c>
      <c r="S172" s="212">
        <f>INDEX('Policy Characteristics'!M:M,MATCH(PolicyLevers!$C172,'Policy Characteristics'!$C:$C,0))</f>
        <v>0</v>
      </c>
      <c r="T172" s="191">
        <f>INDEX('Policy Characteristics'!N:N,MATCH(PolicyLevers!$C172,'Policy Characteristics'!$C:$C,0))</f>
        <v>0</v>
      </c>
      <c r="U172" s="182" t="str">
        <f>INDEX('Policy Characteristics'!O:O,MATCH(PolicyLevers!$C172,'Policy Characteristics'!$C:$C,0))</f>
        <v>BPMCCS</v>
      </c>
    </row>
    <row r="173" spans="1:21" s="189" customFormat="1" x14ac:dyDescent="0.25">
      <c r="A173" s="350" t="str">
        <f>INDEX('Policy Characteristics'!A:A,MATCH(PolicyLevers!$C173,'Policy Characteristics'!$C:$C,0))</f>
        <v>Electricity Supply</v>
      </c>
      <c r="B173" s="354" t="str">
        <f>INDEX('Policy Characteristics'!B:B,MATCH(PolicyLevers!$C173,'Policy Characteristics'!$C:$C,0))</f>
        <v>Ban New Power Plants</v>
      </c>
      <c r="C173" s="189" t="str">
        <f t="shared" ref="C173:C183" si="14">C$172</f>
        <v>Boolean Ban New Power Plants</v>
      </c>
      <c r="D173" s="191" t="s">
        <v>585</v>
      </c>
      <c r="E173" s="184"/>
      <c r="F173" s="191" t="s">
        <v>586</v>
      </c>
      <c r="G173" s="184"/>
      <c r="H173" s="43">
        <v>168</v>
      </c>
      <c r="I173" s="356" t="s">
        <v>310</v>
      </c>
      <c r="J173" s="189" t="str">
        <f>INDEX('Policy Characteristics'!D:D,MATCH(PolicyLevers!$C173,'Policy Characteristics'!$C:$C,0))</f>
        <v>Ban New Power Plants</v>
      </c>
      <c r="K173" s="189" t="str">
        <f>INDEX('Policy Characteristics'!E:E,MATCH(PolicyLevers!$C173,'Policy Characteristics'!$C:$C,0))</f>
        <v>elec ban new power plants</v>
      </c>
      <c r="L173" s="189">
        <f>INDEX('Policy Characteristics'!F:F,MATCH(PolicyLevers!$C173,'Policy Characteristics'!$C:$C,0))</f>
        <v>0</v>
      </c>
      <c r="M173" s="189">
        <f>INDEX('Policy Characteristics'!G:G,MATCH(PolicyLevers!$C173,'Policy Characteristics'!$C:$C,0))</f>
        <v>1</v>
      </c>
      <c r="N173" s="189">
        <f>INDEX('Policy Characteristics'!H:H,MATCH(PolicyLevers!$C173,'Policy Characteristics'!$C:$C,0))</f>
        <v>1</v>
      </c>
      <c r="O173" s="199" t="str">
        <f>INDEX('Policy Characteristics'!I:I,MATCH(PolicyLevers!$C173,'Policy Characteristics'!$C:$C,0))</f>
        <v>on/off</v>
      </c>
      <c r="P173" s="186" t="str">
        <f>INDEX('Policy Characteristics'!J:J,MATCH(PolicyLevers!$C173,'Policy Characteristics'!$C:$C,0))</f>
        <v>**Description:** This policy prevents new capacity of the selected type(s) from being built or deployed.//**Guidance for setting values: **//**Hard Coal : **No new coal is planned in Louisiana.//**Natural Gas Nonpeaker : **//**Nuclear : **//**Hydro : **//**Lignite : **</v>
      </c>
      <c r="Q173" s="199" t="str">
        <f>INDEX('Policy Characteristics'!K:K,MATCH(PolicyLevers!$C173,'Policy Characteristics'!$C:$C,0))</f>
        <v>electricity-sector-main.html#ban</v>
      </c>
      <c r="R173" s="199" t="str">
        <f>INDEX('Policy Characteristics'!L:L,MATCH(PolicyLevers!$C173,'Policy Characteristics'!$C:$C,0))</f>
        <v>ban-new-capacity.html</v>
      </c>
      <c r="S173" s="219">
        <f>INDEX('Policy Characteristics'!M:M,MATCH(PolicyLevers!$C173,'Policy Characteristics'!$C:$C,0))</f>
        <v>0</v>
      </c>
      <c r="T173" s="199">
        <f>INDEX('Policy Characteristics'!N:N,MATCH(PolicyLevers!$C173,'Policy Characteristics'!$C:$C,0))</f>
        <v>0</v>
      </c>
      <c r="U173" s="189" t="str">
        <f>INDEX('Policy Characteristics'!O:O,MATCH(PolicyLevers!$C173,'Policy Characteristics'!$C:$C,0))</f>
        <v>BPMCCS</v>
      </c>
    </row>
    <row r="174" spans="1:21" s="189" customFormat="1" x14ac:dyDescent="0.25">
      <c r="A174" s="350" t="str">
        <f>INDEX('Policy Characteristics'!A:A,MATCH(PolicyLevers!$C174,'Policy Characteristics'!$C:$C,0))</f>
        <v>Electricity Supply</v>
      </c>
      <c r="B174" s="354" t="str">
        <f>INDEX('Policy Characteristics'!B:B,MATCH(PolicyLevers!$C174,'Policy Characteristics'!$C:$C,0))</f>
        <v>Ban New Power Plants</v>
      </c>
      <c r="C174" s="189" t="str">
        <f t="shared" si="14"/>
        <v>Boolean Ban New Power Plants</v>
      </c>
      <c r="D174" s="191" t="s">
        <v>588</v>
      </c>
      <c r="E174" s="184"/>
      <c r="F174" s="191" t="s">
        <v>589</v>
      </c>
      <c r="G174" s="184"/>
      <c r="H174" s="183">
        <v>169</v>
      </c>
      <c r="I174" s="356" t="s">
        <v>310</v>
      </c>
      <c r="J174" s="189" t="str">
        <f>INDEX('Policy Characteristics'!D:D,MATCH(PolicyLevers!$C174,'Policy Characteristics'!$C:$C,0))</f>
        <v>Ban New Power Plants</v>
      </c>
      <c r="K174" s="189" t="str">
        <f>INDEX('Policy Characteristics'!E:E,MATCH(PolicyLevers!$C174,'Policy Characteristics'!$C:$C,0))</f>
        <v>elec ban new power plants</v>
      </c>
      <c r="L174" s="189">
        <f>INDEX('Policy Characteristics'!F:F,MATCH(PolicyLevers!$C174,'Policy Characteristics'!$C:$C,0))</f>
        <v>0</v>
      </c>
      <c r="M174" s="189">
        <f>INDEX('Policy Characteristics'!G:G,MATCH(PolicyLevers!$C174,'Policy Characteristics'!$C:$C,0))</f>
        <v>1</v>
      </c>
      <c r="N174" s="189">
        <f>INDEX('Policy Characteristics'!H:H,MATCH(PolicyLevers!$C174,'Policy Characteristics'!$C:$C,0))</f>
        <v>1</v>
      </c>
      <c r="O174" s="199" t="str">
        <f>INDEX('Policy Characteristics'!I:I,MATCH(PolicyLevers!$C174,'Policy Characteristics'!$C:$C,0))</f>
        <v>on/off</v>
      </c>
      <c r="P174" s="186" t="str">
        <f>INDEX('Policy Characteristics'!J:J,MATCH(PolicyLevers!$C174,'Policy Characteristics'!$C:$C,0))</f>
        <v>**Description:** This policy prevents new capacity of the selected type(s) from being built or deployed.//**Guidance for setting values: **//**Hard Coal : **No new coal is planned in Louisiana.//**Natural Gas Nonpeaker : **//**Nuclear : **//**Hydro : **//**Lignite : **</v>
      </c>
      <c r="Q174" s="199" t="str">
        <f>INDEX('Policy Characteristics'!K:K,MATCH(PolicyLevers!$C174,'Policy Characteristics'!$C:$C,0))</f>
        <v>electricity-sector-main.html#ban</v>
      </c>
      <c r="R174" s="199" t="str">
        <f>INDEX('Policy Characteristics'!L:L,MATCH(PolicyLevers!$C174,'Policy Characteristics'!$C:$C,0))</f>
        <v>ban-new-capacity.html</v>
      </c>
      <c r="S174" s="219">
        <f>INDEX('Policy Characteristics'!M:M,MATCH(PolicyLevers!$C174,'Policy Characteristics'!$C:$C,0))</f>
        <v>0</v>
      </c>
      <c r="T174" s="199">
        <f>INDEX('Policy Characteristics'!N:N,MATCH(PolicyLevers!$C174,'Policy Characteristics'!$C:$C,0))</f>
        <v>0</v>
      </c>
      <c r="U174" s="189" t="str">
        <f>INDEX('Policy Characteristics'!O:O,MATCH(PolicyLevers!$C174,'Policy Characteristics'!$C:$C,0))</f>
        <v>BPMCCS</v>
      </c>
    </row>
    <row r="175" spans="1:21" s="189" customFormat="1" x14ac:dyDescent="0.25">
      <c r="A175" s="350" t="str">
        <f>INDEX('Policy Characteristics'!A:A,MATCH(PolicyLevers!$C175,'Policy Characteristics'!$C:$C,0))</f>
        <v>Electricity Supply</v>
      </c>
      <c r="B175" s="354" t="str">
        <f>INDEX('Policy Characteristics'!B:B,MATCH(PolicyLevers!$C175,'Policy Characteristics'!$C:$C,0))</f>
        <v>Ban New Power Plants</v>
      </c>
      <c r="C175" s="189" t="str">
        <f t="shared" si="14"/>
        <v>Boolean Ban New Power Plants</v>
      </c>
      <c r="D175" s="191" t="s">
        <v>591</v>
      </c>
      <c r="E175" s="184"/>
      <c r="F175" s="191" t="s">
        <v>592</v>
      </c>
      <c r="G175" s="184"/>
      <c r="H175" s="43">
        <v>170</v>
      </c>
      <c r="I175" s="356" t="s">
        <v>310</v>
      </c>
      <c r="J175" s="189" t="str">
        <f>INDEX('Policy Characteristics'!D:D,MATCH(PolicyLevers!$C175,'Policy Characteristics'!$C:$C,0))</f>
        <v>Ban New Power Plants</v>
      </c>
      <c r="K175" s="189" t="str">
        <f>INDEX('Policy Characteristics'!E:E,MATCH(PolicyLevers!$C175,'Policy Characteristics'!$C:$C,0))</f>
        <v>elec ban new power plants</v>
      </c>
      <c r="L175" s="189">
        <f>INDEX('Policy Characteristics'!F:F,MATCH(PolicyLevers!$C175,'Policy Characteristics'!$C:$C,0))</f>
        <v>0</v>
      </c>
      <c r="M175" s="189">
        <f>INDEX('Policy Characteristics'!G:G,MATCH(PolicyLevers!$C175,'Policy Characteristics'!$C:$C,0))</f>
        <v>1</v>
      </c>
      <c r="N175" s="189">
        <f>INDEX('Policy Characteristics'!H:H,MATCH(PolicyLevers!$C175,'Policy Characteristics'!$C:$C,0))</f>
        <v>1</v>
      </c>
      <c r="O175" s="199" t="str">
        <f>INDEX('Policy Characteristics'!I:I,MATCH(PolicyLevers!$C175,'Policy Characteristics'!$C:$C,0))</f>
        <v>on/off</v>
      </c>
      <c r="P175" s="186" t="str">
        <f>INDEX('Policy Characteristics'!J:J,MATCH(PolicyLevers!$C175,'Policy Characteristics'!$C:$C,0))</f>
        <v>**Description:** This policy prevents new capacity of the selected type(s) from being built or deployed.//**Guidance for setting values: **//**Hard Coal : **No new coal is planned in Louisiana.//**Natural Gas Nonpeaker : **//**Nuclear : **//**Hydro : **//**Lignite : **</v>
      </c>
      <c r="Q175" s="199" t="str">
        <f>INDEX('Policy Characteristics'!K:K,MATCH(PolicyLevers!$C175,'Policy Characteristics'!$C:$C,0))</f>
        <v>electricity-sector-main.html#ban</v>
      </c>
      <c r="R175" s="199" t="str">
        <f>INDEX('Policy Characteristics'!L:L,MATCH(PolicyLevers!$C175,'Policy Characteristics'!$C:$C,0))</f>
        <v>ban-new-capacity.html</v>
      </c>
      <c r="S175" s="219">
        <f>INDEX('Policy Characteristics'!M:M,MATCH(PolicyLevers!$C175,'Policy Characteristics'!$C:$C,0))</f>
        <v>0</v>
      </c>
      <c r="T175" s="199">
        <f>INDEX('Policy Characteristics'!N:N,MATCH(PolicyLevers!$C175,'Policy Characteristics'!$C:$C,0))</f>
        <v>0</v>
      </c>
      <c r="U175" s="189" t="str">
        <f>INDEX('Policy Characteristics'!O:O,MATCH(PolicyLevers!$C175,'Policy Characteristics'!$C:$C,0))</f>
        <v>BPMCCS</v>
      </c>
    </row>
    <row r="176" spans="1:21" s="189" customFormat="1" x14ac:dyDescent="0.25">
      <c r="A176" s="350" t="str">
        <f>INDEX('Policy Characteristics'!A:A,MATCH(PolicyLevers!$C176,'Policy Characteristics'!$C:$C,0))</f>
        <v>Electricity Supply</v>
      </c>
      <c r="B176" s="354" t="str">
        <f>INDEX('Policy Characteristics'!B:B,MATCH(PolicyLevers!$C176,'Policy Characteristics'!$C:$C,0))</f>
        <v>Ban New Power Plants</v>
      </c>
      <c r="C176" s="189" t="str">
        <f t="shared" si="14"/>
        <v>Boolean Ban New Power Plants</v>
      </c>
      <c r="D176" s="191" t="s">
        <v>594</v>
      </c>
      <c r="E176" s="184"/>
      <c r="F176" s="191" t="s">
        <v>595</v>
      </c>
      <c r="G176" s="184"/>
      <c r="H176" s="43">
        <v>608</v>
      </c>
      <c r="I176" s="356" t="s">
        <v>332</v>
      </c>
      <c r="J176" s="189" t="str">
        <f>INDEX('Policy Characteristics'!D:D,MATCH(PolicyLevers!$C176,'Policy Characteristics'!$C:$C,0))</f>
        <v>Ban New Power Plants</v>
      </c>
      <c r="K176" s="189" t="str">
        <f>INDEX('Policy Characteristics'!E:E,MATCH(PolicyLevers!$C176,'Policy Characteristics'!$C:$C,0))</f>
        <v>elec ban new power plants</v>
      </c>
      <c r="L176" s="181">
        <f>INDEX('Policy Characteristics'!F:F,MATCH(PolicyLevers!$C176,'Policy Characteristics'!$C:$C,0))</f>
        <v>0</v>
      </c>
      <c r="M176" s="181">
        <f>INDEX('Policy Characteristics'!G:G,MATCH(PolicyLevers!$C176,'Policy Characteristics'!$C:$C,0))</f>
        <v>1</v>
      </c>
      <c r="N176" s="181">
        <f>INDEX('Policy Characteristics'!H:H,MATCH(PolicyLevers!$C176,'Policy Characteristics'!$C:$C,0))</f>
        <v>1</v>
      </c>
      <c r="O176" s="184" t="str">
        <f>INDEX('Policy Characteristics'!I:I,MATCH(PolicyLevers!$C176,'Policy Characteristics'!$C:$C,0))</f>
        <v>on/off</v>
      </c>
      <c r="P176" s="186" t="str">
        <f>INDEX('Policy Characteristics'!J:J,MATCH(PolicyLevers!$C176,'Policy Characteristics'!$C:$C,0))</f>
        <v>**Description:** This policy prevents new capacity of the selected type(s) from being built or deployed.//**Guidance for setting values: **//**Hard Coal : **No new coal is planned in Louisiana.//**Natural Gas Nonpeaker : **//**Nuclear : **//**Hydro : **//**Lignite : **</v>
      </c>
      <c r="Q176" s="199" t="str">
        <f>INDEX('Policy Characteristics'!K:K,MATCH(PolicyLevers!$C176,'Policy Characteristics'!$C:$C,0))</f>
        <v>electricity-sector-main.html#ban</v>
      </c>
      <c r="R176" s="191" t="str">
        <f>INDEX('Policy Characteristics'!L:L,MATCH(PolicyLevers!$C176,'Policy Characteristics'!$C:$C,0))</f>
        <v>ban-new-capacity.html</v>
      </c>
      <c r="S176" s="219">
        <f>INDEX('Policy Characteristics'!M:M,MATCH(PolicyLevers!$C176,'Policy Characteristics'!$C:$C,0))</f>
        <v>0</v>
      </c>
      <c r="T176" s="199">
        <f>INDEX('Policy Characteristics'!N:N,MATCH(PolicyLevers!$C176,'Policy Characteristics'!$C:$C,0))</f>
        <v>0</v>
      </c>
      <c r="U176" s="189" t="str">
        <f>INDEX('Policy Characteristics'!O:O,MATCH(PolicyLevers!$C176,'Policy Characteristics'!$C:$C,0))</f>
        <v>BPMCCS</v>
      </c>
    </row>
    <row r="177" spans="1:21" s="189" customFormat="1" x14ac:dyDescent="0.25">
      <c r="A177" s="350" t="str">
        <f>INDEX('Policy Characteristics'!A:A,MATCH(PolicyLevers!$C177,'Policy Characteristics'!$C:$C,0))</f>
        <v>Electricity Supply</v>
      </c>
      <c r="B177" s="354" t="str">
        <f>INDEX('Policy Characteristics'!B:B,MATCH(PolicyLevers!$C177,'Policy Characteristics'!$C:$C,0))</f>
        <v>Ban New Power Plants</v>
      </c>
      <c r="C177" s="189" t="str">
        <f t="shared" si="14"/>
        <v>Boolean Ban New Power Plants</v>
      </c>
      <c r="D177" s="191" t="s">
        <v>596</v>
      </c>
      <c r="E177" s="184"/>
      <c r="F177" s="191" t="s">
        <v>597</v>
      </c>
      <c r="G177" s="184"/>
      <c r="H177" s="43">
        <v>609</v>
      </c>
      <c r="I177" s="356" t="s">
        <v>332</v>
      </c>
      <c r="J177" s="189" t="str">
        <f>INDEX('Policy Characteristics'!D:D,MATCH(PolicyLevers!$C177,'Policy Characteristics'!$C:$C,0))</f>
        <v>Ban New Power Plants</v>
      </c>
      <c r="K177" s="189" t="str">
        <f>INDEX('Policy Characteristics'!E:E,MATCH(PolicyLevers!$C177,'Policy Characteristics'!$C:$C,0))</f>
        <v>elec ban new power plants</v>
      </c>
      <c r="L177" s="181">
        <f>INDEX('Policy Characteristics'!F:F,MATCH(PolicyLevers!$C177,'Policy Characteristics'!$C:$C,0))</f>
        <v>0</v>
      </c>
      <c r="M177" s="181">
        <f>INDEX('Policy Characteristics'!G:G,MATCH(PolicyLevers!$C177,'Policy Characteristics'!$C:$C,0))</f>
        <v>1</v>
      </c>
      <c r="N177" s="181">
        <f>INDEX('Policy Characteristics'!H:H,MATCH(PolicyLevers!$C177,'Policy Characteristics'!$C:$C,0))</f>
        <v>1</v>
      </c>
      <c r="O177" s="184" t="str">
        <f>INDEX('Policy Characteristics'!I:I,MATCH(PolicyLevers!$C177,'Policy Characteristics'!$C:$C,0))</f>
        <v>on/off</v>
      </c>
      <c r="P177" s="186" t="str">
        <f>INDEX('Policy Characteristics'!J:J,MATCH(PolicyLevers!$C177,'Policy Characteristics'!$C:$C,0))</f>
        <v>**Description:** This policy prevents new capacity of the selected type(s) from being built or deployed.//**Guidance for setting values: **//**Hard Coal : **No new coal is planned in Louisiana.//**Natural Gas Nonpeaker : **//**Nuclear : **//**Hydro : **//**Lignite : **</v>
      </c>
      <c r="Q177" s="199" t="str">
        <f>INDEX('Policy Characteristics'!K:K,MATCH(PolicyLevers!$C177,'Policy Characteristics'!$C:$C,0))</f>
        <v>electricity-sector-main.html#ban</v>
      </c>
      <c r="R177" s="191" t="str">
        <f>INDEX('Policy Characteristics'!L:L,MATCH(PolicyLevers!$C177,'Policy Characteristics'!$C:$C,0))</f>
        <v>ban-new-capacity.html</v>
      </c>
      <c r="S177" s="219">
        <f>INDEX('Policy Characteristics'!M:M,MATCH(PolicyLevers!$C177,'Policy Characteristics'!$C:$C,0))</f>
        <v>0</v>
      </c>
      <c r="T177" s="199">
        <f>INDEX('Policy Characteristics'!N:N,MATCH(PolicyLevers!$C177,'Policy Characteristics'!$C:$C,0))</f>
        <v>0</v>
      </c>
      <c r="U177" s="189" t="str">
        <f>INDEX('Policy Characteristics'!O:O,MATCH(PolicyLevers!$C177,'Policy Characteristics'!$C:$C,0))</f>
        <v>BPMCCS</v>
      </c>
    </row>
    <row r="178" spans="1:21" s="189" customFormat="1" x14ac:dyDescent="0.25">
      <c r="A178" s="350" t="str">
        <f>INDEX('Policy Characteristics'!A:A,MATCH(PolicyLevers!$C178,'Policy Characteristics'!$C:$C,0))</f>
        <v>Electricity Supply</v>
      </c>
      <c r="B178" s="354" t="str">
        <f>INDEX('Policy Characteristics'!B:B,MATCH(PolicyLevers!$C178,'Policy Characteristics'!$C:$C,0))</f>
        <v>Ban New Power Plants</v>
      </c>
      <c r="C178" s="189" t="str">
        <f t="shared" si="14"/>
        <v>Boolean Ban New Power Plants</v>
      </c>
      <c r="D178" s="191" t="s">
        <v>598</v>
      </c>
      <c r="E178" s="184"/>
      <c r="F178" s="191" t="s">
        <v>599</v>
      </c>
      <c r="G178" s="184"/>
      <c r="H178" s="43">
        <v>610</v>
      </c>
      <c r="I178" s="356" t="s">
        <v>332</v>
      </c>
      <c r="J178" s="189" t="str">
        <f>INDEX('Policy Characteristics'!D:D,MATCH(PolicyLevers!$C178,'Policy Characteristics'!$C:$C,0))</f>
        <v>Ban New Power Plants</v>
      </c>
      <c r="K178" s="189" t="str">
        <f>INDEX('Policy Characteristics'!E:E,MATCH(PolicyLevers!$C178,'Policy Characteristics'!$C:$C,0))</f>
        <v>elec ban new power plants</v>
      </c>
      <c r="L178" s="181">
        <f>INDEX('Policy Characteristics'!F:F,MATCH(PolicyLevers!$C178,'Policy Characteristics'!$C:$C,0))</f>
        <v>0</v>
      </c>
      <c r="M178" s="181">
        <f>INDEX('Policy Characteristics'!G:G,MATCH(PolicyLevers!$C178,'Policy Characteristics'!$C:$C,0))</f>
        <v>1</v>
      </c>
      <c r="N178" s="181">
        <f>INDEX('Policy Characteristics'!H:H,MATCH(PolicyLevers!$C178,'Policy Characteristics'!$C:$C,0))</f>
        <v>1</v>
      </c>
      <c r="O178" s="184" t="str">
        <f>INDEX('Policy Characteristics'!I:I,MATCH(PolicyLevers!$C178,'Policy Characteristics'!$C:$C,0))</f>
        <v>on/off</v>
      </c>
      <c r="P178" s="186" t="str">
        <f>INDEX('Policy Characteristics'!J:J,MATCH(PolicyLevers!$C178,'Policy Characteristics'!$C:$C,0))</f>
        <v>**Description:** This policy prevents new capacity of the selected type(s) from being built or deployed.//**Guidance for setting values: **//**Hard Coal : **No new coal is planned in Louisiana.//**Natural Gas Nonpeaker : **//**Nuclear : **//**Hydro : **//**Lignite : **</v>
      </c>
      <c r="Q178" s="199" t="str">
        <f>INDEX('Policy Characteristics'!K:K,MATCH(PolicyLevers!$C178,'Policy Characteristics'!$C:$C,0))</f>
        <v>electricity-sector-main.html#ban</v>
      </c>
      <c r="R178" s="191" t="str">
        <f>INDEX('Policy Characteristics'!L:L,MATCH(PolicyLevers!$C178,'Policy Characteristics'!$C:$C,0))</f>
        <v>ban-new-capacity.html</v>
      </c>
      <c r="S178" s="219">
        <f>INDEX('Policy Characteristics'!M:M,MATCH(PolicyLevers!$C178,'Policy Characteristics'!$C:$C,0))</f>
        <v>0</v>
      </c>
      <c r="T178" s="199">
        <f>INDEX('Policy Characteristics'!N:N,MATCH(PolicyLevers!$C178,'Policy Characteristics'!$C:$C,0))</f>
        <v>0</v>
      </c>
      <c r="U178" s="189" t="str">
        <f>INDEX('Policy Characteristics'!O:O,MATCH(PolicyLevers!$C178,'Policy Characteristics'!$C:$C,0))</f>
        <v>BPMCCS</v>
      </c>
    </row>
    <row r="179" spans="1:21" s="189" customFormat="1" x14ac:dyDescent="0.25">
      <c r="A179" s="350" t="str">
        <f>INDEX('Policy Characteristics'!A:A,MATCH(PolicyLevers!$C179,'Policy Characteristics'!$C:$C,0))</f>
        <v>Electricity Supply</v>
      </c>
      <c r="B179" s="354" t="str">
        <f>INDEX('Policy Characteristics'!B:B,MATCH(PolicyLevers!$C179,'Policy Characteristics'!$C:$C,0))</f>
        <v>Ban New Power Plants</v>
      </c>
      <c r="C179" s="189" t="str">
        <f t="shared" si="14"/>
        <v>Boolean Ban New Power Plants</v>
      </c>
      <c r="D179" s="191" t="s">
        <v>600</v>
      </c>
      <c r="E179" s="184"/>
      <c r="F179" s="191" t="s">
        <v>601</v>
      </c>
      <c r="G179" s="184"/>
      <c r="H179" s="43">
        <v>611</v>
      </c>
      <c r="I179" s="356" t="s">
        <v>332</v>
      </c>
      <c r="J179" s="189" t="str">
        <f>INDEX('Policy Characteristics'!D:D,MATCH(PolicyLevers!$C179,'Policy Characteristics'!$C:$C,0))</f>
        <v>Ban New Power Plants</v>
      </c>
      <c r="K179" s="189" t="str">
        <f>INDEX('Policy Characteristics'!E:E,MATCH(PolicyLevers!$C179,'Policy Characteristics'!$C:$C,0))</f>
        <v>elec ban new power plants</v>
      </c>
      <c r="L179" s="181">
        <f>INDEX('Policy Characteristics'!F:F,MATCH(PolicyLevers!$C179,'Policy Characteristics'!$C:$C,0))</f>
        <v>0</v>
      </c>
      <c r="M179" s="181">
        <f>INDEX('Policy Characteristics'!G:G,MATCH(PolicyLevers!$C179,'Policy Characteristics'!$C:$C,0))</f>
        <v>1</v>
      </c>
      <c r="N179" s="181">
        <f>INDEX('Policy Characteristics'!H:H,MATCH(PolicyLevers!$C179,'Policy Characteristics'!$C:$C,0))</f>
        <v>1</v>
      </c>
      <c r="O179" s="184" t="str">
        <f>INDEX('Policy Characteristics'!I:I,MATCH(PolicyLevers!$C179,'Policy Characteristics'!$C:$C,0))</f>
        <v>on/off</v>
      </c>
      <c r="P179" s="186" t="str">
        <f>INDEX('Policy Characteristics'!J:J,MATCH(PolicyLevers!$C179,'Policy Characteristics'!$C:$C,0))</f>
        <v>**Description:** This policy prevents new capacity of the selected type(s) from being built or deployed.//**Guidance for setting values: **//**Hard Coal : **No new coal is planned in Louisiana.//**Natural Gas Nonpeaker : **//**Nuclear : **//**Hydro : **//**Lignite : **</v>
      </c>
      <c r="Q179" s="199" t="str">
        <f>INDEX('Policy Characteristics'!K:K,MATCH(PolicyLevers!$C179,'Policy Characteristics'!$C:$C,0))</f>
        <v>electricity-sector-main.html#ban</v>
      </c>
      <c r="R179" s="191" t="str">
        <f>INDEX('Policy Characteristics'!L:L,MATCH(PolicyLevers!$C179,'Policy Characteristics'!$C:$C,0))</f>
        <v>ban-new-capacity.html</v>
      </c>
      <c r="S179" s="219">
        <f>INDEX('Policy Characteristics'!M:M,MATCH(PolicyLevers!$C179,'Policy Characteristics'!$C:$C,0))</f>
        <v>0</v>
      </c>
      <c r="T179" s="199">
        <f>INDEX('Policy Characteristics'!N:N,MATCH(PolicyLevers!$C179,'Policy Characteristics'!$C:$C,0))</f>
        <v>0</v>
      </c>
      <c r="U179" s="189" t="str">
        <f>INDEX('Policy Characteristics'!O:O,MATCH(PolicyLevers!$C179,'Policy Characteristics'!$C:$C,0))</f>
        <v>BPMCCS</v>
      </c>
    </row>
    <row r="180" spans="1:21" s="189" customFormat="1" x14ac:dyDescent="0.25">
      <c r="A180" s="350" t="str">
        <f>INDEX('Policy Characteristics'!A:A,MATCH(PolicyLevers!$C180,'Policy Characteristics'!$C:$C,0))</f>
        <v>Electricity Supply</v>
      </c>
      <c r="B180" s="354" t="str">
        <f>INDEX('Policy Characteristics'!B:B,MATCH(PolicyLevers!$C180,'Policy Characteristics'!$C:$C,0))</f>
        <v>Ban New Power Plants</v>
      </c>
      <c r="C180" s="189" t="str">
        <f t="shared" ref="C180:C187" si="15">C$172</f>
        <v>Boolean Ban New Power Plants</v>
      </c>
      <c r="D180" s="191" t="s">
        <v>602</v>
      </c>
      <c r="E180" s="184"/>
      <c r="F180" s="191" t="s">
        <v>603</v>
      </c>
      <c r="G180" s="184"/>
      <c r="H180" s="43">
        <v>612</v>
      </c>
      <c r="I180" s="356" t="s">
        <v>332</v>
      </c>
      <c r="J180" s="189" t="str">
        <f>INDEX('Policy Characteristics'!D:D,MATCH(PolicyLevers!$C180,'Policy Characteristics'!$C:$C,0))</f>
        <v>Ban New Power Plants</v>
      </c>
      <c r="K180" s="189" t="str">
        <f>INDEX('Policy Characteristics'!E:E,MATCH(PolicyLevers!$C180,'Policy Characteristics'!$C:$C,0))</f>
        <v>elec ban new power plants</v>
      </c>
      <c r="L180" s="181">
        <f>INDEX('Policy Characteristics'!F:F,MATCH(PolicyLevers!$C180,'Policy Characteristics'!$C:$C,0))</f>
        <v>0</v>
      </c>
      <c r="M180" s="181">
        <f>INDEX('Policy Characteristics'!G:G,MATCH(PolicyLevers!$C180,'Policy Characteristics'!$C:$C,0))</f>
        <v>1</v>
      </c>
      <c r="N180" s="181">
        <f>INDEX('Policy Characteristics'!H:H,MATCH(PolicyLevers!$C180,'Policy Characteristics'!$C:$C,0))</f>
        <v>1</v>
      </c>
      <c r="O180" s="184" t="str">
        <f>INDEX('Policy Characteristics'!I:I,MATCH(PolicyLevers!$C180,'Policy Characteristics'!$C:$C,0))</f>
        <v>on/off</v>
      </c>
      <c r="P180" s="186" t="str">
        <f>INDEX('Policy Characteristics'!J:J,MATCH(PolicyLevers!$C180,'Policy Characteristics'!$C:$C,0))</f>
        <v>**Description:** This policy prevents new capacity of the selected type(s) from being built or deployed.//**Guidance for setting values: **//**Hard Coal : **No new coal is planned in Louisiana.//**Natural Gas Nonpeaker : **//**Nuclear : **//**Hydro : **//**Lignite : **</v>
      </c>
      <c r="Q180" s="199" t="str">
        <f>INDEX('Policy Characteristics'!K:K,MATCH(PolicyLevers!$C180,'Policy Characteristics'!$C:$C,0))</f>
        <v>electricity-sector-main.html#ban</v>
      </c>
      <c r="R180" s="191" t="str">
        <f>INDEX('Policy Characteristics'!L:L,MATCH(PolicyLevers!$C180,'Policy Characteristics'!$C:$C,0))</f>
        <v>ban-new-capacity.html</v>
      </c>
      <c r="S180" s="219">
        <f>INDEX('Policy Characteristics'!M:M,MATCH(PolicyLevers!$C180,'Policy Characteristics'!$C:$C,0))</f>
        <v>0</v>
      </c>
      <c r="T180" s="199">
        <f>INDEX('Policy Characteristics'!N:N,MATCH(PolicyLevers!$C180,'Policy Characteristics'!$C:$C,0))</f>
        <v>0</v>
      </c>
      <c r="U180" s="189" t="str">
        <f>INDEX('Policy Characteristics'!O:O,MATCH(PolicyLevers!$C180,'Policy Characteristics'!$C:$C,0))</f>
        <v>BPMCCS</v>
      </c>
    </row>
    <row r="181" spans="1:21" s="189" customFormat="1" x14ac:dyDescent="0.25">
      <c r="A181" s="350" t="str">
        <f>INDEX('Policy Characteristics'!A:A,MATCH(PolicyLevers!$C181,'Policy Characteristics'!$C:$C,0))</f>
        <v>Electricity Supply</v>
      </c>
      <c r="B181" s="354" t="str">
        <f>INDEX('Policy Characteristics'!B:B,MATCH(PolicyLevers!$C181,'Policy Characteristics'!$C:$C,0))</f>
        <v>Ban New Power Plants</v>
      </c>
      <c r="C181" s="189" t="str">
        <f t="shared" si="14"/>
        <v>Boolean Ban New Power Plants</v>
      </c>
      <c r="D181" s="191" t="s">
        <v>604</v>
      </c>
      <c r="E181" s="184"/>
      <c r="F181" s="191" t="s">
        <v>605</v>
      </c>
      <c r="G181" s="184"/>
      <c r="H181" s="43">
        <v>613</v>
      </c>
      <c r="I181" s="356" t="s">
        <v>332</v>
      </c>
      <c r="J181" s="189" t="str">
        <f>INDEX('Policy Characteristics'!D:D,MATCH(PolicyLevers!$C181,'Policy Characteristics'!$C:$C,0))</f>
        <v>Ban New Power Plants</v>
      </c>
      <c r="K181" s="189" t="str">
        <f>INDEX('Policy Characteristics'!E:E,MATCH(PolicyLevers!$C181,'Policy Characteristics'!$C:$C,0))</f>
        <v>elec ban new power plants</v>
      </c>
      <c r="L181" s="181">
        <f>INDEX('Policy Characteristics'!F:F,MATCH(PolicyLevers!$C181,'Policy Characteristics'!$C:$C,0))</f>
        <v>0</v>
      </c>
      <c r="M181" s="181">
        <f>INDEX('Policy Characteristics'!G:G,MATCH(PolicyLevers!$C181,'Policy Characteristics'!$C:$C,0))</f>
        <v>1</v>
      </c>
      <c r="N181" s="181">
        <f>INDEX('Policy Characteristics'!H:H,MATCH(PolicyLevers!$C181,'Policy Characteristics'!$C:$C,0))</f>
        <v>1</v>
      </c>
      <c r="O181" s="184" t="str">
        <f>INDEX('Policy Characteristics'!I:I,MATCH(PolicyLevers!$C181,'Policy Characteristics'!$C:$C,0))</f>
        <v>on/off</v>
      </c>
      <c r="P181" s="186" t="str">
        <f>INDEX('Policy Characteristics'!J:J,MATCH(PolicyLevers!$C181,'Policy Characteristics'!$C:$C,0))</f>
        <v>**Description:** This policy prevents new capacity of the selected type(s) from being built or deployed.//**Guidance for setting values: **//**Hard Coal : **No new coal is planned in Louisiana.//**Natural Gas Nonpeaker : **//**Nuclear : **//**Hydro : **//**Lignite : **</v>
      </c>
      <c r="Q181" s="199" t="str">
        <f>INDEX('Policy Characteristics'!K:K,MATCH(PolicyLevers!$C181,'Policy Characteristics'!$C:$C,0))</f>
        <v>electricity-sector-main.html#ban</v>
      </c>
      <c r="R181" s="191" t="str">
        <f>INDEX('Policy Characteristics'!L:L,MATCH(PolicyLevers!$C181,'Policy Characteristics'!$C:$C,0))</f>
        <v>ban-new-capacity.html</v>
      </c>
      <c r="S181" s="219">
        <f>INDEX('Policy Characteristics'!M:M,MATCH(PolicyLevers!$C181,'Policy Characteristics'!$C:$C,0))</f>
        <v>0</v>
      </c>
      <c r="T181" s="199">
        <f>INDEX('Policy Characteristics'!N:N,MATCH(PolicyLevers!$C181,'Policy Characteristics'!$C:$C,0))</f>
        <v>0</v>
      </c>
      <c r="U181" s="189" t="str">
        <f>INDEX('Policy Characteristics'!O:O,MATCH(PolicyLevers!$C181,'Policy Characteristics'!$C:$C,0))</f>
        <v>BPMCCS</v>
      </c>
    </row>
    <row r="182" spans="1:21" s="189" customFormat="1" x14ac:dyDescent="0.25">
      <c r="A182" s="350" t="str">
        <f>INDEX('Policy Characteristics'!A:A,MATCH(PolicyLevers!$C182,'Policy Characteristics'!$C:$C,0))</f>
        <v>Electricity Supply</v>
      </c>
      <c r="B182" s="354" t="str">
        <f>INDEX('Policy Characteristics'!B:B,MATCH(PolicyLevers!$C182,'Policy Characteristics'!$C:$C,0))</f>
        <v>Ban New Power Plants</v>
      </c>
      <c r="C182" s="189" t="str">
        <f t="shared" si="14"/>
        <v>Boolean Ban New Power Plants</v>
      </c>
      <c r="D182" s="191" t="s">
        <v>606</v>
      </c>
      <c r="E182" s="184"/>
      <c r="F182" s="191" t="s">
        <v>607</v>
      </c>
      <c r="G182" s="184"/>
      <c r="H182" s="43">
        <v>614</v>
      </c>
      <c r="I182" s="356" t="s">
        <v>332</v>
      </c>
      <c r="J182" s="189" t="str">
        <f>INDEX('Policy Characteristics'!D:D,MATCH(PolicyLevers!$C182,'Policy Characteristics'!$C:$C,0))</f>
        <v>Ban New Power Plants</v>
      </c>
      <c r="K182" s="189" t="str">
        <f>INDEX('Policy Characteristics'!E:E,MATCH(PolicyLevers!$C182,'Policy Characteristics'!$C:$C,0))</f>
        <v>elec ban new power plants</v>
      </c>
      <c r="L182" s="181">
        <f>INDEX('Policy Characteristics'!F:F,MATCH(PolicyLevers!$C182,'Policy Characteristics'!$C:$C,0))</f>
        <v>0</v>
      </c>
      <c r="M182" s="181">
        <f>INDEX('Policy Characteristics'!G:G,MATCH(PolicyLevers!$C182,'Policy Characteristics'!$C:$C,0))</f>
        <v>1</v>
      </c>
      <c r="N182" s="181">
        <f>INDEX('Policy Characteristics'!H:H,MATCH(PolicyLevers!$C182,'Policy Characteristics'!$C:$C,0))</f>
        <v>1</v>
      </c>
      <c r="O182" s="184" t="str">
        <f>INDEX('Policy Characteristics'!I:I,MATCH(PolicyLevers!$C182,'Policy Characteristics'!$C:$C,0))</f>
        <v>on/off</v>
      </c>
      <c r="P182" s="186" t="str">
        <f>INDEX('Policy Characteristics'!J:J,MATCH(PolicyLevers!$C182,'Policy Characteristics'!$C:$C,0))</f>
        <v>**Description:** This policy prevents new capacity of the selected type(s) from being built or deployed.//**Guidance for setting values: **//**Hard Coal : **No new coal is planned in Louisiana.//**Natural Gas Nonpeaker : **//**Nuclear : **//**Hydro : **//**Lignite : **</v>
      </c>
      <c r="Q182" s="199" t="str">
        <f>INDEX('Policy Characteristics'!K:K,MATCH(PolicyLevers!$C182,'Policy Characteristics'!$C:$C,0))</f>
        <v>electricity-sector-main.html#ban</v>
      </c>
      <c r="R182" s="191" t="str">
        <f>INDEX('Policy Characteristics'!L:L,MATCH(PolicyLevers!$C182,'Policy Characteristics'!$C:$C,0))</f>
        <v>ban-new-capacity.html</v>
      </c>
      <c r="S182" s="219">
        <f>INDEX('Policy Characteristics'!M:M,MATCH(PolicyLevers!$C182,'Policy Characteristics'!$C:$C,0))</f>
        <v>0</v>
      </c>
      <c r="T182" s="199">
        <f>INDEX('Policy Characteristics'!N:N,MATCH(PolicyLevers!$C182,'Policy Characteristics'!$C:$C,0))</f>
        <v>0</v>
      </c>
      <c r="U182" s="189" t="str">
        <f>INDEX('Policy Characteristics'!O:O,MATCH(PolicyLevers!$C182,'Policy Characteristics'!$C:$C,0))</f>
        <v>BPMCCS</v>
      </c>
    </row>
    <row r="183" spans="1:21" s="189" customFormat="1" x14ac:dyDescent="0.25">
      <c r="A183" s="350" t="str">
        <f>INDEX('Policy Characteristics'!A:A,MATCH(PolicyLevers!$C183,'Policy Characteristics'!$C:$C,0))</f>
        <v>Electricity Supply</v>
      </c>
      <c r="B183" s="354" t="str">
        <f>INDEX('Policy Characteristics'!B:B,MATCH(PolicyLevers!$C183,'Policy Characteristics'!$C:$C,0))</f>
        <v>Ban New Power Plants</v>
      </c>
      <c r="C183" s="189" t="str">
        <f t="shared" si="14"/>
        <v>Boolean Ban New Power Plants</v>
      </c>
      <c r="D183" s="191" t="s">
        <v>608</v>
      </c>
      <c r="E183" s="184"/>
      <c r="F183" s="191" t="s">
        <v>609</v>
      </c>
      <c r="G183" s="184"/>
      <c r="H183" s="43">
        <v>116</v>
      </c>
      <c r="I183" s="356" t="s">
        <v>310</v>
      </c>
      <c r="J183" s="189" t="str">
        <f>INDEX('Policy Characteristics'!D:D,MATCH(PolicyLevers!$C183,'Policy Characteristics'!$C:$C,0))</f>
        <v>Ban New Power Plants</v>
      </c>
      <c r="K183" s="189" t="str">
        <f>INDEX('Policy Characteristics'!E:E,MATCH(PolicyLevers!$C183,'Policy Characteristics'!$C:$C,0))</f>
        <v>elec ban new power plants</v>
      </c>
      <c r="L183" s="189">
        <f>INDEX('Policy Characteristics'!F:F,MATCH(PolicyLevers!$C183,'Policy Characteristics'!$C:$C,0))</f>
        <v>0</v>
      </c>
      <c r="M183" s="189">
        <f>INDEX('Policy Characteristics'!G:G,MATCH(PolicyLevers!$C183,'Policy Characteristics'!$C:$C,0))</f>
        <v>1</v>
      </c>
      <c r="N183" s="189">
        <f>INDEX('Policy Characteristics'!H:H,MATCH(PolicyLevers!$C183,'Policy Characteristics'!$C:$C,0))</f>
        <v>1</v>
      </c>
      <c r="O183" s="199" t="str">
        <f>INDEX('Policy Characteristics'!I:I,MATCH(PolicyLevers!$C183,'Policy Characteristics'!$C:$C,0))</f>
        <v>on/off</v>
      </c>
      <c r="P183" s="186" t="str">
        <f>INDEX('Policy Characteristics'!J:J,MATCH(PolicyLevers!$C183,'Policy Characteristics'!$C:$C,0))</f>
        <v>**Description:** This policy prevents new capacity of the selected type(s) from being built or deployed.//**Guidance for setting values: **//**Hard Coal : **No new coal is planned in Louisiana.//**Natural Gas Nonpeaker : **//**Nuclear : **//**Hydro : **//**Lignite : **</v>
      </c>
      <c r="Q183" s="199" t="str">
        <f>INDEX('Policy Characteristics'!K:K,MATCH(PolicyLevers!$C183,'Policy Characteristics'!$C:$C,0))</f>
        <v>electricity-sector-main.html#ban</v>
      </c>
      <c r="R183" s="199" t="str">
        <f>INDEX('Policy Characteristics'!L:L,MATCH(PolicyLevers!$C183,'Policy Characteristics'!$C:$C,0))</f>
        <v>ban-new-capacity.html</v>
      </c>
      <c r="S183" s="219">
        <f>INDEX('Policy Characteristics'!M:M,MATCH(PolicyLevers!$C183,'Policy Characteristics'!$C:$C,0))</f>
        <v>0</v>
      </c>
      <c r="T183" s="199">
        <f>INDEX('Policy Characteristics'!N:N,MATCH(PolicyLevers!$C183,'Policy Characteristics'!$C:$C,0))</f>
        <v>0</v>
      </c>
      <c r="U183" s="189" t="str">
        <f>INDEX('Policy Characteristics'!O:O,MATCH(PolicyLevers!$C183,'Policy Characteristics'!$C:$C,0))</f>
        <v>BPMCCS</v>
      </c>
    </row>
    <row r="184" spans="1:21" s="189" customFormat="1" x14ac:dyDescent="0.25">
      <c r="A184" s="350" t="str">
        <f>INDEX('Policy Characteristics'!A:A,MATCH(PolicyLevers!$C184,'Policy Characteristics'!$C:$C,0))</f>
        <v>Electricity Supply</v>
      </c>
      <c r="B184" s="354" t="str">
        <f>INDEX('Policy Characteristics'!B:B,MATCH(PolicyLevers!$C184,'Policy Characteristics'!$C:$C,0))</f>
        <v>Ban New Power Plants</v>
      </c>
      <c r="C184" s="189" t="str">
        <f t="shared" si="15"/>
        <v>Boolean Ban New Power Plants</v>
      </c>
      <c r="D184" s="191" t="s">
        <v>611</v>
      </c>
      <c r="E184" s="184"/>
      <c r="F184" s="191" t="s">
        <v>612</v>
      </c>
      <c r="G184" s="184"/>
      <c r="H184" s="43">
        <v>615</v>
      </c>
      <c r="I184" s="356" t="s">
        <v>332</v>
      </c>
      <c r="J184" s="189" t="str">
        <f>INDEX('Policy Characteristics'!D:D,MATCH(PolicyLevers!$C184,'Policy Characteristics'!$C:$C,0))</f>
        <v>Ban New Power Plants</v>
      </c>
      <c r="K184" s="189" t="str">
        <f>INDEX('Policy Characteristics'!E:E,MATCH(PolicyLevers!$C184,'Policy Characteristics'!$C:$C,0))</f>
        <v>elec ban new power plants</v>
      </c>
      <c r="L184" s="190">
        <f>INDEX('Policy Characteristics'!F:F,MATCH(PolicyLevers!$C184,'Policy Characteristics'!$C:$C,0))</f>
        <v>0</v>
      </c>
      <c r="M184" s="190">
        <f>INDEX('Policy Characteristics'!G:G,MATCH(PolicyLevers!$C184,'Policy Characteristics'!$C:$C,0))</f>
        <v>1</v>
      </c>
      <c r="N184" s="251">
        <f>INDEX('Policy Characteristics'!H:H,MATCH(PolicyLevers!$C184,'Policy Characteristics'!$C:$C,0))</f>
        <v>1</v>
      </c>
      <c r="O184" s="199" t="str">
        <f>INDEX('Policy Characteristics'!I:I,MATCH(PolicyLevers!$C184,'Policy Characteristics'!$C:$C,0))</f>
        <v>on/off</v>
      </c>
      <c r="P184" s="186" t="str">
        <f>INDEX('Policy Characteristics'!J:J,MATCH(PolicyLevers!$C184,'Policy Characteristics'!$C:$C,0))</f>
        <v>**Description:** This policy prevents new capacity of the selected type(s) from being built or deployed.//**Guidance for setting values: **//**Hard Coal : **No new coal is planned in Louisiana.//**Natural Gas Nonpeaker : **//**Nuclear : **//**Hydro : **//**Lignite : **</v>
      </c>
      <c r="Q184" s="199" t="str">
        <f>INDEX('Policy Characteristics'!K:K,MATCH(PolicyLevers!$C184,'Policy Characteristics'!$C:$C,0))</f>
        <v>electricity-sector-main.html#ban</v>
      </c>
      <c r="R184" s="191" t="str">
        <f>INDEX('Policy Characteristics'!L:L,MATCH(PolicyLevers!$C184,'Policy Characteristics'!$C:$C,0))</f>
        <v>ban-new-capacity.html</v>
      </c>
      <c r="S184" s="219">
        <f>INDEX('Policy Characteristics'!M:M,MATCH(PolicyLevers!$C184,'Policy Characteristics'!$C:$C,0))</f>
        <v>0</v>
      </c>
      <c r="T184" s="199">
        <f>INDEX('Policy Characteristics'!N:N,MATCH(PolicyLevers!$C184,'Policy Characteristics'!$C:$C,0))</f>
        <v>0</v>
      </c>
      <c r="U184" s="189" t="str">
        <f>INDEX('Policy Characteristics'!O:O,MATCH(PolicyLevers!$C184,'Policy Characteristics'!$C:$C,0))</f>
        <v>BPMCCS</v>
      </c>
    </row>
    <row r="185" spans="1:21" s="189" customFormat="1" x14ac:dyDescent="0.25">
      <c r="A185" s="350" t="str">
        <f>INDEX('Policy Characteristics'!A:A,MATCH(PolicyLevers!$C185,'Policy Characteristics'!$C:$C,0))</f>
        <v>Electricity Supply</v>
      </c>
      <c r="B185" s="354" t="str">
        <f>INDEX('Policy Characteristics'!B:B,MATCH(PolicyLevers!$C185,'Policy Characteristics'!$C:$C,0))</f>
        <v>Ban New Power Plants</v>
      </c>
      <c r="C185" s="189" t="str">
        <f t="shared" si="15"/>
        <v>Boolean Ban New Power Plants</v>
      </c>
      <c r="D185" s="191" t="s">
        <v>613</v>
      </c>
      <c r="E185" s="184"/>
      <c r="F185" s="191" t="s">
        <v>614</v>
      </c>
      <c r="G185" s="184"/>
      <c r="H185" s="43">
        <v>616</v>
      </c>
      <c r="I185" s="356" t="s">
        <v>332</v>
      </c>
      <c r="J185" s="189" t="str">
        <f>INDEX('Policy Characteristics'!D:D,MATCH(PolicyLevers!$C185,'Policy Characteristics'!$C:$C,0))</f>
        <v>Ban New Power Plants</v>
      </c>
      <c r="K185" s="189" t="str">
        <f>INDEX('Policy Characteristics'!E:E,MATCH(PolicyLevers!$C185,'Policy Characteristics'!$C:$C,0))</f>
        <v>elec ban new power plants</v>
      </c>
      <c r="L185" s="190">
        <f>INDEX('Policy Characteristics'!F:F,MATCH(PolicyLevers!$C185,'Policy Characteristics'!$C:$C,0))</f>
        <v>0</v>
      </c>
      <c r="M185" s="190">
        <f>INDEX('Policy Characteristics'!G:G,MATCH(PolicyLevers!$C185,'Policy Characteristics'!$C:$C,0))</f>
        <v>1</v>
      </c>
      <c r="N185" s="251">
        <f>INDEX('Policy Characteristics'!H:H,MATCH(PolicyLevers!$C185,'Policy Characteristics'!$C:$C,0))</f>
        <v>1</v>
      </c>
      <c r="O185" s="199" t="str">
        <f>INDEX('Policy Characteristics'!I:I,MATCH(PolicyLevers!$C185,'Policy Characteristics'!$C:$C,0))</f>
        <v>on/off</v>
      </c>
      <c r="P185" s="186" t="str">
        <f>INDEX('Policy Characteristics'!J:J,MATCH(PolicyLevers!$C185,'Policy Characteristics'!$C:$C,0))</f>
        <v>**Description:** This policy prevents new capacity of the selected type(s) from being built or deployed.//**Guidance for setting values: **//**Hard Coal : **No new coal is planned in Louisiana.//**Natural Gas Nonpeaker : **//**Nuclear : **//**Hydro : **//**Lignite : **</v>
      </c>
      <c r="Q185" s="199" t="str">
        <f>INDEX('Policy Characteristics'!K:K,MATCH(PolicyLevers!$C185,'Policy Characteristics'!$C:$C,0))</f>
        <v>electricity-sector-main.html#ban</v>
      </c>
      <c r="R185" s="191" t="str">
        <f>INDEX('Policy Characteristics'!L:L,MATCH(PolicyLevers!$C185,'Policy Characteristics'!$C:$C,0))</f>
        <v>ban-new-capacity.html</v>
      </c>
      <c r="S185" s="219">
        <f>INDEX('Policy Characteristics'!M:M,MATCH(PolicyLevers!$C185,'Policy Characteristics'!$C:$C,0))</f>
        <v>0</v>
      </c>
      <c r="T185" s="199">
        <f>INDEX('Policy Characteristics'!N:N,MATCH(PolicyLevers!$C185,'Policy Characteristics'!$C:$C,0))</f>
        <v>0</v>
      </c>
      <c r="U185" s="189" t="str">
        <f>INDEX('Policy Characteristics'!O:O,MATCH(PolicyLevers!$C185,'Policy Characteristics'!$C:$C,0))</f>
        <v>BPMCCS</v>
      </c>
    </row>
    <row r="186" spans="1:21" s="189" customFormat="1" x14ac:dyDescent="0.25">
      <c r="A186" s="350" t="str">
        <f>INDEX('Policy Characteristics'!A:A,MATCH(PolicyLevers!$C186,'Policy Characteristics'!$C:$C,0))</f>
        <v>Electricity Supply</v>
      </c>
      <c r="B186" s="354" t="str">
        <f>INDEX('Policy Characteristics'!B:B,MATCH(PolicyLevers!$C186,'Policy Characteristics'!$C:$C,0))</f>
        <v>Ban New Power Plants</v>
      </c>
      <c r="C186" s="189" t="str">
        <f t="shared" si="15"/>
        <v>Boolean Ban New Power Plants</v>
      </c>
      <c r="D186" s="191" t="s">
        <v>615</v>
      </c>
      <c r="E186" s="184"/>
      <c r="F186" s="191" t="s">
        <v>616</v>
      </c>
      <c r="G186" s="184"/>
      <c r="H186" s="43">
        <v>617</v>
      </c>
      <c r="I186" s="356" t="s">
        <v>332</v>
      </c>
      <c r="J186" s="189" t="str">
        <f>INDEX('Policy Characteristics'!D:D,MATCH(PolicyLevers!$C186,'Policy Characteristics'!$C:$C,0))</f>
        <v>Ban New Power Plants</v>
      </c>
      <c r="K186" s="189" t="str">
        <f>INDEX('Policy Characteristics'!E:E,MATCH(PolicyLevers!$C186,'Policy Characteristics'!$C:$C,0))</f>
        <v>elec ban new power plants</v>
      </c>
      <c r="L186" s="190">
        <f>INDEX('Policy Characteristics'!F:F,MATCH(PolicyLevers!$C186,'Policy Characteristics'!$C:$C,0))</f>
        <v>0</v>
      </c>
      <c r="M186" s="190">
        <f>INDEX('Policy Characteristics'!G:G,MATCH(PolicyLevers!$C186,'Policy Characteristics'!$C:$C,0))</f>
        <v>1</v>
      </c>
      <c r="N186" s="251">
        <f>INDEX('Policy Characteristics'!H:H,MATCH(PolicyLevers!$C186,'Policy Characteristics'!$C:$C,0))</f>
        <v>1</v>
      </c>
      <c r="O186" s="199" t="str">
        <f>INDEX('Policy Characteristics'!I:I,MATCH(PolicyLevers!$C186,'Policy Characteristics'!$C:$C,0))</f>
        <v>on/off</v>
      </c>
      <c r="P186" s="186" t="str">
        <f>INDEX('Policy Characteristics'!J:J,MATCH(PolicyLevers!$C186,'Policy Characteristics'!$C:$C,0))</f>
        <v>**Description:** This policy prevents new capacity of the selected type(s) from being built or deployed.//**Guidance for setting values: **//**Hard Coal : **No new coal is planned in Louisiana.//**Natural Gas Nonpeaker : **//**Nuclear : **//**Hydro : **//**Lignite : **</v>
      </c>
      <c r="Q186" s="199" t="str">
        <f>INDEX('Policy Characteristics'!K:K,MATCH(PolicyLevers!$C186,'Policy Characteristics'!$C:$C,0))</f>
        <v>electricity-sector-main.html#ban</v>
      </c>
      <c r="R186" s="191" t="str">
        <f>INDEX('Policy Characteristics'!L:L,MATCH(PolicyLevers!$C186,'Policy Characteristics'!$C:$C,0))</f>
        <v>ban-new-capacity.html</v>
      </c>
      <c r="S186" s="219">
        <f>INDEX('Policy Characteristics'!M:M,MATCH(PolicyLevers!$C186,'Policy Characteristics'!$C:$C,0))</f>
        <v>0</v>
      </c>
      <c r="T186" s="199">
        <f>INDEX('Policy Characteristics'!N:N,MATCH(PolicyLevers!$C186,'Policy Characteristics'!$C:$C,0))</f>
        <v>0</v>
      </c>
      <c r="U186" s="189" t="str">
        <f>INDEX('Policy Characteristics'!O:O,MATCH(PolicyLevers!$C186,'Policy Characteristics'!$C:$C,0))</f>
        <v>BPMCCS</v>
      </c>
    </row>
    <row r="187" spans="1:21" s="189" customFormat="1" x14ac:dyDescent="0.25">
      <c r="A187" s="350" t="str">
        <f>INDEX('Policy Characteristics'!A:A,MATCH(PolicyLevers!$C187,'Policy Characteristics'!$C:$C,0))</f>
        <v>Electricity Supply</v>
      </c>
      <c r="B187" s="354" t="str">
        <f>INDEX('Policy Characteristics'!B:B,MATCH(PolicyLevers!$C187,'Policy Characteristics'!$C:$C,0))</f>
        <v>Ban New Power Plants</v>
      </c>
      <c r="C187" s="189" t="str">
        <f t="shared" si="15"/>
        <v>Boolean Ban New Power Plants</v>
      </c>
      <c r="D187" s="191" t="s">
        <v>617</v>
      </c>
      <c r="E187" s="184"/>
      <c r="F187" s="191" t="s">
        <v>618</v>
      </c>
      <c r="G187" s="184"/>
      <c r="H187" s="43">
        <v>618</v>
      </c>
      <c r="I187" s="356" t="s">
        <v>332</v>
      </c>
      <c r="J187" s="189" t="str">
        <f>INDEX('Policy Characteristics'!D:D,MATCH(PolicyLevers!$C187,'Policy Characteristics'!$C:$C,0))</f>
        <v>Ban New Power Plants</v>
      </c>
      <c r="K187" s="189" t="str">
        <f>INDEX('Policy Characteristics'!E:E,MATCH(PolicyLevers!$C187,'Policy Characteristics'!$C:$C,0))</f>
        <v>elec ban new power plants</v>
      </c>
      <c r="L187" s="190">
        <f>INDEX('Policy Characteristics'!F:F,MATCH(PolicyLevers!$C187,'Policy Characteristics'!$C:$C,0))</f>
        <v>0</v>
      </c>
      <c r="M187" s="190">
        <f>INDEX('Policy Characteristics'!G:G,MATCH(PolicyLevers!$C187,'Policy Characteristics'!$C:$C,0))</f>
        <v>1</v>
      </c>
      <c r="N187" s="251">
        <f>INDEX('Policy Characteristics'!H:H,MATCH(PolicyLevers!$C187,'Policy Characteristics'!$C:$C,0))</f>
        <v>1</v>
      </c>
      <c r="O187" s="199" t="str">
        <f>INDEX('Policy Characteristics'!I:I,MATCH(PolicyLevers!$C187,'Policy Characteristics'!$C:$C,0))</f>
        <v>on/off</v>
      </c>
      <c r="P187" s="186" t="str">
        <f>INDEX('Policy Characteristics'!J:J,MATCH(PolicyLevers!$C187,'Policy Characteristics'!$C:$C,0))</f>
        <v>**Description:** This policy prevents new capacity of the selected type(s) from being built or deployed.//**Guidance for setting values: **//**Hard Coal : **No new coal is planned in Louisiana.//**Natural Gas Nonpeaker : **//**Nuclear : **//**Hydro : **//**Lignite : **</v>
      </c>
      <c r="Q187" s="199" t="str">
        <f>INDEX('Policy Characteristics'!K:K,MATCH(PolicyLevers!$C187,'Policy Characteristics'!$C:$C,0))</f>
        <v>electricity-sector-main.html#ban</v>
      </c>
      <c r="R187" s="191" t="str">
        <f>INDEX('Policy Characteristics'!L:L,MATCH(PolicyLevers!$C187,'Policy Characteristics'!$C:$C,0))</f>
        <v>ban-new-capacity.html</v>
      </c>
      <c r="S187" s="219">
        <f>INDEX('Policy Characteristics'!M:M,MATCH(PolicyLevers!$C187,'Policy Characteristics'!$C:$C,0))</f>
        <v>0</v>
      </c>
      <c r="T187" s="199">
        <f>INDEX('Policy Characteristics'!N:N,MATCH(PolicyLevers!$C187,'Policy Characteristics'!$C:$C,0))</f>
        <v>0</v>
      </c>
      <c r="U187" s="189" t="str">
        <f>INDEX('Policy Characteristics'!O:O,MATCH(PolicyLevers!$C187,'Policy Characteristics'!$C:$C,0))</f>
        <v>BPMCCS</v>
      </c>
    </row>
    <row r="188" spans="1:21" s="182" customFormat="1" x14ac:dyDescent="0.25">
      <c r="A188" s="350" t="str">
        <f>INDEX('Policy Characteristics'!A:A,MATCH(PolicyLevers!$C188,'Policy Characteristics'!$C:$C,0))</f>
        <v>Electricity Supply</v>
      </c>
      <c r="B188" s="353" t="str">
        <f>INDEX('Policy Characteristics'!B:B,MATCH(PolicyLevers!$C188,'Policy Characteristics'!$C:$C,0))</f>
        <v>Carbon Capture and Sequestration</v>
      </c>
      <c r="C188" s="182" t="s">
        <v>620</v>
      </c>
      <c r="D188" s="184" t="s">
        <v>578</v>
      </c>
      <c r="E188" s="184"/>
      <c r="F188" s="184" t="s">
        <v>579</v>
      </c>
      <c r="G188" s="191"/>
      <c r="H188" s="183">
        <v>876</v>
      </c>
      <c r="I188" s="361" t="s">
        <v>310</v>
      </c>
      <c r="J188" s="184" t="str">
        <f>INDEX('Policy Characteristics'!D:D,MATCH(PolicyLevers!$C188,'Policy Characteristics'!$C:$C,0))</f>
        <v>Electricity Sector CCS</v>
      </c>
      <c r="K188" s="182" t="str">
        <f>INDEX('Policy Characteristics'!E:E,MATCH(PolicyLevers!$C188,'Policy Characteristics'!$C:$C,0))</f>
        <v>elec CCS</v>
      </c>
      <c r="L188" s="194">
        <f>INDEX('Policy Characteristics'!F:F,MATCH(PolicyLevers!$C188,'Policy Characteristics'!$C:$C,0))</f>
        <v>0</v>
      </c>
      <c r="M188" s="194">
        <f>INDEX('Policy Characteristics'!G:G,MATCH(PolicyLevers!$C188,'Policy Characteristics'!$C:$C,0))</f>
        <v>1</v>
      </c>
      <c r="N188" s="247">
        <f>INDEX('Policy Characteristics'!H:H,MATCH(PolicyLevers!$C188,'Policy Characteristics'!$C:$C,0))</f>
        <v>0.01</v>
      </c>
      <c r="O188" s="191" t="str">
        <f>INDEX('Policy Characteristics'!I:I,MATCH(PolicyLevers!$C188,'Policy Characteristics'!$C:$C,0))</f>
        <v>% of CO2 captured</v>
      </c>
      <c r="P188" s="184"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4" t="str">
        <f>INDEX('Policy Characteristics'!K:K,MATCH(PolicyLevers!$C188,'Policy Characteristics'!$C:$C,0))</f>
        <v>ccs.html#ccs</v>
      </c>
      <c r="R188" s="191" t="str">
        <f>INDEX('Policy Characteristics'!L:L,MATCH(PolicyLevers!$C188,'Policy Characteristics'!$C:$C,0))</f>
        <v>carbon-capture-and-sequestration.html</v>
      </c>
      <c r="S188" s="212">
        <f>INDEX('Policy Characteristics'!M:M,MATCH(PolicyLevers!$C188,'Policy Characteristics'!$C:$C,0))</f>
        <v>0</v>
      </c>
      <c r="T188" s="191">
        <f>INDEX('Policy Characteristics'!N:N,MATCH(PolicyLevers!$C188,'Policy Characteristics'!$C:$C,0))</f>
        <v>0</v>
      </c>
      <c r="U188" s="182">
        <f>INDEX('Policy Characteristics'!O:O,MATCH(PolicyLevers!$C188,'Policy Characteristics'!$C:$C,0))</f>
        <v>0</v>
      </c>
    </row>
    <row r="189" spans="1:21" s="189" customFormat="1" x14ac:dyDescent="0.25">
      <c r="A189" s="350" t="str">
        <f>INDEX('Policy Characteristics'!A:A,MATCH(PolicyLevers!$C189,'Policy Characteristics'!$C:$C,0))</f>
        <v>Electricity Supply</v>
      </c>
      <c r="B189" s="354" t="str">
        <f>INDEX('Policy Characteristics'!B:B,MATCH(PolicyLevers!$C189,'Policy Characteristics'!$C:$C,0))</f>
        <v>Carbon Capture and Sequestration</v>
      </c>
      <c r="C189" s="189" t="str">
        <f t="shared" ref="C189:C203" si="16">C$188</f>
        <v>Electricity Sector Fraction of Potential Additional CCS Achieved</v>
      </c>
      <c r="D189" s="191" t="s">
        <v>585</v>
      </c>
      <c r="E189" s="184"/>
      <c r="F189" s="191" t="s">
        <v>586</v>
      </c>
      <c r="G189" s="184"/>
      <c r="H189" s="183">
        <v>877</v>
      </c>
      <c r="I189" s="361" t="s">
        <v>310</v>
      </c>
      <c r="J189" s="189" t="str">
        <f>INDEX('Policy Characteristics'!D:D,MATCH(PolicyLevers!$C189,'Policy Characteristics'!$C:$C,0))</f>
        <v>Electricity Sector CCS</v>
      </c>
      <c r="K189" s="189" t="str">
        <f>INDEX('Policy Characteristics'!E:E,MATCH(PolicyLevers!$C189,'Policy Characteristics'!$C:$C,0))</f>
        <v>elec CCS</v>
      </c>
      <c r="L189" s="190">
        <f>INDEX('Policy Characteristics'!F:F,MATCH(PolicyLevers!$C189,'Policy Characteristics'!$C:$C,0))</f>
        <v>0</v>
      </c>
      <c r="M189" s="190">
        <f>INDEX('Policy Characteristics'!G:G,MATCH(PolicyLevers!$C189,'Policy Characteristics'!$C:$C,0))</f>
        <v>1</v>
      </c>
      <c r="N189" s="251">
        <f>INDEX('Policy Characteristics'!H:H,MATCH(PolicyLevers!$C189,'Policy Characteristics'!$C:$C,0))</f>
        <v>0.01</v>
      </c>
      <c r="O189" s="251" t="str">
        <f>INDEX('Policy Characteristics'!I:I,MATCH(PolicyLevers!$C189,'Policy Characteristics'!$C:$C,0))</f>
        <v>% of CO2 captured</v>
      </c>
      <c r="P189" s="190"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1" t="str">
        <f>INDEX('Policy Characteristics'!K:K,MATCH(PolicyLevers!$C189,'Policy Characteristics'!$C:$C,0))</f>
        <v>ccs.html#ccs</v>
      </c>
      <c r="R189" s="251" t="str">
        <f>INDEX('Policy Characteristics'!L:L,MATCH(PolicyLevers!$C189,'Policy Characteristics'!$C:$C,0))</f>
        <v>carbon-capture-and-sequestration.html</v>
      </c>
      <c r="S189" s="219">
        <f>INDEX('Policy Characteristics'!M:M,MATCH(PolicyLevers!$C189,'Policy Characteristics'!$C:$C,0))</f>
        <v>0</v>
      </c>
      <c r="T189" s="199">
        <f>INDEX('Policy Characteristics'!N:N,MATCH(PolicyLevers!$C189,'Policy Characteristics'!$C:$C,0))</f>
        <v>0</v>
      </c>
      <c r="U189" s="189">
        <f>INDEX('Policy Characteristics'!O:O,MATCH(PolicyLevers!$C189,'Policy Characteristics'!$C:$C,0))</f>
        <v>0</v>
      </c>
    </row>
    <row r="190" spans="1:21" s="189" customFormat="1" x14ac:dyDescent="0.25">
      <c r="A190" s="350" t="str">
        <f>INDEX('Policy Characteristics'!A:A,MATCH(PolicyLevers!$C190,'Policy Characteristics'!$C:$C,0))</f>
        <v>Electricity Supply</v>
      </c>
      <c r="B190" s="354" t="str">
        <f>INDEX('Policy Characteristics'!B:B,MATCH(PolicyLevers!$C190,'Policy Characteristics'!$C:$C,0))</f>
        <v>Carbon Capture and Sequestration</v>
      </c>
      <c r="C190" s="189" t="str">
        <f t="shared" si="16"/>
        <v>Electricity Sector Fraction of Potential Additional CCS Achieved</v>
      </c>
      <c r="D190" s="191" t="s">
        <v>588</v>
      </c>
      <c r="E190" s="184"/>
      <c r="F190" s="191" t="s">
        <v>589</v>
      </c>
      <c r="G190" s="184"/>
      <c r="H190" s="183">
        <v>878</v>
      </c>
      <c r="I190" s="356" t="s">
        <v>332</v>
      </c>
      <c r="J190" s="189" t="str">
        <f>INDEX('Policy Characteristics'!D:D,MATCH(PolicyLevers!$C190,'Policy Characteristics'!$C:$C,0))</f>
        <v>Electricity Sector CCS</v>
      </c>
      <c r="K190" s="189" t="str">
        <f>INDEX('Policy Characteristics'!E:E,MATCH(PolicyLevers!$C190,'Policy Characteristics'!$C:$C,0))</f>
        <v>elec CCS</v>
      </c>
      <c r="L190" s="190">
        <f>INDEX('Policy Characteristics'!F:F,MATCH(PolicyLevers!$C190,'Policy Characteristics'!$C:$C,0))</f>
        <v>0</v>
      </c>
      <c r="M190" s="190">
        <f>INDEX('Policy Characteristics'!G:G,MATCH(PolicyLevers!$C190,'Policy Characteristics'!$C:$C,0))</f>
        <v>1</v>
      </c>
      <c r="N190" s="251">
        <f>INDEX('Policy Characteristics'!H:H,MATCH(PolicyLevers!$C190,'Policy Characteristics'!$C:$C,0))</f>
        <v>0.01</v>
      </c>
      <c r="O190" s="199" t="str">
        <f>INDEX('Policy Characteristics'!I:I,MATCH(PolicyLevers!$C190,'Policy Characteristics'!$C:$C,0))</f>
        <v>% of CO2 captured</v>
      </c>
      <c r="P190" s="184"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199" t="str">
        <f>INDEX('Policy Characteristics'!K:K,MATCH(PolicyLevers!$C190,'Policy Characteristics'!$C:$C,0))</f>
        <v>ccs.html#ccs</v>
      </c>
      <c r="R190" s="191" t="str">
        <f>INDEX('Policy Characteristics'!L:L,MATCH(PolicyLevers!$C190,'Policy Characteristics'!$C:$C,0))</f>
        <v>carbon-capture-and-sequestration.html</v>
      </c>
      <c r="S190" s="219">
        <f>INDEX('Policy Characteristics'!M:M,MATCH(PolicyLevers!$C190,'Policy Characteristics'!$C:$C,0))</f>
        <v>0</v>
      </c>
      <c r="T190" s="199">
        <f>INDEX('Policy Characteristics'!N:N,MATCH(PolicyLevers!$C190,'Policy Characteristics'!$C:$C,0))</f>
        <v>0</v>
      </c>
      <c r="U190" s="189">
        <f>INDEX('Policy Characteristics'!O:O,MATCH(PolicyLevers!$C190,'Policy Characteristics'!$C:$C,0))</f>
        <v>0</v>
      </c>
    </row>
    <row r="191" spans="1:21" s="189" customFormat="1" x14ac:dyDescent="0.25">
      <c r="A191" s="350" t="str">
        <f>INDEX('Policy Characteristics'!A:A,MATCH(PolicyLevers!$C191,'Policy Characteristics'!$C:$C,0))</f>
        <v>Electricity Supply</v>
      </c>
      <c r="B191" s="354" t="str">
        <f>INDEX('Policy Characteristics'!B:B,MATCH(PolicyLevers!$C191,'Policy Characteristics'!$C:$C,0))</f>
        <v>Carbon Capture and Sequestration</v>
      </c>
      <c r="C191" s="189" t="str">
        <f t="shared" si="16"/>
        <v>Electricity Sector Fraction of Potential Additional CCS Achieved</v>
      </c>
      <c r="D191" s="191" t="s">
        <v>591</v>
      </c>
      <c r="E191" s="184"/>
      <c r="F191" s="191" t="s">
        <v>592</v>
      </c>
      <c r="G191" s="184"/>
      <c r="H191" s="183">
        <v>879</v>
      </c>
      <c r="I191" s="356" t="s">
        <v>332</v>
      </c>
      <c r="J191" s="189" t="str">
        <f>INDEX('Policy Characteristics'!D:D,MATCH(PolicyLevers!$C191,'Policy Characteristics'!$C:$C,0))</f>
        <v>Electricity Sector CCS</v>
      </c>
      <c r="K191" s="189" t="str">
        <f>INDEX('Policy Characteristics'!E:E,MATCH(PolicyLevers!$C191,'Policy Characteristics'!$C:$C,0))</f>
        <v>elec CCS</v>
      </c>
      <c r="L191" s="190">
        <f>INDEX('Policy Characteristics'!F:F,MATCH(PolicyLevers!$C191,'Policy Characteristics'!$C:$C,0))</f>
        <v>0</v>
      </c>
      <c r="M191" s="190">
        <f>INDEX('Policy Characteristics'!G:G,MATCH(PolicyLevers!$C191,'Policy Characteristics'!$C:$C,0))</f>
        <v>1</v>
      </c>
      <c r="N191" s="251">
        <f>INDEX('Policy Characteristics'!H:H,MATCH(PolicyLevers!$C191,'Policy Characteristics'!$C:$C,0))</f>
        <v>0.01</v>
      </c>
      <c r="O191" s="199" t="str">
        <f>INDEX('Policy Characteristics'!I:I,MATCH(PolicyLevers!$C191,'Policy Characteristics'!$C:$C,0))</f>
        <v>% of CO2 captured</v>
      </c>
      <c r="P191" s="184"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199" t="str">
        <f>INDEX('Policy Characteristics'!K:K,MATCH(PolicyLevers!$C191,'Policy Characteristics'!$C:$C,0))</f>
        <v>ccs.html#ccs</v>
      </c>
      <c r="R191" s="191" t="str">
        <f>INDEX('Policy Characteristics'!L:L,MATCH(PolicyLevers!$C191,'Policy Characteristics'!$C:$C,0))</f>
        <v>carbon-capture-and-sequestration.html</v>
      </c>
      <c r="S191" s="219">
        <f>INDEX('Policy Characteristics'!M:M,MATCH(PolicyLevers!$C191,'Policy Characteristics'!$C:$C,0))</f>
        <v>0</v>
      </c>
      <c r="T191" s="199">
        <f>INDEX('Policy Characteristics'!N:N,MATCH(PolicyLevers!$C191,'Policy Characteristics'!$C:$C,0))</f>
        <v>0</v>
      </c>
      <c r="U191" s="189">
        <f>INDEX('Policy Characteristics'!O:O,MATCH(PolicyLevers!$C191,'Policy Characteristics'!$C:$C,0))</f>
        <v>0</v>
      </c>
    </row>
    <row r="192" spans="1:21" s="189" customFormat="1" x14ac:dyDescent="0.25">
      <c r="A192" s="350" t="str">
        <f>INDEX('Policy Characteristics'!A:A,MATCH(PolicyLevers!$C192,'Policy Characteristics'!$C:$C,0))</f>
        <v>Electricity Supply</v>
      </c>
      <c r="B192" s="354" t="str">
        <f>INDEX('Policy Characteristics'!B:B,MATCH(PolicyLevers!$C192,'Policy Characteristics'!$C:$C,0))</f>
        <v>Carbon Capture and Sequestration</v>
      </c>
      <c r="C192" s="189" t="str">
        <f t="shared" si="16"/>
        <v>Electricity Sector Fraction of Potential Additional CCS Achieved</v>
      </c>
      <c r="D192" s="191" t="s">
        <v>594</v>
      </c>
      <c r="E192" s="184"/>
      <c r="F192" s="191" t="s">
        <v>595</v>
      </c>
      <c r="G192" s="184"/>
      <c r="H192" s="183">
        <v>880</v>
      </c>
      <c r="I192" s="356" t="s">
        <v>332</v>
      </c>
      <c r="J192" s="189" t="str">
        <f>INDEX('Policy Characteristics'!D:D,MATCH(PolicyLevers!$C192,'Policy Characteristics'!$C:$C,0))</f>
        <v>Electricity Sector CCS</v>
      </c>
      <c r="K192" s="189" t="str">
        <f>INDEX('Policy Characteristics'!E:E,MATCH(PolicyLevers!$C192,'Policy Characteristics'!$C:$C,0))</f>
        <v>elec CCS</v>
      </c>
      <c r="L192" s="190">
        <f>INDEX('Policy Characteristics'!F:F,MATCH(PolicyLevers!$C192,'Policy Characteristics'!$C:$C,0))</f>
        <v>0</v>
      </c>
      <c r="M192" s="190">
        <f>INDEX('Policy Characteristics'!G:G,MATCH(PolicyLevers!$C192,'Policy Characteristics'!$C:$C,0))</f>
        <v>1</v>
      </c>
      <c r="N192" s="251">
        <f>INDEX('Policy Characteristics'!H:H,MATCH(PolicyLevers!$C192,'Policy Characteristics'!$C:$C,0))</f>
        <v>0.01</v>
      </c>
      <c r="O192" s="199" t="str">
        <f>INDEX('Policy Characteristics'!I:I,MATCH(PolicyLevers!$C192,'Policy Characteristics'!$C:$C,0))</f>
        <v>% of CO2 captured</v>
      </c>
      <c r="P192" s="184"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199" t="str">
        <f>INDEX('Policy Characteristics'!K:K,MATCH(PolicyLevers!$C192,'Policy Characteristics'!$C:$C,0))</f>
        <v>ccs.html#ccs</v>
      </c>
      <c r="R192" s="191" t="str">
        <f>INDEX('Policy Characteristics'!L:L,MATCH(PolicyLevers!$C192,'Policy Characteristics'!$C:$C,0))</f>
        <v>carbon-capture-and-sequestration.html</v>
      </c>
      <c r="S192" s="219">
        <f>INDEX('Policy Characteristics'!M:M,MATCH(PolicyLevers!$C192,'Policy Characteristics'!$C:$C,0))</f>
        <v>0</v>
      </c>
      <c r="T192" s="199">
        <f>INDEX('Policy Characteristics'!N:N,MATCH(PolicyLevers!$C192,'Policy Characteristics'!$C:$C,0))</f>
        <v>0</v>
      </c>
      <c r="U192" s="189">
        <f>INDEX('Policy Characteristics'!O:O,MATCH(PolicyLevers!$C192,'Policy Characteristics'!$C:$C,0))</f>
        <v>0</v>
      </c>
    </row>
    <row r="193" spans="1:21" s="189" customFormat="1" x14ac:dyDescent="0.25">
      <c r="A193" s="350" t="str">
        <f>INDEX('Policy Characteristics'!A:A,MATCH(PolicyLevers!$C193,'Policy Characteristics'!$C:$C,0))</f>
        <v>Electricity Supply</v>
      </c>
      <c r="B193" s="354" t="str">
        <f>INDEX('Policy Characteristics'!B:B,MATCH(PolicyLevers!$C193,'Policy Characteristics'!$C:$C,0))</f>
        <v>Carbon Capture and Sequestration</v>
      </c>
      <c r="C193" s="189" t="str">
        <f t="shared" si="16"/>
        <v>Electricity Sector Fraction of Potential Additional CCS Achieved</v>
      </c>
      <c r="D193" s="191" t="s">
        <v>596</v>
      </c>
      <c r="E193" s="184"/>
      <c r="F193" s="191" t="s">
        <v>597</v>
      </c>
      <c r="G193" s="184"/>
      <c r="H193" s="183">
        <v>881</v>
      </c>
      <c r="I193" s="356" t="s">
        <v>332</v>
      </c>
      <c r="J193" s="189" t="str">
        <f>INDEX('Policy Characteristics'!D:D,MATCH(PolicyLevers!$C193,'Policy Characteristics'!$C:$C,0))</f>
        <v>Electricity Sector CCS</v>
      </c>
      <c r="K193" s="189" t="str">
        <f>INDEX('Policy Characteristics'!E:E,MATCH(PolicyLevers!$C193,'Policy Characteristics'!$C:$C,0))</f>
        <v>elec CCS</v>
      </c>
      <c r="L193" s="190">
        <f>INDEX('Policy Characteristics'!F:F,MATCH(PolicyLevers!$C193,'Policy Characteristics'!$C:$C,0))</f>
        <v>0</v>
      </c>
      <c r="M193" s="190">
        <f>INDEX('Policy Characteristics'!G:G,MATCH(PolicyLevers!$C193,'Policy Characteristics'!$C:$C,0))</f>
        <v>1</v>
      </c>
      <c r="N193" s="251">
        <f>INDEX('Policy Characteristics'!H:H,MATCH(PolicyLevers!$C193,'Policy Characteristics'!$C:$C,0))</f>
        <v>0.01</v>
      </c>
      <c r="O193" s="199" t="str">
        <f>INDEX('Policy Characteristics'!I:I,MATCH(PolicyLevers!$C193,'Policy Characteristics'!$C:$C,0))</f>
        <v>% of CO2 captured</v>
      </c>
      <c r="P193" s="184"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199" t="str">
        <f>INDEX('Policy Characteristics'!K:K,MATCH(PolicyLevers!$C193,'Policy Characteristics'!$C:$C,0))</f>
        <v>ccs.html#ccs</v>
      </c>
      <c r="R193" s="191" t="str">
        <f>INDEX('Policy Characteristics'!L:L,MATCH(PolicyLevers!$C193,'Policy Characteristics'!$C:$C,0))</f>
        <v>carbon-capture-and-sequestration.html</v>
      </c>
      <c r="S193" s="219">
        <f>INDEX('Policy Characteristics'!M:M,MATCH(PolicyLevers!$C193,'Policy Characteristics'!$C:$C,0))</f>
        <v>0</v>
      </c>
      <c r="T193" s="199">
        <f>INDEX('Policy Characteristics'!N:N,MATCH(PolicyLevers!$C193,'Policy Characteristics'!$C:$C,0))</f>
        <v>0</v>
      </c>
      <c r="U193" s="189">
        <f>INDEX('Policy Characteristics'!O:O,MATCH(PolicyLevers!$C193,'Policy Characteristics'!$C:$C,0))</f>
        <v>0</v>
      </c>
    </row>
    <row r="194" spans="1:21" s="189" customFormat="1" x14ac:dyDescent="0.25">
      <c r="A194" s="350" t="str">
        <f>INDEX('Policy Characteristics'!A:A,MATCH(PolicyLevers!$C194,'Policy Characteristics'!$C:$C,0))</f>
        <v>Electricity Supply</v>
      </c>
      <c r="B194" s="354" t="str">
        <f>INDEX('Policy Characteristics'!B:B,MATCH(PolicyLevers!$C194,'Policy Characteristics'!$C:$C,0))</f>
        <v>Carbon Capture and Sequestration</v>
      </c>
      <c r="C194" s="189" t="str">
        <f t="shared" si="16"/>
        <v>Electricity Sector Fraction of Potential Additional CCS Achieved</v>
      </c>
      <c r="D194" s="191" t="s">
        <v>598</v>
      </c>
      <c r="E194" s="184"/>
      <c r="F194" s="191" t="s">
        <v>599</v>
      </c>
      <c r="G194" s="184"/>
      <c r="H194" s="183">
        <v>882</v>
      </c>
      <c r="I194" s="356" t="s">
        <v>332</v>
      </c>
      <c r="J194" s="189" t="str">
        <f>INDEX('Policy Characteristics'!D:D,MATCH(PolicyLevers!$C194,'Policy Characteristics'!$C:$C,0))</f>
        <v>Electricity Sector CCS</v>
      </c>
      <c r="K194" s="189" t="str">
        <f>INDEX('Policy Characteristics'!E:E,MATCH(PolicyLevers!$C194,'Policy Characteristics'!$C:$C,0))</f>
        <v>elec CCS</v>
      </c>
      <c r="L194" s="190">
        <f>INDEX('Policy Characteristics'!F:F,MATCH(PolicyLevers!$C194,'Policy Characteristics'!$C:$C,0))</f>
        <v>0</v>
      </c>
      <c r="M194" s="190">
        <f>INDEX('Policy Characteristics'!G:G,MATCH(PolicyLevers!$C194,'Policy Characteristics'!$C:$C,0))</f>
        <v>1</v>
      </c>
      <c r="N194" s="251">
        <f>INDEX('Policy Characteristics'!H:H,MATCH(PolicyLevers!$C194,'Policy Characteristics'!$C:$C,0))</f>
        <v>0.01</v>
      </c>
      <c r="O194" s="199" t="str">
        <f>INDEX('Policy Characteristics'!I:I,MATCH(PolicyLevers!$C194,'Policy Characteristics'!$C:$C,0))</f>
        <v>% of CO2 captured</v>
      </c>
      <c r="P194" s="184"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199" t="str">
        <f>INDEX('Policy Characteristics'!K:K,MATCH(PolicyLevers!$C194,'Policy Characteristics'!$C:$C,0))</f>
        <v>ccs.html#ccs</v>
      </c>
      <c r="R194" s="191" t="str">
        <f>INDEX('Policy Characteristics'!L:L,MATCH(PolicyLevers!$C194,'Policy Characteristics'!$C:$C,0))</f>
        <v>carbon-capture-and-sequestration.html</v>
      </c>
      <c r="S194" s="219">
        <f>INDEX('Policy Characteristics'!M:M,MATCH(PolicyLevers!$C194,'Policy Characteristics'!$C:$C,0))</f>
        <v>0</v>
      </c>
      <c r="T194" s="199">
        <f>INDEX('Policy Characteristics'!N:N,MATCH(PolicyLevers!$C194,'Policy Characteristics'!$C:$C,0))</f>
        <v>0</v>
      </c>
      <c r="U194" s="189">
        <f>INDEX('Policy Characteristics'!O:O,MATCH(PolicyLevers!$C194,'Policy Characteristics'!$C:$C,0))</f>
        <v>0</v>
      </c>
    </row>
    <row r="195" spans="1:21" s="189" customFormat="1" x14ac:dyDescent="0.25">
      <c r="A195" s="350" t="str">
        <f>INDEX('Policy Characteristics'!A:A,MATCH(PolicyLevers!$C195,'Policy Characteristics'!$C:$C,0))</f>
        <v>Electricity Supply</v>
      </c>
      <c r="B195" s="354" t="str">
        <f>INDEX('Policy Characteristics'!B:B,MATCH(PolicyLevers!$C195,'Policy Characteristics'!$C:$C,0))</f>
        <v>Carbon Capture and Sequestration</v>
      </c>
      <c r="C195" s="189" t="str">
        <f t="shared" si="16"/>
        <v>Electricity Sector Fraction of Potential Additional CCS Achieved</v>
      </c>
      <c r="D195" s="191" t="s">
        <v>600</v>
      </c>
      <c r="E195" s="184"/>
      <c r="F195" s="191" t="s">
        <v>601</v>
      </c>
      <c r="G195" s="184"/>
      <c r="H195" s="183">
        <v>883</v>
      </c>
      <c r="I195" s="361" t="s">
        <v>310</v>
      </c>
      <c r="J195" s="189" t="str">
        <f>INDEX('Policy Characteristics'!D:D,MATCH(PolicyLevers!$C195,'Policy Characteristics'!$C:$C,0))</f>
        <v>Electricity Sector CCS</v>
      </c>
      <c r="K195" s="189" t="str">
        <f>INDEX('Policy Characteristics'!E:E,MATCH(PolicyLevers!$C195,'Policy Characteristics'!$C:$C,0))</f>
        <v>elec CCS</v>
      </c>
      <c r="L195" s="190">
        <f>INDEX('Policy Characteristics'!F:F,MATCH(PolicyLevers!$C195,'Policy Characteristics'!$C:$C,0))</f>
        <v>0</v>
      </c>
      <c r="M195" s="190">
        <f>INDEX('Policy Characteristics'!G:G,MATCH(PolicyLevers!$C195,'Policy Characteristics'!$C:$C,0))</f>
        <v>1</v>
      </c>
      <c r="N195" s="251">
        <f>INDEX('Policy Characteristics'!H:H,MATCH(PolicyLevers!$C195,'Policy Characteristics'!$C:$C,0))</f>
        <v>0.01</v>
      </c>
      <c r="O195" s="251" t="str">
        <f>INDEX('Policy Characteristics'!I:I,MATCH(PolicyLevers!$C195,'Policy Characteristics'!$C:$C,0))</f>
        <v>% of CO2 captured</v>
      </c>
      <c r="P195" s="190"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1" t="str">
        <f>INDEX('Policy Characteristics'!K:K,MATCH(PolicyLevers!$C195,'Policy Characteristics'!$C:$C,0))</f>
        <v>ccs.html#ccs</v>
      </c>
      <c r="R195" s="251" t="str">
        <f>INDEX('Policy Characteristics'!L:L,MATCH(PolicyLevers!$C195,'Policy Characteristics'!$C:$C,0))</f>
        <v>carbon-capture-and-sequestration.html</v>
      </c>
      <c r="S195" s="219">
        <f>INDEX('Policy Characteristics'!M:M,MATCH(PolicyLevers!$C195,'Policy Characteristics'!$C:$C,0))</f>
        <v>0</v>
      </c>
      <c r="T195" s="199">
        <f>INDEX('Policy Characteristics'!N:N,MATCH(PolicyLevers!$C195,'Policy Characteristics'!$C:$C,0))</f>
        <v>0</v>
      </c>
      <c r="U195" s="189">
        <f>INDEX('Policy Characteristics'!O:O,MATCH(PolicyLevers!$C195,'Policy Characteristics'!$C:$C,0))</f>
        <v>0</v>
      </c>
    </row>
    <row r="196" spans="1:21" s="189" customFormat="1" x14ac:dyDescent="0.25">
      <c r="A196" s="350" t="str">
        <f>INDEX('Policy Characteristics'!A:A,MATCH(PolicyLevers!$C196,'Policy Characteristics'!$C:$C,0))</f>
        <v>Electricity Supply</v>
      </c>
      <c r="B196" s="354" t="str">
        <f>INDEX('Policy Characteristics'!B:B,MATCH(PolicyLevers!$C196,'Policy Characteristics'!$C:$C,0))</f>
        <v>Carbon Capture and Sequestration</v>
      </c>
      <c r="C196" s="189" t="str">
        <f t="shared" si="16"/>
        <v>Electricity Sector Fraction of Potential Additional CCS Achieved</v>
      </c>
      <c r="D196" s="191" t="s">
        <v>602</v>
      </c>
      <c r="E196" s="184"/>
      <c r="F196" s="191" t="s">
        <v>603</v>
      </c>
      <c r="G196" s="184"/>
      <c r="H196" s="183">
        <v>884</v>
      </c>
      <c r="I196" s="356" t="s">
        <v>332</v>
      </c>
      <c r="J196" s="189" t="str">
        <f>INDEX('Policy Characteristics'!D:D,MATCH(PolicyLevers!$C196,'Policy Characteristics'!$C:$C,0))</f>
        <v>Electricity Sector CCS</v>
      </c>
      <c r="K196" s="189" t="str">
        <f>INDEX('Policy Characteristics'!E:E,MATCH(PolicyLevers!$C196,'Policy Characteristics'!$C:$C,0))</f>
        <v>elec CCS</v>
      </c>
      <c r="L196" s="190">
        <f>INDEX('Policy Characteristics'!F:F,MATCH(PolicyLevers!$C196,'Policy Characteristics'!$C:$C,0))</f>
        <v>0</v>
      </c>
      <c r="M196" s="190">
        <f>INDEX('Policy Characteristics'!G:G,MATCH(PolicyLevers!$C196,'Policy Characteristics'!$C:$C,0))</f>
        <v>1</v>
      </c>
      <c r="N196" s="251">
        <f>INDEX('Policy Characteristics'!H:H,MATCH(PolicyLevers!$C196,'Policy Characteristics'!$C:$C,0))</f>
        <v>0.01</v>
      </c>
      <c r="O196" s="199" t="str">
        <f>INDEX('Policy Characteristics'!I:I,MATCH(PolicyLevers!$C196,'Policy Characteristics'!$C:$C,0))</f>
        <v>% of CO2 captured</v>
      </c>
      <c r="P196" s="184"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199" t="str">
        <f>INDEX('Policy Characteristics'!K:K,MATCH(PolicyLevers!$C196,'Policy Characteristics'!$C:$C,0))</f>
        <v>ccs.html#ccs</v>
      </c>
      <c r="R196" s="191" t="str">
        <f>INDEX('Policy Characteristics'!L:L,MATCH(PolicyLevers!$C196,'Policy Characteristics'!$C:$C,0))</f>
        <v>carbon-capture-and-sequestration.html</v>
      </c>
      <c r="S196" s="219">
        <f>INDEX('Policy Characteristics'!M:M,MATCH(PolicyLevers!$C196,'Policy Characteristics'!$C:$C,0))</f>
        <v>0</v>
      </c>
      <c r="T196" s="199">
        <f>INDEX('Policy Characteristics'!N:N,MATCH(PolicyLevers!$C196,'Policy Characteristics'!$C:$C,0))</f>
        <v>0</v>
      </c>
      <c r="U196" s="189">
        <f>INDEX('Policy Characteristics'!O:O,MATCH(PolicyLevers!$C196,'Policy Characteristics'!$C:$C,0))</f>
        <v>0</v>
      </c>
    </row>
    <row r="197" spans="1:21" s="189" customFormat="1" x14ac:dyDescent="0.25">
      <c r="A197" s="350" t="str">
        <f>INDEX('Policy Characteristics'!A:A,MATCH(PolicyLevers!$C197,'Policy Characteristics'!$C:$C,0))</f>
        <v>Electricity Supply</v>
      </c>
      <c r="B197" s="354" t="str">
        <f>INDEX('Policy Characteristics'!B:B,MATCH(PolicyLevers!$C197,'Policy Characteristics'!$C:$C,0))</f>
        <v>Carbon Capture and Sequestration</v>
      </c>
      <c r="C197" s="189" t="str">
        <f t="shared" si="16"/>
        <v>Electricity Sector Fraction of Potential Additional CCS Achieved</v>
      </c>
      <c r="D197" s="191" t="s">
        <v>604</v>
      </c>
      <c r="E197" s="184"/>
      <c r="F197" s="191" t="s">
        <v>605</v>
      </c>
      <c r="G197" s="184"/>
      <c r="H197" s="183">
        <v>885</v>
      </c>
      <c r="I197" s="361" t="s">
        <v>310</v>
      </c>
      <c r="J197" s="189" t="str">
        <f>INDEX('Policy Characteristics'!D:D,MATCH(PolicyLevers!$C197,'Policy Characteristics'!$C:$C,0))</f>
        <v>Electricity Sector CCS</v>
      </c>
      <c r="K197" s="189" t="str">
        <f>INDEX('Policy Characteristics'!E:E,MATCH(PolicyLevers!$C197,'Policy Characteristics'!$C:$C,0))</f>
        <v>elec CCS</v>
      </c>
      <c r="L197" s="190">
        <f>INDEX('Policy Characteristics'!F:F,MATCH(PolicyLevers!$C197,'Policy Characteristics'!$C:$C,0))</f>
        <v>0</v>
      </c>
      <c r="M197" s="190">
        <f>INDEX('Policy Characteristics'!G:G,MATCH(PolicyLevers!$C197,'Policy Characteristics'!$C:$C,0))</f>
        <v>1</v>
      </c>
      <c r="N197" s="251">
        <f>INDEX('Policy Characteristics'!H:H,MATCH(PolicyLevers!$C197,'Policy Characteristics'!$C:$C,0))</f>
        <v>0.01</v>
      </c>
      <c r="O197" s="251" t="str">
        <f>INDEX('Policy Characteristics'!I:I,MATCH(PolicyLevers!$C197,'Policy Characteristics'!$C:$C,0))</f>
        <v>% of CO2 captured</v>
      </c>
      <c r="P197" s="190"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1" t="str">
        <f>INDEX('Policy Characteristics'!K:K,MATCH(PolicyLevers!$C197,'Policy Characteristics'!$C:$C,0))</f>
        <v>ccs.html#ccs</v>
      </c>
      <c r="R197" s="251" t="str">
        <f>INDEX('Policy Characteristics'!L:L,MATCH(PolicyLevers!$C197,'Policy Characteristics'!$C:$C,0))</f>
        <v>carbon-capture-and-sequestration.html</v>
      </c>
      <c r="S197" s="219">
        <f>INDEX('Policy Characteristics'!M:M,MATCH(PolicyLevers!$C197,'Policy Characteristics'!$C:$C,0))</f>
        <v>0</v>
      </c>
      <c r="T197" s="199">
        <f>INDEX('Policy Characteristics'!N:N,MATCH(PolicyLevers!$C197,'Policy Characteristics'!$C:$C,0))</f>
        <v>0</v>
      </c>
      <c r="U197" s="189">
        <f>INDEX('Policy Characteristics'!O:O,MATCH(PolicyLevers!$C197,'Policy Characteristics'!$C:$C,0))</f>
        <v>0</v>
      </c>
    </row>
    <row r="198" spans="1:21" s="189" customFormat="1" x14ac:dyDescent="0.25">
      <c r="A198" s="350" t="str">
        <f>INDEX('Policy Characteristics'!A:A,MATCH(PolicyLevers!$C198,'Policy Characteristics'!$C:$C,0))</f>
        <v>Electricity Supply</v>
      </c>
      <c r="B198" s="354" t="str">
        <f>INDEX('Policy Characteristics'!B:B,MATCH(PolicyLevers!$C198,'Policy Characteristics'!$C:$C,0))</f>
        <v>Carbon Capture and Sequestration</v>
      </c>
      <c r="C198" s="189" t="str">
        <f t="shared" si="16"/>
        <v>Electricity Sector Fraction of Potential Additional CCS Achieved</v>
      </c>
      <c r="D198" s="191" t="s">
        <v>606</v>
      </c>
      <c r="E198" s="184"/>
      <c r="F198" s="191" t="s">
        <v>607</v>
      </c>
      <c r="G198" s="184"/>
      <c r="H198" s="183">
        <v>886</v>
      </c>
      <c r="I198" s="361" t="s">
        <v>310</v>
      </c>
      <c r="J198" s="189" t="str">
        <f>INDEX('Policy Characteristics'!D:D,MATCH(PolicyLevers!$C198,'Policy Characteristics'!$C:$C,0))</f>
        <v>Electricity Sector CCS</v>
      </c>
      <c r="K198" s="189" t="str">
        <f>INDEX('Policy Characteristics'!E:E,MATCH(PolicyLevers!$C198,'Policy Characteristics'!$C:$C,0))</f>
        <v>elec CCS</v>
      </c>
      <c r="L198" s="190">
        <f>INDEX('Policy Characteristics'!F:F,MATCH(PolicyLevers!$C198,'Policy Characteristics'!$C:$C,0))</f>
        <v>0</v>
      </c>
      <c r="M198" s="190">
        <f>INDEX('Policy Characteristics'!G:G,MATCH(PolicyLevers!$C198,'Policy Characteristics'!$C:$C,0))</f>
        <v>1</v>
      </c>
      <c r="N198" s="251">
        <f>INDEX('Policy Characteristics'!H:H,MATCH(PolicyLevers!$C198,'Policy Characteristics'!$C:$C,0))</f>
        <v>0.01</v>
      </c>
      <c r="O198" s="251" t="str">
        <f>INDEX('Policy Characteristics'!I:I,MATCH(PolicyLevers!$C198,'Policy Characteristics'!$C:$C,0))</f>
        <v>% of CO2 captured</v>
      </c>
      <c r="P198" s="190"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1" t="str">
        <f>INDEX('Policy Characteristics'!K:K,MATCH(PolicyLevers!$C198,'Policy Characteristics'!$C:$C,0))</f>
        <v>ccs.html#ccs</v>
      </c>
      <c r="R198" s="251" t="str">
        <f>INDEX('Policy Characteristics'!L:L,MATCH(PolicyLevers!$C198,'Policy Characteristics'!$C:$C,0))</f>
        <v>carbon-capture-and-sequestration.html</v>
      </c>
      <c r="S198" s="219">
        <f>INDEX('Policy Characteristics'!M:M,MATCH(PolicyLevers!$C198,'Policy Characteristics'!$C:$C,0))</f>
        <v>0</v>
      </c>
      <c r="T198" s="199">
        <f>INDEX('Policy Characteristics'!N:N,MATCH(PolicyLevers!$C198,'Policy Characteristics'!$C:$C,0))</f>
        <v>0</v>
      </c>
      <c r="U198" s="189">
        <f>INDEX('Policy Characteristics'!O:O,MATCH(PolicyLevers!$C198,'Policy Characteristics'!$C:$C,0))</f>
        <v>0</v>
      </c>
    </row>
    <row r="199" spans="1:21" s="189" customFormat="1" x14ac:dyDescent="0.25">
      <c r="A199" s="350" t="str">
        <f>INDEX('Policy Characteristics'!A:A,MATCH(PolicyLevers!$C199,'Policy Characteristics'!$C:$C,0))</f>
        <v>Electricity Supply</v>
      </c>
      <c r="B199" s="354" t="str">
        <f>INDEX('Policy Characteristics'!B:B,MATCH(PolicyLevers!$C199,'Policy Characteristics'!$C:$C,0))</f>
        <v>Carbon Capture and Sequestration</v>
      </c>
      <c r="C199" s="189" t="str">
        <f t="shared" si="16"/>
        <v>Electricity Sector Fraction of Potential Additional CCS Achieved</v>
      </c>
      <c r="D199" s="191" t="s">
        <v>608</v>
      </c>
      <c r="E199" s="184"/>
      <c r="F199" s="191" t="s">
        <v>609</v>
      </c>
      <c r="G199" s="184"/>
      <c r="H199" s="183">
        <v>887</v>
      </c>
      <c r="I199" s="361" t="s">
        <v>310</v>
      </c>
      <c r="J199" s="189" t="str">
        <f>INDEX('Policy Characteristics'!D:D,MATCH(PolicyLevers!$C199,'Policy Characteristics'!$C:$C,0))</f>
        <v>Electricity Sector CCS</v>
      </c>
      <c r="K199" s="189" t="str">
        <f>INDEX('Policy Characteristics'!E:E,MATCH(PolicyLevers!$C199,'Policy Characteristics'!$C:$C,0))</f>
        <v>elec CCS</v>
      </c>
      <c r="L199" s="190">
        <f>INDEX('Policy Characteristics'!F:F,MATCH(PolicyLevers!$C199,'Policy Characteristics'!$C:$C,0))</f>
        <v>0</v>
      </c>
      <c r="M199" s="190">
        <f>INDEX('Policy Characteristics'!G:G,MATCH(PolicyLevers!$C199,'Policy Characteristics'!$C:$C,0))</f>
        <v>1</v>
      </c>
      <c r="N199" s="251">
        <f>INDEX('Policy Characteristics'!H:H,MATCH(PolicyLevers!$C199,'Policy Characteristics'!$C:$C,0))</f>
        <v>0.01</v>
      </c>
      <c r="O199" s="251" t="str">
        <f>INDEX('Policy Characteristics'!I:I,MATCH(PolicyLevers!$C199,'Policy Characteristics'!$C:$C,0))</f>
        <v>% of CO2 captured</v>
      </c>
      <c r="P199" s="190"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1" t="str">
        <f>INDEX('Policy Characteristics'!K:K,MATCH(PolicyLevers!$C199,'Policy Characteristics'!$C:$C,0))</f>
        <v>ccs.html#ccs</v>
      </c>
      <c r="R199" s="251" t="str">
        <f>INDEX('Policy Characteristics'!L:L,MATCH(PolicyLevers!$C199,'Policy Characteristics'!$C:$C,0))</f>
        <v>carbon-capture-and-sequestration.html</v>
      </c>
      <c r="S199" s="219">
        <f>INDEX('Policy Characteristics'!M:M,MATCH(PolicyLevers!$C199,'Policy Characteristics'!$C:$C,0))</f>
        <v>0</v>
      </c>
      <c r="T199" s="199">
        <f>INDEX('Policy Characteristics'!N:N,MATCH(PolicyLevers!$C199,'Policy Characteristics'!$C:$C,0))</f>
        <v>0</v>
      </c>
      <c r="U199" s="189">
        <f>INDEX('Policy Characteristics'!O:O,MATCH(PolicyLevers!$C199,'Policy Characteristics'!$C:$C,0))</f>
        <v>0</v>
      </c>
    </row>
    <row r="200" spans="1:21" s="189" customFormat="1" x14ac:dyDescent="0.25">
      <c r="A200" s="350" t="str">
        <f>INDEX('Policy Characteristics'!A:A,MATCH(PolicyLevers!$C200,'Policy Characteristics'!$C:$C,0))</f>
        <v>Electricity Supply</v>
      </c>
      <c r="B200" s="354" t="str">
        <f>INDEX('Policy Characteristics'!B:B,MATCH(PolicyLevers!$C200,'Policy Characteristics'!$C:$C,0))</f>
        <v>Carbon Capture and Sequestration</v>
      </c>
      <c r="C200" s="189" t="str">
        <f t="shared" si="16"/>
        <v>Electricity Sector Fraction of Potential Additional CCS Achieved</v>
      </c>
      <c r="D200" s="191" t="s">
        <v>611</v>
      </c>
      <c r="E200" s="184"/>
      <c r="F200" s="191" t="s">
        <v>612</v>
      </c>
      <c r="G200" s="184"/>
      <c r="H200" s="183">
        <v>888</v>
      </c>
      <c r="I200" s="356" t="s">
        <v>332</v>
      </c>
      <c r="J200" s="189" t="str">
        <f>INDEX('Policy Characteristics'!D:D,MATCH(PolicyLevers!$C200,'Policy Characteristics'!$C:$C,0))</f>
        <v>Electricity Sector CCS</v>
      </c>
      <c r="K200" s="189" t="str">
        <f>INDEX('Policy Characteristics'!E:E,MATCH(PolicyLevers!$C200,'Policy Characteristics'!$C:$C,0))</f>
        <v>elec CCS</v>
      </c>
      <c r="L200" s="190">
        <f>INDEX('Policy Characteristics'!F:F,MATCH(PolicyLevers!$C200,'Policy Characteristics'!$C:$C,0))</f>
        <v>0</v>
      </c>
      <c r="M200" s="190">
        <f>INDEX('Policy Characteristics'!G:G,MATCH(PolicyLevers!$C200,'Policy Characteristics'!$C:$C,0))</f>
        <v>1</v>
      </c>
      <c r="N200" s="251">
        <f>INDEX('Policy Characteristics'!H:H,MATCH(PolicyLevers!$C200,'Policy Characteristics'!$C:$C,0))</f>
        <v>0.01</v>
      </c>
      <c r="O200" s="199" t="str">
        <f>INDEX('Policy Characteristics'!I:I,MATCH(PolicyLevers!$C200,'Policy Characteristics'!$C:$C,0))</f>
        <v>% of CO2 captured</v>
      </c>
      <c r="P200" s="184"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199" t="str">
        <f>INDEX('Policy Characteristics'!K:K,MATCH(PolicyLevers!$C200,'Policy Characteristics'!$C:$C,0))</f>
        <v>ccs.html#ccs</v>
      </c>
      <c r="R200" s="191" t="str">
        <f>INDEX('Policy Characteristics'!L:L,MATCH(PolicyLevers!$C200,'Policy Characteristics'!$C:$C,0))</f>
        <v>carbon-capture-and-sequestration.html</v>
      </c>
      <c r="S200" s="219">
        <f>INDEX('Policy Characteristics'!M:M,MATCH(PolicyLevers!$C200,'Policy Characteristics'!$C:$C,0))</f>
        <v>0</v>
      </c>
      <c r="T200" s="199">
        <f>INDEX('Policy Characteristics'!N:N,MATCH(PolicyLevers!$C200,'Policy Characteristics'!$C:$C,0))</f>
        <v>0</v>
      </c>
      <c r="U200" s="189">
        <f>INDEX('Policy Characteristics'!O:O,MATCH(PolicyLevers!$C200,'Policy Characteristics'!$C:$C,0))</f>
        <v>0</v>
      </c>
    </row>
    <row r="201" spans="1:21" s="189" customFormat="1" x14ac:dyDescent="0.25">
      <c r="A201" s="350" t="str">
        <f>INDEX('Policy Characteristics'!A:A,MATCH(PolicyLevers!$C201,'Policy Characteristics'!$C:$C,0))</f>
        <v>Electricity Supply</v>
      </c>
      <c r="B201" s="354" t="str">
        <f>INDEX('Policy Characteristics'!B:B,MATCH(PolicyLevers!$C201,'Policy Characteristics'!$C:$C,0))</f>
        <v>Carbon Capture and Sequestration</v>
      </c>
      <c r="C201" s="189" t="str">
        <f t="shared" si="16"/>
        <v>Electricity Sector Fraction of Potential Additional CCS Achieved</v>
      </c>
      <c r="D201" s="191" t="s">
        <v>613</v>
      </c>
      <c r="E201" s="184"/>
      <c r="F201" s="191" t="s">
        <v>614</v>
      </c>
      <c r="G201" s="184"/>
      <c r="H201" s="183">
        <v>889</v>
      </c>
      <c r="I201" s="356" t="s">
        <v>332</v>
      </c>
      <c r="J201" s="189" t="str">
        <f>INDEX('Policy Characteristics'!D:D,MATCH(PolicyLevers!$C201,'Policy Characteristics'!$C:$C,0))</f>
        <v>Electricity Sector CCS</v>
      </c>
      <c r="K201" s="189" t="str">
        <f>INDEX('Policy Characteristics'!E:E,MATCH(PolicyLevers!$C201,'Policy Characteristics'!$C:$C,0))</f>
        <v>elec CCS</v>
      </c>
      <c r="L201" s="190">
        <f>INDEX('Policy Characteristics'!F:F,MATCH(PolicyLevers!$C201,'Policy Characteristics'!$C:$C,0))</f>
        <v>0</v>
      </c>
      <c r="M201" s="190">
        <f>INDEX('Policy Characteristics'!G:G,MATCH(PolicyLevers!$C201,'Policy Characteristics'!$C:$C,0))</f>
        <v>1</v>
      </c>
      <c r="N201" s="251">
        <f>INDEX('Policy Characteristics'!H:H,MATCH(PolicyLevers!$C201,'Policy Characteristics'!$C:$C,0))</f>
        <v>0.01</v>
      </c>
      <c r="O201" s="199" t="str">
        <f>INDEX('Policy Characteristics'!I:I,MATCH(PolicyLevers!$C201,'Policy Characteristics'!$C:$C,0))</f>
        <v>% of CO2 captured</v>
      </c>
      <c r="P201" s="184"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199" t="str">
        <f>INDEX('Policy Characteristics'!K:K,MATCH(PolicyLevers!$C201,'Policy Characteristics'!$C:$C,0))</f>
        <v>ccs.html#ccs</v>
      </c>
      <c r="R201" s="191" t="str">
        <f>INDEX('Policy Characteristics'!L:L,MATCH(PolicyLevers!$C201,'Policy Characteristics'!$C:$C,0))</f>
        <v>carbon-capture-and-sequestration.html</v>
      </c>
      <c r="S201" s="219">
        <f>INDEX('Policy Characteristics'!M:M,MATCH(PolicyLevers!$C201,'Policy Characteristics'!$C:$C,0))</f>
        <v>0</v>
      </c>
      <c r="T201" s="199">
        <f>INDEX('Policy Characteristics'!N:N,MATCH(PolicyLevers!$C201,'Policy Characteristics'!$C:$C,0))</f>
        <v>0</v>
      </c>
      <c r="U201" s="189">
        <f>INDEX('Policy Characteristics'!O:O,MATCH(PolicyLevers!$C201,'Policy Characteristics'!$C:$C,0))</f>
        <v>0</v>
      </c>
    </row>
    <row r="202" spans="1:21" s="189" customFormat="1" x14ac:dyDescent="0.25">
      <c r="A202" s="350" t="str">
        <f>INDEX('Policy Characteristics'!A:A,MATCH(PolicyLevers!$C202,'Policy Characteristics'!$C:$C,0))</f>
        <v>Electricity Supply</v>
      </c>
      <c r="B202" s="354" t="str">
        <f>INDEX('Policy Characteristics'!B:B,MATCH(PolicyLevers!$C202,'Policy Characteristics'!$C:$C,0))</f>
        <v>Carbon Capture and Sequestration</v>
      </c>
      <c r="C202" s="189" t="str">
        <f t="shared" si="16"/>
        <v>Electricity Sector Fraction of Potential Additional CCS Achieved</v>
      </c>
      <c r="D202" s="191" t="s">
        <v>615</v>
      </c>
      <c r="E202" s="184"/>
      <c r="F202" s="191" t="s">
        <v>616</v>
      </c>
      <c r="G202" s="184"/>
      <c r="H202" s="183">
        <v>890</v>
      </c>
      <c r="I202" s="356" t="s">
        <v>332</v>
      </c>
      <c r="J202" s="189" t="str">
        <f>INDEX('Policy Characteristics'!D:D,MATCH(PolicyLevers!$C202,'Policy Characteristics'!$C:$C,0))</f>
        <v>Electricity Sector CCS</v>
      </c>
      <c r="K202" s="189" t="str">
        <f>INDEX('Policy Characteristics'!E:E,MATCH(PolicyLevers!$C202,'Policy Characteristics'!$C:$C,0))</f>
        <v>elec CCS</v>
      </c>
      <c r="L202" s="190">
        <f>INDEX('Policy Characteristics'!F:F,MATCH(PolicyLevers!$C202,'Policy Characteristics'!$C:$C,0))</f>
        <v>0</v>
      </c>
      <c r="M202" s="190">
        <f>INDEX('Policy Characteristics'!G:G,MATCH(PolicyLevers!$C202,'Policy Characteristics'!$C:$C,0))</f>
        <v>1</v>
      </c>
      <c r="N202" s="251">
        <f>INDEX('Policy Characteristics'!H:H,MATCH(PolicyLevers!$C202,'Policy Characteristics'!$C:$C,0))</f>
        <v>0.01</v>
      </c>
      <c r="O202" s="199" t="str">
        <f>INDEX('Policy Characteristics'!I:I,MATCH(PolicyLevers!$C202,'Policy Characteristics'!$C:$C,0))</f>
        <v>% of CO2 captured</v>
      </c>
      <c r="P202" s="184"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199" t="str">
        <f>INDEX('Policy Characteristics'!K:K,MATCH(PolicyLevers!$C202,'Policy Characteristics'!$C:$C,0))</f>
        <v>ccs.html#ccs</v>
      </c>
      <c r="R202" s="191" t="str">
        <f>INDEX('Policy Characteristics'!L:L,MATCH(PolicyLevers!$C202,'Policy Characteristics'!$C:$C,0))</f>
        <v>carbon-capture-and-sequestration.html</v>
      </c>
      <c r="S202" s="219">
        <f>INDEX('Policy Characteristics'!M:M,MATCH(PolicyLevers!$C202,'Policy Characteristics'!$C:$C,0))</f>
        <v>0</v>
      </c>
      <c r="T202" s="199">
        <f>INDEX('Policy Characteristics'!N:N,MATCH(PolicyLevers!$C202,'Policy Characteristics'!$C:$C,0))</f>
        <v>0</v>
      </c>
      <c r="U202" s="189">
        <f>INDEX('Policy Characteristics'!O:O,MATCH(PolicyLevers!$C202,'Policy Characteristics'!$C:$C,0))</f>
        <v>0</v>
      </c>
    </row>
    <row r="203" spans="1:21" s="189" customFormat="1" x14ac:dyDescent="0.25">
      <c r="A203" s="350" t="str">
        <f>INDEX('Policy Characteristics'!A:A,MATCH(PolicyLevers!$C203,'Policy Characteristics'!$C:$C,0))</f>
        <v>Electricity Supply</v>
      </c>
      <c r="B203" s="354" t="str">
        <f>INDEX('Policy Characteristics'!B:B,MATCH(PolicyLevers!$C203,'Policy Characteristics'!$C:$C,0))</f>
        <v>Carbon Capture and Sequestration</v>
      </c>
      <c r="C203" s="189" t="str">
        <f t="shared" si="16"/>
        <v>Electricity Sector Fraction of Potential Additional CCS Achieved</v>
      </c>
      <c r="D203" s="191" t="s">
        <v>617</v>
      </c>
      <c r="E203" s="184"/>
      <c r="F203" s="191" t="s">
        <v>618</v>
      </c>
      <c r="G203" s="184"/>
      <c r="H203" s="183">
        <v>891</v>
      </c>
      <c r="I203" s="361" t="s">
        <v>310</v>
      </c>
      <c r="J203" s="189" t="str">
        <f>INDEX('Policy Characteristics'!D:D,MATCH(PolicyLevers!$C203,'Policy Characteristics'!$C:$C,0))</f>
        <v>Electricity Sector CCS</v>
      </c>
      <c r="K203" s="189" t="str">
        <f>INDEX('Policy Characteristics'!E:E,MATCH(PolicyLevers!$C203,'Policy Characteristics'!$C:$C,0))</f>
        <v>elec CCS</v>
      </c>
      <c r="L203" s="190">
        <f>INDEX('Policy Characteristics'!F:F,MATCH(PolicyLevers!$C203,'Policy Characteristics'!$C:$C,0))</f>
        <v>0</v>
      </c>
      <c r="M203" s="190">
        <f>INDEX('Policy Characteristics'!G:G,MATCH(PolicyLevers!$C203,'Policy Characteristics'!$C:$C,0))</f>
        <v>1</v>
      </c>
      <c r="N203" s="251">
        <f>INDEX('Policy Characteristics'!H:H,MATCH(PolicyLevers!$C203,'Policy Characteristics'!$C:$C,0))</f>
        <v>0.01</v>
      </c>
      <c r="O203" s="251" t="str">
        <f>INDEX('Policy Characteristics'!I:I,MATCH(PolicyLevers!$C203,'Policy Characteristics'!$C:$C,0))</f>
        <v>% of CO2 captured</v>
      </c>
      <c r="P203" s="190"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1" t="str">
        <f>INDEX('Policy Characteristics'!K:K,MATCH(PolicyLevers!$C203,'Policy Characteristics'!$C:$C,0))</f>
        <v>ccs.html#ccs</v>
      </c>
      <c r="R203" s="251" t="str">
        <f>INDEX('Policy Characteristics'!L:L,MATCH(PolicyLevers!$C203,'Policy Characteristics'!$C:$C,0))</f>
        <v>carbon-capture-and-sequestration.html</v>
      </c>
      <c r="S203" s="219">
        <f>INDEX('Policy Characteristics'!M:M,MATCH(PolicyLevers!$C203,'Policy Characteristics'!$C:$C,0))</f>
        <v>0</v>
      </c>
      <c r="T203" s="199">
        <f>INDEX('Policy Characteristics'!N:N,MATCH(PolicyLevers!$C203,'Policy Characteristics'!$C:$C,0))</f>
        <v>0</v>
      </c>
      <c r="U203" s="189">
        <f>INDEX('Policy Characteristics'!O:O,MATCH(PolicyLevers!$C203,'Policy Characteristics'!$C:$C,0))</f>
        <v>0</v>
      </c>
    </row>
    <row r="204" spans="1:21" s="189" customFormat="1" x14ac:dyDescent="0.25">
      <c r="A204" s="350" t="str">
        <f>INDEX('Policy Characteristics'!A:A,MATCH(PolicyLevers!$C204,'Policy Characteristics'!$C:$C,0))</f>
        <v>Electricity Supply</v>
      </c>
      <c r="B204" s="356" t="str">
        <f>INDEX('Policy Characteristics'!B:B,MATCH(PolicyLevers!$C204,'Policy Characteristics'!$C:$C,0))</f>
        <v>Clean Electricity Standard</v>
      </c>
      <c r="C204" s="181" t="s">
        <v>628</v>
      </c>
      <c r="D204" s="184"/>
      <c r="E204" s="184"/>
      <c r="F204" s="184"/>
      <c r="G204" s="184"/>
      <c r="H204" s="43">
        <v>508</v>
      </c>
      <c r="I204" s="356" t="s">
        <v>310</v>
      </c>
      <c r="J204" s="184" t="str">
        <f>INDEX('Policy Characteristics'!D:D,MATCH(PolicyLevers!$C204,'Policy Characteristics'!$C:$C,0))</f>
        <v>Clean Electricity Standard</v>
      </c>
      <c r="K204" s="181" t="str">
        <f>INDEX('Policy Characteristics'!E:E,MATCH(PolicyLevers!$C204,'Policy Characteristics'!$C:$C,0))</f>
        <v>elec renewable portfolio standards</v>
      </c>
      <c r="L204" s="203">
        <f>INDEX('Policy Characteristics'!F:F,MATCH(PolicyLevers!$C204,'Policy Characteristics'!$C:$C,0))</f>
        <v>0</v>
      </c>
      <c r="M204" s="204">
        <f>INDEX('Policy Characteristics'!G:G,MATCH(PolicyLevers!$C204,'Policy Characteristics'!$C:$C,0))</f>
        <v>1</v>
      </c>
      <c r="N204" s="204">
        <f>INDEX('Policy Characteristics'!H:H,MATCH(PolicyLevers!$C204,'Policy Characteristics'!$C:$C,0))</f>
        <v>0.01</v>
      </c>
      <c r="O204" s="184" t="str">
        <f>INDEX('Policy Characteristics'!I:I,MATCH(PolicyLevers!$C204,'Policy Characteristics'!$C:$C,0))</f>
        <v>% of electricity generation</v>
      </c>
      <c r="P204" s="223"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includingLouisiana.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4" t="str">
        <f>INDEX('Policy Characteristics'!K:K,MATCH(PolicyLevers!$C204,'Policy Characteristics'!$C:$C,0))</f>
        <v>electricity-sector-main.html#ces</v>
      </c>
      <c r="R204" s="191" t="str">
        <f>INDEX('Policy Characteristics'!L:L,MATCH(PolicyLevers!$C204,'Policy Characteristics'!$C:$C,0))</f>
        <v>clean-energy-standard.html</v>
      </c>
      <c r="S204" s="212"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4">
        <f>INDEX('Policy Characteristics'!N:N,MATCH(PolicyLevers!$C204,'Policy Characteristics'!$C:$C,0))</f>
        <v>0</v>
      </c>
      <c r="U204" s="189" t="str">
        <f>INDEX('Policy Characteristics'!O:O,MATCH(PolicyLevers!$C204,'Policy Characteristics'!$C:$C,0))</f>
        <v>BRPSPTY</v>
      </c>
    </row>
    <row r="205" spans="1:21" s="182" customFormat="1" x14ac:dyDescent="0.25">
      <c r="A205" s="350" t="str">
        <f>INDEX('Policy Characteristics'!A:A,MATCH(PolicyLevers!$C205,'Policy Characteristics'!$C:$C,0))</f>
        <v>Electricity Supply</v>
      </c>
      <c r="B205" s="353" t="str">
        <f>INDEX('Policy Characteristics'!B:B,MATCH(PolicyLevers!$C205,'Policy Characteristics'!$C:$C,0))</f>
        <v>Change Electricity Exports</v>
      </c>
      <c r="C205" s="182" t="s">
        <v>635</v>
      </c>
      <c r="D205" s="191"/>
      <c r="E205" s="191"/>
      <c r="F205" s="191"/>
      <c r="G205" s="191"/>
      <c r="H205" s="183">
        <v>148</v>
      </c>
      <c r="I205" s="356" t="s">
        <v>310</v>
      </c>
      <c r="J205" s="182" t="str">
        <f>INDEX('Policy Characteristics'!D:D,MATCH(PolicyLevers!$C205,'Policy Characteristics'!$C:$C,0))</f>
        <v>Electricity Imports and Exports</v>
      </c>
      <c r="K205" s="181" t="str">
        <f>INDEX('Policy Characteristics'!E:E,MATCH(PolicyLevers!$C205,'Policy Characteristics'!$C:$C,0))</f>
        <v>elec change exports</v>
      </c>
      <c r="L205" s="185">
        <f>INDEX('Policy Characteristics'!F:F,MATCH(PolicyLevers!$C205,'Policy Characteristics'!$C:$C,0))</f>
        <v>-0.5</v>
      </c>
      <c r="M205" s="185">
        <f>INDEX('Policy Characteristics'!G:G,MATCH(PolicyLevers!$C205,'Policy Characteristics'!$C:$C,0))</f>
        <v>1</v>
      </c>
      <c r="N205" s="185">
        <f>INDEX('Policy Characteristics'!H:H,MATCH(PolicyLevers!$C205,'Policy Characteristics'!$C:$C,0))</f>
        <v>0.02</v>
      </c>
      <c r="O205" s="191" t="str">
        <f>INDEX('Policy Characteristics'!I:I,MATCH(PolicyLevers!$C205,'Policy Characteristics'!$C:$C,0))</f>
        <v>% change in exports</v>
      </c>
      <c r="P205" s="193"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Louisiana increased by 0%.</v>
      </c>
      <c r="Q205" s="184" t="str">
        <f>INDEX('Policy Characteristics'!K:K,MATCH(PolicyLevers!$C205,'Policy Characteristics'!$C:$C,0))</f>
        <v>electricity-sector-main.html#elec-exports</v>
      </c>
      <c r="R205" s="191" t="str">
        <f>INDEX('Policy Characteristics'!L:L,MATCH(PolicyLevers!$C205,'Policy Characteristics'!$C:$C,0))</f>
        <v>electricity-imports-exports.html</v>
      </c>
      <c r="S205" s="212" t="str">
        <f>INDEX('Policy Characteristics'!M:M,MATCH(PolicyLevers!$C205,'Policy Characteristics'!$C:$C,0))</f>
        <v>Energy Information Administation.  2016.  Electric Power Annual.  Table 2.13.</v>
      </c>
      <c r="T205" s="191">
        <f>INDEX('Policy Characteristics'!N:N,MATCH(PolicyLevers!$C205,'Policy Characteristics'!$C:$C,0))</f>
        <v>0</v>
      </c>
      <c r="U205" s="182" t="str">
        <f>INDEX('Policy Characteristics'!O:O,MATCH(PolicyLevers!$C205,'Policy Characteristics'!$C:$C,0))</f>
        <v>EIAE</v>
      </c>
    </row>
    <row r="206" spans="1:21" s="182" customFormat="1" x14ac:dyDescent="0.25">
      <c r="A206" s="350" t="str">
        <f>INDEX('Policy Characteristics'!A:A,MATCH(PolicyLevers!$C206,'Policy Characteristics'!$C:$C,0))</f>
        <v>Electricity Supply</v>
      </c>
      <c r="B206" s="353" t="str">
        <f>INDEX('Policy Characteristics'!B:B,MATCH(PolicyLevers!$C206,'Policy Characteristics'!$C:$C,0))</f>
        <v>Change Electricity Imports</v>
      </c>
      <c r="C206" s="182" t="s">
        <v>643</v>
      </c>
      <c r="D206" s="184" t="s">
        <v>578</v>
      </c>
      <c r="E206" s="184"/>
      <c r="F206" s="184" t="s">
        <v>579</v>
      </c>
      <c r="G206" s="191"/>
      <c r="H206" s="183">
        <v>149</v>
      </c>
      <c r="I206" s="356" t="s">
        <v>310</v>
      </c>
      <c r="J206" s="182" t="str">
        <f>INDEX('Policy Characteristics'!D:D,MATCH(PolicyLevers!$C206,'Policy Characteristics'!$C:$C,0))</f>
        <v>Electricity Imports and Exports</v>
      </c>
      <c r="K206" s="181" t="str">
        <f>INDEX('Policy Characteristics'!E:E,MATCH(PolicyLevers!$C206,'Policy Characteristics'!$C:$C,0))</f>
        <v>elec change imports</v>
      </c>
      <c r="L206" s="185">
        <f>INDEX('Policy Characteristics'!F:F,MATCH(PolicyLevers!$C206,'Policy Characteristics'!$C:$C,0))</f>
        <v>-0.5</v>
      </c>
      <c r="M206" s="185">
        <f>INDEX('Policy Characteristics'!G:G,MATCH(PolicyLevers!$C206,'Policy Characteristics'!$C:$C,0))</f>
        <v>1</v>
      </c>
      <c r="N206" s="185">
        <f>INDEX('Policy Characteristics'!H:H,MATCH(PolicyLevers!$C206,'Policy Characteristics'!$C:$C,0))</f>
        <v>0.02</v>
      </c>
      <c r="O206" s="191" t="str">
        <f>INDEX('Policy Characteristics'!I:I,MATCH(PolicyLevers!$C206,'Policy Characteristics'!$C:$C,0))</f>
        <v>% change in imports</v>
      </c>
      <c r="P206" s="193"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45%.//**Natural Gas Nonpeaker : **From 2010-2018, electricity exports in Louisiana increased by 45%.//**Nuclear : **From 2010-2018, electricity exports in Louisiana increased by 45%.//**Hydro : **From 2010-2018, electricity exports in Louisiana increased by 45%.//**Onshore Wind : **From 2010-2018, electricity exports in Louisiana increased by 45%.//**Solar PV : **From 2010-2018, electricity exports in Louisiana increased by 45%.//**Biomass : **From 2010-2018, electricity exports in Louisiana increased by 45%.//**Petroleum : **From 2010-2018, electricity exports in Louisiana increased by 45%.</v>
      </c>
      <c r="Q206" s="184" t="str">
        <f>INDEX('Policy Characteristics'!K:K,MATCH(PolicyLevers!$C206,'Policy Characteristics'!$C:$C,0))</f>
        <v>electricity-sector-main.html#elec-imports</v>
      </c>
      <c r="R206" s="191" t="str">
        <f>INDEX('Policy Characteristics'!L:L,MATCH(PolicyLevers!$C206,'Policy Characteristics'!$C:$C,0))</f>
        <v>electricity-imports-exports.html</v>
      </c>
      <c r="S206" s="212" t="str">
        <f>INDEX('Policy Characteristics'!M:M,MATCH(PolicyLevers!$C206,'Policy Characteristics'!$C:$C,0))</f>
        <v>Energy Information Administation.  2016.  Electric Power Annual.  Table 2.13.</v>
      </c>
      <c r="T206" s="191">
        <f>INDEX('Policy Characteristics'!N:N,MATCH(PolicyLevers!$C206,'Policy Characteristics'!$C:$C,0))</f>
        <v>0</v>
      </c>
      <c r="U206" s="182" t="str">
        <f>INDEX('Policy Characteristics'!O:O,MATCH(PolicyLevers!$C206,'Policy Characteristics'!$C:$C,0))</f>
        <v>EIAE</v>
      </c>
    </row>
    <row r="207" spans="1:21" s="182" customFormat="1" x14ac:dyDescent="0.25">
      <c r="A207" s="350" t="str">
        <f>INDEX('Policy Characteristics'!A:A,MATCH(PolicyLevers!$C207,'Policy Characteristics'!$C:$C,0))</f>
        <v>Electricity Supply</v>
      </c>
      <c r="B207" s="354" t="str">
        <f>INDEX('Policy Characteristics'!B:B,MATCH(PolicyLevers!$C207,'Policy Characteristics'!$C:$C,0))</f>
        <v>Change Electricity Imports</v>
      </c>
      <c r="C207" s="189" t="str">
        <f t="shared" ref="C207:C221" si="17">C$206</f>
        <v>Percent Change in Electricity Imports</v>
      </c>
      <c r="D207" s="191" t="s">
        <v>585</v>
      </c>
      <c r="E207" s="184"/>
      <c r="F207" s="191" t="s">
        <v>586</v>
      </c>
      <c r="G207" s="191"/>
      <c r="H207" s="183">
        <v>526</v>
      </c>
      <c r="I207" s="356" t="s">
        <v>310</v>
      </c>
      <c r="J207" s="189" t="str">
        <f>INDEX('Policy Characteristics'!D:D,MATCH(PolicyLevers!$C207,'Policy Characteristics'!$C:$C,0))</f>
        <v>Electricity Imports and Exports</v>
      </c>
      <c r="K207" s="189" t="str">
        <f>INDEX('Policy Characteristics'!E:E,MATCH(PolicyLevers!$C207,'Policy Characteristics'!$C:$C,0))</f>
        <v>elec change imports</v>
      </c>
      <c r="L207" s="190">
        <f>INDEX('Policy Characteristics'!F:F,MATCH(PolicyLevers!$C207,'Policy Characteristics'!$C:$C,0))</f>
        <v>-0.5</v>
      </c>
      <c r="M207" s="190">
        <f>INDEX('Policy Characteristics'!G:G,MATCH(PolicyLevers!$C207,'Policy Characteristics'!$C:$C,0))</f>
        <v>1</v>
      </c>
      <c r="N207" s="251">
        <f>INDEX('Policy Characteristics'!H:H,MATCH(PolicyLevers!$C207,'Policy Characteristics'!$C:$C,0))</f>
        <v>0.02</v>
      </c>
      <c r="O207" s="189" t="str">
        <f>INDEX('Policy Characteristics'!I:I,MATCH(PolicyLevers!$C207,'Policy Characteristics'!$C:$C,0))</f>
        <v>% change in imports</v>
      </c>
      <c r="P207" s="193"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45%.//**Natural Gas Nonpeaker : **From 2010-2018, electricity exports in Louisiana increased by 45%.//**Nuclear : **From 2010-2018, electricity exports in Louisiana increased by 45%.//**Hydro : **From 2010-2018, electricity exports in Louisiana increased by 45%.//**Onshore Wind : **From 2010-2018, electricity exports in Louisiana increased by 45%.//**Solar PV : **From 2010-2018, electricity exports in Louisiana increased by 45%.//**Biomass : **From 2010-2018, electricity exports in Louisiana increased by 45%.//**Petroleum : **From 2010-2018, electricity exports in Louisiana increased by 45%.</v>
      </c>
      <c r="Q207" s="189" t="str">
        <f>INDEX('Policy Characteristics'!K:K,MATCH(PolicyLevers!$C207,'Policy Characteristics'!$C:$C,0))</f>
        <v>electricity-sector-main.html#elec-imports</v>
      </c>
      <c r="R207" s="189" t="str">
        <f>INDEX('Policy Characteristics'!L:L,MATCH(PolicyLevers!$C207,'Policy Characteristics'!$C:$C,0))</f>
        <v>electricity-imports-exports.html</v>
      </c>
      <c r="S207" s="224" t="str">
        <f>INDEX('Policy Characteristics'!M:M,MATCH(PolicyLevers!$C207,'Policy Characteristics'!$C:$C,0))</f>
        <v>Energy Information Administation.  2016.  Electric Power Annual.  Table 2.13.</v>
      </c>
      <c r="T207" s="191">
        <f>INDEX('Policy Characteristics'!N:N,MATCH(PolicyLevers!$C207,'Policy Characteristics'!$C:$C,0))</f>
        <v>0</v>
      </c>
      <c r="U207" s="182" t="str">
        <f>INDEX('Policy Characteristics'!O:O,MATCH(PolicyLevers!$C207,'Policy Characteristics'!$C:$C,0))</f>
        <v>EIAE</v>
      </c>
    </row>
    <row r="208" spans="1:21" s="182" customFormat="1" x14ac:dyDescent="0.25">
      <c r="A208" s="350" t="str">
        <f>INDEX('Policy Characteristics'!A:A,MATCH(PolicyLevers!$C208,'Policy Characteristics'!$C:$C,0))</f>
        <v>Electricity Supply</v>
      </c>
      <c r="B208" s="354" t="str">
        <f>INDEX('Policy Characteristics'!B:B,MATCH(PolicyLevers!$C208,'Policy Characteristics'!$C:$C,0))</f>
        <v>Change Electricity Imports</v>
      </c>
      <c r="C208" s="189" t="str">
        <f t="shared" si="17"/>
        <v>Percent Change in Electricity Imports</v>
      </c>
      <c r="D208" s="191" t="s">
        <v>588</v>
      </c>
      <c r="E208" s="184"/>
      <c r="F208" s="191" t="s">
        <v>589</v>
      </c>
      <c r="G208" s="191"/>
      <c r="H208" s="183">
        <v>527</v>
      </c>
      <c r="I208" s="356" t="s">
        <v>310</v>
      </c>
      <c r="J208" s="189" t="str">
        <f>INDEX('Policy Characteristics'!D:D,MATCH(PolicyLevers!$C208,'Policy Characteristics'!$C:$C,0))</f>
        <v>Electricity Imports and Exports</v>
      </c>
      <c r="K208" s="189" t="str">
        <f>INDEX('Policy Characteristics'!E:E,MATCH(PolicyLevers!$C208,'Policy Characteristics'!$C:$C,0))</f>
        <v>elec change imports</v>
      </c>
      <c r="L208" s="190">
        <f>INDEX('Policy Characteristics'!F:F,MATCH(PolicyLevers!$C208,'Policy Characteristics'!$C:$C,0))</f>
        <v>-0.5</v>
      </c>
      <c r="M208" s="190">
        <f>INDEX('Policy Characteristics'!G:G,MATCH(PolicyLevers!$C208,'Policy Characteristics'!$C:$C,0))</f>
        <v>1</v>
      </c>
      <c r="N208" s="251">
        <f>INDEX('Policy Characteristics'!H:H,MATCH(PolicyLevers!$C208,'Policy Characteristics'!$C:$C,0))</f>
        <v>0.02</v>
      </c>
      <c r="O208" s="189" t="str">
        <f>INDEX('Policy Characteristics'!I:I,MATCH(PolicyLevers!$C208,'Policy Characteristics'!$C:$C,0))</f>
        <v>% change in imports</v>
      </c>
      <c r="P208" s="193"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45%.//**Natural Gas Nonpeaker : **From 2010-2018, electricity exports in Louisiana increased by 45%.//**Nuclear : **From 2010-2018, electricity exports in Louisiana increased by 45%.//**Hydro : **From 2010-2018, electricity exports in Louisiana increased by 45%.//**Onshore Wind : **From 2010-2018, electricity exports in Louisiana increased by 45%.//**Solar PV : **From 2010-2018, electricity exports in Louisiana increased by 45%.//**Biomass : **From 2010-2018, electricity exports in Louisiana increased by 45%.//**Petroleum : **From 2010-2018, electricity exports in Louisiana increased by 45%.</v>
      </c>
      <c r="Q208" s="189" t="str">
        <f>INDEX('Policy Characteristics'!K:K,MATCH(PolicyLevers!$C208,'Policy Characteristics'!$C:$C,0))</f>
        <v>electricity-sector-main.html#elec-imports</v>
      </c>
      <c r="R208" s="189" t="str">
        <f>INDEX('Policy Characteristics'!L:L,MATCH(PolicyLevers!$C208,'Policy Characteristics'!$C:$C,0))</f>
        <v>electricity-imports-exports.html</v>
      </c>
      <c r="S208" s="224" t="str">
        <f>INDEX('Policy Characteristics'!M:M,MATCH(PolicyLevers!$C208,'Policy Characteristics'!$C:$C,0))</f>
        <v>Energy Information Administation.  2016.  Electric Power Annual.  Table 2.13.</v>
      </c>
      <c r="T208" s="191">
        <f>INDEX('Policy Characteristics'!N:N,MATCH(PolicyLevers!$C208,'Policy Characteristics'!$C:$C,0))</f>
        <v>0</v>
      </c>
      <c r="U208" s="182" t="str">
        <f>INDEX('Policy Characteristics'!O:O,MATCH(PolicyLevers!$C208,'Policy Characteristics'!$C:$C,0))</f>
        <v>EIAE</v>
      </c>
    </row>
    <row r="209" spans="1:21" s="182" customFormat="1" x14ac:dyDescent="0.25">
      <c r="A209" s="350" t="str">
        <f>INDEX('Policy Characteristics'!A:A,MATCH(PolicyLevers!$C209,'Policy Characteristics'!$C:$C,0))</f>
        <v>Electricity Supply</v>
      </c>
      <c r="B209" s="354" t="str">
        <f>INDEX('Policy Characteristics'!B:B,MATCH(PolicyLevers!$C209,'Policy Characteristics'!$C:$C,0))</f>
        <v>Change Electricity Imports</v>
      </c>
      <c r="C209" s="189" t="str">
        <f t="shared" si="17"/>
        <v>Percent Change in Electricity Imports</v>
      </c>
      <c r="D209" s="191" t="s">
        <v>591</v>
      </c>
      <c r="E209" s="184"/>
      <c r="F209" s="191" t="s">
        <v>592</v>
      </c>
      <c r="G209" s="191"/>
      <c r="H209" s="183">
        <v>528</v>
      </c>
      <c r="I209" s="356" t="s">
        <v>310</v>
      </c>
      <c r="J209" s="189" t="str">
        <f>INDEX('Policy Characteristics'!D:D,MATCH(PolicyLevers!$C209,'Policy Characteristics'!$C:$C,0))</f>
        <v>Electricity Imports and Exports</v>
      </c>
      <c r="K209" s="189" t="str">
        <f>INDEX('Policy Characteristics'!E:E,MATCH(PolicyLevers!$C209,'Policy Characteristics'!$C:$C,0))</f>
        <v>elec change imports</v>
      </c>
      <c r="L209" s="190">
        <f>INDEX('Policy Characteristics'!F:F,MATCH(PolicyLevers!$C209,'Policy Characteristics'!$C:$C,0))</f>
        <v>-0.5</v>
      </c>
      <c r="M209" s="190">
        <f>INDEX('Policy Characteristics'!G:G,MATCH(PolicyLevers!$C209,'Policy Characteristics'!$C:$C,0))</f>
        <v>1</v>
      </c>
      <c r="N209" s="251">
        <f>INDEX('Policy Characteristics'!H:H,MATCH(PolicyLevers!$C209,'Policy Characteristics'!$C:$C,0))</f>
        <v>0.02</v>
      </c>
      <c r="O209" s="189" t="str">
        <f>INDEX('Policy Characteristics'!I:I,MATCH(PolicyLevers!$C209,'Policy Characteristics'!$C:$C,0))</f>
        <v>% change in imports</v>
      </c>
      <c r="P209" s="193"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45%.//**Natural Gas Nonpeaker : **From 2010-2018, electricity exports in Louisiana increased by 45%.//**Nuclear : **From 2010-2018, electricity exports in Louisiana increased by 45%.//**Hydro : **From 2010-2018, electricity exports in Louisiana increased by 45%.//**Onshore Wind : **From 2010-2018, electricity exports in Louisiana increased by 45%.//**Solar PV : **From 2010-2018, electricity exports in Louisiana increased by 45%.//**Biomass : **From 2010-2018, electricity exports in Louisiana increased by 45%.//**Petroleum : **From 2010-2018, electricity exports in Louisiana increased by 45%.</v>
      </c>
      <c r="Q209" s="189" t="str">
        <f>INDEX('Policy Characteristics'!K:K,MATCH(PolicyLevers!$C209,'Policy Characteristics'!$C:$C,0))</f>
        <v>electricity-sector-main.html#elec-imports</v>
      </c>
      <c r="R209" s="189" t="str">
        <f>INDEX('Policy Characteristics'!L:L,MATCH(PolicyLevers!$C209,'Policy Characteristics'!$C:$C,0))</f>
        <v>electricity-imports-exports.html</v>
      </c>
      <c r="S209" s="224" t="str">
        <f>INDEX('Policy Characteristics'!M:M,MATCH(PolicyLevers!$C209,'Policy Characteristics'!$C:$C,0))</f>
        <v>Energy Information Administation.  2016.  Electric Power Annual.  Table 2.13.</v>
      </c>
      <c r="T209" s="191">
        <f>INDEX('Policy Characteristics'!N:N,MATCH(PolicyLevers!$C209,'Policy Characteristics'!$C:$C,0))</f>
        <v>0</v>
      </c>
      <c r="U209" s="182" t="str">
        <f>INDEX('Policy Characteristics'!O:O,MATCH(PolicyLevers!$C209,'Policy Characteristics'!$C:$C,0))</f>
        <v>EIAE</v>
      </c>
    </row>
    <row r="210" spans="1:21" s="182" customFormat="1" x14ac:dyDescent="0.25">
      <c r="A210" s="350" t="str">
        <f>INDEX('Policy Characteristics'!A:A,MATCH(PolicyLevers!$C210,'Policy Characteristics'!$C:$C,0))</f>
        <v>Electricity Supply</v>
      </c>
      <c r="B210" s="354" t="str">
        <f>INDEX('Policy Characteristics'!B:B,MATCH(PolicyLevers!$C210,'Policy Characteristics'!$C:$C,0))</f>
        <v>Change Electricity Imports</v>
      </c>
      <c r="C210" s="189" t="str">
        <f t="shared" si="17"/>
        <v>Percent Change in Electricity Imports</v>
      </c>
      <c r="D210" s="191" t="s">
        <v>594</v>
      </c>
      <c r="E210" s="184"/>
      <c r="F210" s="191" t="s">
        <v>595</v>
      </c>
      <c r="G210" s="191"/>
      <c r="H210" s="183">
        <v>529</v>
      </c>
      <c r="I210" s="356" t="s">
        <v>310</v>
      </c>
      <c r="J210" s="189" t="str">
        <f>INDEX('Policy Characteristics'!D:D,MATCH(PolicyLevers!$C210,'Policy Characteristics'!$C:$C,0))</f>
        <v>Electricity Imports and Exports</v>
      </c>
      <c r="K210" s="189" t="str">
        <f>INDEX('Policy Characteristics'!E:E,MATCH(PolicyLevers!$C210,'Policy Characteristics'!$C:$C,0))</f>
        <v>elec change imports</v>
      </c>
      <c r="L210" s="190">
        <f>INDEX('Policy Characteristics'!F:F,MATCH(PolicyLevers!$C210,'Policy Characteristics'!$C:$C,0))</f>
        <v>-0.5</v>
      </c>
      <c r="M210" s="190">
        <f>INDEX('Policy Characteristics'!G:G,MATCH(PolicyLevers!$C210,'Policy Characteristics'!$C:$C,0))</f>
        <v>1</v>
      </c>
      <c r="N210" s="251">
        <f>INDEX('Policy Characteristics'!H:H,MATCH(PolicyLevers!$C210,'Policy Characteristics'!$C:$C,0))</f>
        <v>0.02</v>
      </c>
      <c r="O210" s="189" t="str">
        <f>INDEX('Policy Characteristics'!I:I,MATCH(PolicyLevers!$C210,'Policy Characteristics'!$C:$C,0))</f>
        <v>% change in imports</v>
      </c>
      <c r="P210" s="193"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45%.//**Natural Gas Nonpeaker : **From 2010-2018, electricity exports in Louisiana increased by 45%.//**Nuclear : **From 2010-2018, electricity exports in Louisiana increased by 45%.//**Hydro : **From 2010-2018, electricity exports in Louisiana increased by 45%.//**Onshore Wind : **From 2010-2018, electricity exports in Louisiana increased by 45%.//**Solar PV : **From 2010-2018, electricity exports in Louisiana increased by 45%.//**Biomass : **From 2010-2018, electricity exports in Louisiana increased by 45%.//**Petroleum : **From 2010-2018, electricity exports in Louisiana increased by 45%.</v>
      </c>
      <c r="Q210" s="189" t="str">
        <f>INDEX('Policy Characteristics'!K:K,MATCH(PolicyLevers!$C210,'Policy Characteristics'!$C:$C,0))</f>
        <v>electricity-sector-main.html#elec-imports</v>
      </c>
      <c r="R210" s="189" t="str">
        <f>INDEX('Policy Characteristics'!L:L,MATCH(PolicyLevers!$C210,'Policy Characteristics'!$C:$C,0))</f>
        <v>electricity-imports-exports.html</v>
      </c>
      <c r="S210" s="224" t="str">
        <f>INDEX('Policy Characteristics'!M:M,MATCH(PolicyLevers!$C210,'Policy Characteristics'!$C:$C,0))</f>
        <v>Energy Information Administation.  2016.  Electric Power Annual.  Table 2.13.</v>
      </c>
      <c r="T210" s="191">
        <f>INDEX('Policy Characteristics'!N:N,MATCH(PolicyLevers!$C210,'Policy Characteristics'!$C:$C,0))</f>
        <v>0</v>
      </c>
      <c r="U210" s="182" t="str">
        <f>INDEX('Policy Characteristics'!O:O,MATCH(PolicyLevers!$C210,'Policy Characteristics'!$C:$C,0))</f>
        <v>EIAE</v>
      </c>
    </row>
    <row r="211" spans="1:21" s="182" customFormat="1" x14ac:dyDescent="0.25">
      <c r="A211" s="350" t="str">
        <f>INDEX('Policy Characteristics'!A:A,MATCH(PolicyLevers!$C211,'Policy Characteristics'!$C:$C,0))</f>
        <v>Electricity Supply</v>
      </c>
      <c r="B211" s="354" t="str">
        <f>INDEX('Policy Characteristics'!B:B,MATCH(PolicyLevers!$C211,'Policy Characteristics'!$C:$C,0))</f>
        <v>Change Electricity Imports</v>
      </c>
      <c r="C211" s="189" t="str">
        <f t="shared" si="17"/>
        <v>Percent Change in Electricity Imports</v>
      </c>
      <c r="D211" s="191" t="s">
        <v>596</v>
      </c>
      <c r="E211" s="184"/>
      <c r="F211" s="191" t="s">
        <v>597</v>
      </c>
      <c r="G211" s="191"/>
      <c r="H211" s="183">
        <v>530</v>
      </c>
      <c r="I211" s="356" t="s">
        <v>310</v>
      </c>
      <c r="J211" s="189" t="str">
        <f>INDEX('Policy Characteristics'!D:D,MATCH(PolicyLevers!$C211,'Policy Characteristics'!$C:$C,0))</f>
        <v>Electricity Imports and Exports</v>
      </c>
      <c r="K211" s="189" t="str">
        <f>INDEX('Policy Characteristics'!E:E,MATCH(PolicyLevers!$C211,'Policy Characteristics'!$C:$C,0))</f>
        <v>elec change imports</v>
      </c>
      <c r="L211" s="190">
        <f>INDEX('Policy Characteristics'!F:F,MATCH(PolicyLevers!$C211,'Policy Characteristics'!$C:$C,0))</f>
        <v>-0.5</v>
      </c>
      <c r="M211" s="190">
        <f>INDEX('Policy Characteristics'!G:G,MATCH(PolicyLevers!$C211,'Policy Characteristics'!$C:$C,0))</f>
        <v>1</v>
      </c>
      <c r="N211" s="251">
        <f>INDEX('Policy Characteristics'!H:H,MATCH(PolicyLevers!$C211,'Policy Characteristics'!$C:$C,0))</f>
        <v>0.02</v>
      </c>
      <c r="O211" s="189" t="str">
        <f>INDEX('Policy Characteristics'!I:I,MATCH(PolicyLevers!$C211,'Policy Characteristics'!$C:$C,0))</f>
        <v>% change in imports</v>
      </c>
      <c r="P211" s="193"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45%.//**Natural Gas Nonpeaker : **From 2010-2018, electricity exports in Louisiana increased by 45%.//**Nuclear : **From 2010-2018, electricity exports in Louisiana increased by 45%.//**Hydro : **From 2010-2018, electricity exports in Louisiana increased by 45%.//**Onshore Wind : **From 2010-2018, electricity exports in Louisiana increased by 45%.//**Solar PV : **From 2010-2018, electricity exports in Louisiana increased by 45%.//**Biomass : **From 2010-2018, electricity exports in Louisiana increased by 45%.//**Petroleum : **From 2010-2018, electricity exports in Louisiana increased by 45%.</v>
      </c>
      <c r="Q211" s="189" t="str">
        <f>INDEX('Policy Characteristics'!K:K,MATCH(PolicyLevers!$C211,'Policy Characteristics'!$C:$C,0))</f>
        <v>electricity-sector-main.html#elec-imports</v>
      </c>
      <c r="R211" s="189" t="str">
        <f>INDEX('Policy Characteristics'!L:L,MATCH(PolicyLevers!$C211,'Policy Characteristics'!$C:$C,0))</f>
        <v>electricity-imports-exports.html</v>
      </c>
      <c r="S211" s="224" t="str">
        <f>INDEX('Policy Characteristics'!M:M,MATCH(PolicyLevers!$C211,'Policy Characteristics'!$C:$C,0))</f>
        <v>Energy Information Administation.  2016.  Electric Power Annual.  Table 2.13.</v>
      </c>
      <c r="T211" s="191">
        <f>INDEX('Policy Characteristics'!N:N,MATCH(PolicyLevers!$C211,'Policy Characteristics'!$C:$C,0))</f>
        <v>0</v>
      </c>
      <c r="U211" s="182" t="str">
        <f>INDEX('Policy Characteristics'!O:O,MATCH(PolicyLevers!$C211,'Policy Characteristics'!$C:$C,0))</f>
        <v>EIAE</v>
      </c>
    </row>
    <row r="212" spans="1:21" s="182" customFormat="1" x14ac:dyDescent="0.25">
      <c r="A212" s="350" t="str">
        <f>INDEX('Policy Characteristics'!A:A,MATCH(PolicyLevers!$C212,'Policy Characteristics'!$C:$C,0))</f>
        <v>Electricity Supply</v>
      </c>
      <c r="B212" s="354" t="str">
        <f>INDEX('Policy Characteristics'!B:B,MATCH(PolicyLevers!$C212,'Policy Characteristics'!$C:$C,0))</f>
        <v>Change Electricity Imports</v>
      </c>
      <c r="C212" s="189" t="str">
        <f t="shared" si="17"/>
        <v>Percent Change in Electricity Imports</v>
      </c>
      <c r="D212" s="191" t="s">
        <v>598</v>
      </c>
      <c r="E212" s="184"/>
      <c r="F212" s="191" t="s">
        <v>599</v>
      </c>
      <c r="G212" s="191"/>
      <c r="H212" s="183">
        <v>531</v>
      </c>
      <c r="I212" s="356" t="s">
        <v>332</v>
      </c>
      <c r="J212" s="189" t="str">
        <f>INDEX('Policy Characteristics'!D:D,MATCH(PolicyLevers!$C212,'Policy Characteristics'!$C:$C,0))</f>
        <v>Electricity Imports and Exports</v>
      </c>
      <c r="K212" s="189" t="str">
        <f>INDEX('Policy Characteristics'!E:E,MATCH(PolicyLevers!$C212,'Policy Characteristics'!$C:$C,0))</f>
        <v>elec change imports</v>
      </c>
      <c r="L212" s="190">
        <f>INDEX('Policy Characteristics'!F:F,MATCH(PolicyLevers!$C212,'Policy Characteristics'!$C:$C,0))</f>
        <v>-0.5</v>
      </c>
      <c r="M212" s="190">
        <f>INDEX('Policy Characteristics'!G:G,MATCH(PolicyLevers!$C212,'Policy Characteristics'!$C:$C,0))</f>
        <v>1</v>
      </c>
      <c r="N212" s="251">
        <f>INDEX('Policy Characteristics'!H:H,MATCH(PolicyLevers!$C212,'Policy Characteristics'!$C:$C,0))</f>
        <v>0.02</v>
      </c>
      <c r="O212" s="189" t="str">
        <f>INDEX('Policy Characteristics'!I:I,MATCH(PolicyLevers!$C212,'Policy Characteristics'!$C:$C,0))</f>
        <v>% change in imports</v>
      </c>
      <c r="P212" s="186"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45%.//**Natural Gas Nonpeaker : **From 2010-2018, electricity exports in Louisiana increased by 45%.//**Nuclear : **From 2010-2018, electricity exports in Louisiana increased by 45%.//**Hydro : **From 2010-2018, electricity exports in Louisiana increased by 45%.//**Onshore Wind : **From 2010-2018, electricity exports in Louisiana increased by 45%.//**Solar PV : **From 2010-2018, electricity exports in Louisiana increased by 45%.//**Biomass : **From 2010-2018, electricity exports in Louisiana increased by 45%.//**Petroleum : **From 2010-2018, electricity exports in Louisiana increased by 45%.</v>
      </c>
      <c r="Q212" s="189" t="str">
        <f>INDEX('Policy Characteristics'!K:K,MATCH(PolicyLevers!$C212,'Policy Characteristics'!$C:$C,0))</f>
        <v>electricity-sector-main.html#elec-imports</v>
      </c>
      <c r="R212" s="189" t="str">
        <f>INDEX('Policy Characteristics'!L:L,MATCH(PolicyLevers!$C212,'Policy Characteristics'!$C:$C,0))</f>
        <v>electricity-imports-exports.html</v>
      </c>
      <c r="S212" s="224" t="str">
        <f>INDEX('Policy Characteristics'!M:M,MATCH(PolicyLevers!$C212,'Policy Characteristics'!$C:$C,0))</f>
        <v>Energy Information Administation.  2016.  Electric Power Annual.  Table 2.13.</v>
      </c>
      <c r="T212" s="191">
        <f>INDEX('Policy Characteristics'!N:N,MATCH(PolicyLevers!$C212,'Policy Characteristics'!$C:$C,0))</f>
        <v>0</v>
      </c>
      <c r="U212" s="182" t="str">
        <f>INDEX('Policy Characteristics'!O:O,MATCH(PolicyLevers!$C212,'Policy Characteristics'!$C:$C,0))</f>
        <v>EIAE</v>
      </c>
    </row>
    <row r="213" spans="1:21" s="182" customFormat="1" x14ac:dyDescent="0.25">
      <c r="A213" s="350" t="str">
        <f>INDEX('Policy Characteristics'!A:A,MATCH(PolicyLevers!$C213,'Policy Characteristics'!$C:$C,0))</f>
        <v>Electricity Supply</v>
      </c>
      <c r="B213" s="354" t="str">
        <f>INDEX('Policy Characteristics'!B:B,MATCH(PolicyLevers!$C213,'Policy Characteristics'!$C:$C,0))</f>
        <v>Change Electricity Imports</v>
      </c>
      <c r="C213" s="189" t="str">
        <f t="shared" si="17"/>
        <v>Percent Change in Electricity Imports</v>
      </c>
      <c r="D213" s="191" t="s">
        <v>600</v>
      </c>
      <c r="E213" s="184"/>
      <c r="F213" s="191" t="s">
        <v>601</v>
      </c>
      <c r="G213" s="191"/>
      <c r="H213" s="183">
        <v>532</v>
      </c>
      <c r="I213" s="356" t="s">
        <v>310</v>
      </c>
      <c r="J213" s="189" t="str">
        <f>INDEX('Policy Characteristics'!D:D,MATCH(PolicyLevers!$C213,'Policy Characteristics'!$C:$C,0))</f>
        <v>Electricity Imports and Exports</v>
      </c>
      <c r="K213" s="189" t="str">
        <f>INDEX('Policy Characteristics'!E:E,MATCH(PolicyLevers!$C213,'Policy Characteristics'!$C:$C,0))</f>
        <v>elec change imports</v>
      </c>
      <c r="L213" s="190">
        <f>INDEX('Policy Characteristics'!F:F,MATCH(PolicyLevers!$C213,'Policy Characteristics'!$C:$C,0))</f>
        <v>-0.5</v>
      </c>
      <c r="M213" s="190">
        <f>INDEX('Policy Characteristics'!G:G,MATCH(PolicyLevers!$C213,'Policy Characteristics'!$C:$C,0))</f>
        <v>1</v>
      </c>
      <c r="N213" s="251">
        <f>INDEX('Policy Characteristics'!H:H,MATCH(PolicyLevers!$C213,'Policy Characteristics'!$C:$C,0))</f>
        <v>0.02</v>
      </c>
      <c r="O213" s="189" t="str">
        <f>INDEX('Policy Characteristics'!I:I,MATCH(PolicyLevers!$C213,'Policy Characteristics'!$C:$C,0))</f>
        <v>% change in imports</v>
      </c>
      <c r="P213" s="193"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45%.//**Natural Gas Nonpeaker : **From 2010-2018, electricity exports in Louisiana increased by 45%.//**Nuclear : **From 2010-2018, electricity exports in Louisiana increased by 45%.//**Hydro : **From 2010-2018, electricity exports in Louisiana increased by 45%.//**Onshore Wind : **From 2010-2018, electricity exports in Louisiana increased by 45%.//**Solar PV : **From 2010-2018, electricity exports in Louisiana increased by 45%.//**Biomass : **From 2010-2018, electricity exports in Louisiana increased by 45%.//**Petroleum : **From 2010-2018, electricity exports in Louisiana increased by 45%.</v>
      </c>
      <c r="Q213" s="189" t="str">
        <f>INDEX('Policy Characteristics'!K:K,MATCH(PolicyLevers!$C213,'Policy Characteristics'!$C:$C,0))</f>
        <v>electricity-sector-main.html#elec-imports</v>
      </c>
      <c r="R213" s="189" t="str">
        <f>INDEX('Policy Characteristics'!L:L,MATCH(PolicyLevers!$C213,'Policy Characteristics'!$C:$C,0))</f>
        <v>electricity-imports-exports.html</v>
      </c>
      <c r="S213" s="224" t="str">
        <f>INDEX('Policy Characteristics'!M:M,MATCH(PolicyLevers!$C213,'Policy Characteristics'!$C:$C,0))</f>
        <v>Energy Information Administation.  2016.  Electric Power Annual.  Table 2.13.</v>
      </c>
      <c r="T213" s="191">
        <f>INDEX('Policy Characteristics'!N:N,MATCH(PolicyLevers!$C213,'Policy Characteristics'!$C:$C,0))</f>
        <v>0</v>
      </c>
      <c r="U213" s="182" t="str">
        <f>INDEX('Policy Characteristics'!O:O,MATCH(PolicyLevers!$C213,'Policy Characteristics'!$C:$C,0))</f>
        <v>EIAE</v>
      </c>
    </row>
    <row r="214" spans="1:21" s="182" customFormat="1" x14ac:dyDescent="0.25">
      <c r="A214" s="350" t="str">
        <f>INDEX('Policy Characteristics'!A:A,MATCH(PolicyLevers!$C214,'Policy Characteristics'!$C:$C,0))</f>
        <v>Electricity Supply</v>
      </c>
      <c r="B214" s="354" t="str">
        <f>INDEX('Policy Characteristics'!B:B,MATCH(PolicyLevers!$C214,'Policy Characteristics'!$C:$C,0))</f>
        <v>Change Electricity Imports</v>
      </c>
      <c r="C214" s="189" t="str">
        <f t="shared" si="17"/>
        <v>Percent Change in Electricity Imports</v>
      </c>
      <c r="D214" s="191" t="s">
        <v>602</v>
      </c>
      <c r="E214" s="184"/>
      <c r="F214" s="191" t="s">
        <v>603</v>
      </c>
      <c r="G214" s="191"/>
      <c r="H214" s="183">
        <v>533</v>
      </c>
      <c r="I214" s="356" t="s">
        <v>332</v>
      </c>
      <c r="J214" s="189" t="str">
        <f>INDEX('Policy Characteristics'!D:D,MATCH(PolicyLevers!$C214,'Policy Characteristics'!$C:$C,0))</f>
        <v>Electricity Imports and Exports</v>
      </c>
      <c r="K214" s="189" t="str">
        <f>INDEX('Policy Characteristics'!E:E,MATCH(PolicyLevers!$C214,'Policy Characteristics'!$C:$C,0))</f>
        <v>elec change imports</v>
      </c>
      <c r="L214" s="190">
        <f>INDEX('Policy Characteristics'!F:F,MATCH(PolicyLevers!$C214,'Policy Characteristics'!$C:$C,0))</f>
        <v>-0.5</v>
      </c>
      <c r="M214" s="190">
        <f>INDEX('Policy Characteristics'!G:G,MATCH(PolicyLevers!$C214,'Policy Characteristics'!$C:$C,0))</f>
        <v>1</v>
      </c>
      <c r="N214" s="251">
        <f>INDEX('Policy Characteristics'!H:H,MATCH(PolicyLevers!$C214,'Policy Characteristics'!$C:$C,0))</f>
        <v>0.02</v>
      </c>
      <c r="O214" s="189" t="str">
        <f>INDEX('Policy Characteristics'!I:I,MATCH(PolicyLevers!$C214,'Policy Characteristics'!$C:$C,0))</f>
        <v>% change in imports</v>
      </c>
      <c r="P214" s="186"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45%.//**Natural Gas Nonpeaker : **From 2010-2018, electricity exports in Louisiana increased by 45%.//**Nuclear : **From 2010-2018, electricity exports in Louisiana increased by 45%.//**Hydro : **From 2010-2018, electricity exports in Louisiana increased by 45%.//**Onshore Wind : **From 2010-2018, electricity exports in Louisiana increased by 45%.//**Solar PV : **From 2010-2018, electricity exports in Louisiana increased by 45%.//**Biomass : **From 2010-2018, electricity exports in Louisiana increased by 45%.//**Petroleum : **From 2010-2018, electricity exports in Louisiana increased by 45%.</v>
      </c>
      <c r="Q214" s="189" t="str">
        <f>INDEX('Policy Characteristics'!K:K,MATCH(PolicyLevers!$C214,'Policy Characteristics'!$C:$C,0))</f>
        <v>electricity-sector-main.html#elec-imports</v>
      </c>
      <c r="R214" s="189" t="str">
        <f>INDEX('Policy Characteristics'!L:L,MATCH(PolicyLevers!$C214,'Policy Characteristics'!$C:$C,0))</f>
        <v>electricity-imports-exports.html</v>
      </c>
      <c r="S214" s="224" t="str">
        <f>INDEX('Policy Characteristics'!M:M,MATCH(PolicyLevers!$C214,'Policy Characteristics'!$C:$C,0))</f>
        <v>Energy Information Administation.  2016.  Electric Power Annual.  Table 2.13.</v>
      </c>
      <c r="T214" s="191">
        <f>INDEX('Policy Characteristics'!N:N,MATCH(PolicyLevers!$C214,'Policy Characteristics'!$C:$C,0))</f>
        <v>0</v>
      </c>
      <c r="U214" s="182" t="str">
        <f>INDEX('Policy Characteristics'!O:O,MATCH(PolicyLevers!$C214,'Policy Characteristics'!$C:$C,0))</f>
        <v>EIAE</v>
      </c>
    </row>
    <row r="215" spans="1:21" s="182" customFormat="1" x14ac:dyDescent="0.25">
      <c r="A215" s="350" t="str">
        <f>INDEX('Policy Characteristics'!A:A,MATCH(PolicyLevers!$C215,'Policy Characteristics'!$C:$C,0))</f>
        <v>Electricity Supply</v>
      </c>
      <c r="B215" s="354" t="str">
        <f>INDEX('Policy Characteristics'!B:B,MATCH(PolicyLevers!$C215,'Policy Characteristics'!$C:$C,0))</f>
        <v>Change Electricity Imports</v>
      </c>
      <c r="C215" s="189" t="str">
        <f t="shared" si="17"/>
        <v>Percent Change in Electricity Imports</v>
      </c>
      <c r="D215" s="191" t="s">
        <v>604</v>
      </c>
      <c r="E215" s="184"/>
      <c r="F215" s="191" t="s">
        <v>605</v>
      </c>
      <c r="G215" s="191"/>
      <c r="H215" s="183">
        <v>534</v>
      </c>
      <c r="I215" s="356" t="s">
        <v>310</v>
      </c>
      <c r="J215" s="189" t="str">
        <f>INDEX('Policy Characteristics'!D:D,MATCH(PolicyLevers!$C215,'Policy Characteristics'!$C:$C,0))</f>
        <v>Electricity Imports and Exports</v>
      </c>
      <c r="K215" s="189" t="str">
        <f>INDEX('Policy Characteristics'!E:E,MATCH(PolicyLevers!$C215,'Policy Characteristics'!$C:$C,0))</f>
        <v>elec change imports</v>
      </c>
      <c r="L215" s="190">
        <f>INDEX('Policy Characteristics'!F:F,MATCH(PolicyLevers!$C215,'Policy Characteristics'!$C:$C,0))</f>
        <v>-0.5</v>
      </c>
      <c r="M215" s="190">
        <f>INDEX('Policy Characteristics'!G:G,MATCH(PolicyLevers!$C215,'Policy Characteristics'!$C:$C,0))</f>
        <v>1</v>
      </c>
      <c r="N215" s="251">
        <f>INDEX('Policy Characteristics'!H:H,MATCH(PolicyLevers!$C215,'Policy Characteristics'!$C:$C,0))</f>
        <v>0.02</v>
      </c>
      <c r="O215" s="189" t="str">
        <f>INDEX('Policy Characteristics'!I:I,MATCH(PolicyLevers!$C215,'Policy Characteristics'!$C:$C,0))</f>
        <v>% change in imports</v>
      </c>
      <c r="P215" s="193"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45%.//**Natural Gas Nonpeaker : **From 2010-2018, electricity exports in Louisiana increased by 45%.//**Nuclear : **From 2010-2018, electricity exports in Louisiana increased by 45%.//**Hydro : **From 2010-2018, electricity exports in Louisiana increased by 45%.//**Onshore Wind : **From 2010-2018, electricity exports in Louisiana increased by 45%.//**Solar PV : **From 2010-2018, electricity exports in Louisiana increased by 45%.//**Biomass : **From 2010-2018, electricity exports in Louisiana increased by 45%.//**Petroleum : **From 2010-2018, electricity exports in Louisiana increased by 45%.</v>
      </c>
      <c r="Q215" s="189" t="str">
        <f>INDEX('Policy Characteristics'!K:K,MATCH(PolicyLevers!$C215,'Policy Characteristics'!$C:$C,0))</f>
        <v>electricity-sector-main.html#elec-imports</v>
      </c>
      <c r="R215" s="189" t="str">
        <f>INDEX('Policy Characteristics'!L:L,MATCH(PolicyLevers!$C215,'Policy Characteristics'!$C:$C,0))</f>
        <v>electricity-imports-exports.html</v>
      </c>
      <c r="S215" s="224" t="str">
        <f>INDEX('Policy Characteristics'!M:M,MATCH(PolicyLevers!$C215,'Policy Characteristics'!$C:$C,0))</f>
        <v>Energy Information Administation.  2016.  Electric Power Annual.  Table 2.13.</v>
      </c>
      <c r="T215" s="191">
        <f>INDEX('Policy Characteristics'!N:N,MATCH(PolicyLevers!$C215,'Policy Characteristics'!$C:$C,0))</f>
        <v>0</v>
      </c>
      <c r="U215" s="182" t="str">
        <f>INDEX('Policy Characteristics'!O:O,MATCH(PolicyLevers!$C215,'Policy Characteristics'!$C:$C,0))</f>
        <v>EIAE</v>
      </c>
    </row>
    <row r="216" spans="1:21" s="182" customFormat="1" x14ac:dyDescent="0.25">
      <c r="A216" s="350" t="str">
        <f>INDEX('Policy Characteristics'!A:A,MATCH(PolicyLevers!$C216,'Policy Characteristics'!$C:$C,0))</f>
        <v>Electricity Supply</v>
      </c>
      <c r="B216" s="354" t="str">
        <f>INDEX('Policy Characteristics'!B:B,MATCH(PolicyLevers!$C216,'Policy Characteristics'!$C:$C,0))</f>
        <v>Change Electricity Imports</v>
      </c>
      <c r="C216" s="189" t="str">
        <f t="shared" si="17"/>
        <v>Percent Change in Electricity Imports</v>
      </c>
      <c r="D216" s="191" t="s">
        <v>606</v>
      </c>
      <c r="E216" s="184"/>
      <c r="F216" s="191" t="s">
        <v>607</v>
      </c>
      <c r="G216" s="191"/>
      <c r="H216" s="183">
        <v>535</v>
      </c>
      <c r="I216" s="356" t="s">
        <v>332</v>
      </c>
      <c r="J216" s="189" t="str">
        <f>INDEX('Policy Characteristics'!D:D,MATCH(PolicyLevers!$C216,'Policy Characteristics'!$C:$C,0))</f>
        <v>Electricity Imports and Exports</v>
      </c>
      <c r="K216" s="189" t="str">
        <f>INDEX('Policy Characteristics'!E:E,MATCH(PolicyLevers!$C216,'Policy Characteristics'!$C:$C,0))</f>
        <v>elec change imports</v>
      </c>
      <c r="L216" s="190">
        <f>INDEX('Policy Characteristics'!F:F,MATCH(PolicyLevers!$C216,'Policy Characteristics'!$C:$C,0))</f>
        <v>-0.5</v>
      </c>
      <c r="M216" s="190">
        <f>INDEX('Policy Characteristics'!G:G,MATCH(PolicyLevers!$C216,'Policy Characteristics'!$C:$C,0))</f>
        <v>1</v>
      </c>
      <c r="N216" s="251">
        <f>INDEX('Policy Characteristics'!H:H,MATCH(PolicyLevers!$C216,'Policy Characteristics'!$C:$C,0))</f>
        <v>0.02</v>
      </c>
      <c r="O216" s="189" t="str">
        <f>INDEX('Policy Characteristics'!I:I,MATCH(PolicyLevers!$C216,'Policy Characteristics'!$C:$C,0))</f>
        <v>% change in imports</v>
      </c>
      <c r="P216" s="186"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45%.//**Natural Gas Nonpeaker : **From 2010-2018, electricity exports in Louisiana increased by 45%.//**Nuclear : **From 2010-2018, electricity exports in Louisiana increased by 45%.//**Hydro : **From 2010-2018, electricity exports in Louisiana increased by 45%.//**Onshore Wind : **From 2010-2018, electricity exports in Louisiana increased by 45%.//**Solar PV : **From 2010-2018, electricity exports in Louisiana increased by 45%.//**Biomass : **From 2010-2018, electricity exports in Louisiana increased by 45%.//**Petroleum : **From 2010-2018, electricity exports in Louisiana increased by 45%.</v>
      </c>
      <c r="Q216" s="189" t="str">
        <f>INDEX('Policy Characteristics'!K:K,MATCH(PolicyLevers!$C216,'Policy Characteristics'!$C:$C,0))</f>
        <v>electricity-sector-main.html#elec-imports</v>
      </c>
      <c r="R216" s="189" t="str">
        <f>INDEX('Policy Characteristics'!L:L,MATCH(PolicyLevers!$C216,'Policy Characteristics'!$C:$C,0))</f>
        <v>electricity-imports-exports.html</v>
      </c>
      <c r="S216" s="224" t="str">
        <f>INDEX('Policy Characteristics'!M:M,MATCH(PolicyLevers!$C216,'Policy Characteristics'!$C:$C,0))</f>
        <v>Energy Information Administation.  2016.  Electric Power Annual.  Table 2.13.</v>
      </c>
      <c r="T216" s="191">
        <f>INDEX('Policy Characteristics'!N:N,MATCH(PolicyLevers!$C216,'Policy Characteristics'!$C:$C,0))</f>
        <v>0</v>
      </c>
      <c r="U216" s="182" t="str">
        <f>INDEX('Policy Characteristics'!O:O,MATCH(PolicyLevers!$C216,'Policy Characteristics'!$C:$C,0))</f>
        <v>EIAE</v>
      </c>
    </row>
    <row r="217" spans="1:21" s="182" customFormat="1" x14ac:dyDescent="0.25">
      <c r="A217" s="350" t="str">
        <f>INDEX('Policy Characteristics'!A:A,MATCH(PolicyLevers!$C217,'Policy Characteristics'!$C:$C,0))</f>
        <v>Electricity Supply</v>
      </c>
      <c r="B217" s="354" t="str">
        <f>INDEX('Policy Characteristics'!B:B,MATCH(PolicyLevers!$C217,'Policy Characteristics'!$C:$C,0))</f>
        <v>Change Electricity Imports</v>
      </c>
      <c r="C217" s="189" t="str">
        <f t="shared" si="17"/>
        <v>Percent Change in Electricity Imports</v>
      </c>
      <c r="D217" s="191" t="s">
        <v>608</v>
      </c>
      <c r="E217" s="184"/>
      <c r="F217" s="191" t="s">
        <v>609</v>
      </c>
      <c r="G217" s="191"/>
      <c r="H217" s="183">
        <v>536</v>
      </c>
      <c r="I217" s="356" t="s">
        <v>332</v>
      </c>
      <c r="J217" s="189" t="str">
        <f>INDEX('Policy Characteristics'!D:D,MATCH(PolicyLevers!$C217,'Policy Characteristics'!$C:$C,0))</f>
        <v>Electricity Imports and Exports</v>
      </c>
      <c r="K217" s="189" t="str">
        <f>INDEX('Policy Characteristics'!E:E,MATCH(PolicyLevers!$C217,'Policy Characteristics'!$C:$C,0))</f>
        <v>elec change imports</v>
      </c>
      <c r="L217" s="190">
        <f>INDEX('Policy Characteristics'!F:F,MATCH(PolicyLevers!$C217,'Policy Characteristics'!$C:$C,0))</f>
        <v>-0.5</v>
      </c>
      <c r="M217" s="190">
        <f>INDEX('Policy Characteristics'!G:G,MATCH(PolicyLevers!$C217,'Policy Characteristics'!$C:$C,0))</f>
        <v>1</v>
      </c>
      <c r="N217" s="251">
        <f>INDEX('Policy Characteristics'!H:H,MATCH(PolicyLevers!$C217,'Policy Characteristics'!$C:$C,0))</f>
        <v>0.02</v>
      </c>
      <c r="O217" s="189" t="str">
        <f>INDEX('Policy Characteristics'!I:I,MATCH(PolicyLevers!$C217,'Policy Characteristics'!$C:$C,0))</f>
        <v>% change in imports</v>
      </c>
      <c r="P217" s="186"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45%.//**Natural Gas Nonpeaker : **From 2010-2018, electricity exports in Louisiana increased by 45%.//**Nuclear : **From 2010-2018, electricity exports in Louisiana increased by 45%.//**Hydro : **From 2010-2018, electricity exports in Louisiana increased by 45%.//**Onshore Wind : **From 2010-2018, electricity exports in Louisiana increased by 45%.//**Solar PV : **From 2010-2018, electricity exports in Louisiana increased by 45%.//**Biomass : **From 2010-2018, electricity exports in Louisiana increased by 45%.//**Petroleum : **From 2010-2018, electricity exports in Louisiana increased by 45%.</v>
      </c>
      <c r="Q217" s="189" t="str">
        <f>INDEX('Policy Characteristics'!K:K,MATCH(PolicyLevers!$C217,'Policy Characteristics'!$C:$C,0))</f>
        <v>electricity-sector-main.html#elec-imports</v>
      </c>
      <c r="R217" s="189" t="str">
        <f>INDEX('Policy Characteristics'!L:L,MATCH(PolicyLevers!$C217,'Policy Characteristics'!$C:$C,0))</f>
        <v>electricity-imports-exports.html</v>
      </c>
      <c r="S217" s="224" t="str">
        <f>INDEX('Policy Characteristics'!M:M,MATCH(PolicyLevers!$C217,'Policy Characteristics'!$C:$C,0))</f>
        <v>Energy Information Administation.  2016.  Electric Power Annual.  Table 2.13.</v>
      </c>
      <c r="T217" s="191">
        <f>INDEX('Policy Characteristics'!N:N,MATCH(PolicyLevers!$C217,'Policy Characteristics'!$C:$C,0))</f>
        <v>0</v>
      </c>
      <c r="U217" s="182" t="str">
        <f>INDEX('Policy Characteristics'!O:O,MATCH(PolicyLevers!$C217,'Policy Characteristics'!$C:$C,0))</f>
        <v>EIAE</v>
      </c>
    </row>
    <row r="218" spans="1:21" s="182" customFormat="1" x14ac:dyDescent="0.25">
      <c r="A218" s="350" t="str">
        <f>INDEX('Policy Characteristics'!A:A,MATCH(PolicyLevers!$C218,'Policy Characteristics'!$C:$C,0))</f>
        <v>Electricity Supply</v>
      </c>
      <c r="B218" s="354" t="str">
        <f>INDEX('Policy Characteristics'!B:B,MATCH(PolicyLevers!$C218,'Policy Characteristics'!$C:$C,0))</f>
        <v>Change Electricity Imports</v>
      </c>
      <c r="C218" s="189" t="str">
        <f t="shared" si="17"/>
        <v>Percent Change in Electricity Imports</v>
      </c>
      <c r="D218" s="191" t="s">
        <v>611</v>
      </c>
      <c r="E218" s="184"/>
      <c r="F218" s="191" t="s">
        <v>612</v>
      </c>
      <c r="G218" s="191"/>
      <c r="H218" s="183">
        <v>537</v>
      </c>
      <c r="I218" s="356" t="s">
        <v>332</v>
      </c>
      <c r="J218" s="189" t="str">
        <f>INDEX('Policy Characteristics'!D:D,MATCH(PolicyLevers!$C218,'Policy Characteristics'!$C:$C,0))</f>
        <v>Electricity Imports and Exports</v>
      </c>
      <c r="K218" s="189" t="str">
        <f>INDEX('Policy Characteristics'!E:E,MATCH(PolicyLevers!$C218,'Policy Characteristics'!$C:$C,0))</f>
        <v>elec change imports</v>
      </c>
      <c r="L218" s="190">
        <f>INDEX('Policy Characteristics'!F:F,MATCH(PolicyLevers!$C218,'Policy Characteristics'!$C:$C,0))</f>
        <v>-0.5</v>
      </c>
      <c r="M218" s="190">
        <f>INDEX('Policy Characteristics'!G:G,MATCH(PolicyLevers!$C218,'Policy Characteristics'!$C:$C,0))</f>
        <v>1</v>
      </c>
      <c r="N218" s="251">
        <f>INDEX('Policy Characteristics'!H:H,MATCH(PolicyLevers!$C218,'Policy Characteristics'!$C:$C,0))</f>
        <v>0.02</v>
      </c>
      <c r="O218" s="189" t="str">
        <f>INDEX('Policy Characteristics'!I:I,MATCH(PolicyLevers!$C218,'Policy Characteristics'!$C:$C,0))</f>
        <v>% change in imports</v>
      </c>
      <c r="P218" s="186"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45%.//**Natural Gas Nonpeaker : **From 2010-2018, electricity exports in Louisiana increased by 45%.//**Nuclear : **From 2010-2018, electricity exports in Louisiana increased by 45%.//**Hydro : **From 2010-2018, electricity exports in Louisiana increased by 45%.//**Onshore Wind : **From 2010-2018, electricity exports in Louisiana increased by 45%.//**Solar PV : **From 2010-2018, electricity exports in Louisiana increased by 45%.//**Biomass : **From 2010-2018, electricity exports in Louisiana increased by 45%.//**Petroleum : **From 2010-2018, electricity exports in Louisiana increased by 45%.</v>
      </c>
      <c r="Q218" s="189" t="str">
        <f>INDEX('Policy Characteristics'!K:K,MATCH(PolicyLevers!$C218,'Policy Characteristics'!$C:$C,0))</f>
        <v>electricity-sector-main.html#elec-imports</v>
      </c>
      <c r="R218" s="189" t="str">
        <f>INDEX('Policy Characteristics'!L:L,MATCH(PolicyLevers!$C218,'Policy Characteristics'!$C:$C,0))</f>
        <v>electricity-imports-exports.html</v>
      </c>
      <c r="S218" s="224" t="str">
        <f>INDEX('Policy Characteristics'!M:M,MATCH(PolicyLevers!$C218,'Policy Characteristics'!$C:$C,0))</f>
        <v>Energy Information Administation.  2016.  Electric Power Annual.  Table 2.13.</v>
      </c>
      <c r="T218" s="191">
        <f>INDEX('Policy Characteristics'!N:N,MATCH(PolicyLevers!$C218,'Policy Characteristics'!$C:$C,0))</f>
        <v>0</v>
      </c>
      <c r="U218" s="182" t="str">
        <f>INDEX('Policy Characteristics'!O:O,MATCH(PolicyLevers!$C218,'Policy Characteristics'!$C:$C,0))</f>
        <v>EIAE</v>
      </c>
    </row>
    <row r="219" spans="1:21" s="182" customFormat="1" x14ac:dyDescent="0.25">
      <c r="A219" s="350" t="str">
        <f>INDEX('Policy Characteristics'!A:A,MATCH(PolicyLevers!$C219,'Policy Characteristics'!$C:$C,0))</f>
        <v>Electricity Supply</v>
      </c>
      <c r="B219" s="354" t="str">
        <f>INDEX('Policy Characteristics'!B:B,MATCH(PolicyLevers!$C219,'Policy Characteristics'!$C:$C,0))</f>
        <v>Change Electricity Imports</v>
      </c>
      <c r="C219" s="189" t="str">
        <f t="shared" si="17"/>
        <v>Percent Change in Electricity Imports</v>
      </c>
      <c r="D219" s="191" t="s">
        <v>613</v>
      </c>
      <c r="E219" s="184"/>
      <c r="F219" s="191" t="s">
        <v>614</v>
      </c>
      <c r="G219" s="191"/>
      <c r="H219" s="183">
        <v>538</v>
      </c>
      <c r="I219" s="356" t="s">
        <v>332</v>
      </c>
      <c r="J219" s="189" t="str">
        <f>INDEX('Policy Characteristics'!D:D,MATCH(PolicyLevers!$C219,'Policy Characteristics'!$C:$C,0))</f>
        <v>Electricity Imports and Exports</v>
      </c>
      <c r="K219" s="189" t="str">
        <f>INDEX('Policy Characteristics'!E:E,MATCH(PolicyLevers!$C219,'Policy Characteristics'!$C:$C,0))</f>
        <v>elec change imports</v>
      </c>
      <c r="L219" s="190">
        <f>INDEX('Policy Characteristics'!F:F,MATCH(PolicyLevers!$C219,'Policy Characteristics'!$C:$C,0))</f>
        <v>-0.5</v>
      </c>
      <c r="M219" s="190">
        <f>INDEX('Policy Characteristics'!G:G,MATCH(PolicyLevers!$C219,'Policy Characteristics'!$C:$C,0))</f>
        <v>1</v>
      </c>
      <c r="N219" s="251">
        <f>INDEX('Policy Characteristics'!H:H,MATCH(PolicyLevers!$C219,'Policy Characteristics'!$C:$C,0))</f>
        <v>0.02</v>
      </c>
      <c r="O219" s="189" t="str">
        <f>INDEX('Policy Characteristics'!I:I,MATCH(PolicyLevers!$C219,'Policy Characteristics'!$C:$C,0))</f>
        <v>% change in imports</v>
      </c>
      <c r="P219" s="186"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45%.//**Natural Gas Nonpeaker : **From 2010-2018, electricity exports in Louisiana increased by 45%.//**Nuclear : **From 2010-2018, electricity exports in Louisiana increased by 45%.//**Hydro : **From 2010-2018, electricity exports in Louisiana increased by 45%.//**Onshore Wind : **From 2010-2018, electricity exports in Louisiana increased by 45%.//**Solar PV : **From 2010-2018, electricity exports in Louisiana increased by 45%.//**Biomass : **From 2010-2018, electricity exports in Louisiana increased by 45%.//**Petroleum : **From 2010-2018, electricity exports in Louisiana increased by 45%.</v>
      </c>
      <c r="Q219" s="189" t="str">
        <f>INDEX('Policy Characteristics'!K:K,MATCH(PolicyLevers!$C219,'Policy Characteristics'!$C:$C,0))</f>
        <v>electricity-sector-main.html#elec-imports</v>
      </c>
      <c r="R219" s="189" t="str">
        <f>INDEX('Policy Characteristics'!L:L,MATCH(PolicyLevers!$C219,'Policy Characteristics'!$C:$C,0))</f>
        <v>electricity-imports-exports.html</v>
      </c>
      <c r="S219" s="224" t="str">
        <f>INDEX('Policy Characteristics'!M:M,MATCH(PolicyLevers!$C219,'Policy Characteristics'!$C:$C,0))</f>
        <v>Energy Information Administation.  2016.  Electric Power Annual.  Table 2.13.</v>
      </c>
      <c r="T219" s="191">
        <f>INDEX('Policy Characteristics'!N:N,MATCH(PolicyLevers!$C219,'Policy Characteristics'!$C:$C,0))</f>
        <v>0</v>
      </c>
      <c r="U219" s="182" t="str">
        <f>INDEX('Policy Characteristics'!O:O,MATCH(PolicyLevers!$C219,'Policy Characteristics'!$C:$C,0))</f>
        <v>EIAE</v>
      </c>
    </row>
    <row r="220" spans="1:21" s="182" customFormat="1" x14ac:dyDescent="0.25">
      <c r="A220" s="350" t="str">
        <f>INDEX('Policy Characteristics'!A:A,MATCH(PolicyLevers!$C220,'Policy Characteristics'!$C:$C,0))</f>
        <v>Electricity Supply</v>
      </c>
      <c r="B220" s="354" t="str">
        <f>INDEX('Policy Characteristics'!B:B,MATCH(PolicyLevers!$C220,'Policy Characteristics'!$C:$C,0))</f>
        <v>Change Electricity Imports</v>
      </c>
      <c r="C220" s="189" t="str">
        <f t="shared" si="17"/>
        <v>Percent Change in Electricity Imports</v>
      </c>
      <c r="D220" s="191" t="s">
        <v>615</v>
      </c>
      <c r="E220" s="184"/>
      <c r="F220" s="191" t="s">
        <v>616</v>
      </c>
      <c r="G220" s="191"/>
      <c r="H220" s="183">
        <v>539</v>
      </c>
      <c r="I220" s="356" t="s">
        <v>332</v>
      </c>
      <c r="J220" s="189" t="str">
        <f>INDEX('Policy Characteristics'!D:D,MATCH(PolicyLevers!$C220,'Policy Characteristics'!$C:$C,0))</f>
        <v>Electricity Imports and Exports</v>
      </c>
      <c r="K220" s="189" t="str">
        <f>INDEX('Policy Characteristics'!E:E,MATCH(PolicyLevers!$C220,'Policy Characteristics'!$C:$C,0))</f>
        <v>elec change imports</v>
      </c>
      <c r="L220" s="190">
        <f>INDEX('Policy Characteristics'!F:F,MATCH(PolicyLevers!$C220,'Policy Characteristics'!$C:$C,0))</f>
        <v>-0.5</v>
      </c>
      <c r="M220" s="190">
        <f>INDEX('Policy Characteristics'!G:G,MATCH(PolicyLevers!$C220,'Policy Characteristics'!$C:$C,0))</f>
        <v>1</v>
      </c>
      <c r="N220" s="251">
        <f>INDEX('Policy Characteristics'!H:H,MATCH(PolicyLevers!$C220,'Policy Characteristics'!$C:$C,0))</f>
        <v>0.02</v>
      </c>
      <c r="O220" s="189" t="str">
        <f>INDEX('Policy Characteristics'!I:I,MATCH(PolicyLevers!$C220,'Policy Characteristics'!$C:$C,0))</f>
        <v>% change in imports</v>
      </c>
      <c r="P220" s="186"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45%.//**Natural Gas Nonpeaker : **From 2010-2018, electricity exports in Louisiana increased by 45%.//**Nuclear : **From 2010-2018, electricity exports in Louisiana increased by 45%.//**Hydro : **From 2010-2018, electricity exports in Louisiana increased by 45%.//**Onshore Wind : **From 2010-2018, electricity exports in Louisiana increased by 45%.//**Solar PV : **From 2010-2018, electricity exports in Louisiana increased by 45%.//**Biomass : **From 2010-2018, electricity exports in Louisiana increased by 45%.//**Petroleum : **From 2010-2018, electricity exports in Louisiana increased by 45%.</v>
      </c>
      <c r="Q220" s="189" t="str">
        <f>INDEX('Policy Characteristics'!K:K,MATCH(PolicyLevers!$C220,'Policy Characteristics'!$C:$C,0))</f>
        <v>electricity-sector-main.html#elec-imports</v>
      </c>
      <c r="R220" s="189" t="str">
        <f>INDEX('Policy Characteristics'!L:L,MATCH(PolicyLevers!$C220,'Policy Characteristics'!$C:$C,0))</f>
        <v>electricity-imports-exports.html</v>
      </c>
      <c r="S220" s="224" t="str">
        <f>INDEX('Policy Characteristics'!M:M,MATCH(PolicyLevers!$C220,'Policy Characteristics'!$C:$C,0))</f>
        <v>Energy Information Administation.  2016.  Electric Power Annual.  Table 2.13.</v>
      </c>
      <c r="T220" s="191">
        <f>INDEX('Policy Characteristics'!N:N,MATCH(PolicyLevers!$C220,'Policy Characteristics'!$C:$C,0))</f>
        <v>0</v>
      </c>
      <c r="U220" s="182" t="str">
        <f>INDEX('Policy Characteristics'!O:O,MATCH(PolicyLevers!$C220,'Policy Characteristics'!$C:$C,0))</f>
        <v>EIAE</v>
      </c>
    </row>
    <row r="221" spans="1:21" s="182" customFormat="1" x14ac:dyDescent="0.25">
      <c r="A221" s="350" t="str">
        <f>INDEX('Policy Characteristics'!A:A,MATCH(PolicyLevers!$C221,'Policy Characteristics'!$C:$C,0))</f>
        <v>Electricity Supply</v>
      </c>
      <c r="B221" s="354" t="str">
        <f>INDEX('Policy Characteristics'!B:B,MATCH(PolicyLevers!$C221,'Policy Characteristics'!$C:$C,0))</f>
        <v>Change Electricity Imports</v>
      </c>
      <c r="C221" s="189" t="str">
        <f t="shared" si="17"/>
        <v>Percent Change in Electricity Imports</v>
      </c>
      <c r="D221" s="191" t="s">
        <v>617</v>
      </c>
      <c r="E221" s="184"/>
      <c r="F221" s="191" t="s">
        <v>618</v>
      </c>
      <c r="G221" s="191"/>
      <c r="H221" s="183">
        <v>540</v>
      </c>
      <c r="I221" s="356" t="s">
        <v>332</v>
      </c>
      <c r="J221" s="189" t="str">
        <f>INDEX('Policy Characteristics'!D:D,MATCH(PolicyLevers!$C221,'Policy Characteristics'!$C:$C,0))</f>
        <v>Electricity Imports and Exports</v>
      </c>
      <c r="K221" s="189" t="str">
        <f>INDEX('Policy Characteristics'!E:E,MATCH(PolicyLevers!$C221,'Policy Characteristics'!$C:$C,0))</f>
        <v>elec change imports</v>
      </c>
      <c r="L221" s="190">
        <f>INDEX('Policy Characteristics'!F:F,MATCH(PolicyLevers!$C221,'Policy Characteristics'!$C:$C,0))</f>
        <v>-0.5</v>
      </c>
      <c r="M221" s="190">
        <f>INDEX('Policy Characteristics'!G:G,MATCH(PolicyLevers!$C221,'Policy Characteristics'!$C:$C,0))</f>
        <v>1</v>
      </c>
      <c r="N221" s="251">
        <f>INDEX('Policy Characteristics'!H:H,MATCH(PolicyLevers!$C221,'Policy Characteristics'!$C:$C,0))</f>
        <v>0.02</v>
      </c>
      <c r="O221" s="189" t="str">
        <f>INDEX('Policy Characteristics'!I:I,MATCH(PolicyLevers!$C221,'Policy Characteristics'!$C:$C,0))</f>
        <v>% change in imports</v>
      </c>
      <c r="P221" s="186"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45%.//**Natural Gas Nonpeaker : **From 2010-2018, electricity exports in Louisiana increased by 45%.//**Nuclear : **From 2010-2018, electricity exports in Louisiana increased by 45%.//**Hydro : **From 2010-2018, electricity exports in Louisiana increased by 45%.//**Onshore Wind : **From 2010-2018, electricity exports in Louisiana increased by 45%.//**Solar PV : **From 2010-2018, electricity exports in Louisiana increased by 45%.//**Biomass : **From 2010-2018, electricity exports in Louisiana increased by 45%.//**Petroleum : **From 2010-2018, electricity exports in Louisiana increased by 45%.</v>
      </c>
      <c r="Q221" s="189" t="str">
        <f>INDEX('Policy Characteristics'!K:K,MATCH(PolicyLevers!$C221,'Policy Characteristics'!$C:$C,0))</f>
        <v>electricity-sector-main.html#elec-imports</v>
      </c>
      <c r="R221" s="189" t="str">
        <f>INDEX('Policy Characteristics'!L:L,MATCH(PolicyLevers!$C221,'Policy Characteristics'!$C:$C,0))</f>
        <v>electricity-imports-exports.html</v>
      </c>
      <c r="S221" s="224" t="str">
        <f>INDEX('Policy Characteristics'!M:M,MATCH(PolicyLevers!$C221,'Policy Characteristics'!$C:$C,0))</f>
        <v>Energy Information Administation.  2016.  Electric Power Annual.  Table 2.13.</v>
      </c>
      <c r="T221" s="191">
        <f>INDEX('Policy Characteristics'!N:N,MATCH(PolicyLevers!$C221,'Policy Characteristics'!$C:$C,0))</f>
        <v>0</v>
      </c>
      <c r="U221" s="182" t="str">
        <f>INDEX('Policy Characteristics'!O:O,MATCH(PolicyLevers!$C221,'Policy Characteristics'!$C:$C,0))</f>
        <v>EIAE</v>
      </c>
    </row>
    <row r="222" spans="1:21" x14ac:dyDescent="0.25">
      <c r="A222" s="350" t="str">
        <f>INDEX('Policy Characteristics'!A:A,MATCH(PolicyLevers!$C222,'Policy Characteristics'!$C:$C,0))</f>
        <v>Electricity Supply</v>
      </c>
      <c r="B222" s="355" t="str">
        <f>INDEX('Policy Characteristics'!B:B,MATCH(PolicyLevers!$C222,'Policy Characteristics'!$C:$C,0))</f>
        <v>Non BAU Guaranteed Dispatch</v>
      </c>
      <c r="C222" s="181" t="s">
        <v>648</v>
      </c>
      <c r="D222" s="184"/>
      <c r="E222" s="184"/>
      <c r="F222" s="184"/>
      <c r="G222" s="184"/>
      <c r="H222" s="43">
        <v>619</v>
      </c>
      <c r="I222" s="356" t="s">
        <v>332</v>
      </c>
      <c r="J222" s="181" t="str">
        <f>INDEX('Policy Characteristics'!D:D,MATCH(PolicyLevers!$C222,'Policy Characteristics'!$C:$C,0))</f>
        <v>Non BAU Guaranteed Dispatch</v>
      </c>
      <c r="K222" s="181" t="str">
        <f>INDEX('Policy Characteristics'!E:E,MATCH(PolicyLevers!$C222,'Policy Characteristics'!$C:$C,0))</f>
        <v>elec non BAU guaranteed dispatch</v>
      </c>
      <c r="L222" s="181">
        <f>INDEX('Policy Characteristics'!F:F,MATCH(PolicyLevers!$C222,'Policy Characteristics'!$C:$C,0))</f>
        <v>0</v>
      </c>
      <c r="M222" s="181">
        <f>INDEX('Policy Characteristics'!G:G,MATCH(PolicyLevers!$C222,'Policy Characteristics'!$C:$C,0))</f>
        <v>0</v>
      </c>
      <c r="N222" s="181">
        <f>INDEX('Policy Characteristics'!H:H,MATCH(PolicyLevers!$C222,'Policy Characteristics'!$C:$C,0))</f>
        <v>0</v>
      </c>
      <c r="O222" s="184">
        <f>INDEX('Policy Characteristics'!I:I,MATCH(PolicyLevers!$C222,'Policy Characteristics'!$C:$C,0))</f>
        <v>0</v>
      </c>
      <c r="P222" s="186" t="str">
        <f>INDEX('Policy Characteristics'!J:J,MATCH(PolicyLevers!$C222,'Policy Characteristics'!$C:$C,0))</f>
        <v>**Description:**0</v>
      </c>
      <c r="Q222" s="184">
        <f>INDEX('Policy Characteristics'!K:K,MATCH(PolicyLevers!$C222,'Policy Characteristics'!$C:$C,0))</f>
        <v>0</v>
      </c>
      <c r="R222" s="191">
        <f>INDEX('Policy Characteristics'!L:L,MATCH(PolicyLevers!$C222,'Policy Characteristics'!$C:$C,0))</f>
        <v>0</v>
      </c>
      <c r="S222" s="205">
        <f>INDEX('Policy Characteristics'!M:M,MATCH(PolicyLevers!$C222,'Policy Characteristics'!$C:$C,0))</f>
        <v>0</v>
      </c>
      <c r="T222" s="184">
        <f>INDEX('Policy Characteristics'!N:N,MATCH(PolicyLevers!$C222,'Policy Characteristics'!$C:$C,0))</f>
        <v>0</v>
      </c>
      <c r="U222" s="181">
        <f>INDEX('Policy Characteristics'!O:O,MATCH(PolicyLevers!$C222,'Policy Characteristics'!$C:$C,0))</f>
        <v>0</v>
      </c>
    </row>
    <row r="223" spans="1:21" x14ac:dyDescent="0.25">
      <c r="A223" s="350" t="str">
        <f>INDEX('Policy Characteristics'!A:A,MATCH(PolicyLevers!$C223,'Policy Characteristics'!$C:$C,0))</f>
        <v>Electricity Supply</v>
      </c>
      <c r="B223" s="355" t="str">
        <f>INDEX('Policy Characteristics'!B:B,MATCH(PolicyLevers!$C223,'Policy Characteristics'!$C:$C,0))</f>
        <v>Demand Response</v>
      </c>
      <c r="C223" s="181" t="s">
        <v>651</v>
      </c>
      <c r="D223" s="184"/>
      <c r="E223" s="184"/>
      <c r="F223" s="184"/>
      <c r="G223" s="184"/>
      <c r="H223" s="43">
        <v>30</v>
      </c>
      <c r="I223" s="356" t="s">
        <v>310</v>
      </c>
      <c r="J223" s="181" t="str">
        <f>INDEX('Policy Characteristics'!D:D,MATCH(PolicyLevers!$C223,'Policy Characteristics'!$C:$C,0))</f>
        <v>Demand Response</v>
      </c>
      <c r="K223" s="181" t="str">
        <f>INDEX('Policy Characteristics'!E:E,MATCH(PolicyLevers!$C223,'Policy Characteristics'!$C:$C,0))</f>
        <v>elec demand response</v>
      </c>
      <c r="L223" s="203">
        <f>INDEX('Policy Characteristics'!F:F,MATCH(PolicyLevers!$C223,'Policy Characteristics'!$C:$C,0))</f>
        <v>0</v>
      </c>
      <c r="M223" s="204">
        <f>INDEX('Policy Characteristics'!G:G,MATCH(PolicyLevers!$C223,'Policy Characteristics'!$C:$C,0))</f>
        <v>1</v>
      </c>
      <c r="N223" s="204">
        <f>INDEX('Policy Characteristics'!H:H,MATCH(PolicyLevers!$C223,'Policy Characteristics'!$C:$C,0))</f>
        <v>0.01</v>
      </c>
      <c r="O223" s="184" t="str">
        <f>INDEX('Policy Characteristics'!I:I,MATCH(PolicyLevers!$C223,'Policy Characteristics'!$C:$C,0))</f>
        <v>% of potential achieved</v>
      </c>
      <c r="P223" s="218"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Louisiana, a 100% setting provides for an additional 7242 MW of demand response capacity in 2050 (on top of a BAU quantity of 2343 MW).</v>
      </c>
      <c r="Q223" s="184" t="str">
        <f>INDEX('Policy Characteristics'!K:K,MATCH(PolicyLevers!$C223,'Policy Characteristics'!$C:$C,0))</f>
        <v>electricity-sector-main.html#dr</v>
      </c>
      <c r="R223" s="191" t="str">
        <f>INDEX('Policy Characteristics'!L:L,MATCH(PolicyLevers!$C223,'Policy Characteristics'!$C:$C,0))</f>
        <v>demand-response.html</v>
      </c>
      <c r="S223" s="205" t="str">
        <f>INDEX('Policy Characteristics'!M:M,MATCH(PolicyLevers!$C223,'Policy Characteristics'!$C:$C,0))</f>
        <v>Calculated from model data; see the relevant variable(s) in the InputData folder for source information.</v>
      </c>
      <c r="T223" s="184">
        <f>INDEX('Policy Characteristics'!N:N,MATCH(PolicyLevers!$C223,'Policy Characteristics'!$C:$C,0))</f>
        <v>0</v>
      </c>
      <c r="U223" s="181" t="str">
        <f>INDEX('Policy Characteristics'!O:O,MATCH(PolicyLevers!$C223,'Policy Characteristics'!$C:$C,0))</f>
        <v>DRC</v>
      </c>
    </row>
    <row r="224" spans="1:21" x14ac:dyDescent="0.25">
      <c r="A224" s="350" t="str">
        <f>INDEX('Policy Characteristics'!A:A,MATCH(PolicyLevers!$C224,'Policy Characteristics'!$C:$C,0))</f>
        <v>Electricity Supply</v>
      </c>
      <c r="B224" s="355" t="str">
        <f>INDEX('Policy Characteristics'!B:B,MATCH(PolicyLevers!$C224,'Policy Characteristics'!$C:$C,0))</f>
        <v>Early Retirement of Power Plants</v>
      </c>
      <c r="C224" s="181" t="s">
        <v>657</v>
      </c>
      <c r="D224" s="184" t="s">
        <v>578</v>
      </c>
      <c r="E224" s="184"/>
      <c r="F224" s="184" t="s">
        <v>579</v>
      </c>
      <c r="G224" s="184"/>
      <c r="H224" s="43">
        <v>31</v>
      </c>
      <c r="I224" s="356" t="s">
        <v>310</v>
      </c>
      <c r="J224" s="181" t="str">
        <f>INDEX('Policy Characteristics'!D:D,MATCH(PolicyLevers!$C224,'Policy Characteristics'!$C:$C,0))</f>
        <v>Early Retirement of Power Plants</v>
      </c>
      <c r="K224" s="181" t="str">
        <f>INDEX('Policy Characteristics'!E:E,MATCH(PolicyLevers!$C224,'Policy Characteristics'!$C:$C,0))</f>
        <v>elec early retirement</v>
      </c>
      <c r="L224" s="225">
        <f>INDEX('Policy Characteristics'!F:F,MATCH(PolicyLevers!$C224,'Policy Characteristics'!$C:$C,0))</f>
        <v>0</v>
      </c>
      <c r="M224" s="225">
        <f>INDEX('Policy Characteristics'!G:G,MATCH(PolicyLevers!$C224,'Policy Characteristics'!$C:$C,0))</f>
        <v>25000</v>
      </c>
      <c r="N224" s="225">
        <f>INDEX('Policy Characteristics'!H:H,MATCH(PolicyLevers!$C224,'Policy Characteristics'!$C:$C,0))</f>
        <v>500</v>
      </c>
      <c r="O224" s="184" t="str">
        <f>INDEX('Policy Characteristics'!I:I,MATCH(PolicyLevers!$C224,'Policy Characteristics'!$C:$C,0))</f>
        <v>MW/year</v>
      </c>
      <c r="P224" s="218"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2192 MW of coal capacity.//**Natural Gas Nonpeaker : **The EIA projects that Louisiana will retire 44 MW of gas non-peaking plants by 2050. Louisiana currently has 6053MW of natural gas non-peaking capacity.//**Nuclear : **The EIA projects that Louisiana will retire 0 MW of nuclear capacity by 2050. Louisiana currently has 2133 MW of nuclear capacity.//**Natural Gas Peaker : **The EIA projects that Louisiana will retire 3207 MW of natural gas peaker capacity by 2050. Louisiana currently has 7231 MW of natural gas peaker capacity.//**Lignite : **The EIA projects that Louisiana will retire 0 MW of natural gas peaker capacity by 2050. Louisiana currently has 645 MW of natural gas peaker capacity.</v>
      </c>
      <c r="Q224" s="184" t="str">
        <f>INDEX('Policy Characteristics'!K:K,MATCH(PolicyLevers!$C224,'Policy Characteristics'!$C:$C,0))</f>
        <v>electricity-sector-main.html#early-ret</v>
      </c>
      <c r="R224" s="191" t="str">
        <f>INDEX('Policy Characteristics'!L:L,MATCH(PolicyLevers!$C224,'Policy Characteristics'!$C:$C,0))</f>
        <v>early-retirement-of-power-plants.html</v>
      </c>
      <c r="S224" s="205"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4"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1" t="str">
        <f>INDEX('Policy Characteristics'!O:O,MATCH(PolicyLevers!$C224,'Policy Characteristics'!$C:$C,0))</f>
        <v>BCRBQ - auto update</v>
      </c>
    </row>
    <row r="225" spans="1:21" x14ac:dyDescent="0.25">
      <c r="A225" s="350" t="str">
        <f>INDEX('Policy Characteristics'!A:A,MATCH(PolicyLevers!$C225,'Policy Characteristics'!$C:$C,0))</f>
        <v>Electricity Supply</v>
      </c>
      <c r="B225" s="354" t="str">
        <f>INDEX('Policy Characteristics'!B:B,MATCH(PolicyLevers!$C225,'Policy Characteristics'!$C:$C,0))</f>
        <v>Early Retirement of Power Plants</v>
      </c>
      <c r="C225" s="189" t="str">
        <f t="shared" ref="C225:C239" si="18">C$224</f>
        <v>Annual Additional Capacity Retired due to Early Retirement Policy</v>
      </c>
      <c r="D225" s="191" t="s">
        <v>585</v>
      </c>
      <c r="E225" s="184"/>
      <c r="F225" s="191" t="s">
        <v>586</v>
      </c>
      <c r="G225" s="184"/>
      <c r="H225" s="43">
        <v>620</v>
      </c>
      <c r="I225" s="356" t="s">
        <v>310</v>
      </c>
      <c r="J225" s="189" t="str">
        <f>INDEX('Policy Characteristics'!D:D,MATCH(PolicyLevers!$C225,'Policy Characteristics'!$C:$C,0))</f>
        <v>Early Retirement of Power Plants</v>
      </c>
      <c r="K225" s="189" t="str">
        <f>INDEX('Policy Characteristics'!E:E,MATCH(PolicyLevers!$C225,'Policy Characteristics'!$C:$C,0))</f>
        <v>elec early retirement</v>
      </c>
      <c r="L225" s="226">
        <f>INDEX('Policy Characteristics'!F:F,MATCH(PolicyLevers!$C225,'Policy Characteristics'!$C:$C,0))</f>
        <v>0</v>
      </c>
      <c r="M225" s="226">
        <f>INDEX('Policy Characteristics'!G:G,MATCH(PolicyLevers!$C225,'Policy Characteristics'!$C:$C,0))</f>
        <v>25000</v>
      </c>
      <c r="N225" s="226">
        <f>INDEX('Policy Characteristics'!H:H,MATCH(PolicyLevers!$C225,'Policy Characteristics'!$C:$C,0))</f>
        <v>500</v>
      </c>
      <c r="O225" s="226" t="str">
        <f>INDEX('Policy Characteristics'!I:I,MATCH(PolicyLevers!$C225,'Policy Characteristics'!$C:$C,0))</f>
        <v>MW/year</v>
      </c>
      <c r="P225" s="218"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2192 MW of coal capacity.//**Natural Gas Nonpeaker : **The EIA projects that Louisiana will retire 44 MW of gas non-peaking plants by 2050. Louisiana currently has 6053MW of natural gas non-peaking capacity.//**Nuclear : **The EIA projects that Louisiana will retire 0 MW of nuclear capacity by 2050. Louisiana currently has 2133 MW of nuclear capacity.//**Natural Gas Peaker : **The EIA projects that Louisiana will retire 3207 MW of natural gas peaker capacity by 2050. Louisiana currently has 7231 MW of natural gas peaker capacity.//**Lignite : **The EIA projects that Louisiana will retire 0 MW of natural gas peaker capacity by 2050. Louisiana currently has 645 MW of natural gas peaker capacity.</v>
      </c>
      <c r="Q225" s="184" t="str">
        <f>INDEX('Policy Characteristics'!K:K,MATCH(PolicyLevers!$C225,'Policy Characteristics'!$C:$C,0))</f>
        <v>electricity-sector-main.html#early-ret</v>
      </c>
      <c r="R225" s="191" t="str">
        <f>INDEX('Policy Characteristics'!L:L,MATCH(PolicyLevers!$C225,'Policy Characteristics'!$C:$C,0))</f>
        <v>early-retirement-of-power-plants.html</v>
      </c>
      <c r="S225" s="205"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4"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1" t="str">
        <f>INDEX('Policy Characteristics'!O:O,MATCH(PolicyLevers!$C225,'Policy Characteristics'!$C:$C,0))</f>
        <v>BCRBQ - auto update</v>
      </c>
    </row>
    <row r="226" spans="1:21" x14ac:dyDescent="0.25">
      <c r="A226" s="350" t="str">
        <f>INDEX('Policy Characteristics'!A:A,MATCH(PolicyLevers!$C226,'Policy Characteristics'!$C:$C,0))</f>
        <v>Electricity Supply</v>
      </c>
      <c r="B226" s="354" t="str">
        <f>INDEX('Policy Characteristics'!B:B,MATCH(PolicyLevers!$C226,'Policy Characteristics'!$C:$C,0))</f>
        <v>Early Retirement of Power Plants</v>
      </c>
      <c r="C226" s="189" t="str">
        <f t="shared" si="18"/>
        <v>Annual Additional Capacity Retired due to Early Retirement Policy</v>
      </c>
      <c r="D226" s="191" t="s">
        <v>588</v>
      </c>
      <c r="E226" s="184"/>
      <c r="F226" s="191" t="s">
        <v>589</v>
      </c>
      <c r="G226" s="184"/>
      <c r="H226" s="43">
        <v>32</v>
      </c>
      <c r="I226" s="356" t="s">
        <v>310</v>
      </c>
      <c r="J226" s="189" t="str">
        <f>INDEX('Policy Characteristics'!D:D,MATCH(PolicyLevers!$C226,'Policy Characteristics'!$C:$C,0))</f>
        <v>Early Retirement of Power Plants</v>
      </c>
      <c r="K226" s="189" t="str">
        <f>INDEX('Policy Characteristics'!E:E,MATCH(PolicyLevers!$C226,'Policy Characteristics'!$C:$C,0))</f>
        <v>elec early retirement</v>
      </c>
      <c r="L226" s="189">
        <f>INDEX('Policy Characteristics'!F:F,MATCH(PolicyLevers!$C226,'Policy Characteristics'!$C:$C,0))</f>
        <v>0</v>
      </c>
      <c r="M226" s="189">
        <f>INDEX('Policy Characteristics'!G:G,MATCH(PolicyLevers!$C226,'Policy Characteristics'!$C:$C,0))</f>
        <v>25000</v>
      </c>
      <c r="N226" s="189">
        <f>INDEX('Policy Characteristics'!H:H,MATCH(PolicyLevers!$C226,'Policy Characteristics'!$C:$C,0))</f>
        <v>500</v>
      </c>
      <c r="O226" s="199" t="str">
        <f>INDEX('Policy Characteristics'!I:I,MATCH(PolicyLevers!$C226,'Policy Characteristics'!$C:$C,0))</f>
        <v>MW/year</v>
      </c>
      <c r="P226" s="218"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2192 MW of coal capacity.//**Natural Gas Nonpeaker : **The EIA projects that Louisiana will retire 44 MW of gas non-peaking plants by 2050. Louisiana currently has 6053MW of natural gas non-peaking capacity.//**Nuclear : **The EIA projects that Louisiana will retire 0 MW of nuclear capacity by 2050. Louisiana currently has 2133 MW of nuclear capacity.//**Natural Gas Peaker : **The EIA projects that Louisiana will retire 3207 MW of natural gas peaker capacity by 2050. Louisiana currently has 7231 MW of natural gas peaker capacity.//**Lignite : **The EIA projects that Louisiana will retire 0 MW of natural gas peaker capacity by 2050. Louisiana currently has 645 MW of natural gas peaker capacity.</v>
      </c>
      <c r="Q226" s="199" t="str">
        <f>INDEX('Policy Characteristics'!K:K,MATCH(PolicyLevers!$C226,'Policy Characteristics'!$C:$C,0))</f>
        <v>electricity-sector-main.html#early-ret</v>
      </c>
      <c r="R226" s="199" t="str">
        <f>INDEX('Policy Characteristics'!L:L,MATCH(PolicyLevers!$C226,'Policy Characteristics'!$C:$C,0))</f>
        <v>early-retirement-of-power-plants.html</v>
      </c>
      <c r="S226" s="205"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4"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1" t="str">
        <f>INDEX('Policy Characteristics'!O:O,MATCH(PolicyLevers!$C226,'Policy Characteristics'!$C:$C,0))</f>
        <v>BCRBQ - auto update</v>
      </c>
    </row>
    <row r="227" spans="1:21" x14ac:dyDescent="0.25">
      <c r="A227" s="350" t="str">
        <f>INDEX('Policy Characteristics'!A:A,MATCH(PolicyLevers!$C227,'Policy Characteristics'!$C:$C,0))</f>
        <v>Electricity Supply</v>
      </c>
      <c r="B227" s="354" t="str">
        <f>INDEX('Policy Characteristics'!B:B,MATCH(PolicyLevers!$C227,'Policy Characteristics'!$C:$C,0))</f>
        <v>Early Retirement of Power Plants</v>
      </c>
      <c r="C227" s="189" t="str">
        <f t="shared" si="18"/>
        <v>Annual Additional Capacity Retired due to Early Retirement Policy</v>
      </c>
      <c r="D227" s="191" t="s">
        <v>591</v>
      </c>
      <c r="E227" s="184"/>
      <c r="F227" s="191" t="s">
        <v>592</v>
      </c>
      <c r="G227" s="184"/>
      <c r="H227" s="43">
        <v>621</v>
      </c>
      <c r="I227" s="356" t="s">
        <v>332</v>
      </c>
      <c r="J227" s="189" t="str">
        <f>INDEX('Policy Characteristics'!D:D,MATCH(PolicyLevers!$C227,'Policy Characteristics'!$C:$C,0))</f>
        <v>Early Retirement of Power Plants</v>
      </c>
      <c r="K227" s="189" t="str">
        <f>INDEX('Policy Characteristics'!E:E,MATCH(PolicyLevers!$C227,'Policy Characteristics'!$C:$C,0))</f>
        <v>elec early retirement</v>
      </c>
      <c r="L227" s="225">
        <f>INDEX('Policy Characteristics'!F:F,MATCH(PolicyLevers!$C227,'Policy Characteristics'!$C:$C,0))</f>
        <v>0</v>
      </c>
      <c r="M227" s="225">
        <f>INDEX('Policy Characteristics'!G:G,MATCH(PolicyLevers!$C227,'Policy Characteristics'!$C:$C,0))</f>
        <v>25000</v>
      </c>
      <c r="N227" s="225">
        <f>INDEX('Policy Characteristics'!H:H,MATCH(PolicyLevers!$C227,'Policy Characteristics'!$C:$C,0))</f>
        <v>500</v>
      </c>
      <c r="O227" s="184" t="str">
        <f>INDEX('Policy Characteristics'!I:I,MATCH(PolicyLevers!$C227,'Policy Characteristics'!$C:$C,0))</f>
        <v>MW/year</v>
      </c>
      <c r="P227" s="186"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2192 MW of coal capacity.//**Natural Gas Nonpeaker : **The EIA projects that Louisiana will retire 44 MW of gas non-peaking plants by 2050. Louisiana currently has 6053MW of natural gas non-peaking capacity.//**Nuclear : **The EIA projects that Louisiana will retire 0 MW of nuclear capacity by 2050. Louisiana currently has 2133 MW of nuclear capacity.//**Natural Gas Peaker : **The EIA projects that Louisiana will retire 3207 MW of natural gas peaker capacity by 2050. Louisiana currently has 7231 MW of natural gas peaker capacity.//**Lignite : **The EIA projects that Louisiana will retire 0 MW of natural gas peaker capacity by 2050. Louisiana currently has 645 MW of natural gas peaker capacity.</v>
      </c>
      <c r="Q227" s="184" t="str">
        <f>INDEX('Policy Characteristics'!K:K,MATCH(PolicyLevers!$C227,'Policy Characteristics'!$C:$C,0))</f>
        <v>electricity-sector-main.html#early-ret</v>
      </c>
      <c r="R227" s="191" t="str">
        <f>INDEX('Policy Characteristics'!L:L,MATCH(PolicyLevers!$C227,'Policy Characteristics'!$C:$C,0))</f>
        <v>early-retirement-of-power-plants.html</v>
      </c>
      <c r="S227" s="205"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4"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1" t="str">
        <f>INDEX('Policy Characteristics'!O:O,MATCH(PolicyLevers!$C227,'Policy Characteristics'!$C:$C,0))</f>
        <v>BCRBQ - auto update</v>
      </c>
    </row>
    <row r="228" spans="1:21" x14ac:dyDescent="0.25">
      <c r="A228" s="350" t="str">
        <f>INDEX('Policy Characteristics'!A:A,MATCH(PolicyLevers!$C228,'Policy Characteristics'!$C:$C,0))</f>
        <v>Electricity Supply</v>
      </c>
      <c r="B228" s="354" t="str">
        <f>INDEX('Policy Characteristics'!B:B,MATCH(PolicyLevers!$C228,'Policy Characteristics'!$C:$C,0))</f>
        <v>Early Retirement of Power Plants</v>
      </c>
      <c r="C228" s="189" t="str">
        <f t="shared" si="18"/>
        <v>Annual Additional Capacity Retired due to Early Retirement Policy</v>
      </c>
      <c r="D228" s="191" t="s">
        <v>594</v>
      </c>
      <c r="E228" s="184"/>
      <c r="F228" s="191" t="s">
        <v>595</v>
      </c>
      <c r="G228" s="184"/>
      <c r="H228" s="43">
        <v>622</v>
      </c>
      <c r="I228" s="356" t="s">
        <v>332</v>
      </c>
      <c r="J228" s="189" t="str">
        <f>INDEX('Policy Characteristics'!D:D,MATCH(PolicyLevers!$C228,'Policy Characteristics'!$C:$C,0))</f>
        <v>Early Retirement of Power Plants</v>
      </c>
      <c r="K228" s="189" t="str">
        <f>INDEX('Policy Characteristics'!E:E,MATCH(PolicyLevers!$C228,'Policy Characteristics'!$C:$C,0))</f>
        <v>elec early retirement</v>
      </c>
      <c r="L228" s="225">
        <f>INDEX('Policy Characteristics'!F:F,MATCH(PolicyLevers!$C228,'Policy Characteristics'!$C:$C,0))</f>
        <v>0</v>
      </c>
      <c r="M228" s="225">
        <f>INDEX('Policy Characteristics'!G:G,MATCH(PolicyLevers!$C228,'Policy Characteristics'!$C:$C,0))</f>
        <v>25000</v>
      </c>
      <c r="N228" s="225">
        <f>INDEX('Policy Characteristics'!H:H,MATCH(PolicyLevers!$C228,'Policy Characteristics'!$C:$C,0))</f>
        <v>500</v>
      </c>
      <c r="O228" s="184" t="str">
        <f>INDEX('Policy Characteristics'!I:I,MATCH(PolicyLevers!$C228,'Policy Characteristics'!$C:$C,0))</f>
        <v>MW/year</v>
      </c>
      <c r="P228" s="186"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2192 MW of coal capacity.//**Natural Gas Nonpeaker : **The EIA projects that Louisiana will retire 44 MW of gas non-peaking plants by 2050. Louisiana currently has 6053MW of natural gas non-peaking capacity.//**Nuclear : **The EIA projects that Louisiana will retire 0 MW of nuclear capacity by 2050. Louisiana currently has 2133 MW of nuclear capacity.//**Natural Gas Peaker : **The EIA projects that Louisiana will retire 3207 MW of natural gas peaker capacity by 2050. Louisiana currently has 7231 MW of natural gas peaker capacity.//**Lignite : **The EIA projects that Louisiana will retire 0 MW of natural gas peaker capacity by 2050. Louisiana currently has 645 MW of natural gas peaker capacity.</v>
      </c>
      <c r="Q228" s="184" t="str">
        <f>INDEX('Policy Characteristics'!K:K,MATCH(PolicyLevers!$C228,'Policy Characteristics'!$C:$C,0))</f>
        <v>electricity-sector-main.html#early-ret</v>
      </c>
      <c r="R228" s="191" t="str">
        <f>INDEX('Policy Characteristics'!L:L,MATCH(PolicyLevers!$C228,'Policy Characteristics'!$C:$C,0))</f>
        <v>early-retirement-of-power-plants.html</v>
      </c>
      <c r="S228" s="205"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4"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1" t="str">
        <f>INDEX('Policy Characteristics'!O:O,MATCH(PolicyLevers!$C228,'Policy Characteristics'!$C:$C,0))</f>
        <v>BCRBQ - auto update</v>
      </c>
    </row>
    <row r="229" spans="1:21" x14ac:dyDescent="0.25">
      <c r="A229" s="350" t="str">
        <f>INDEX('Policy Characteristics'!A:A,MATCH(PolicyLevers!$C229,'Policy Characteristics'!$C:$C,0))</f>
        <v>Electricity Supply</v>
      </c>
      <c r="B229" s="354" t="str">
        <f>INDEX('Policy Characteristics'!B:B,MATCH(PolicyLevers!$C229,'Policy Characteristics'!$C:$C,0))</f>
        <v>Early Retirement of Power Plants</v>
      </c>
      <c r="C229" s="189" t="str">
        <f t="shared" si="18"/>
        <v>Annual Additional Capacity Retired due to Early Retirement Policy</v>
      </c>
      <c r="D229" s="191" t="s">
        <v>596</v>
      </c>
      <c r="E229" s="184"/>
      <c r="F229" s="191" t="s">
        <v>597</v>
      </c>
      <c r="G229" s="184"/>
      <c r="H229" s="43">
        <v>623</v>
      </c>
      <c r="I229" s="356" t="s">
        <v>332</v>
      </c>
      <c r="J229" s="189" t="str">
        <f>INDEX('Policy Characteristics'!D:D,MATCH(PolicyLevers!$C229,'Policy Characteristics'!$C:$C,0))</f>
        <v>Early Retirement of Power Plants</v>
      </c>
      <c r="K229" s="189" t="str">
        <f>INDEX('Policy Characteristics'!E:E,MATCH(PolicyLevers!$C229,'Policy Characteristics'!$C:$C,0))</f>
        <v>elec early retirement</v>
      </c>
      <c r="L229" s="225">
        <f>INDEX('Policy Characteristics'!F:F,MATCH(PolicyLevers!$C229,'Policy Characteristics'!$C:$C,0))</f>
        <v>0</v>
      </c>
      <c r="M229" s="225">
        <f>INDEX('Policy Characteristics'!G:G,MATCH(PolicyLevers!$C229,'Policy Characteristics'!$C:$C,0))</f>
        <v>25000</v>
      </c>
      <c r="N229" s="225">
        <f>INDEX('Policy Characteristics'!H:H,MATCH(PolicyLevers!$C229,'Policy Characteristics'!$C:$C,0))</f>
        <v>500</v>
      </c>
      <c r="O229" s="184" t="str">
        <f>INDEX('Policy Characteristics'!I:I,MATCH(PolicyLevers!$C229,'Policy Characteristics'!$C:$C,0))</f>
        <v>MW/year</v>
      </c>
      <c r="P229" s="186"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2192 MW of coal capacity.//**Natural Gas Nonpeaker : **The EIA projects that Louisiana will retire 44 MW of gas non-peaking plants by 2050. Louisiana currently has 6053MW of natural gas non-peaking capacity.//**Nuclear : **The EIA projects that Louisiana will retire 0 MW of nuclear capacity by 2050. Louisiana currently has 2133 MW of nuclear capacity.//**Natural Gas Peaker : **The EIA projects that Louisiana will retire 3207 MW of natural gas peaker capacity by 2050. Louisiana currently has 7231 MW of natural gas peaker capacity.//**Lignite : **The EIA projects that Louisiana will retire 0 MW of natural gas peaker capacity by 2050. Louisiana currently has 645 MW of natural gas peaker capacity.</v>
      </c>
      <c r="Q229" s="184" t="str">
        <f>INDEX('Policy Characteristics'!K:K,MATCH(PolicyLevers!$C229,'Policy Characteristics'!$C:$C,0))</f>
        <v>electricity-sector-main.html#early-ret</v>
      </c>
      <c r="R229" s="191" t="str">
        <f>INDEX('Policy Characteristics'!L:L,MATCH(PolicyLevers!$C229,'Policy Characteristics'!$C:$C,0))</f>
        <v>early-retirement-of-power-plants.html</v>
      </c>
      <c r="S229" s="205"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4"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1" t="str">
        <f>INDEX('Policy Characteristics'!O:O,MATCH(PolicyLevers!$C229,'Policy Characteristics'!$C:$C,0))</f>
        <v>BCRBQ - auto update</v>
      </c>
    </row>
    <row r="230" spans="1:21" x14ac:dyDescent="0.25">
      <c r="A230" s="350" t="str">
        <f>INDEX('Policy Characteristics'!A:A,MATCH(PolicyLevers!$C230,'Policy Characteristics'!$C:$C,0))</f>
        <v>Electricity Supply</v>
      </c>
      <c r="B230" s="354" t="str">
        <f>INDEX('Policy Characteristics'!B:B,MATCH(PolicyLevers!$C230,'Policy Characteristics'!$C:$C,0))</f>
        <v>Early Retirement of Power Plants</v>
      </c>
      <c r="C230" s="189" t="str">
        <f t="shared" si="18"/>
        <v>Annual Additional Capacity Retired due to Early Retirement Policy</v>
      </c>
      <c r="D230" s="191" t="s">
        <v>598</v>
      </c>
      <c r="E230" s="184"/>
      <c r="F230" s="191" t="s">
        <v>599</v>
      </c>
      <c r="G230" s="184"/>
      <c r="H230" s="43">
        <v>624</v>
      </c>
      <c r="I230" s="356" t="s">
        <v>332</v>
      </c>
      <c r="J230" s="189" t="str">
        <f>INDEX('Policy Characteristics'!D:D,MATCH(PolicyLevers!$C230,'Policy Characteristics'!$C:$C,0))</f>
        <v>Early Retirement of Power Plants</v>
      </c>
      <c r="K230" s="189" t="str">
        <f>INDEX('Policy Characteristics'!E:E,MATCH(PolicyLevers!$C230,'Policy Characteristics'!$C:$C,0))</f>
        <v>elec early retirement</v>
      </c>
      <c r="L230" s="225">
        <f>INDEX('Policy Characteristics'!F:F,MATCH(PolicyLevers!$C230,'Policy Characteristics'!$C:$C,0))</f>
        <v>0</v>
      </c>
      <c r="M230" s="225">
        <f>INDEX('Policy Characteristics'!G:G,MATCH(PolicyLevers!$C230,'Policy Characteristics'!$C:$C,0))</f>
        <v>25000</v>
      </c>
      <c r="N230" s="225">
        <f>INDEX('Policy Characteristics'!H:H,MATCH(PolicyLevers!$C230,'Policy Characteristics'!$C:$C,0))</f>
        <v>500</v>
      </c>
      <c r="O230" s="184" t="str">
        <f>INDEX('Policy Characteristics'!I:I,MATCH(PolicyLevers!$C230,'Policy Characteristics'!$C:$C,0))</f>
        <v>MW/year</v>
      </c>
      <c r="P230" s="186"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2192 MW of coal capacity.//**Natural Gas Nonpeaker : **The EIA projects that Louisiana will retire 44 MW of gas non-peaking plants by 2050. Louisiana currently has 6053MW of natural gas non-peaking capacity.//**Nuclear : **The EIA projects that Louisiana will retire 0 MW of nuclear capacity by 2050. Louisiana currently has 2133 MW of nuclear capacity.//**Natural Gas Peaker : **The EIA projects that Louisiana will retire 3207 MW of natural gas peaker capacity by 2050. Louisiana currently has 7231 MW of natural gas peaker capacity.//**Lignite : **The EIA projects that Louisiana will retire 0 MW of natural gas peaker capacity by 2050. Louisiana currently has 645 MW of natural gas peaker capacity.</v>
      </c>
      <c r="Q230" s="184" t="str">
        <f>INDEX('Policy Characteristics'!K:K,MATCH(PolicyLevers!$C230,'Policy Characteristics'!$C:$C,0))</f>
        <v>electricity-sector-main.html#early-ret</v>
      </c>
      <c r="R230" s="191" t="str">
        <f>INDEX('Policy Characteristics'!L:L,MATCH(PolicyLevers!$C230,'Policy Characteristics'!$C:$C,0))</f>
        <v>early-retirement-of-power-plants.html</v>
      </c>
      <c r="S230" s="205"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4"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1" t="str">
        <f>INDEX('Policy Characteristics'!O:O,MATCH(PolicyLevers!$C230,'Policy Characteristics'!$C:$C,0))</f>
        <v>BCRBQ - auto update</v>
      </c>
    </row>
    <row r="231" spans="1:21" x14ac:dyDescent="0.25">
      <c r="A231" s="350" t="str">
        <f>INDEX('Policy Characteristics'!A:A,MATCH(PolicyLevers!$C231,'Policy Characteristics'!$C:$C,0))</f>
        <v>Electricity Supply</v>
      </c>
      <c r="B231" s="354" t="str">
        <f>INDEX('Policy Characteristics'!B:B,MATCH(PolicyLevers!$C231,'Policy Characteristics'!$C:$C,0))</f>
        <v>Early Retirement of Power Plants</v>
      </c>
      <c r="C231" s="189" t="str">
        <f t="shared" si="18"/>
        <v>Annual Additional Capacity Retired due to Early Retirement Policy</v>
      </c>
      <c r="D231" s="191" t="s">
        <v>600</v>
      </c>
      <c r="E231" s="184"/>
      <c r="F231" s="191" t="s">
        <v>601</v>
      </c>
      <c r="G231" s="184"/>
      <c r="H231" s="43">
        <v>625</v>
      </c>
      <c r="I231" s="356" t="s">
        <v>332</v>
      </c>
      <c r="J231" s="189" t="str">
        <f>INDEX('Policy Characteristics'!D:D,MATCH(PolicyLevers!$C231,'Policy Characteristics'!$C:$C,0))</f>
        <v>Early Retirement of Power Plants</v>
      </c>
      <c r="K231" s="189" t="str">
        <f>INDEX('Policy Characteristics'!E:E,MATCH(PolicyLevers!$C231,'Policy Characteristics'!$C:$C,0))</f>
        <v>elec early retirement</v>
      </c>
      <c r="L231" s="225">
        <f>INDEX('Policy Characteristics'!F:F,MATCH(PolicyLevers!$C231,'Policy Characteristics'!$C:$C,0))</f>
        <v>0</v>
      </c>
      <c r="M231" s="225">
        <f>INDEX('Policy Characteristics'!G:G,MATCH(PolicyLevers!$C231,'Policy Characteristics'!$C:$C,0))</f>
        <v>25000</v>
      </c>
      <c r="N231" s="225">
        <f>INDEX('Policy Characteristics'!H:H,MATCH(PolicyLevers!$C231,'Policy Characteristics'!$C:$C,0))</f>
        <v>500</v>
      </c>
      <c r="O231" s="184" t="str">
        <f>INDEX('Policy Characteristics'!I:I,MATCH(PolicyLevers!$C231,'Policy Characteristics'!$C:$C,0))</f>
        <v>MW/year</v>
      </c>
      <c r="P231" s="218"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2192 MW of coal capacity.//**Natural Gas Nonpeaker : **The EIA projects that Louisiana will retire 44 MW of gas non-peaking plants by 2050. Louisiana currently has 6053MW of natural gas non-peaking capacity.//**Nuclear : **The EIA projects that Louisiana will retire 0 MW of nuclear capacity by 2050. Louisiana currently has 2133 MW of nuclear capacity.//**Natural Gas Peaker : **The EIA projects that Louisiana will retire 3207 MW of natural gas peaker capacity by 2050. Louisiana currently has 7231 MW of natural gas peaker capacity.//**Lignite : **The EIA projects that Louisiana will retire 0 MW of natural gas peaker capacity by 2050. Louisiana currently has 645 MW of natural gas peaker capacity.</v>
      </c>
      <c r="Q231" s="184" t="str">
        <f>INDEX('Policy Characteristics'!K:K,MATCH(PolicyLevers!$C231,'Policy Characteristics'!$C:$C,0))</f>
        <v>electricity-sector-main.html#early-ret</v>
      </c>
      <c r="R231" s="191" t="str">
        <f>INDEX('Policy Characteristics'!L:L,MATCH(PolicyLevers!$C231,'Policy Characteristics'!$C:$C,0))</f>
        <v>early-retirement-of-power-plants.html</v>
      </c>
      <c r="S231" s="205"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4"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1" t="str">
        <f>INDEX('Policy Characteristics'!O:O,MATCH(PolicyLevers!$C231,'Policy Characteristics'!$C:$C,0))</f>
        <v>BCRBQ - auto update</v>
      </c>
    </row>
    <row r="232" spans="1:21" x14ac:dyDescent="0.25">
      <c r="A232" s="350" t="str">
        <f>INDEX('Policy Characteristics'!A:A,MATCH(PolicyLevers!$C232,'Policy Characteristics'!$C:$C,0))</f>
        <v>Electricity Supply</v>
      </c>
      <c r="B232" s="354" t="str">
        <f>INDEX('Policy Characteristics'!B:B,MATCH(PolicyLevers!$C232,'Policy Characteristics'!$C:$C,0))</f>
        <v>Early Retirement of Power Plants</v>
      </c>
      <c r="C232" s="189" t="str">
        <f t="shared" si="18"/>
        <v>Annual Additional Capacity Retired due to Early Retirement Policy</v>
      </c>
      <c r="D232" s="191" t="s">
        <v>602</v>
      </c>
      <c r="E232" s="184"/>
      <c r="F232" s="191" t="s">
        <v>603</v>
      </c>
      <c r="G232" s="184"/>
      <c r="H232" s="43">
        <v>626</v>
      </c>
      <c r="I232" s="356" t="s">
        <v>332</v>
      </c>
      <c r="J232" s="189" t="str">
        <f>INDEX('Policy Characteristics'!D:D,MATCH(PolicyLevers!$C232,'Policy Characteristics'!$C:$C,0))</f>
        <v>Early Retirement of Power Plants</v>
      </c>
      <c r="K232" s="189" t="str">
        <f>INDEX('Policy Characteristics'!E:E,MATCH(PolicyLevers!$C232,'Policy Characteristics'!$C:$C,0))</f>
        <v>elec early retirement</v>
      </c>
      <c r="L232" s="225">
        <f>INDEX('Policy Characteristics'!F:F,MATCH(PolicyLevers!$C232,'Policy Characteristics'!$C:$C,0))</f>
        <v>0</v>
      </c>
      <c r="M232" s="225">
        <f>INDEX('Policy Characteristics'!G:G,MATCH(PolicyLevers!$C232,'Policy Characteristics'!$C:$C,0))</f>
        <v>25000</v>
      </c>
      <c r="N232" s="225">
        <f>INDEX('Policy Characteristics'!H:H,MATCH(PolicyLevers!$C232,'Policy Characteristics'!$C:$C,0))</f>
        <v>500</v>
      </c>
      <c r="O232" s="184" t="str">
        <f>INDEX('Policy Characteristics'!I:I,MATCH(PolicyLevers!$C232,'Policy Characteristics'!$C:$C,0))</f>
        <v>MW/year</v>
      </c>
      <c r="P232" s="186"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2192 MW of coal capacity.//**Natural Gas Nonpeaker : **The EIA projects that Louisiana will retire 44 MW of gas non-peaking plants by 2050. Louisiana currently has 6053MW of natural gas non-peaking capacity.//**Nuclear : **The EIA projects that Louisiana will retire 0 MW of nuclear capacity by 2050. Louisiana currently has 2133 MW of nuclear capacity.//**Natural Gas Peaker : **The EIA projects that Louisiana will retire 3207 MW of natural gas peaker capacity by 2050. Louisiana currently has 7231 MW of natural gas peaker capacity.//**Lignite : **The EIA projects that Louisiana will retire 0 MW of natural gas peaker capacity by 2050. Louisiana currently has 645 MW of natural gas peaker capacity.</v>
      </c>
      <c r="Q232" s="184" t="str">
        <f>INDEX('Policy Characteristics'!K:K,MATCH(PolicyLevers!$C232,'Policy Characteristics'!$C:$C,0))</f>
        <v>electricity-sector-main.html#early-ret</v>
      </c>
      <c r="R232" s="191" t="str">
        <f>INDEX('Policy Characteristics'!L:L,MATCH(PolicyLevers!$C232,'Policy Characteristics'!$C:$C,0))</f>
        <v>early-retirement-of-power-plants.html</v>
      </c>
      <c r="S232" s="205"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4"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1" t="str">
        <f>INDEX('Policy Characteristics'!O:O,MATCH(PolicyLevers!$C232,'Policy Characteristics'!$C:$C,0))</f>
        <v>BCRBQ - auto update</v>
      </c>
    </row>
    <row r="233" spans="1:21" x14ac:dyDescent="0.25">
      <c r="A233" s="350" t="str">
        <f>INDEX('Policy Characteristics'!A:A,MATCH(PolicyLevers!$C233,'Policy Characteristics'!$C:$C,0))</f>
        <v>Electricity Supply</v>
      </c>
      <c r="B233" s="354" t="str">
        <f>INDEX('Policy Characteristics'!B:B,MATCH(PolicyLevers!$C233,'Policy Characteristics'!$C:$C,0))</f>
        <v>Early Retirement of Power Plants</v>
      </c>
      <c r="C233" s="189" t="str">
        <f t="shared" si="18"/>
        <v>Annual Additional Capacity Retired due to Early Retirement Policy</v>
      </c>
      <c r="D233" s="191" t="s">
        <v>604</v>
      </c>
      <c r="E233" s="184"/>
      <c r="F233" s="191" t="s">
        <v>605</v>
      </c>
      <c r="G233" s="184"/>
      <c r="H233" s="43">
        <v>627</v>
      </c>
      <c r="I233" s="356" t="s">
        <v>332</v>
      </c>
      <c r="J233" s="189" t="str">
        <f>INDEX('Policy Characteristics'!D:D,MATCH(PolicyLevers!$C233,'Policy Characteristics'!$C:$C,0))</f>
        <v>Early Retirement of Power Plants</v>
      </c>
      <c r="K233" s="189" t="str">
        <f>INDEX('Policy Characteristics'!E:E,MATCH(PolicyLevers!$C233,'Policy Characteristics'!$C:$C,0))</f>
        <v>elec early retirement</v>
      </c>
      <c r="L233" s="225">
        <f>INDEX('Policy Characteristics'!F:F,MATCH(PolicyLevers!$C233,'Policy Characteristics'!$C:$C,0))</f>
        <v>0</v>
      </c>
      <c r="M233" s="225">
        <f>INDEX('Policy Characteristics'!G:G,MATCH(PolicyLevers!$C233,'Policy Characteristics'!$C:$C,0))</f>
        <v>25000</v>
      </c>
      <c r="N233" s="225">
        <f>INDEX('Policy Characteristics'!H:H,MATCH(PolicyLevers!$C233,'Policy Characteristics'!$C:$C,0))</f>
        <v>500</v>
      </c>
      <c r="O233" s="184" t="str">
        <f>INDEX('Policy Characteristics'!I:I,MATCH(PolicyLevers!$C233,'Policy Characteristics'!$C:$C,0))</f>
        <v>MW/year</v>
      </c>
      <c r="P233" s="218"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2192 MW of coal capacity.//**Natural Gas Nonpeaker : **The EIA projects that Louisiana will retire 44 MW of gas non-peaking plants by 2050. Louisiana currently has 6053MW of natural gas non-peaking capacity.//**Nuclear : **The EIA projects that Louisiana will retire 0 MW of nuclear capacity by 2050. Louisiana currently has 2133 MW of nuclear capacity.//**Natural Gas Peaker : **The EIA projects that Louisiana will retire 3207 MW of natural gas peaker capacity by 2050. Louisiana currently has 7231 MW of natural gas peaker capacity.//**Lignite : **The EIA projects that Louisiana will retire 0 MW of natural gas peaker capacity by 2050. Louisiana currently has 645 MW of natural gas peaker capacity.</v>
      </c>
      <c r="Q233" s="184" t="str">
        <f>INDEX('Policy Characteristics'!K:K,MATCH(PolicyLevers!$C233,'Policy Characteristics'!$C:$C,0))</f>
        <v>electricity-sector-main.html#early-ret</v>
      </c>
      <c r="R233" s="191" t="str">
        <f>INDEX('Policy Characteristics'!L:L,MATCH(PolicyLevers!$C233,'Policy Characteristics'!$C:$C,0))</f>
        <v>early-retirement-of-power-plants.html</v>
      </c>
      <c r="S233" s="205"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4"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1" t="str">
        <f>INDEX('Policy Characteristics'!O:O,MATCH(PolicyLevers!$C233,'Policy Characteristics'!$C:$C,0))</f>
        <v>BCRBQ - auto update</v>
      </c>
    </row>
    <row r="234" spans="1:21" x14ac:dyDescent="0.25">
      <c r="A234" s="350" t="str">
        <f>INDEX('Policy Characteristics'!A:A,MATCH(PolicyLevers!$C234,'Policy Characteristics'!$C:$C,0))</f>
        <v>Electricity Supply</v>
      </c>
      <c r="B234" s="354" t="str">
        <f>INDEX('Policy Characteristics'!B:B,MATCH(PolicyLevers!$C234,'Policy Characteristics'!$C:$C,0))</f>
        <v>Early Retirement of Power Plants</v>
      </c>
      <c r="C234" s="189" t="str">
        <f t="shared" si="18"/>
        <v>Annual Additional Capacity Retired due to Early Retirement Policy</v>
      </c>
      <c r="D234" s="191" t="s">
        <v>606</v>
      </c>
      <c r="E234" s="184"/>
      <c r="F234" s="191" t="s">
        <v>607</v>
      </c>
      <c r="G234" s="184"/>
      <c r="H234" s="43">
        <v>628</v>
      </c>
      <c r="I234" s="356" t="s">
        <v>310</v>
      </c>
      <c r="J234" s="189" t="str">
        <f>INDEX('Policy Characteristics'!D:D,MATCH(PolicyLevers!$C234,'Policy Characteristics'!$C:$C,0))</f>
        <v>Early Retirement of Power Plants</v>
      </c>
      <c r="K234" s="189" t="str">
        <f>INDEX('Policy Characteristics'!E:E,MATCH(PolicyLevers!$C234,'Policy Characteristics'!$C:$C,0))</f>
        <v>elec early retirement</v>
      </c>
      <c r="L234" s="226">
        <f>INDEX('Policy Characteristics'!F:F,MATCH(PolicyLevers!$C234,'Policy Characteristics'!$C:$C,0))</f>
        <v>0</v>
      </c>
      <c r="M234" s="226">
        <f>INDEX('Policy Characteristics'!G:G,MATCH(PolicyLevers!$C234,'Policy Characteristics'!$C:$C,0))</f>
        <v>25000</v>
      </c>
      <c r="N234" s="226">
        <f>INDEX('Policy Characteristics'!H:H,MATCH(PolicyLevers!$C234,'Policy Characteristics'!$C:$C,0))</f>
        <v>500</v>
      </c>
      <c r="O234" s="226" t="str">
        <f>INDEX('Policy Characteristics'!I:I,MATCH(PolicyLevers!$C234,'Policy Characteristics'!$C:$C,0))</f>
        <v>MW/year</v>
      </c>
      <c r="P234" s="218"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2192 MW of coal capacity.//**Natural Gas Nonpeaker : **The EIA projects that Louisiana will retire 44 MW of gas non-peaking plants by 2050. Louisiana currently has 6053MW of natural gas non-peaking capacity.//**Nuclear : **The EIA projects that Louisiana will retire 0 MW of nuclear capacity by 2050. Louisiana currently has 2133 MW of nuclear capacity.//**Natural Gas Peaker : **The EIA projects that Louisiana will retire 3207 MW of natural gas peaker capacity by 2050. Louisiana currently has 7231 MW of natural gas peaker capacity.//**Lignite : **The EIA projects that Louisiana will retire 0 MW of natural gas peaker capacity by 2050. Louisiana currently has 645 MW of natural gas peaker capacity.</v>
      </c>
      <c r="Q234" s="184" t="str">
        <f>INDEX('Policy Characteristics'!K:K,MATCH(PolicyLevers!$C234,'Policy Characteristics'!$C:$C,0))</f>
        <v>electricity-sector-main.html#early-ret</v>
      </c>
      <c r="R234" s="191" t="str">
        <f>INDEX('Policy Characteristics'!L:L,MATCH(PolicyLevers!$C234,'Policy Characteristics'!$C:$C,0))</f>
        <v>early-retirement-of-power-plants.html</v>
      </c>
      <c r="S234" s="205"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4"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1" t="str">
        <f>INDEX('Policy Characteristics'!O:O,MATCH(PolicyLevers!$C234,'Policy Characteristics'!$C:$C,0))</f>
        <v>BCRBQ - auto update</v>
      </c>
    </row>
    <row r="235" spans="1:21" x14ac:dyDescent="0.25">
      <c r="A235" s="350" t="str">
        <f>INDEX('Policy Characteristics'!A:A,MATCH(PolicyLevers!$C235,'Policy Characteristics'!$C:$C,0))</f>
        <v>Electricity Supply</v>
      </c>
      <c r="B235" s="354" t="str">
        <f>INDEX('Policy Characteristics'!B:B,MATCH(PolicyLevers!$C235,'Policy Characteristics'!$C:$C,0))</f>
        <v>Early Retirement of Power Plants</v>
      </c>
      <c r="C235" s="189" t="str">
        <f t="shared" si="18"/>
        <v>Annual Additional Capacity Retired due to Early Retirement Policy</v>
      </c>
      <c r="D235" s="191" t="s">
        <v>608</v>
      </c>
      <c r="E235" s="184"/>
      <c r="F235" s="191" t="s">
        <v>609</v>
      </c>
      <c r="G235" s="184"/>
      <c r="H235" s="43">
        <v>590</v>
      </c>
      <c r="I235" s="356" t="s">
        <v>310</v>
      </c>
      <c r="J235" s="189" t="str">
        <f>INDEX('Policy Characteristics'!D:D,MATCH(PolicyLevers!$C235,'Policy Characteristics'!$C:$C,0))</f>
        <v>Early Retirement of Power Plants</v>
      </c>
      <c r="K235" s="189" t="str">
        <f>INDEX('Policy Characteristics'!E:E,MATCH(PolicyLevers!$C235,'Policy Characteristics'!$C:$C,0))</f>
        <v>elec early retirement</v>
      </c>
      <c r="L235" s="182">
        <f>INDEX('Policy Characteristics'!F:F,MATCH(PolicyLevers!$C235,'Policy Characteristics'!$C:$C,0))</f>
        <v>0</v>
      </c>
      <c r="M235" s="182">
        <f>INDEX('Policy Characteristics'!G:G,MATCH(PolicyLevers!$C235,'Policy Characteristics'!$C:$C,0))</f>
        <v>25000</v>
      </c>
      <c r="N235" s="182">
        <f>INDEX('Policy Characteristics'!H:H,MATCH(PolicyLevers!$C235,'Policy Characteristics'!$C:$C,0))</f>
        <v>500</v>
      </c>
      <c r="O235" s="199" t="str">
        <f>INDEX('Policy Characteristics'!I:I,MATCH(PolicyLevers!$C235,'Policy Characteristics'!$C:$C,0))</f>
        <v>MW/year</v>
      </c>
      <c r="P235" s="218"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2192 MW of coal capacity.//**Natural Gas Nonpeaker : **The EIA projects that Louisiana will retire 44 MW of gas non-peaking plants by 2050. Louisiana currently has 6053MW of natural gas non-peaking capacity.//**Nuclear : **The EIA projects that Louisiana will retire 0 MW of nuclear capacity by 2050. Louisiana currently has 2133 MW of nuclear capacity.//**Natural Gas Peaker : **The EIA projects that Louisiana will retire 3207 MW of natural gas peaker capacity by 2050. Louisiana currently has 7231 MW of natural gas peaker capacity.//**Lignite : **The EIA projects that Louisiana will retire 0 MW of natural gas peaker capacity by 2050. Louisiana currently has 645 MW of natural gas peaker capacity.</v>
      </c>
      <c r="Q235" s="199" t="str">
        <f>INDEX('Policy Characteristics'!K:K,MATCH(PolicyLevers!$C235,'Policy Characteristics'!$C:$C,0))</f>
        <v>electricity-sector-main.html#early-ret</v>
      </c>
      <c r="R235" s="199" t="str">
        <f>INDEX('Policy Characteristics'!L:L,MATCH(PolicyLevers!$C235,'Policy Characteristics'!$C:$C,0))</f>
        <v>early-retirement-of-power-plants.html</v>
      </c>
      <c r="S235" s="205"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4"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1" t="str">
        <f>INDEX('Policy Characteristics'!O:O,MATCH(PolicyLevers!$C235,'Policy Characteristics'!$C:$C,0))</f>
        <v>BCRBQ - auto update</v>
      </c>
    </row>
    <row r="236" spans="1:21" x14ac:dyDescent="0.25">
      <c r="A236" s="350" t="str">
        <f>INDEX('Policy Characteristics'!A:A,MATCH(PolicyLevers!$C236,'Policy Characteristics'!$C:$C,0))</f>
        <v>Electricity Supply</v>
      </c>
      <c r="B236" s="354" t="str">
        <f>INDEX('Policy Characteristics'!B:B,MATCH(PolicyLevers!$C236,'Policy Characteristics'!$C:$C,0))</f>
        <v>Early Retirement of Power Plants</v>
      </c>
      <c r="C236" s="189" t="str">
        <f t="shared" si="18"/>
        <v>Annual Additional Capacity Retired due to Early Retirement Policy</v>
      </c>
      <c r="D236" s="191" t="s">
        <v>611</v>
      </c>
      <c r="E236" s="184"/>
      <c r="F236" s="191" t="s">
        <v>612</v>
      </c>
      <c r="G236" s="184"/>
      <c r="H236" s="43">
        <v>629</v>
      </c>
      <c r="I236" s="356" t="s">
        <v>332</v>
      </c>
      <c r="J236" s="189" t="str">
        <f>INDEX('Policy Characteristics'!D:D,MATCH(PolicyLevers!$C236,'Policy Characteristics'!$C:$C,0))</f>
        <v>Early Retirement of Power Plants</v>
      </c>
      <c r="K236" s="189" t="str">
        <f>INDEX('Policy Characteristics'!E:E,MATCH(PolicyLevers!$C236,'Policy Characteristics'!$C:$C,0))</f>
        <v>elec early retirement</v>
      </c>
      <c r="L236" s="190">
        <f>INDEX('Policy Characteristics'!F:F,MATCH(PolicyLevers!$C236,'Policy Characteristics'!$C:$C,0))</f>
        <v>0</v>
      </c>
      <c r="M236" s="190">
        <f>INDEX('Policy Characteristics'!G:G,MATCH(PolicyLevers!$C236,'Policy Characteristics'!$C:$C,0))</f>
        <v>25000</v>
      </c>
      <c r="N236" s="251">
        <f>INDEX('Policy Characteristics'!H:H,MATCH(PolicyLevers!$C236,'Policy Characteristics'!$C:$C,0))</f>
        <v>500</v>
      </c>
      <c r="O236" s="199" t="str">
        <f>INDEX('Policy Characteristics'!I:I,MATCH(PolicyLevers!$C236,'Policy Characteristics'!$C:$C,0))</f>
        <v>MW/year</v>
      </c>
      <c r="P236" s="186"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2192 MW of coal capacity.//**Natural Gas Nonpeaker : **The EIA projects that Louisiana will retire 44 MW of gas non-peaking plants by 2050. Louisiana currently has 6053MW of natural gas non-peaking capacity.//**Nuclear : **The EIA projects that Louisiana will retire 0 MW of nuclear capacity by 2050. Louisiana currently has 2133 MW of nuclear capacity.//**Natural Gas Peaker : **The EIA projects that Louisiana will retire 3207 MW of natural gas peaker capacity by 2050. Louisiana currently has 7231 MW of natural gas peaker capacity.//**Lignite : **The EIA projects that Louisiana will retire 0 MW of natural gas peaker capacity by 2050. Louisiana currently has 645 MW of natural gas peaker capacity.</v>
      </c>
      <c r="Q236" s="184" t="str">
        <f>INDEX('Policy Characteristics'!K:K,MATCH(PolicyLevers!$C236,'Policy Characteristics'!$C:$C,0))</f>
        <v>electricity-sector-main.html#early-ret</v>
      </c>
      <c r="R236" s="191" t="str">
        <f>INDEX('Policy Characteristics'!L:L,MATCH(PolicyLevers!$C236,'Policy Characteristics'!$C:$C,0))</f>
        <v>early-retirement-of-power-plants.html</v>
      </c>
      <c r="S236" s="205"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4"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1" t="str">
        <f>INDEX('Policy Characteristics'!O:O,MATCH(PolicyLevers!$C236,'Policy Characteristics'!$C:$C,0))</f>
        <v>BCRBQ - auto update</v>
      </c>
    </row>
    <row r="237" spans="1:21" x14ac:dyDescent="0.25">
      <c r="A237" s="350" t="str">
        <f>INDEX('Policy Characteristics'!A:A,MATCH(PolicyLevers!$C237,'Policy Characteristics'!$C:$C,0))</f>
        <v>Electricity Supply</v>
      </c>
      <c r="B237" s="354" t="str">
        <f>INDEX('Policy Characteristics'!B:B,MATCH(PolicyLevers!$C237,'Policy Characteristics'!$C:$C,0))</f>
        <v>Early Retirement of Power Plants</v>
      </c>
      <c r="C237" s="189" t="str">
        <f t="shared" si="18"/>
        <v>Annual Additional Capacity Retired due to Early Retirement Policy</v>
      </c>
      <c r="D237" s="191" t="s">
        <v>613</v>
      </c>
      <c r="E237" s="184"/>
      <c r="F237" s="191" t="s">
        <v>614</v>
      </c>
      <c r="G237" s="184"/>
      <c r="H237" s="43">
        <v>630</v>
      </c>
      <c r="I237" s="356" t="s">
        <v>332</v>
      </c>
      <c r="J237" s="189" t="str">
        <f>INDEX('Policy Characteristics'!D:D,MATCH(PolicyLevers!$C237,'Policy Characteristics'!$C:$C,0))</f>
        <v>Early Retirement of Power Plants</v>
      </c>
      <c r="K237" s="189" t="str">
        <f>INDEX('Policy Characteristics'!E:E,MATCH(PolicyLevers!$C237,'Policy Characteristics'!$C:$C,0))</f>
        <v>elec early retirement</v>
      </c>
      <c r="L237" s="190">
        <f>INDEX('Policy Characteristics'!F:F,MATCH(PolicyLevers!$C237,'Policy Characteristics'!$C:$C,0))</f>
        <v>0</v>
      </c>
      <c r="M237" s="190">
        <f>INDEX('Policy Characteristics'!G:G,MATCH(PolicyLevers!$C237,'Policy Characteristics'!$C:$C,0))</f>
        <v>25000</v>
      </c>
      <c r="N237" s="251">
        <f>INDEX('Policy Characteristics'!H:H,MATCH(PolicyLevers!$C237,'Policy Characteristics'!$C:$C,0))</f>
        <v>500</v>
      </c>
      <c r="O237" s="199" t="str">
        <f>INDEX('Policy Characteristics'!I:I,MATCH(PolicyLevers!$C237,'Policy Characteristics'!$C:$C,0))</f>
        <v>MW/year</v>
      </c>
      <c r="P237" s="186"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2192 MW of coal capacity.//**Natural Gas Nonpeaker : **The EIA projects that Louisiana will retire 44 MW of gas non-peaking plants by 2050. Louisiana currently has 6053MW of natural gas non-peaking capacity.//**Nuclear : **The EIA projects that Louisiana will retire 0 MW of nuclear capacity by 2050. Louisiana currently has 2133 MW of nuclear capacity.//**Natural Gas Peaker : **The EIA projects that Louisiana will retire 3207 MW of natural gas peaker capacity by 2050. Louisiana currently has 7231 MW of natural gas peaker capacity.//**Lignite : **The EIA projects that Louisiana will retire 0 MW of natural gas peaker capacity by 2050. Louisiana currently has 645 MW of natural gas peaker capacity.</v>
      </c>
      <c r="Q237" s="184" t="str">
        <f>INDEX('Policy Characteristics'!K:K,MATCH(PolicyLevers!$C237,'Policy Characteristics'!$C:$C,0))</f>
        <v>electricity-sector-main.html#early-ret</v>
      </c>
      <c r="R237" s="191" t="str">
        <f>INDEX('Policy Characteristics'!L:L,MATCH(PolicyLevers!$C237,'Policy Characteristics'!$C:$C,0))</f>
        <v>early-retirement-of-power-plants.html</v>
      </c>
      <c r="S237" s="205"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4"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1" t="str">
        <f>INDEX('Policy Characteristics'!O:O,MATCH(PolicyLevers!$C237,'Policy Characteristics'!$C:$C,0))</f>
        <v>BCRBQ - auto update</v>
      </c>
    </row>
    <row r="238" spans="1:21" x14ac:dyDescent="0.25">
      <c r="A238" s="350" t="str">
        <f>INDEX('Policy Characteristics'!A:A,MATCH(PolicyLevers!$C238,'Policy Characteristics'!$C:$C,0))</f>
        <v>Electricity Supply</v>
      </c>
      <c r="B238" s="354" t="str">
        <f>INDEX('Policy Characteristics'!B:B,MATCH(PolicyLevers!$C238,'Policy Characteristics'!$C:$C,0))</f>
        <v>Early Retirement of Power Plants</v>
      </c>
      <c r="C238" s="189" t="str">
        <f t="shared" si="18"/>
        <v>Annual Additional Capacity Retired due to Early Retirement Policy</v>
      </c>
      <c r="D238" s="191" t="s">
        <v>615</v>
      </c>
      <c r="E238" s="184"/>
      <c r="F238" s="191" t="s">
        <v>616</v>
      </c>
      <c r="G238" s="184"/>
      <c r="H238" s="43">
        <v>631</v>
      </c>
      <c r="I238" s="356" t="s">
        <v>332</v>
      </c>
      <c r="J238" s="189" t="str">
        <f>INDEX('Policy Characteristics'!D:D,MATCH(PolicyLevers!$C238,'Policy Characteristics'!$C:$C,0))</f>
        <v>Early Retirement of Power Plants</v>
      </c>
      <c r="K238" s="189" t="str">
        <f>INDEX('Policy Characteristics'!E:E,MATCH(PolicyLevers!$C238,'Policy Characteristics'!$C:$C,0))</f>
        <v>elec early retirement</v>
      </c>
      <c r="L238" s="190">
        <f>INDEX('Policy Characteristics'!F:F,MATCH(PolicyLevers!$C238,'Policy Characteristics'!$C:$C,0))</f>
        <v>0</v>
      </c>
      <c r="M238" s="190">
        <f>INDEX('Policy Characteristics'!G:G,MATCH(PolicyLevers!$C238,'Policy Characteristics'!$C:$C,0))</f>
        <v>25000</v>
      </c>
      <c r="N238" s="251">
        <f>INDEX('Policy Characteristics'!H:H,MATCH(PolicyLevers!$C238,'Policy Characteristics'!$C:$C,0))</f>
        <v>500</v>
      </c>
      <c r="O238" s="199" t="str">
        <f>INDEX('Policy Characteristics'!I:I,MATCH(PolicyLevers!$C238,'Policy Characteristics'!$C:$C,0))</f>
        <v>MW/year</v>
      </c>
      <c r="P238" s="186"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2192 MW of coal capacity.//**Natural Gas Nonpeaker : **The EIA projects that Louisiana will retire 44 MW of gas non-peaking plants by 2050. Louisiana currently has 6053MW of natural gas non-peaking capacity.//**Nuclear : **The EIA projects that Louisiana will retire 0 MW of nuclear capacity by 2050. Louisiana currently has 2133 MW of nuclear capacity.//**Natural Gas Peaker : **The EIA projects that Louisiana will retire 3207 MW of natural gas peaker capacity by 2050. Louisiana currently has 7231 MW of natural gas peaker capacity.//**Lignite : **The EIA projects that Louisiana will retire 0 MW of natural gas peaker capacity by 2050. Louisiana currently has 645 MW of natural gas peaker capacity.</v>
      </c>
      <c r="Q238" s="184" t="str">
        <f>INDEX('Policy Characteristics'!K:K,MATCH(PolicyLevers!$C238,'Policy Characteristics'!$C:$C,0))</f>
        <v>electricity-sector-main.html#early-ret</v>
      </c>
      <c r="R238" s="191" t="str">
        <f>INDEX('Policy Characteristics'!L:L,MATCH(PolicyLevers!$C238,'Policy Characteristics'!$C:$C,0))</f>
        <v>early-retirement-of-power-plants.html</v>
      </c>
      <c r="S238" s="205"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4"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1" t="str">
        <f>INDEX('Policy Characteristics'!O:O,MATCH(PolicyLevers!$C238,'Policy Characteristics'!$C:$C,0))</f>
        <v>BCRBQ - auto update</v>
      </c>
    </row>
    <row r="239" spans="1:21" x14ac:dyDescent="0.25">
      <c r="A239" s="350" t="str">
        <f>INDEX('Policy Characteristics'!A:A,MATCH(PolicyLevers!$C239,'Policy Characteristics'!$C:$C,0))</f>
        <v>Electricity Supply</v>
      </c>
      <c r="B239" s="354" t="str">
        <f>INDEX('Policy Characteristics'!B:B,MATCH(PolicyLevers!$C239,'Policy Characteristics'!$C:$C,0))</f>
        <v>Early Retirement of Power Plants</v>
      </c>
      <c r="C239" s="189" t="str">
        <f t="shared" si="18"/>
        <v>Annual Additional Capacity Retired due to Early Retirement Policy</v>
      </c>
      <c r="D239" s="191" t="s">
        <v>617</v>
      </c>
      <c r="E239" s="184"/>
      <c r="F239" s="191" t="s">
        <v>618</v>
      </c>
      <c r="G239" s="184"/>
      <c r="H239" s="43">
        <v>632</v>
      </c>
      <c r="I239" s="356" t="s">
        <v>332</v>
      </c>
      <c r="J239" s="189" t="str">
        <f>INDEX('Policy Characteristics'!D:D,MATCH(PolicyLevers!$C239,'Policy Characteristics'!$C:$C,0))</f>
        <v>Early Retirement of Power Plants</v>
      </c>
      <c r="K239" s="189" t="str">
        <f>INDEX('Policy Characteristics'!E:E,MATCH(PolicyLevers!$C239,'Policy Characteristics'!$C:$C,0))</f>
        <v>elec early retirement</v>
      </c>
      <c r="L239" s="190">
        <f>INDEX('Policy Characteristics'!F:F,MATCH(PolicyLevers!$C239,'Policy Characteristics'!$C:$C,0))</f>
        <v>0</v>
      </c>
      <c r="M239" s="190">
        <f>INDEX('Policy Characteristics'!G:G,MATCH(PolicyLevers!$C239,'Policy Characteristics'!$C:$C,0))</f>
        <v>25000</v>
      </c>
      <c r="N239" s="251">
        <f>INDEX('Policy Characteristics'!H:H,MATCH(PolicyLevers!$C239,'Policy Characteristics'!$C:$C,0))</f>
        <v>500</v>
      </c>
      <c r="O239" s="199" t="str">
        <f>INDEX('Policy Characteristics'!I:I,MATCH(PolicyLevers!$C239,'Policy Characteristics'!$C:$C,0))</f>
        <v>MW/year</v>
      </c>
      <c r="P239" s="186"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Louisiana will retire 0 MW of coal by 2050. Louisiana currently has 2192 MW of coal capacity.//**Natural Gas Nonpeaker : **The EIA projects that Louisiana will retire 44 MW of gas non-peaking plants by 2050. Louisiana currently has 6053MW of natural gas non-peaking capacity.//**Nuclear : **The EIA projects that Louisiana will retire 0 MW of nuclear capacity by 2050. Louisiana currently has 2133 MW of nuclear capacity.//**Natural Gas Peaker : **The EIA projects that Louisiana will retire 3207 MW of natural gas peaker capacity by 2050. Louisiana currently has 7231 MW of natural gas peaker capacity.//**Lignite : **The EIA projects that Louisiana will retire 0 MW of natural gas peaker capacity by 2050. Louisiana currently has 645 MW of natural gas peaker capacity.</v>
      </c>
      <c r="Q239" s="184" t="str">
        <f>INDEX('Policy Characteristics'!K:K,MATCH(PolicyLevers!$C239,'Policy Characteristics'!$C:$C,0))</f>
        <v>electricity-sector-main.html#early-ret</v>
      </c>
      <c r="R239" s="191" t="str">
        <f>INDEX('Policy Characteristics'!L:L,MATCH(PolicyLevers!$C239,'Policy Characteristics'!$C:$C,0))</f>
        <v>early-retirement-of-power-plants.html</v>
      </c>
      <c r="S239" s="205"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4"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1" t="str">
        <f>INDEX('Policy Characteristics'!O:O,MATCH(PolicyLevers!$C239,'Policy Characteristics'!$C:$C,0))</f>
        <v>BCRBQ - auto update</v>
      </c>
    </row>
    <row r="240" spans="1:21" x14ac:dyDescent="0.25">
      <c r="A240" s="350" t="str">
        <f>INDEX('Policy Characteristics'!A:A,MATCH(PolicyLevers!$C240,'Policy Characteristics'!$C:$C,0))</f>
        <v>Electricity Supply</v>
      </c>
      <c r="B240" s="355" t="str">
        <f>INDEX('Policy Characteristics'!B:B,MATCH(PolicyLevers!$C240,'Policy Characteristics'!$C:$C,0))</f>
        <v>Grid-Scale Electricity Storage</v>
      </c>
      <c r="C240" s="181" t="s">
        <v>667</v>
      </c>
      <c r="D240" s="184"/>
      <c r="E240" s="184"/>
      <c r="F240" s="184"/>
      <c r="G240" s="184"/>
      <c r="H240" s="43">
        <v>33</v>
      </c>
      <c r="I240" s="356" t="s">
        <v>310</v>
      </c>
      <c r="J240" s="181" t="str">
        <f>INDEX('Policy Characteristics'!D:D,MATCH(PolicyLevers!$C240,'Policy Characteristics'!$C:$C,0))</f>
        <v>Grid-Scale Electricity Storage</v>
      </c>
      <c r="K240" s="181" t="str">
        <f>INDEX('Policy Characteristics'!E:E,MATCH(PolicyLevers!$C240,'Policy Characteristics'!$C:$C,0))</f>
        <v>elec storage growth</v>
      </c>
      <c r="L240" s="203">
        <f>INDEX('Policy Characteristics'!F:F,MATCH(PolicyLevers!$C240,'Policy Characteristics'!$C:$C,0))</f>
        <v>0</v>
      </c>
      <c r="M240" s="203">
        <f>INDEX('Policy Characteristics'!G:G,MATCH(PolicyLevers!$C240,'Policy Characteristics'!$C:$C,0))</f>
        <v>1</v>
      </c>
      <c r="N240" s="253">
        <f>INDEX('Policy Characteristics'!H:H,MATCH(PolicyLevers!$C240,'Policy Characteristics'!$C:$C,0))</f>
        <v>0.01</v>
      </c>
      <c r="O240" s="184" t="str">
        <f>INDEX('Policy Characteristics'!I:I,MATCH(PolicyLevers!$C240,'Policy Characteristics'!$C:$C,0))</f>
        <v>% of potential achieved</v>
      </c>
      <c r="P240" s="218" t="str">
        <f>INDEX('Policy Characteristics'!J:J,MATCH(PolicyLevers!$C240,'Policy Characteristics'!$C:$C,0))</f>
        <v>**Description:** This policy causes grid-scale electricity storage from chemical batteries to increase above the amount predicted in the BAU Scenario. // **Guidance for setting values: **In 2019, Louisiana had about 1 MW of grid battery storage.  The BAU scenario is based on AEO data and sees grid battery capacity reach 954 MWs by 2050.  The additional potential is based on NREL's Renewable Electricity Futures Study (80% RE-ITI (2014) scenario) and suggests Louisiana could reach 11,452 MWs of grid battery storage by 2050.</v>
      </c>
      <c r="Q240" s="184" t="str">
        <f>INDEX('Policy Characteristics'!K:K,MATCH(PolicyLevers!$C240,'Policy Characteristics'!$C:$C,0))</f>
        <v>electricity-sector-main.html#storage</v>
      </c>
      <c r="R240" s="191" t="str">
        <f>INDEX('Policy Characteristics'!L:L,MATCH(PolicyLevers!$C240,'Policy Characteristics'!$C:$C,0))</f>
        <v>grid-scale-electricity-storage.html</v>
      </c>
      <c r="S240" s="205" t="str">
        <f>INDEX('Policy Characteristics'!M:M,MATCH(PolicyLevers!$C240,'Policy Characteristics'!$C:$C,0))</f>
        <v>National Renewable Energy Laboratory, 2014, Renewable Electricity Futures Scenario Viewer,
http://www.nrel.gov/analysis/re_futures/data_viewer/#
80% RE-ITI (2014) scenario</v>
      </c>
      <c r="T240" s="184">
        <f>INDEX('Policy Characteristics'!N:N,MATCH(PolicyLevers!$C240,'Policy Characteristics'!$C:$C,0))</f>
        <v>0</v>
      </c>
      <c r="U240" s="181" t="str">
        <f>INDEX('Policy Characteristics'!O:O,MATCH(PolicyLevers!$C240,'Policy Characteristics'!$C:$C,0))</f>
        <v>GBSC - script!</v>
      </c>
    </row>
    <row r="241" spans="1:21" x14ac:dyDescent="0.25">
      <c r="A241" s="350" t="str">
        <f>INDEX('Policy Characteristics'!A:A,MATCH(PolicyLevers!$C241,'Policy Characteristics'!$C:$C,0))</f>
        <v>Electricity Supply</v>
      </c>
      <c r="B241" s="355" t="str">
        <f>INDEX('Policy Characteristics'!B:B,MATCH(PolicyLevers!$C241,'Policy Characteristics'!$C:$C,0))</f>
        <v>Increase Transmission</v>
      </c>
      <c r="C241" s="181" t="s">
        <v>673</v>
      </c>
      <c r="D241" s="184"/>
      <c r="E241" s="184"/>
      <c r="F241" s="184"/>
      <c r="G241" s="184"/>
      <c r="H241" s="43">
        <v>34</v>
      </c>
      <c r="I241" s="356" t="s">
        <v>310</v>
      </c>
      <c r="J241" s="181" t="str">
        <f>INDEX('Policy Characteristics'!D:D,MATCH(PolicyLevers!$C241,'Policy Characteristics'!$C:$C,0))</f>
        <v>Increase Transmission</v>
      </c>
      <c r="K241" s="181" t="str">
        <f>INDEX('Policy Characteristics'!E:E,MATCH(PolicyLevers!$C241,'Policy Characteristics'!$C:$C,0))</f>
        <v>elec transmission growth</v>
      </c>
      <c r="L241" s="203">
        <f>INDEX('Policy Characteristics'!F:F,MATCH(PolicyLevers!$C241,'Policy Characteristics'!$C:$C,0))</f>
        <v>0</v>
      </c>
      <c r="M241" s="203">
        <f>INDEX('Policy Characteristics'!G:G,MATCH(PolicyLevers!$C241,'Policy Characteristics'!$C:$C,0))</f>
        <v>1.1299999999999999</v>
      </c>
      <c r="N241" s="250">
        <f>INDEX('Policy Characteristics'!H:H,MATCH(PolicyLevers!$C241,'Policy Characteristics'!$C:$C,0))</f>
        <v>0.01</v>
      </c>
      <c r="O241" s="184" t="str">
        <f>INDEX('Policy Characteristics'!I:I,MATCH(PolicyLevers!$C241,'Policy Characteristics'!$C:$C,0))</f>
        <v>% increase in transmission capacity</v>
      </c>
      <c r="P241" s="186"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4" t="str">
        <f>INDEX('Policy Characteristics'!K:K,MATCH(PolicyLevers!$C241,'Policy Characteristics'!$C:$C,0))</f>
        <v>electricity-sector-main.html#transmission</v>
      </c>
      <c r="R241" s="191" t="str">
        <f>INDEX('Policy Characteristics'!L:L,MATCH(PolicyLevers!$C241,'Policy Characteristics'!$C:$C,0))</f>
        <v>increase-transmission.html</v>
      </c>
      <c r="S241" s="205" t="str">
        <f>INDEX('Policy Characteristics'!M:M,MATCH(PolicyLevers!$C241,'Policy Characteristics'!$C:$C,0))</f>
        <v>National Renewable Energy Laboratory, 2014, Renewable Electricity Futures (Vol. 1),
http://www.nrel.gov/docs/fy12osti/52409-1.pdf, Page xli, Figure ES-8, 80% RE scenario.</v>
      </c>
      <c r="T241" s="184" t="str">
        <f>INDEX('Policy Characteristics'!N:N,MATCH(PolicyLevers!$C241,'Policy Characteristics'!$C:$C,0))</f>
        <v>National Renewable Energy Laboratory, 2014, Renewable Electricity Futures (Vol. 1),
http://www.nrel.gov/docs/fy12osti/52409-1.pdf, Page 2-10, 90% RE scenario.</v>
      </c>
      <c r="U241" s="181" t="str">
        <f>INDEX('Policy Characteristics'!O:O,MATCH(PolicyLevers!$C241,'Policy Characteristics'!$C:$C,0))</f>
        <v>BTC</v>
      </c>
    </row>
    <row r="242" spans="1:21" x14ac:dyDescent="0.25">
      <c r="A242" s="350" t="str">
        <f>INDEX('Policy Characteristics'!A:A,MATCH(PolicyLevers!$C242,'Policy Characteristics'!$C:$C,0))</f>
        <v>Electricity Supply</v>
      </c>
      <c r="B242" s="355" t="str">
        <f>INDEX('Policy Characteristics'!B:B,MATCH(PolicyLevers!$C242,'Policy Characteristics'!$C:$C,0))</f>
        <v>Non BAU Capacity Retirement Schedule</v>
      </c>
      <c r="C242" s="181" t="s">
        <v>683</v>
      </c>
      <c r="D242" s="184" t="s">
        <v>578</v>
      </c>
      <c r="E242" s="184"/>
      <c r="F242" s="184" t="s">
        <v>579</v>
      </c>
      <c r="G242" s="184"/>
      <c r="H242" s="43">
        <v>860</v>
      </c>
      <c r="I242" s="356" t="s">
        <v>332</v>
      </c>
      <c r="J242" s="181" t="str">
        <f>INDEX('Policy Characteristics'!D:D,MATCH(PolicyLevers!$C242,'Policy Characteristics'!$C:$C,0))</f>
        <v>Non BAU Capacity Retirement Schedule</v>
      </c>
      <c r="K242" s="223"/>
      <c r="L242" s="203">
        <f>INDEX('Policy Characteristics'!F:F,MATCH(PolicyLevers!$C242,'Policy Characteristics'!$C:$C,0))</f>
        <v>0</v>
      </c>
      <c r="M242" s="203">
        <f>INDEX('Policy Characteristics'!G:G,MATCH(PolicyLevers!$C242,'Policy Characteristics'!$C:$C,0))</f>
        <v>1</v>
      </c>
      <c r="N242" s="250">
        <f>INDEX('Policy Characteristics'!H:H,MATCH(PolicyLevers!$C242,'Policy Characteristics'!$C:$C,0))</f>
        <v>1</v>
      </c>
      <c r="O242" s="184" t="str">
        <f>INDEX('Policy Characteristics'!I:I,MATCH(PolicyLevers!$C242,'Policy Characteristics'!$C:$C,0))</f>
        <v>on/off</v>
      </c>
      <c r="P242" s="184" t="str">
        <f>INDEX('Policy Characteristics'!J:J,MATCH(PolicyLevers!$C242,'Policy Characteristics'!$C:$C,0))</f>
        <v xml:space="preserve">**Description:** This policy uses an alternative retirement schedule for existing capacity of the selected type(s). // </v>
      </c>
      <c r="Q242" s="184">
        <f>INDEX('Policy Characteristics'!K:K,MATCH(PolicyLevers!$C242,'Policy Characteristics'!$C:$C,0))</f>
        <v>0</v>
      </c>
      <c r="R242" s="191">
        <f>INDEX('Policy Characteristics'!L:L,MATCH(PolicyLevers!$C242,'Policy Characteristics'!$C:$C,0))</f>
        <v>0</v>
      </c>
      <c r="S242" s="205">
        <f>INDEX('Policy Characteristics'!M:M,MATCH(PolicyLevers!$C242,'Policy Characteristics'!$C:$C,0))</f>
        <v>0</v>
      </c>
      <c r="T242" s="184">
        <f>INDEX('Policy Characteristics'!N:N,MATCH(PolicyLevers!$C242,'Policy Characteristics'!$C:$C,0))</f>
        <v>0</v>
      </c>
      <c r="U242" s="181">
        <f>INDEX('Policy Characteristics'!O:O,MATCH(PolicyLevers!$C242,'Policy Characteristics'!$C:$C,0))</f>
        <v>0</v>
      </c>
    </row>
    <row r="243" spans="1:21" x14ac:dyDescent="0.25">
      <c r="A243" s="350" t="str">
        <f>INDEX('Policy Characteristics'!A:A,MATCH(PolicyLevers!$C243,'Policy Characteristics'!$C:$C,0))</f>
        <v>Electricity Supply</v>
      </c>
      <c r="B243" s="354" t="str">
        <f>INDEX('Policy Characteristics'!B:B,MATCH(PolicyLevers!$C243,'Policy Characteristics'!$C:$C,0))</f>
        <v>Non BAU Capacity Retirement Schedule</v>
      </c>
      <c r="C243" s="189" t="str">
        <f t="shared" ref="C243:C257" si="19">C$242</f>
        <v>Boolean Use Non BAU Capacity Retirement Schedule</v>
      </c>
      <c r="D243" s="191" t="s">
        <v>585</v>
      </c>
      <c r="E243" s="184"/>
      <c r="F243" s="191" t="s">
        <v>586</v>
      </c>
      <c r="G243" s="184"/>
      <c r="H243" s="43">
        <v>861</v>
      </c>
      <c r="I243" s="356" t="s">
        <v>332</v>
      </c>
      <c r="J243" s="189" t="str">
        <f>INDEX('Policy Characteristics'!D:D,MATCH(PolicyLevers!$C243,'Policy Characteristics'!$C:$C,0))</f>
        <v>Non BAU Capacity Retirement Schedule</v>
      </c>
      <c r="K243" s="223"/>
      <c r="L243" s="203">
        <f>INDEX('Policy Characteristics'!F:F,MATCH(PolicyLevers!$C243,'Policy Characteristics'!$C:$C,0))</f>
        <v>0</v>
      </c>
      <c r="M243" s="203">
        <f>INDEX('Policy Characteristics'!G:G,MATCH(PolicyLevers!$C243,'Policy Characteristics'!$C:$C,0))</f>
        <v>1</v>
      </c>
      <c r="N243" s="250">
        <f>INDEX('Policy Characteristics'!H:H,MATCH(PolicyLevers!$C243,'Policy Characteristics'!$C:$C,0))</f>
        <v>1</v>
      </c>
      <c r="O243" s="184" t="str">
        <f>INDEX('Policy Characteristics'!I:I,MATCH(PolicyLevers!$C243,'Policy Characteristics'!$C:$C,0))</f>
        <v>on/off</v>
      </c>
      <c r="P243" s="184" t="str">
        <f>INDEX('Policy Characteristics'!J:J,MATCH(PolicyLevers!$C243,'Policy Characteristics'!$C:$C,0))</f>
        <v xml:space="preserve">**Description:** This policy uses an alternative retirement schedule for existing capacity of the selected type(s). // </v>
      </c>
      <c r="Q243" s="184">
        <f>INDEX('Policy Characteristics'!K:K,MATCH(PolicyLevers!$C243,'Policy Characteristics'!$C:$C,0))</f>
        <v>0</v>
      </c>
      <c r="R243" s="191">
        <f>INDEX('Policy Characteristics'!L:L,MATCH(PolicyLevers!$C243,'Policy Characteristics'!$C:$C,0))</f>
        <v>0</v>
      </c>
      <c r="S243" s="205">
        <f>INDEX('Policy Characteristics'!M:M,MATCH(PolicyLevers!$C243,'Policy Characteristics'!$C:$C,0))</f>
        <v>0</v>
      </c>
      <c r="T243" s="184">
        <f>INDEX('Policy Characteristics'!N:N,MATCH(PolicyLevers!$C243,'Policy Characteristics'!$C:$C,0))</f>
        <v>0</v>
      </c>
      <c r="U243" s="181">
        <f>INDEX('Policy Characteristics'!O:O,MATCH(PolicyLevers!$C243,'Policy Characteristics'!$C:$C,0))</f>
        <v>0</v>
      </c>
    </row>
    <row r="244" spans="1:21" x14ac:dyDescent="0.25">
      <c r="A244" s="350" t="str">
        <f>INDEX('Policy Characteristics'!A:A,MATCH(PolicyLevers!$C244,'Policy Characteristics'!$C:$C,0))</f>
        <v>Electricity Supply</v>
      </c>
      <c r="B244" s="354" t="str">
        <f>INDEX('Policy Characteristics'!B:B,MATCH(PolicyLevers!$C244,'Policy Characteristics'!$C:$C,0))</f>
        <v>Non BAU Capacity Retirement Schedule</v>
      </c>
      <c r="C244" s="189" t="str">
        <f t="shared" si="19"/>
        <v>Boolean Use Non BAU Capacity Retirement Schedule</v>
      </c>
      <c r="D244" s="191" t="s">
        <v>588</v>
      </c>
      <c r="E244" s="184"/>
      <c r="F244" s="191" t="s">
        <v>589</v>
      </c>
      <c r="G244" s="184"/>
      <c r="H244" s="43">
        <v>862</v>
      </c>
      <c r="I244" s="356" t="s">
        <v>332</v>
      </c>
      <c r="J244" s="189" t="str">
        <f>INDEX('Policy Characteristics'!D:D,MATCH(PolicyLevers!$C244,'Policy Characteristics'!$C:$C,0))</f>
        <v>Non BAU Capacity Retirement Schedule</v>
      </c>
      <c r="K244" s="223"/>
      <c r="L244" s="203">
        <f>INDEX('Policy Characteristics'!F:F,MATCH(PolicyLevers!$C244,'Policy Characteristics'!$C:$C,0))</f>
        <v>0</v>
      </c>
      <c r="M244" s="203">
        <f>INDEX('Policy Characteristics'!G:G,MATCH(PolicyLevers!$C244,'Policy Characteristics'!$C:$C,0))</f>
        <v>1</v>
      </c>
      <c r="N244" s="254">
        <f>INDEX('Policy Characteristics'!H:H,MATCH(PolicyLevers!$C244,'Policy Characteristics'!$C:$C,0))</f>
        <v>1</v>
      </c>
      <c r="O244" s="199" t="str">
        <f>INDEX('Policy Characteristics'!I:I,MATCH(PolicyLevers!$C244,'Policy Characteristics'!$C:$C,0))</f>
        <v>on/off</v>
      </c>
      <c r="P244" s="184" t="str">
        <f>INDEX('Policy Characteristics'!J:J,MATCH(PolicyLevers!$C244,'Policy Characteristics'!$C:$C,0))</f>
        <v xml:space="preserve">**Description:** This policy uses an alternative retirement schedule for existing capacity of the selected type(s). // </v>
      </c>
      <c r="Q244" s="184">
        <f>INDEX('Policy Characteristics'!K:K,MATCH(PolicyLevers!$C244,'Policy Characteristics'!$C:$C,0))</f>
        <v>0</v>
      </c>
      <c r="R244" s="191">
        <f>INDEX('Policy Characteristics'!L:L,MATCH(PolicyLevers!$C244,'Policy Characteristics'!$C:$C,0))</f>
        <v>0</v>
      </c>
      <c r="S244" s="205">
        <f>INDEX('Policy Characteristics'!M:M,MATCH(PolicyLevers!$C244,'Policy Characteristics'!$C:$C,0))</f>
        <v>0</v>
      </c>
      <c r="T244" s="184">
        <f>INDEX('Policy Characteristics'!N:N,MATCH(PolicyLevers!$C244,'Policy Characteristics'!$C:$C,0))</f>
        <v>0</v>
      </c>
      <c r="U244" s="181">
        <f>INDEX('Policy Characteristics'!O:O,MATCH(PolicyLevers!$C244,'Policy Characteristics'!$C:$C,0))</f>
        <v>0</v>
      </c>
    </row>
    <row r="245" spans="1:21" x14ac:dyDescent="0.25">
      <c r="A245" s="350" t="str">
        <f>INDEX('Policy Characteristics'!A:A,MATCH(PolicyLevers!$C245,'Policy Characteristics'!$C:$C,0))</f>
        <v>Electricity Supply</v>
      </c>
      <c r="B245" s="354" t="str">
        <f>INDEX('Policy Characteristics'!B:B,MATCH(PolicyLevers!$C245,'Policy Characteristics'!$C:$C,0))</f>
        <v>Non BAU Capacity Retirement Schedule</v>
      </c>
      <c r="C245" s="189" t="str">
        <f t="shared" si="19"/>
        <v>Boolean Use Non BAU Capacity Retirement Schedule</v>
      </c>
      <c r="D245" s="191" t="s">
        <v>591</v>
      </c>
      <c r="E245" s="184"/>
      <c r="F245" s="191" t="s">
        <v>592</v>
      </c>
      <c r="G245" s="184"/>
      <c r="H245" s="43">
        <v>863</v>
      </c>
      <c r="I245" s="356" t="s">
        <v>332</v>
      </c>
      <c r="J245" s="189" t="str">
        <f>INDEX('Policy Characteristics'!D:D,MATCH(PolicyLevers!$C245,'Policy Characteristics'!$C:$C,0))</f>
        <v>Non BAU Capacity Retirement Schedule</v>
      </c>
      <c r="K245" s="223"/>
      <c r="L245" s="203">
        <f>INDEX('Policy Characteristics'!F:F,MATCH(PolicyLevers!$C245,'Policy Characteristics'!$C:$C,0))</f>
        <v>0</v>
      </c>
      <c r="M245" s="203">
        <f>INDEX('Policy Characteristics'!G:G,MATCH(PolicyLevers!$C245,'Policy Characteristics'!$C:$C,0))</f>
        <v>1</v>
      </c>
      <c r="N245" s="250">
        <f>INDEX('Policy Characteristics'!H:H,MATCH(PolicyLevers!$C245,'Policy Characteristics'!$C:$C,0))</f>
        <v>1</v>
      </c>
      <c r="O245" s="184" t="str">
        <f>INDEX('Policy Characteristics'!I:I,MATCH(PolicyLevers!$C245,'Policy Characteristics'!$C:$C,0))</f>
        <v>on/off</v>
      </c>
      <c r="P245" s="184" t="str">
        <f>INDEX('Policy Characteristics'!J:J,MATCH(PolicyLevers!$C245,'Policy Characteristics'!$C:$C,0))</f>
        <v xml:space="preserve">**Description:** This policy uses an alternative retirement schedule for existing capacity of the selected type(s). // </v>
      </c>
      <c r="Q245" s="184">
        <f>INDEX('Policy Characteristics'!K:K,MATCH(PolicyLevers!$C245,'Policy Characteristics'!$C:$C,0))</f>
        <v>0</v>
      </c>
      <c r="R245" s="191">
        <f>INDEX('Policy Characteristics'!L:L,MATCH(PolicyLevers!$C245,'Policy Characteristics'!$C:$C,0))</f>
        <v>0</v>
      </c>
      <c r="S245" s="205">
        <f>INDEX('Policy Characteristics'!M:M,MATCH(PolicyLevers!$C245,'Policy Characteristics'!$C:$C,0))</f>
        <v>0</v>
      </c>
      <c r="T245" s="184">
        <f>INDEX('Policy Characteristics'!N:N,MATCH(PolicyLevers!$C245,'Policy Characteristics'!$C:$C,0))</f>
        <v>0</v>
      </c>
      <c r="U245" s="181">
        <f>INDEX('Policy Characteristics'!O:O,MATCH(PolicyLevers!$C245,'Policy Characteristics'!$C:$C,0))</f>
        <v>0</v>
      </c>
    </row>
    <row r="246" spans="1:21" x14ac:dyDescent="0.25">
      <c r="A246" s="350" t="str">
        <f>INDEX('Policy Characteristics'!A:A,MATCH(PolicyLevers!$C246,'Policy Characteristics'!$C:$C,0))</f>
        <v>Electricity Supply</v>
      </c>
      <c r="B246" s="354" t="str">
        <f>INDEX('Policy Characteristics'!B:B,MATCH(PolicyLevers!$C246,'Policy Characteristics'!$C:$C,0))</f>
        <v>Non BAU Capacity Retirement Schedule</v>
      </c>
      <c r="C246" s="189" t="str">
        <f t="shared" si="19"/>
        <v>Boolean Use Non BAU Capacity Retirement Schedule</v>
      </c>
      <c r="D246" s="191" t="s">
        <v>594</v>
      </c>
      <c r="E246" s="184"/>
      <c r="F246" s="191" t="s">
        <v>595</v>
      </c>
      <c r="G246" s="184"/>
      <c r="H246" s="43">
        <v>864</v>
      </c>
      <c r="I246" s="356" t="s">
        <v>332</v>
      </c>
      <c r="J246" s="189" t="str">
        <f>INDEX('Policy Characteristics'!D:D,MATCH(PolicyLevers!$C246,'Policy Characteristics'!$C:$C,0))</f>
        <v>Non BAU Capacity Retirement Schedule</v>
      </c>
      <c r="K246" s="223"/>
      <c r="L246" s="203">
        <f>INDEX('Policy Characteristics'!F:F,MATCH(PolicyLevers!$C246,'Policy Characteristics'!$C:$C,0))</f>
        <v>0</v>
      </c>
      <c r="M246" s="203">
        <f>INDEX('Policy Characteristics'!G:G,MATCH(PolicyLevers!$C246,'Policy Characteristics'!$C:$C,0))</f>
        <v>1</v>
      </c>
      <c r="N246" s="250">
        <f>INDEX('Policy Characteristics'!H:H,MATCH(PolicyLevers!$C246,'Policy Characteristics'!$C:$C,0))</f>
        <v>1</v>
      </c>
      <c r="O246" s="184" t="str">
        <f>INDEX('Policy Characteristics'!I:I,MATCH(PolicyLevers!$C246,'Policy Characteristics'!$C:$C,0))</f>
        <v>on/off</v>
      </c>
      <c r="P246" s="184" t="str">
        <f>INDEX('Policy Characteristics'!J:J,MATCH(PolicyLevers!$C246,'Policy Characteristics'!$C:$C,0))</f>
        <v xml:space="preserve">**Description:** This policy uses an alternative retirement schedule for existing capacity of the selected type(s). // </v>
      </c>
      <c r="Q246" s="184">
        <f>INDEX('Policy Characteristics'!K:K,MATCH(PolicyLevers!$C246,'Policy Characteristics'!$C:$C,0))</f>
        <v>0</v>
      </c>
      <c r="R246" s="191">
        <f>INDEX('Policy Characteristics'!L:L,MATCH(PolicyLevers!$C246,'Policy Characteristics'!$C:$C,0))</f>
        <v>0</v>
      </c>
      <c r="S246" s="205">
        <f>INDEX('Policy Characteristics'!M:M,MATCH(PolicyLevers!$C246,'Policy Characteristics'!$C:$C,0))</f>
        <v>0</v>
      </c>
      <c r="T246" s="184">
        <f>INDEX('Policy Characteristics'!N:N,MATCH(PolicyLevers!$C246,'Policy Characteristics'!$C:$C,0))</f>
        <v>0</v>
      </c>
      <c r="U246" s="181">
        <f>INDEX('Policy Characteristics'!O:O,MATCH(PolicyLevers!$C246,'Policy Characteristics'!$C:$C,0))</f>
        <v>0</v>
      </c>
    </row>
    <row r="247" spans="1:21" x14ac:dyDescent="0.25">
      <c r="A247" s="350" t="str">
        <f>INDEX('Policy Characteristics'!A:A,MATCH(PolicyLevers!$C247,'Policy Characteristics'!$C:$C,0))</f>
        <v>Electricity Supply</v>
      </c>
      <c r="B247" s="354" t="str">
        <f>INDEX('Policy Characteristics'!B:B,MATCH(PolicyLevers!$C247,'Policy Characteristics'!$C:$C,0))</f>
        <v>Non BAU Capacity Retirement Schedule</v>
      </c>
      <c r="C247" s="189" t="str">
        <f t="shared" si="19"/>
        <v>Boolean Use Non BAU Capacity Retirement Schedule</v>
      </c>
      <c r="D247" s="191" t="s">
        <v>596</v>
      </c>
      <c r="E247" s="184"/>
      <c r="F247" s="191" t="s">
        <v>597</v>
      </c>
      <c r="G247" s="184"/>
      <c r="H247" s="43">
        <v>865</v>
      </c>
      <c r="I247" s="356" t="s">
        <v>332</v>
      </c>
      <c r="J247" s="189" t="str">
        <f>INDEX('Policy Characteristics'!D:D,MATCH(PolicyLevers!$C247,'Policy Characteristics'!$C:$C,0))</f>
        <v>Non BAU Capacity Retirement Schedule</v>
      </c>
      <c r="K247" s="223"/>
      <c r="L247" s="203">
        <f>INDEX('Policy Characteristics'!F:F,MATCH(PolicyLevers!$C247,'Policy Characteristics'!$C:$C,0))</f>
        <v>0</v>
      </c>
      <c r="M247" s="203">
        <f>INDEX('Policy Characteristics'!G:G,MATCH(PolicyLevers!$C247,'Policy Characteristics'!$C:$C,0))</f>
        <v>1</v>
      </c>
      <c r="N247" s="250">
        <f>INDEX('Policy Characteristics'!H:H,MATCH(PolicyLevers!$C247,'Policy Characteristics'!$C:$C,0))</f>
        <v>1</v>
      </c>
      <c r="O247" s="184" t="str">
        <f>INDEX('Policy Characteristics'!I:I,MATCH(PolicyLevers!$C247,'Policy Characteristics'!$C:$C,0))</f>
        <v>on/off</v>
      </c>
      <c r="P247" s="184" t="str">
        <f>INDEX('Policy Characteristics'!J:J,MATCH(PolicyLevers!$C247,'Policy Characteristics'!$C:$C,0))</f>
        <v xml:space="preserve">**Description:** This policy uses an alternative retirement schedule for existing capacity of the selected type(s). // </v>
      </c>
      <c r="Q247" s="184">
        <f>INDEX('Policy Characteristics'!K:K,MATCH(PolicyLevers!$C247,'Policy Characteristics'!$C:$C,0))</f>
        <v>0</v>
      </c>
      <c r="R247" s="191">
        <f>INDEX('Policy Characteristics'!L:L,MATCH(PolicyLevers!$C247,'Policy Characteristics'!$C:$C,0))</f>
        <v>0</v>
      </c>
      <c r="S247" s="205">
        <f>INDEX('Policy Characteristics'!M:M,MATCH(PolicyLevers!$C247,'Policy Characteristics'!$C:$C,0))</f>
        <v>0</v>
      </c>
      <c r="T247" s="184">
        <f>INDEX('Policy Characteristics'!N:N,MATCH(PolicyLevers!$C247,'Policy Characteristics'!$C:$C,0))</f>
        <v>0</v>
      </c>
      <c r="U247" s="181">
        <f>INDEX('Policy Characteristics'!O:O,MATCH(PolicyLevers!$C247,'Policy Characteristics'!$C:$C,0))</f>
        <v>0</v>
      </c>
    </row>
    <row r="248" spans="1:21" x14ac:dyDescent="0.25">
      <c r="A248" s="350" t="str">
        <f>INDEX('Policy Characteristics'!A:A,MATCH(PolicyLevers!$C248,'Policy Characteristics'!$C:$C,0))</f>
        <v>Electricity Supply</v>
      </c>
      <c r="B248" s="354" t="str">
        <f>INDEX('Policy Characteristics'!B:B,MATCH(PolicyLevers!$C248,'Policy Characteristics'!$C:$C,0))</f>
        <v>Non BAU Capacity Retirement Schedule</v>
      </c>
      <c r="C248" s="189" t="str">
        <f t="shared" si="19"/>
        <v>Boolean Use Non BAU Capacity Retirement Schedule</v>
      </c>
      <c r="D248" s="191" t="s">
        <v>598</v>
      </c>
      <c r="E248" s="184"/>
      <c r="F248" s="191" t="s">
        <v>599</v>
      </c>
      <c r="G248" s="184"/>
      <c r="H248" s="43">
        <v>866</v>
      </c>
      <c r="I248" s="356" t="s">
        <v>332</v>
      </c>
      <c r="J248" s="189" t="str">
        <f>INDEX('Policy Characteristics'!D:D,MATCH(PolicyLevers!$C248,'Policy Characteristics'!$C:$C,0))</f>
        <v>Non BAU Capacity Retirement Schedule</v>
      </c>
      <c r="K248" s="223"/>
      <c r="L248" s="203">
        <f>INDEX('Policy Characteristics'!F:F,MATCH(PolicyLevers!$C248,'Policy Characteristics'!$C:$C,0))</f>
        <v>0</v>
      </c>
      <c r="M248" s="203">
        <f>INDEX('Policy Characteristics'!G:G,MATCH(PolicyLevers!$C248,'Policy Characteristics'!$C:$C,0))</f>
        <v>1</v>
      </c>
      <c r="N248" s="250">
        <f>INDEX('Policy Characteristics'!H:H,MATCH(PolicyLevers!$C248,'Policy Characteristics'!$C:$C,0))</f>
        <v>1</v>
      </c>
      <c r="O248" s="184" t="str">
        <f>INDEX('Policy Characteristics'!I:I,MATCH(PolicyLevers!$C248,'Policy Characteristics'!$C:$C,0))</f>
        <v>on/off</v>
      </c>
      <c r="P248" s="184" t="str">
        <f>INDEX('Policy Characteristics'!J:J,MATCH(PolicyLevers!$C248,'Policy Characteristics'!$C:$C,0))</f>
        <v xml:space="preserve">**Description:** This policy uses an alternative retirement schedule for existing capacity of the selected type(s). // </v>
      </c>
      <c r="Q248" s="184">
        <f>INDEX('Policy Characteristics'!K:K,MATCH(PolicyLevers!$C248,'Policy Characteristics'!$C:$C,0))</f>
        <v>0</v>
      </c>
      <c r="R248" s="191">
        <f>INDEX('Policy Characteristics'!L:L,MATCH(PolicyLevers!$C248,'Policy Characteristics'!$C:$C,0))</f>
        <v>0</v>
      </c>
      <c r="S248" s="205">
        <f>INDEX('Policy Characteristics'!M:M,MATCH(PolicyLevers!$C248,'Policy Characteristics'!$C:$C,0))</f>
        <v>0</v>
      </c>
      <c r="T248" s="184">
        <f>INDEX('Policy Characteristics'!N:N,MATCH(PolicyLevers!$C248,'Policy Characteristics'!$C:$C,0))</f>
        <v>0</v>
      </c>
      <c r="U248" s="181">
        <f>INDEX('Policy Characteristics'!O:O,MATCH(PolicyLevers!$C248,'Policy Characteristics'!$C:$C,0))</f>
        <v>0</v>
      </c>
    </row>
    <row r="249" spans="1:21" x14ac:dyDescent="0.25">
      <c r="A249" s="350" t="str">
        <f>INDEX('Policy Characteristics'!A:A,MATCH(PolicyLevers!$C249,'Policy Characteristics'!$C:$C,0))</f>
        <v>Electricity Supply</v>
      </c>
      <c r="B249" s="354" t="str">
        <f>INDEX('Policy Characteristics'!B:B,MATCH(PolicyLevers!$C249,'Policy Characteristics'!$C:$C,0))</f>
        <v>Non BAU Capacity Retirement Schedule</v>
      </c>
      <c r="C249" s="189" t="str">
        <f t="shared" si="19"/>
        <v>Boolean Use Non BAU Capacity Retirement Schedule</v>
      </c>
      <c r="D249" s="191" t="s">
        <v>600</v>
      </c>
      <c r="E249" s="184"/>
      <c r="F249" s="191" t="s">
        <v>601</v>
      </c>
      <c r="G249" s="184"/>
      <c r="H249" s="43">
        <v>867</v>
      </c>
      <c r="I249" s="356" t="s">
        <v>332</v>
      </c>
      <c r="J249" s="189" t="str">
        <f>INDEX('Policy Characteristics'!D:D,MATCH(PolicyLevers!$C249,'Policy Characteristics'!$C:$C,0))</f>
        <v>Non BAU Capacity Retirement Schedule</v>
      </c>
      <c r="K249" s="223"/>
      <c r="L249" s="203">
        <f>INDEX('Policy Characteristics'!F:F,MATCH(PolicyLevers!$C249,'Policy Characteristics'!$C:$C,0))</f>
        <v>0</v>
      </c>
      <c r="M249" s="203">
        <f>INDEX('Policy Characteristics'!G:G,MATCH(PolicyLevers!$C249,'Policy Characteristics'!$C:$C,0))</f>
        <v>1</v>
      </c>
      <c r="N249" s="250">
        <f>INDEX('Policy Characteristics'!H:H,MATCH(PolicyLevers!$C249,'Policy Characteristics'!$C:$C,0))</f>
        <v>1</v>
      </c>
      <c r="O249" s="184" t="str">
        <f>INDEX('Policy Characteristics'!I:I,MATCH(PolicyLevers!$C249,'Policy Characteristics'!$C:$C,0))</f>
        <v>on/off</v>
      </c>
      <c r="P249" s="184" t="str">
        <f>INDEX('Policy Characteristics'!J:J,MATCH(PolicyLevers!$C249,'Policy Characteristics'!$C:$C,0))</f>
        <v xml:space="preserve">**Description:** This policy uses an alternative retirement schedule for existing capacity of the selected type(s). // </v>
      </c>
      <c r="Q249" s="184">
        <f>INDEX('Policy Characteristics'!K:K,MATCH(PolicyLevers!$C249,'Policy Characteristics'!$C:$C,0))</f>
        <v>0</v>
      </c>
      <c r="R249" s="191">
        <f>INDEX('Policy Characteristics'!L:L,MATCH(PolicyLevers!$C249,'Policy Characteristics'!$C:$C,0))</f>
        <v>0</v>
      </c>
      <c r="S249" s="205">
        <f>INDEX('Policy Characteristics'!M:M,MATCH(PolicyLevers!$C249,'Policy Characteristics'!$C:$C,0))</f>
        <v>0</v>
      </c>
      <c r="T249" s="184">
        <f>INDEX('Policy Characteristics'!N:N,MATCH(PolicyLevers!$C249,'Policy Characteristics'!$C:$C,0))</f>
        <v>0</v>
      </c>
      <c r="U249" s="181">
        <f>INDEX('Policy Characteristics'!O:O,MATCH(PolicyLevers!$C249,'Policy Characteristics'!$C:$C,0))</f>
        <v>0</v>
      </c>
    </row>
    <row r="250" spans="1:21" x14ac:dyDescent="0.25">
      <c r="A250" s="350" t="str">
        <f>INDEX('Policy Characteristics'!A:A,MATCH(PolicyLevers!$C250,'Policy Characteristics'!$C:$C,0))</f>
        <v>Electricity Supply</v>
      </c>
      <c r="B250" s="354" t="str">
        <f>INDEX('Policy Characteristics'!B:B,MATCH(PolicyLevers!$C250,'Policy Characteristics'!$C:$C,0))</f>
        <v>Non BAU Capacity Retirement Schedule</v>
      </c>
      <c r="C250" s="189" t="str">
        <f t="shared" si="19"/>
        <v>Boolean Use Non BAU Capacity Retirement Schedule</v>
      </c>
      <c r="D250" s="191" t="s">
        <v>602</v>
      </c>
      <c r="E250" s="184"/>
      <c r="F250" s="191" t="s">
        <v>603</v>
      </c>
      <c r="G250" s="184"/>
      <c r="H250" s="43">
        <v>868</v>
      </c>
      <c r="I250" s="356" t="s">
        <v>332</v>
      </c>
      <c r="J250" s="189" t="str">
        <f>INDEX('Policy Characteristics'!D:D,MATCH(PolicyLevers!$C250,'Policy Characteristics'!$C:$C,0))</f>
        <v>Non BAU Capacity Retirement Schedule</v>
      </c>
      <c r="K250" s="223"/>
      <c r="L250" s="203">
        <f>INDEX('Policy Characteristics'!F:F,MATCH(PolicyLevers!$C250,'Policy Characteristics'!$C:$C,0))</f>
        <v>0</v>
      </c>
      <c r="M250" s="203">
        <f>INDEX('Policy Characteristics'!G:G,MATCH(PolicyLevers!$C250,'Policy Characteristics'!$C:$C,0))</f>
        <v>1</v>
      </c>
      <c r="N250" s="250">
        <f>INDEX('Policy Characteristics'!H:H,MATCH(PolicyLevers!$C250,'Policy Characteristics'!$C:$C,0))</f>
        <v>1</v>
      </c>
      <c r="O250" s="184" t="str">
        <f>INDEX('Policy Characteristics'!I:I,MATCH(PolicyLevers!$C250,'Policy Characteristics'!$C:$C,0))</f>
        <v>on/off</v>
      </c>
      <c r="P250" s="184" t="str">
        <f>INDEX('Policy Characteristics'!J:J,MATCH(PolicyLevers!$C250,'Policy Characteristics'!$C:$C,0))</f>
        <v xml:space="preserve">**Description:** This policy uses an alternative retirement schedule for existing capacity of the selected type(s). // </v>
      </c>
      <c r="Q250" s="184">
        <f>INDEX('Policy Characteristics'!K:K,MATCH(PolicyLevers!$C250,'Policy Characteristics'!$C:$C,0))</f>
        <v>0</v>
      </c>
      <c r="R250" s="191">
        <f>INDEX('Policy Characteristics'!L:L,MATCH(PolicyLevers!$C250,'Policy Characteristics'!$C:$C,0))</f>
        <v>0</v>
      </c>
      <c r="S250" s="205">
        <f>INDEX('Policy Characteristics'!M:M,MATCH(PolicyLevers!$C250,'Policy Characteristics'!$C:$C,0))</f>
        <v>0</v>
      </c>
      <c r="T250" s="184">
        <f>INDEX('Policy Characteristics'!N:N,MATCH(PolicyLevers!$C250,'Policy Characteristics'!$C:$C,0))</f>
        <v>0</v>
      </c>
      <c r="U250" s="181">
        <f>INDEX('Policy Characteristics'!O:O,MATCH(PolicyLevers!$C250,'Policy Characteristics'!$C:$C,0))</f>
        <v>0</v>
      </c>
    </row>
    <row r="251" spans="1:21" x14ac:dyDescent="0.25">
      <c r="A251" s="350" t="str">
        <f>INDEX('Policy Characteristics'!A:A,MATCH(PolicyLevers!$C251,'Policy Characteristics'!$C:$C,0))</f>
        <v>Electricity Supply</v>
      </c>
      <c r="B251" s="354" t="str">
        <f>INDEX('Policy Characteristics'!B:B,MATCH(PolicyLevers!$C251,'Policy Characteristics'!$C:$C,0))</f>
        <v>Non BAU Capacity Retirement Schedule</v>
      </c>
      <c r="C251" s="189" t="str">
        <f t="shared" si="19"/>
        <v>Boolean Use Non BAU Capacity Retirement Schedule</v>
      </c>
      <c r="D251" s="191" t="s">
        <v>604</v>
      </c>
      <c r="E251" s="184"/>
      <c r="F251" s="191" t="s">
        <v>605</v>
      </c>
      <c r="G251" s="184"/>
      <c r="H251" s="43">
        <v>869</v>
      </c>
      <c r="I251" s="356" t="s">
        <v>332</v>
      </c>
      <c r="J251" s="189" t="str">
        <f>INDEX('Policy Characteristics'!D:D,MATCH(PolicyLevers!$C251,'Policy Characteristics'!$C:$C,0))</f>
        <v>Non BAU Capacity Retirement Schedule</v>
      </c>
      <c r="K251" s="223"/>
      <c r="L251" s="203">
        <f>INDEX('Policy Characteristics'!F:F,MATCH(PolicyLevers!$C251,'Policy Characteristics'!$C:$C,0))</f>
        <v>0</v>
      </c>
      <c r="M251" s="203">
        <f>INDEX('Policy Characteristics'!G:G,MATCH(PolicyLevers!$C251,'Policy Characteristics'!$C:$C,0))</f>
        <v>1</v>
      </c>
      <c r="N251" s="250">
        <f>INDEX('Policy Characteristics'!H:H,MATCH(PolicyLevers!$C251,'Policy Characteristics'!$C:$C,0))</f>
        <v>1</v>
      </c>
      <c r="O251" s="184" t="str">
        <f>INDEX('Policy Characteristics'!I:I,MATCH(PolicyLevers!$C251,'Policy Characteristics'!$C:$C,0))</f>
        <v>on/off</v>
      </c>
      <c r="P251" s="184" t="str">
        <f>INDEX('Policy Characteristics'!J:J,MATCH(PolicyLevers!$C251,'Policy Characteristics'!$C:$C,0))</f>
        <v xml:space="preserve">**Description:** This policy uses an alternative retirement schedule for existing capacity of the selected type(s). // </v>
      </c>
      <c r="Q251" s="184">
        <f>INDEX('Policy Characteristics'!K:K,MATCH(PolicyLevers!$C251,'Policy Characteristics'!$C:$C,0))</f>
        <v>0</v>
      </c>
      <c r="R251" s="191">
        <f>INDEX('Policy Characteristics'!L:L,MATCH(PolicyLevers!$C251,'Policy Characteristics'!$C:$C,0))</f>
        <v>0</v>
      </c>
      <c r="S251" s="205">
        <f>INDEX('Policy Characteristics'!M:M,MATCH(PolicyLevers!$C251,'Policy Characteristics'!$C:$C,0))</f>
        <v>0</v>
      </c>
      <c r="T251" s="184">
        <f>INDEX('Policy Characteristics'!N:N,MATCH(PolicyLevers!$C251,'Policy Characteristics'!$C:$C,0))</f>
        <v>0</v>
      </c>
      <c r="U251" s="181">
        <f>INDEX('Policy Characteristics'!O:O,MATCH(PolicyLevers!$C251,'Policy Characteristics'!$C:$C,0))</f>
        <v>0</v>
      </c>
    </row>
    <row r="252" spans="1:21" x14ac:dyDescent="0.25">
      <c r="A252" s="350" t="str">
        <f>INDEX('Policy Characteristics'!A:A,MATCH(PolicyLevers!$C252,'Policy Characteristics'!$C:$C,0))</f>
        <v>Electricity Supply</v>
      </c>
      <c r="B252" s="354" t="str">
        <f>INDEX('Policy Characteristics'!B:B,MATCH(PolicyLevers!$C252,'Policy Characteristics'!$C:$C,0))</f>
        <v>Non BAU Capacity Retirement Schedule</v>
      </c>
      <c r="C252" s="189" t="str">
        <f t="shared" si="19"/>
        <v>Boolean Use Non BAU Capacity Retirement Schedule</v>
      </c>
      <c r="D252" s="191" t="s">
        <v>606</v>
      </c>
      <c r="E252" s="184"/>
      <c r="F252" s="191" t="s">
        <v>607</v>
      </c>
      <c r="G252" s="184"/>
      <c r="H252" s="43">
        <v>870</v>
      </c>
      <c r="I252" s="356" t="s">
        <v>332</v>
      </c>
      <c r="J252" s="189" t="str">
        <f>INDEX('Policy Characteristics'!D:D,MATCH(PolicyLevers!$C252,'Policy Characteristics'!$C:$C,0))</f>
        <v>Non BAU Capacity Retirement Schedule</v>
      </c>
      <c r="K252" s="223"/>
      <c r="L252" s="203">
        <f>INDEX('Policy Characteristics'!F:F,MATCH(PolicyLevers!$C252,'Policy Characteristics'!$C:$C,0))</f>
        <v>0</v>
      </c>
      <c r="M252" s="203">
        <f>INDEX('Policy Characteristics'!G:G,MATCH(PolicyLevers!$C252,'Policy Characteristics'!$C:$C,0))</f>
        <v>1</v>
      </c>
      <c r="N252" s="250">
        <f>INDEX('Policy Characteristics'!H:H,MATCH(PolicyLevers!$C252,'Policy Characteristics'!$C:$C,0))</f>
        <v>1</v>
      </c>
      <c r="O252" s="184" t="str">
        <f>INDEX('Policy Characteristics'!I:I,MATCH(PolicyLevers!$C252,'Policy Characteristics'!$C:$C,0))</f>
        <v>on/off</v>
      </c>
      <c r="P252" s="184" t="str">
        <f>INDEX('Policy Characteristics'!J:J,MATCH(PolicyLevers!$C252,'Policy Characteristics'!$C:$C,0))</f>
        <v xml:space="preserve">**Description:** This policy uses an alternative retirement schedule for existing capacity of the selected type(s). // </v>
      </c>
      <c r="Q252" s="184">
        <f>INDEX('Policy Characteristics'!K:K,MATCH(PolicyLevers!$C252,'Policy Characteristics'!$C:$C,0))</f>
        <v>0</v>
      </c>
      <c r="R252" s="191">
        <f>INDEX('Policy Characteristics'!L:L,MATCH(PolicyLevers!$C252,'Policy Characteristics'!$C:$C,0))</f>
        <v>0</v>
      </c>
      <c r="S252" s="205">
        <f>INDEX('Policy Characteristics'!M:M,MATCH(PolicyLevers!$C252,'Policy Characteristics'!$C:$C,0))</f>
        <v>0</v>
      </c>
      <c r="T252" s="184">
        <f>INDEX('Policy Characteristics'!N:N,MATCH(PolicyLevers!$C252,'Policy Characteristics'!$C:$C,0))</f>
        <v>0</v>
      </c>
      <c r="U252" s="181">
        <f>INDEX('Policy Characteristics'!O:O,MATCH(PolicyLevers!$C252,'Policy Characteristics'!$C:$C,0))</f>
        <v>0</v>
      </c>
    </row>
    <row r="253" spans="1:21" x14ac:dyDescent="0.25">
      <c r="A253" s="350" t="str">
        <f>INDEX('Policy Characteristics'!A:A,MATCH(PolicyLevers!$C253,'Policy Characteristics'!$C:$C,0))</f>
        <v>Electricity Supply</v>
      </c>
      <c r="B253" s="354" t="str">
        <f>INDEX('Policy Characteristics'!B:B,MATCH(PolicyLevers!$C253,'Policy Characteristics'!$C:$C,0))</f>
        <v>Non BAU Capacity Retirement Schedule</v>
      </c>
      <c r="C253" s="189" t="str">
        <f t="shared" si="19"/>
        <v>Boolean Use Non BAU Capacity Retirement Schedule</v>
      </c>
      <c r="D253" s="191" t="s">
        <v>608</v>
      </c>
      <c r="E253" s="184"/>
      <c r="F253" s="191" t="s">
        <v>609</v>
      </c>
      <c r="G253" s="184"/>
      <c r="H253" s="43">
        <v>871</v>
      </c>
      <c r="I253" s="356" t="s">
        <v>332</v>
      </c>
      <c r="J253" s="189" t="str">
        <f>INDEX('Policy Characteristics'!D:D,MATCH(PolicyLevers!$C253,'Policy Characteristics'!$C:$C,0))</f>
        <v>Non BAU Capacity Retirement Schedule</v>
      </c>
      <c r="K253" s="223"/>
      <c r="L253" s="203">
        <f>INDEX('Policy Characteristics'!F:F,MATCH(PolicyLevers!$C253,'Policy Characteristics'!$C:$C,0))</f>
        <v>0</v>
      </c>
      <c r="M253" s="203">
        <f>INDEX('Policy Characteristics'!G:G,MATCH(PolicyLevers!$C253,'Policy Characteristics'!$C:$C,0))</f>
        <v>1</v>
      </c>
      <c r="N253" s="250">
        <f>INDEX('Policy Characteristics'!H:H,MATCH(PolicyLevers!$C253,'Policy Characteristics'!$C:$C,0))</f>
        <v>1</v>
      </c>
      <c r="O253" s="184" t="str">
        <f>INDEX('Policy Characteristics'!I:I,MATCH(PolicyLevers!$C253,'Policy Characteristics'!$C:$C,0))</f>
        <v>on/off</v>
      </c>
      <c r="P253" s="184" t="str">
        <f>INDEX('Policy Characteristics'!J:J,MATCH(PolicyLevers!$C253,'Policy Characteristics'!$C:$C,0))</f>
        <v xml:space="preserve">**Description:** This policy uses an alternative retirement schedule for existing capacity of the selected type(s). // </v>
      </c>
      <c r="Q253" s="184">
        <f>INDEX('Policy Characteristics'!K:K,MATCH(PolicyLevers!$C253,'Policy Characteristics'!$C:$C,0))</f>
        <v>0</v>
      </c>
      <c r="R253" s="191">
        <f>INDEX('Policy Characteristics'!L:L,MATCH(PolicyLevers!$C253,'Policy Characteristics'!$C:$C,0))</f>
        <v>0</v>
      </c>
      <c r="S253" s="205">
        <f>INDEX('Policy Characteristics'!M:M,MATCH(PolicyLevers!$C253,'Policy Characteristics'!$C:$C,0))</f>
        <v>0</v>
      </c>
      <c r="T253" s="184">
        <f>INDEX('Policy Characteristics'!N:N,MATCH(PolicyLevers!$C253,'Policy Characteristics'!$C:$C,0))</f>
        <v>0</v>
      </c>
      <c r="U253" s="181">
        <f>INDEX('Policy Characteristics'!O:O,MATCH(PolicyLevers!$C253,'Policy Characteristics'!$C:$C,0))</f>
        <v>0</v>
      </c>
    </row>
    <row r="254" spans="1:21" x14ac:dyDescent="0.25">
      <c r="A254" s="350" t="str">
        <f>INDEX('Policy Characteristics'!A:A,MATCH(PolicyLevers!$C254,'Policy Characteristics'!$C:$C,0))</f>
        <v>Electricity Supply</v>
      </c>
      <c r="B254" s="354" t="str">
        <f>INDEX('Policy Characteristics'!B:B,MATCH(PolicyLevers!$C254,'Policy Characteristics'!$C:$C,0))</f>
        <v>Non BAU Capacity Retirement Schedule</v>
      </c>
      <c r="C254" s="189" t="str">
        <f t="shared" si="19"/>
        <v>Boolean Use Non BAU Capacity Retirement Schedule</v>
      </c>
      <c r="D254" s="191" t="s">
        <v>611</v>
      </c>
      <c r="E254" s="184"/>
      <c r="F254" s="191" t="s">
        <v>612</v>
      </c>
      <c r="G254" s="184"/>
      <c r="H254" s="43">
        <v>872</v>
      </c>
      <c r="I254" s="356" t="s">
        <v>332</v>
      </c>
      <c r="J254" s="189" t="str">
        <f>INDEX('Policy Characteristics'!D:D,MATCH(PolicyLevers!$C254,'Policy Characteristics'!$C:$C,0))</f>
        <v>Non BAU Capacity Retirement Schedule</v>
      </c>
      <c r="K254" s="223"/>
      <c r="L254" s="203">
        <f>INDEX('Policy Characteristics'!F:F,MATCH(PolicyLevers!$C254,'Policy Characteristics'!$C:$C,0))</f>
        <v>0</v>
      </c>
      <c r="M254" s="203">
        <f>INDEX('Policy Characteristics'!G:G,MATCH(PolicyLevers!$C254,'Policy Characteristics'!$C:$C,0))</f>
        <v>1</v>
      </c>
      <c r="N254" s="250">
        <f>INDEX('Policy Characteristics'!H:H,MATCH(PolicyLevers!$C254,'Policy Characteristics'!$C:$C,0))</f>
        <v>1</v>
      </c>
      <c r="O254" s="184" t="str">
        <f>INDEX('Policy Characteristics'!I:I,MATCH(PolicyLevers!$C254,'Policy Characteristics'!$C:$C,0))</f>
        <v>on/off</v>
      </c>
      <c r="P254" s="184" t="str">
        <f>INDEX('Policy Characteristics'!J:J,MATCH(PolicyLevers!$C254,'Policy Characteristics'!$C:$C,0))</f>
        <v xml:space="preserve">**Description:** This policy uses an alternative retirement schedule for existing capacity of the selected type(s). // </v>
      </c>
      <c r="Q254" s="184">
        <f>INDEX('Policy Characteristics'!K:K,MATCH(PolicyLevers!$C254,'Policy Characteristics'!$C:$C,0))</f>
        <v>0</v>
      </c>
      <c r="R254" s="191">
        <f>INDEX('Policy Characteristics'!L:L,MATCH(PolicyLevers!$C254,'Policy Characteristics'!$C:$C,0))</f>
        <v>0</v>
      </c>
      <c r="S254" s="205">
        <f>INDEX('Policy Characteristics'!M:M,MATCH(PolicyLevers!$C254,'Policy Characteristics'!$C:$C,0))</f>
        <v>0</v>
      </c>
      <c r="T254" s="184">
        <f>INDEX('Policy Characteristics'!N:N,MATCH(PolicyLevers!$C254,'Policy Characteristics'!$C:$C,0))</f>
        <v>0</v>
      </c>
      <c r="U254" s="181">
        <f>INDEX('Policy Characteristics'!O:O,MATCH(PolicyLevers!$C254,'Policy Characteristics'!$C:$C,0))</f>
        <v>0</v>
      </c>
    </row>
    <row r="255" spans="1:21" x14ac:dyDescent="0.25">
      <c r="A255" s="350" t="str">
        <f>INDEX('Policy Characteristics'!A:A,MATCH(PolicyLevers!$C255,'Policy Characteristics'!$C:$C,0))</f>
        <v>Electricity Supply</v>
      </c>
      <c r="B255" s="354" t="str">
        <f>INDEX('Policy Characteristics'!B:B,MATCH(PolicyLevers!$C255,'Policy Characteristics'!$C:$C,0))</f>
        <v>Non BAU Capacity Retirement Schedule</v>
      </c>
      <c r="C255" s="189" t="str">
        <f t="shared" si="19"/>
        <v>Boolean Use Non BAU Capacity Retirement Schedule</v>
      </c>
      <c r="D255" s="191" t="s">
        <v>613</v>
      </c>
      <c r="E255" s="184"/>
      <c r="F255" s="191" t="s">
        <v>614</v>
      </c>
      <c r="G255" s="184"/>
      <c r="H255" s="43">
        <v>873</v>
      </c>
      <c r="I255" s="356" t="s">
        <v>332</v>
      </c>
      <c r="J255" s="189" t="str">
        <f>INDEX('Policy Characteristics'!D:D,MATCH(PolicyLevers!$C255,'Policy Characteristics'!$C:$C,0))</f>
        <v>Non BAU Capacity Retirement Schedule</v>
      </c>
      <c r="K255" s="223"/>
      <c r="L255" s="203">
        <f>INDEX('Policy Characteristics'!F:F,MATCH(PolicyLevers!$C255,'Policy Characteristics'!$C:$C,0))</f>
        <v>0</v>
      </c>
      <c r="M255" s="203">
        <f>INDEX('Policy Characteristics'!G:G,MATCH(PolicyLevers!$C255,'Policy Characteristics'!$C:$C,0))</f>
        <v>1</v>
      </c>
      <c r="N255" s="250">
        <f>INDEX('Policy Characteristics'!H:H,MATCH(PolicyLevers!$C255,'Policy Characteristics'!$C:$C,0))</f>
        <v>1</v>
      </c>
      <c r="O255" s="184" t="str">
        <f>INDEX('Policy Characteristics'!I:I,MATCH(PolicyLevers!$C255,'Policy Characteristics'!$C:$C,0))</f>
        <v>on/off</v>
      </c>
      <c r="P255" s="184" t="str">
        <f>INDEX('Policy Characteristics'!J:J,MATCH(PolicyLevers!$C255,'Policy Characteristics'!$C:$C,0))</f>
        <v xml:space="preserve">**Description:** This policy uses an alternative retirement schedule for existing capacity of the selected type(s). // </v>
      </c>
      <c r="Q255" s="184">
        <f>INDEX('Policy Characteristics'!K:K,MATCH(PolicyLevers!$C255,'Policy Characteristics'!$C:$C,0))</f>
        <v>0</v>
      </c>
      <c r="R255" s="191">
        <f>INDEX('Policy Characteristics'!L:L,MATCH(PolicyLevers!$C255,'Policy Characteristics'!$C:$C,0))</f>
        <v>0</v>
      </c>
      <c r="S255" s="205">
        <f>INDEX('Policy Characteristics'!M:M,MATCH(PolicyLevers!$C255,'Policy Characteristics'!$C:$C,0))</f>
        <v>0</v>
      </c>
      <c r="T255" s="184">
        <f>INDEX('Policy Characteristics'!N:N,MATCH(PolicyLevers!$C255,'Policy Characteristics'!$C:$C,0))</f>
        <v>0</v>
      </c>
      <c r="U255" s="181">
        <f>INDEX('Policy Characteristics'!O:O,MATCH(PolicyLevers!$C255,'Policy Characteristics'!$C:$C,0))</f>
        <v>0</v>
      </c>
    </row>
    <row r="256" spans="1:21" x14ac:dyDescent="0.25">
      <c r="A256" s="350" t="str">
        <f>INDEX('Policy Characteristics'!A:A,MATCH(PolicyLevers!$C256,'Policy Characteristics'!$C:$C,0))</f>
        <v>Electricity Supply</v>
      </c>
      <c r="B256" s="354" t="str">
        <f>INDEX('Policy Characteristics'!B:B,MATCH(PolicyLevers!$C256,'Policy Characteristics'!$C:$C,0))</f>
        <v>Non BAU Capacity Retirement Schedule</v>
      </c>
      <c r="C256" s="189" t="str">
        <f t="shared" si="19"/>
        <v>Boolean Use Non BAU Capacity Retirement Schedule</v>
      </c>
      <c r="D256" s="191" t="s">
        <v>615</v>
      </c>
      <c r="E256" s="184"/>
      <c r="F256" s="191" t="s">
        <v>616</v>
      </c>
      <c r="G256" s="184"/>
      <c r="H256" s="43">
        <v>874</v>
      </c>
      <c r="I256" s="356" t="s">
        <v>332</v>
      </c>
      <c r="J256" s="189" t="str">
        <f>INDEX('Policy Characteristics'!D:D,MATCH(PolicyLevers!$C256,'Policy Characteristics'!$C:$C,0))</f>
        <v>Non BAU Capacity Retirement Schedule</v>
      </c>
      <c r="K256" s="223"/>
      <c r="L256" s="203">
        <f>INDEX('Policy Characteristics'!F:F,MATCH(PolicyLevers!$C256,'Policy Characteristics'!$C:$C,0))</f>
        <v>0</v>
      </c>
      <c r="M256" s="203">
        <f>INDEX('Policy Characteristics'!G:G,MATCH(PolicyLevers!$C256,'Policy Characteristics'!$C:$C,0))</f>
        <v>1</v>
      </c>
      <c r="N256" s="250">
        <f>INDEX('Policy Characteristics'!H:H,MATCH(PolicyLevers!$C256,'Policy Characteristics'!$C:$C,0))</f>
        <v>1</v>
      </c>
      <c r="O256" s="184" t="str">
        <f>INDEX('Policy Characteristics'!I:I,MATCH(PolicyLevers!$C256,'Policy Characteristics'!$C:$C,0))</f>
        <v>on/off</v>
      </c>
      <c r="P256" s="184" t="str">
        <f>INDEX('Policy Characteristics'!J:J,MATCH(PolicyLevers!$C256,'Policy Characteristics'!$C:$C,0))</f>
        <v xml:space="preserve">**Description:** This policy uses an alternative retirement schedule for existing capacity of the selected type(s). // </v>
      </c>
      <c r="Q256" s="184">
        <f>INDEX('Policy Characteristics'!K:K,MATCH(PolicyLevers!$C256,'Policy Characteristics'!$C:$C,0))</f>
        <v>0</v>
      </c>
      <c r="R256" s="191">
        <f>INDEX('Policy Characteristics'!L:L,MATCH(PolicyLevers!$C256,'Policy Characteristics'!$C:$C,0))</f>
        <v>0</v>
      </c>
      <c r="S256" s="205">
        <f>INDEX('Policy Characteristics'!M:M,MATCH(PolicyLevers!$C256,'Policy Characteristics'!$C:$C,0))</f>
        <v>0</v>
      </c>
      <c r="T256" s="184">
        <f>INDEX('Policy Characteristics'!N:N,MATCH(PolicyLevers!$C256,'Policy Characteristics'!$C:$C,0))</f>
        <v>0</v>
      </c>
      <c r="U256" s="181">
        <f>INDEX('Policy Characteristics'!O:O,MATCH(PolicyLevers!$C256,'Policy Characteristics'!$C:$C,0))</f>
        <v>0</v>
      </c>
    </row>
    <row r="257" spans="1:21" x14ac:dyDescent="0.25">
      <c r="A257" s="350" t="str">
        <f>INDEX('Policy Characteristics'!A:A,MATCH(PolicyLevers!$C257,'Policy Characteristics'!$C:$C,0))</f>
        <v>Electricity Supply</v>
      </c>
      <c r="B257" s="354" t="str">
        <f>INDEX('Policy Characteristics'!B:B,MATCH(PolicyLevers!$C257,'Policy Characteristics'!$C:$C,0))</f>
        <v>Non BAU Capacity Retirement Schedule</v>
      </c>
      <c r="C257" s="189" t="str">
        <f t="shared" si="19"/>
        <v>Boolean Use Non BAU Capacity Retirement Schedule</v>
      </c>
      <c r="D257" s="191" t="s">
        <v>617</v>
      </c>
      <c r="E257" s="184"/>
      <c r="F257" s="191" t="s">
        <v>618</v>
      </c>
      <c r="G257" s="184"/>
      <c r="H257" s="43">
        <v>875</v>
      </c>
      <c r="I257" s="356" t="s">
        <v>332</v>
      </c>
      <c r="J257" s="189" t="str">
        <f>INDEX('Policy Characteristics'!D:D,MATCH(PolicyLevers!$C257,'Policy Characteristics'!$C:$C,0))</f>
        <v>Non BAU Capacity Retirement Schedule</v>
      </c>
      <c r="K257" s="223"/>
      <c r="L257" s="203">
        <f>INDEX('Policy Characteristics'!F:F,MATCH(PolicyLevers!$C257,'Policy Characteristics'!$C:$C,0))</f>
        <v>0</v>
      </c>
      <c r="M257" s="203">
        <f>INDEX('Policy Characteristics'!G:G,MATCH(PolicyLevers!$C257,'Policy Characteristics'!$C:$C,0))</f>
        <v>1</v>
      </c>
      <c r="N257" s="250">
        <f>INDEX('Policy Characteristics'!H:H,MATCH(PolicyLevers!$C257,'Policy Characteristics'!$C:$C,0))</f>
        <v>1</v>
      </c>
      <c r="O257" s="184" t="str">
        <f>INDEX('Policy Characteristics'!I:I,MATCH(PolicyLevers!$C257,'Policy Characteristics'!$C:$C,0))</f>
        <v>on/off</v>
      </c>
      <c r="P257" s="184" t="str">
        <f>INDEX('Policy Characteristics'!J:J,MATCH(PolicyLevers!$C257,'Policy Characteristics'!$C:$C,0))</f>
        <v xml:space="preserve">**Description:** This policy uses an alternative retirement schedule for existing capacity of the selected type(s). // </v>
      </c>
      <c r="Q257" s="184">
        <f>INDEX('Policy Characteristics'!K:K,MATCH(PolicyLevers!$C257,'Policy Characteristics'!$C:$C,0))</f>
        <v>0</v>
      </c>
      <c r="R257" s="191">
        <f>INDEX('Policy Characteristics'!L:L,MATCH(PolicyLevers!$C257,'Policy Characteristics'!$C:$C,0))</f>
        <v>0</v>
      </c>
      <c r="S257" s="205">
        <f>INDEX('Policy Characteristics'!M:M,MATCH(PolicyLevers!$C257,'Policy Characteristics'!$C:$C,0))</f>
        <v>0</v>
      </c>
      <c r="T257" s="184">
        <f>INDEX('Policy Characteristics'!N:N,MATCH(PolicyLevers!$C257,'Policy Characteristics'!$C:$C,0))</f>
        <v>0</v>
      </c>
      <c r="U257" s="181">
        <f>INDEX('Policy Characteristics'!O:O,MATCH(PolicyLevers!$C257,'Policy Characteristics'!$C:$C,0))</f>
        <v>0</v>
      </c>
    </row>
    <row r="258" spans="1:21" s="189" customFormat="1" x14ac:dyDescent="0.25">
      <c r="A258" s="350" t="str">
        <f>INDEX('Policy Characteristics'!A:A,MATCH(PolicyLevers!$C258,'Policy Characteristics'!$C:$C,0))</f>
        <v>Electricity Supply</v>
      </c>
      <c r="B258" s="355" t="str">
        <f>INDEX('Policy Characteristics'!B:B,MATCH(PolicyLevers!$C258,'Policy Characteristics'!$C:$C,0))</f>
        <v>Non BAU Mandated Capacity Construction</v>
      </c>
      <c r="C258" s="181" t="s">
        <v>685</v>
      </c>
      <c r="D258" s="184" t="s">
        <v>578</v>
      </c>
      <c r="E258" s="184"/>
      <c r="F258" s="184" t="s">
        <v>579</v>
      </c>
      <c r="G258" s="184"/>
      <c r="H258" s="43">
        <v>633</v>
      </c>
      <c r="I258" s="356" t="s">
        <v>332</v>
      </c>
      <c r="J258" s="181" t="str">
        <f>INDEX('Policy Characteristics'!D:D,MATCH(PolicyLevers!$C258,'Policy Characteristics'!$C:$C,0))</f>
        <v>Non BAU Mandated Capacity Construction</v>
      </c>
      <c r="K258" s="223"/>
      <c r="L258" s="181">
        <f>INDEX('Policy Characteristics'!F:F,MATCH(PolicyLevers!$C258,'Policy Characteristics'!$C:$C,0))</f>
        <v>0</v>
      </c>
      <c r="M258" s="181">
        <f>INDEX('Policy Characteristics'!G:G,MATCH(PolicyLevers!$C258,'Policy Characteristics'!$C:$C,0))</f>
        <v>1</v>
      </c>
      <c r="N258" s="181">
        <f>INDEX('Policy Characteristics'!H:H,MATCH(PolicyLevers!$C258,'Policy Characteristics'!$C:$C,0))</f>
        <v>1</v>
      </c>
      <c r="O258" s="184" t="str">
        <f>INDEX('Policy Characteristics'!I:I,MATCH(PolicyLevers!$C258,'Policy Characteristics'!$C:$C,0))</f>
        <v>on/off</v>
      </c>
      <c r="P258" s="186"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199">
        <f>INDEX('Policy Characteristics'!K:K,MATCH(PolicyLevers!$C258,'Policy Characteristics'!$C:$C,0))</f>
        <v>0</v>
      </c>
      <c r="R258" s="191">
        <f>INDEX('Policy Characteristics'!L:L,MATCH(PolicyLevers!$C258,'Policy Characteristics'!$C:$C,0))</f>
        <v>0</v>
      </c>
      <c r="S258" s="219">
        <f>INDEX('Policy Characteristics'!M:M,MATCH(PolicyLevers!$C258,'Policy Characteristics'!$C:$C,0))</f>
        <v>0</v>
      </c>
      <c r="T258" s="199">
        <f>INDEX('Policy Characteristics'!N:N,MATCH(PolicyLevers!$C258,'Policy Characteristics'!$C:$C,0))</f>
        <v>0</v>
      </c>
      <c r="U258" s="189">
        <f>INDEX('Policy Characteristics'!O:O,MATCH(PolicyLevers!$C258,'Policy Characteristics'!$C:$C,0))</f>
        <v>0</v>
      </c>
    </row>
    <row r="259" spans="1:21" s="189" customFormat="1" x14ac:dyDescent="0.25">
      <c r="A259" s="350" t="str">
        <f>INDEX('Policy Characteristics'!A:A,MATCH(PolicyLevers!$C259,'Policy Characteristics'!$C:$C,0))</f>
        <v>Electricity Supply</v>
      </c>
      <c r="B259" s="354" t="str">
        <f>INDEX('Policy Characteristics'!B:B,MATCH(PolicyLevers!$C259,'Policy Characteristics'!$C:$C,0))</f>
        <v>Non BAU Mandated Capacity Construction</v>
      </c>
      <c r="C259" s="189" t="str">
        <f t="shared" ref="C259:C273" si="20">C$258</f>
        <v>Boolean Use Non BAU Mandated Capacity Construction Schedule</v>
      </c>
      <c r="D259" s="191" t="s">
        <v>585</v>
      </c>
      <c r="E259" s="184"/>
      <c r="F259" s="191" t="s">
        <v>586</v>
      </c>
      <c r="G259" s="184"/>
      <c r="H259" s="43">
        <v>634</v>
      </c>
      <c r="I259" s="356" t="s">
        <v>332</v>
      </c>
      <c r="J259" s="189" t="str">
        <f>INDEX('Policy Characteristics'!D:D,MATCH(PolicyLevers!$C259,'Policy Characteristics'!$C:$C,0))</f>
        <v>Non BAU Mandated Capacity Construction</v>
      </c>
      <c r="K259" s="223"/>
      <c r="L259" s="181">
        <f>INDEX('Policy Characteristics'!F:F,MATCH(PolicyLevers!$C259,'Policy Characteristics'!$C:$C,0))</f>
        <v>0</v>
      </c>
      <c r="M259" s="181">
        <f>INDEX('Policy Characteristics'!G:G,MATCH(PolicyLevers!$C259,'Policy Characteristics'!$C:$C,0))</f>
        <v>1</v>
      </c>
      <c r="N259" s="181">
        <f>INDEX('Policy Characteristics'!H:H,MATCH(PolicyLevers!$C259,'Policy Characteristics'!$C:$C,0))</f>
        <v>1</v>
      </c>
      <c r="O259" s="199" t="str">
        <f>INDEX('Policy Characteristics'!I:I,MATCH(PolicyLevers!$C259,'Policy Characteristics'!$C:$C,0))</f>
        <v>on/off</v>
      </c>
      <c r="P259" s="186"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199">
        <f>INDEX('Policy Characteristics'!K:K,MATCH(PolicyLevers!$C259,'Policy Characteristics'!$C:$C,0))</f>
        <v>0</v>
      </c>
      <c r="R259" s="191">
        <f>INDEX('Policy Characteristics'!L:L,MATCH(PolicyLevers!$C259,'Policy Characteristics'!$C:$C,0))</f>
        <v>0</v>
      </c>
      <c r="S259" s="219">
        <f>INDEX('Policy Characteristics'!M:M,MATCH(PolicyLevers!$C259,'Policy Characteristics'!$C:$C,0))</f>
        <v>0</v>
      </c>
      <c r="T259" s="199">
        <f>INDEX('Policy Characteristics'!N:N,MATCH(PolicyLevers!$C259,'Policy Characteristics'!$C:$C,0))</f>
        <v>0</v>
      </c>
      <c r="U259" s="189">
        <f>INDEX('Policy Characteristics'!O:O,MATCH(PolicyLevers!$C259,'Policy Characteristics'!$C:$C,0))</f>
        <v>0</v>
      </c>
    </row>
    <row r="260" spans="1:21" s="189" customFormat="1" x14ac:dyDescent="0.25">
      <c r="A260" s="350" t="str">
        <f>INDEX('Policy Characteristics'!A:A,MATCH(PolicyLevers!$C260,'Policy Characteristics'!$C:$C,0))</f>
        <v>Electricity Supply</v>
      </c>
      <c r="B260" s="354" t="str">
        <f>INDEX('Policy Characteristics'!B:B,MATCH(PolicyLevers!$C260,'Policy Characteristics'!$C:$C,0))</f>
        <v>Non BAU Mandated Capacity Construction</v>
      </c>
      <c r="C260" s="189" t="str">
        <f t="shared" si="20"/>
        <v>Boolean Use Non BAU Mandated Capacity Construction Schedule</v>
      </c>
      <c r="D260" s="191" t="s">
        <v>588</v>
      </c>
      <c r="E260" s="184"/>
      <c r="F260" s="191" t="s">
        <v>589</v>
      </c>
      <c r="G260" s="184"/>
      <c r="H260" s="43">
        <v>635</v>
      </c>
      <c r="I260" s="356" t="s">
        <v>332</v>
      </c>
      <c r="J260" s="189" t="str">
        <f>INDEX('Policy Characteristics'!D:D,MATCH(PolicyLevers!$C260,'Policy Characteristics'!$C:$C,0))</f>
        <v>Non BAU Mandated Capacity Construction</v>
      </c>
      <c r="K260" s="223"/>
      <c r="L260" s="181">
        <f>INDEX('Policy Characteristics'!F:F,MATCH(PolicyLevers!$C260,'Policy Characteristics'!$C:$C,0))</f>
        <v>0</v>
      </c>
      <c r="M260" s="181">
        <f>INDEX('Policy Characteristics'!G:G,MATCH(PolicyLevers!$C260,'Policy Characteristics'!$C:$C,0))</f>
        <v>1</v>
      </c>
      <c r="N260" s="181">
        <f>INDEX('Policy Characteristics'!H:H,MATCH(PolicyLevers!$C260,'Policy Characteristics'!$C:$C,0))</f>
        <v>1</v>
      </c>
      <c r="O260" s="184" t="str">
        <f>INDEX('Policy Characteristics'!I:I,MATCH(PolicyLevers!$C260,'Policy Characteristics'!$C:$C,0))</f>
        <v>on/off</v>
      </c>
      <c r="P260" s="186"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199">
        <f>INDEX('Policy Characteristics'!K:K,MATCH(PolicyLevers!$C260,'Policy Characteristics'!$C:$C,0))</f>
        <v>0</v>
      </c>
      <c r="R260" s="191">
        <f>INDEX('Policy Characteristics'!L:L,MATCH(PolicyLevers!$C260,'Policy Characteristics'!$C:$C,0))</f>
        <v>0</v>
      </c>
      <c r="S260" s="219">
        <f>INDEX('Policy Characteristics'!M:M,MATCH(PolicyLevers!$C260,'Policy Characteristics'!$C:$C,0))</f>
        <v>0</v>
      </c>
      <c r="T260" s="199">
        <f>INDEX('Policy Characteristics'!N:N,MATCH(PolicyLevers!$C260,'Policy Characteristics'!$C:$C,0))</f>
        <v>0</v>
      </c>
      <c r="U260" s="189">
        <f>INDEX('Policy Characteristics'!O:O,MATCH(PolicyLevers!$C260,'Policy Characteristics'!$C:$C,0))</f>
        <v>0</v>
      </c>
    </row>
    <row r="261" spans="1:21" s="189" customFormat="1" x14ac:dyDescent="0.25">
      <c r="A261" s="350" t="str">
        <f>INDEX('Policy Characteristics'!A:A,MATCH(PolicyLevers!$C261,'Policy Characteristics'!$C:$C,0))</f>
        <v>Electricity Supply</v>
      </c>
      <c r="B261" s="354" t="str">
        <f>INDEX('Policy Characteristics'!B:B,MATCH(PolicyLevers!$C261,'Policy Characteristics'!$C:$C,0))</f>
        <v>Non BAU Mandated Capacity Construction</v>
      </c>
      <c r="C261" s="189" t="str">
        <f t="shared" si="20"/>
        <v>Boolean Use Non BAU Mandated Capacity Construction Schedule</v>
      </c>
      <c r="D261" s="191" t="s">
        <v>591</v>
      </c>
      <c r="E261" s="184"/>
      <c r="F261" s="191" t="s">
        <v>592</v>
      </c>
      <c r="G261" s="184"/>
      <c r="H261" s="43">
        <v>636</v>
      </c>
      <c r="I261" s="356" t="s">
        <v>332</v>
      </c>
      <c r="J261" s="189" t="str">
        <f>INDEX('Policy Characteristics'!D:D,MATCH(PolicyLevers!$C261,'Policy Characteristics'!$C:$C,0))</f>
        <v>Non BAU Mandated Capacity Construction</v>
      </c>
      <c r="K261" s="223"/>
      <c r="L261" s="181">
        <f>INDEX('Policy Characteristics'!F:F,MATCH(PolicyLevers!$C261,'Policy Characteristics'!$C:$C,0))</f>
        <v>0</v>
      </c>
      <c r="M261" s="181">
        <f>INDEX('Policy Characteristics'!G:G,MATCH(PolicyLevers!$C261,'Policy Characteristics'!$C:$C,0))</f>
        <v>1</v>
      </c>
      <c r="N261" s="181">
        <f>INDEX('Policy Characteristics'!H:H,MATCH(PolicyLevers!$C261,'Policy Characteristics'!$C:$C,0))</f>
        <v>1</v>
      </c>
      <c r="O261" s="184" t="str">
        <f>INDEX('Policy Characteristics'!I:I,MATCH(PolicyLevers!$C261,'Policy Characteristics'!$C:$C,0))</f>
        <v>on/off</v>
      </c>
      <c r="P261" s="186"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199">
        <f>INDEX('Policy Characteristics'!K:K,MATCH(PolicyLevers!$C261,'Policy Characteristics'!$C:$C,0))</f>
        <v>0</v>
      </c>
      <c r="R261" s="191">
        <f>INDEX('Policy Characteristics'!L:L,MATCH(PolicyLevers!$C261,'Policy Characteristics'!$C:$C,0))</f>
        <v>0</v>
      </c>
      <c r="S261" s="219">
        <f>INDEX('Policy Characteristics'!M:M,MATCH(PolicyLevers!$C261,'Policy Characteristics'!$C:$C,0))</f>
        <v>0</v>
      </c>
      <c r="T261" s="199">
        <f>INDEX('Policy Characteristics'!N:N,MATCH(PolicyLevers!$C261,'Policy Characteristics'!$C:$C,0))</f>
        <v>0</v>
      </c>
      <c r="U261" s="189">
        <f>INDEX('Policy Characteristics'!O:O,MATCH(PolicyLevers!$C261,'Policy Characteristics'!$C:$C,0))</f>
        <v>0</v>
      </c>
    </row>
    <row r="262" spans="1:21" s="189" customFormat="1" x14ac:dyDescent="0.25">
      <c r="A262" s="350" t="str">
        <f>INDEX('Policy Characteristics'!A:A,MATCH(PolicyLevers!$C262,'Policy Characteristics'!$C:$C,0))</f>
        <v>Electricity Supply</v>
      </c>
      <c r="B262" s="354" t="str">
        <f>INDEX('Policy Characteristics'!B:B,MATCH(PolicyLevers!$C262,'Policy Characteristics'!$C:$C,0))</f>
        <v>Non BAU Mandated Capacity Construction</v>
      </c>
      <c r="C262" s="189" t="str">
        <f t="shared" si="20"/>
        <v>Boolean Use Non BAU Mandated Capacity Construction Schedule</v>
      </c>
      <c r="D262" s="191" t="s">
        <v>594</v>
      </c>
      <c r="E262" s="184"/>
      <c r="F262" s="191" t="s">
        <v>595</v>
      </c>
      <c r="G262" s="184"/>
      <c r="H262" s="43">
        <v>637</v>
      </c>
      <c r="I262" s="356" t="s">
        <v>332</v>
      </c>
      <c r="J262" s="189" t="str">
        <f>INDEX('Policy Characteristics'!D:D,MATCH(PolicyLevers!$C262,'Policy Characteristics'!$C:$C,0))</f>
        <v>Non BAU Mandated Capacity Construction</v>
      </c>
      <c r="K262" s="223"/>
      <c r="L262" s="181">
        <f>INDEX('Policy Characteristics'!F:F,MATCH(PolicyLevers!$C262,'Policy Characteristics'!$C:$C,0))</f>
        <v>0</v>
      </c>
      <c r="M262" s="181">
        <f>INDEX('Policy Characteristics'!G:G,MATCH(PolicyLevers!$C262,'Policy Characteristics'!$C:$C,0))</f>
        <v>1</v>
      </c>
      <c r="N262" s="181">
        <f>INDEX('Policy Characteristics'!H:H,MATCH(PolicyLevers!$C262,'Policy Characteristics'!$C:$C,0))</f>
        <v>1</v>
      </c>
      <c r="O262" s="184" t="str">
        <f>INDEX('Policy Characteristics'!I:I,MATCH(PolicyLevers!$C262,'Policy Characteristics'!$C:$C,0))</f>
        <v>on/off</v>
      </c>
      <c r="P262" s="186"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199">
        <f>INDEX('Policy Characteristics'!K:K,MATCH(PolicyLevers!$C262,'Policy Characteristics'!$C:$C,0))</f>
        <v>0</v>
      </c>
      <c r="R262" s="191">
        <f>INDEX('Policy Characteristics'!L:L,MATCH(PolicyLevers!$C262,'Policy Characteristics'!$C:$C,0))</f>
        <v>0</v>
      </c>
      <c r="S262" s="219">
        <f>INDEX('Policy Characteristics'!M:M,MATCH(PolicyLevers!$C262,'Policy Characteristics'!$C:$C,0))</f>
        <v>0</v>
      </c>
      <c r="T262" s="199">
        <f>INDEX('Policy Characteristics'!N:N,MATCH(PolicyLevers!$C262,'Policy Characteristics'!$C:$C,0))</f>
        <v>0</v>
      </c>
      <c r="U262" s="189">
        <f>INDEX('Policy Characteristics'!O:O,MATCH(PolicyLevers!$C262,'Policy Characteristics'!$C:$C,0))</f>
        <v>0</v>
      </c>
    </row>
    <row r="263" spans="1:21" s="189" customFormat="1" x14ac:dyDescent="0.25">
      <c r="A263" s="350" t="str">
        <f>INDEX('Policy Characteristics'!A:A,MATCH(PolicyLevers!$C263,'Policy Characteristics'!$C:$C,0))</f>
        <v>Electricity Supply</v>
      </c>
      <c r="B263" s="354" t="str">
        <f>INDEX('Policy Characteristics'!B:B,MATCH(PolicyLevers!$C263,'Policy Characteristics'!$C:$C,0))</f>
        <v>Non BAU Mandated Capacity Construction</v>
      </c>
      <c r="C263" s="189" t="str">
        <f t="shared" si="20"/>
        <v>Boolean Use Non BAU Mandated Capacity Construction Schedule</v>
      </c>
      <c r="D263" s="191" t="s">
        <v>596</v>
      </c>
      <c r="E263" s="184"/>
      <c r="F263" s="191" t="s">
        <v>597</v>
      </c>
      <c r="G263" s="184"/>
      <c r="H263" s="43">
        <v>638</v>
      </c>
      <c r="I263" s="356" t="s">
        <v>332</v>
      </c>
      <c r="J263" s="189" t="str">
        <f>INDEX('Policy Characteristics'!D:D,MATCH(PolicyLevers!$C263,'Policy Characteristics'!$C:$C,0))</f>
        <v>Non BAU Mandated Capacity Construction</v>
      </c>
      <c r="K263" s="223"/>
      <c r="L263" s="181">
        <f>INDEX('Policy Characteristics'!F:F,MATCH(PolicyLevers!$C263,'Policy Characteristics'!$C:$C,0))</f>
        <v>0</v>
      </c>
      <c r="M263" s="181">
        <f>INDEX('Policy Characteristics'!G:G,MATCH(PolicyLevers!$C263,'Policy Characteristics'!$C:$C,0))</f>
        <v>1</v>
      </c>
      <c r="N263" s="181">
        <f>INDEX('Policy Characteristics'!H:H,MATCH(PolicyLevers!$C263,'Policy Characteristics'!$C:$C,0))</f>
        <v>1</v>
      </c>
      <c r="O263" s="184" t="str">
        <f>INDEX('Policy Characteristics'!I:I,MATCH(PolicyLevers!$C263,'Policy Characteristics'!$C:$C,0))</f>
        <v>on/off</v>
      </c>
      <c r="P263" s="186"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199">
        <f>INDEX('Policy Characteristics'!K:K,MATCH(PolicyLevers!$C263,'Policy Characteristics'!$C:$C,0))</f>
        <v>0</v>
      </c>
      <c r="R263" s="191">
        <f>INDEX('Policy Characteristics'!L:L,MATCH(PolicyLevers!$C263,'Policy Characteristics'!$C:$C,0))</f>
        <v>0</v>
      </c>
      <c r="S263" s="219">
        <f>INDEX('Policy Characteristics'!M:M,MATCH(PolicyLevers!$C263,'Policy Characteristics'!$C:$C,0))</f>
        <v>0</v>
      </c>
      <c r="T263" s="199">
        <f>INDEX('Policy Characteristics'!N:N,MATCH(PolicyLevers!$C263,'Policy Characteristics'!$C:$C,0))</f>
        <v>0</v>
      </c>
      <c r="U263" s="189">
        <f>INDEX('Policy Characteristics'!O:O,MATCH(PolicyLevers!$C263,'Policy Characteristics'!$C:$C,0))</f>
        <v>0</v>
      </c>
    </row>
    <row r="264" spans="1:21" s="189" customFormat="1" x14ac:dyDescent="0.25">
      <c r="A264" s="350" t="str">
        <f>INDEX('Policy Characteristics'!A:A,MATCH(PolicyLevers!$C264,'Policy Characteristics'!$C:$C,0))</f>
        <v>Electricity Supply</v>
      </c>
      <c r="B264" s="354" t="str">
        <f>INDEX('Policy Characteristics'!B:B,MATCH(PolicyLevers!$C264,'Policy Characteristics'!$C:$C,0))</f>
        <v>Non BAU Mandated Capacity Construction</v>
      </c>
      <c r="C264" s="189" t="str">
        <f t="shared" si="20"/>
        <v>Boolean Use Non BAU Mandated Capacity Construction Schedule</v>
      </c>
      <c r="D264" s="191" t="s">
        <v>598</v>
      </c>
      <c r="E264" s="184"/>
      <c r="F264" s="191" t="s">
        <v>599</v>
      </c>
      <c r="G264" s="184"/>
      <c r="H264" s="43">
        <v>639</v>
      </c>
      <c r="I264" s="356" t="s">
        <v>332</v>
      </c>
      <c r="J264" s="189" t="str">
        <f>INDEX('Policy Characteristics'!D:D,MATCH(PolicyLevers!$C264,'Policy Characteristics'!$C:$C,0))</f>
        <v>Non BAU Mandated Capacity Construction</v>
      </c>
      <c r="K264" s="223"/>
      <c r="L264" s="181">
        <f>INDEX('Policy Characteristics'!F:F,MATCH(PolicyLevers!$C264,'Policy Characteristics'!$C:$C,0))</f>
        <v>0</v>
      </c>
      <c r="M264" s="181">
        <f>INDEX('Policy Characteristics'!G:G,MATCH(PolicyLevers!$C264,'Policy Characteristics'!$C:$C,0))</f>
        <v>1</v>
      </c>
      <c r="N264" s="181">
        <f>INDEX('Policy Characteristics'!H:H,MATCH(PolicyLevers!$C264,'Policy Characteristics'!$C:$C,0))</f>
        <v>1</v>
      </c>
      <c r="O264" s="184" t="str">
        <f>INDEX('Policy Characteristics'!I:I,MATCH(PolicyLevers!$C264,'Policy Characteristics'!$C:$C,0))</f>
        <v>on/off</v>
      </c>
      <c r="P264" s="186"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199">
        <f>INDEX('Policy Characteristics'!K:K,MATCH(PolicyLevers!$C264,'Policy Characteristics'!$C:$C,0))</f>
        <v>0</v>
      </c>
      <c r="R264" s="191">
        <f>INDEX('Policy Characteristics'!L:L,MATCH(PolicyLevers!$C264,'Policy Characteristics'!$C:$C,0))</f>
        <v>0</v>
      </c>
      <c r="S264" s="219">
        <f>INDEX('Policy Characteristics'!M:M,MATCH(PolicyLevers!$C264,'Policy Characteristics'!$C:$C,0))</f>
        <v>0</v>
      </c>
      <c r="T264" s="199">
        <f>INDEX('Policy Characteristics'!N:N,MATCH(PolicyLevers!$C264,'Policy Characteristics'!$C:$C,0))</f>
        <v>0</v>
      </c>
      <c r="U264" s="189">
        <f>INDEX('Policy Characteristics'!O:O,MATCH(PolicyLevers!$C264,'Policy Characteristics'!$C:$C,0))</f>
        <v>0</v>
      </c>
    </row>
    <row r="265" spans="1:21" s="189" customFormat="1" x14ac:dyDescent="0.25">
      <c r="A265" s="350" t="str">
        <f>INDEX('Policy Characteristics'!A:A,MATCH(PolicyLevers!$C265,'Policy Characteristics'!$C:$C,0))</f>
        <v>Electricity Supply</v>
      </c>
      <c r="B265" s="354" t="str">
        <f>INDEX('Policy Characteristics'!B:B,MATCH(PolicyLevers!$C265,'Policy Characteristics'!$C:$C,0))</f>
        <v>Non BAU Mandated Capacity Construction</v>
      </c>
      <c r="C265" s="189" t="str">
        <f t="shared" si="20"/>
        <v>Boolean Use Non BAU Mandated Capacity Construction Schedule</v>
      </c>
      <c r="D265" s="191" t="s">
        <v>600</v>
      </c>
      <c r="E265" s="184"/>
      <c r="F265" s="191" t="s">
        <v>601</v>
      </c>
      <c r="G265" s="184"/>
      <c r="H265" s="43">
        <v>640</v>
      </c>
      <c r="I265" s="356" t="s">
        <v>332</v>
      </c>
      <c r="J265" s="189" t="str">
        <f>INDEX('Policy Characteristics'!D:D,MATCH(PolicyLevers!$C265,'Policy Characteristics'!$C:$C,0))</f>
        <v>Non BAU Mandated Capacity Construction</v>
      </c>
      <c r="K265" s="223"/>
      <c r="L265" s="181">
        <f>INDEX('Policy Characteristics'!F:F,MATCH(PolicyLevers!$C265,'Policy Characteristics'!$C:$C,0))</f>
        <v>0</v>
      </c>
      <c r="M265" s="181">
        <f>INDEX('Policy Characteristics'!G:G,MATCH(PolicyLevers!$C265,'Policy Characteristics'!$C:$C,0))</f>
        <v>1</v>
      </c>
      <c r="N265" s="181">
        <f>INDEX('Policy Characteristics'!H:H,MATCH(PolicyLevers!$C265,'Policy Characteristics'!$C:$C,0))</f>
        <v>1</v>
      </c>
      <c r="O265" s="184" t="str">
        <f>INDEX('Policy Characteristics'!I:I,MATCH(PolicyLevers!$C265,'Policy Characteristics'!$C:$C,0))</f>
        <v>on/off</v>
      </c>
      <c r="P265" s="186"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199">
        <f>INDEX('Policy Characteristics'!K:K,MATCH(PolicyLevers!$C265,'Policy Characteristics'!$C:$C,0))</f>
        <v>0</v>
      </c>
      <c r="R265" s="191">
        <f>INDEX('Policy Characteristics'!L:L,MATCH(PolicyLevers!$C265,'Policy Characteristics'!$C:$C,0))</f>
        <v>0</v>
      </c>
      <c r="S265" s="219">
        <f>INDEX('Policy Characteristics'!M:M,MATCH(PolicyLevers!$C265,'Policy Characteristics'!$C:$C,0))</f>
        <v>0</v>
      </c>
      <c r="T265" s="199">
        <f>INDEX('Policy Characteristics'!N:N,MATCH(PolicyLevers!$C265,'Policy Characteristics'!$C:$C,0))</f>
        <v>0</v>
      </c>
      <c r="U265" s="189">
        <f>INDEX('Policy Characteristics'!O:O,MATCH(PolicyLevers!$C265,'Policy Characteristics'!$C:$C,0))</f>
        <v>0</v>
      </c>
    </row>
    <row r="266" spans="1:21" s="189" customFormat="1" x14ac:dyDescent="0.25">
      <c r="A266" s="350" t="str">
        <f>INDEX('Policy Characteristics'!A:A,MATCH(PolicyLevers!$C266,'Policy Characteristics'!$C:$C,0))</f>
        <v>Electricity Supply</v>
      </c>
      <c r="B266" s="354" t="str">
        <f>INDEX('Policy Characteristics'!B:B,MATCH(PolicyLevers!$C266,'Policy Characteristics'!$C:$C,0))</f>
        <v>Non BAU Mandated Capacity Construction</v>
      </c>
      <c r="C266" s="189" t="str">
        <f t="shared" si="20"/>
        <v>Boolean Use Non BAU Mandated Capacity Construction Schedule</v>
      </c>
      <c r="D266" s="191" t="s">
        <v>602</v>
      </c>
      <c r="E266" s="184"/>
      <c r="F266" s="191" t="s">
        <v>603</v>
      </c>
      <c r="G266" s="184"/>
      <c r="H266" s="43">
        <v>641</v>
      </c>
      <c r="I266" s="356" t="s">
        <v>332</v>
      </c>
      <c r="J266" s="189" t="str">
        <f>INDEX('Policy Characteristics'!D:D,MATCH(PolicyLevers!$C266,'Policy Characteristics'!$C:$C,0))</f>
        <v>Non BAU Mandated Capacity Construction</v>
      </c>
      <c r="K266" s="223"/>
      <c r="L266" s="181">
        <f>INDEX('Policy Characteristics'!F:F,MATCH(PolicyLevers!$C266,'Policy Characteristics'!$C:$C,0))</f>
        <v>0</v>
      </c>
      <c r="M266" s="181">
        <f>INDEX('Policy Characteristics'!G:G,MATCH(PolicyLevers!$C266,'Policy Characteristics'!$C:$C,0))</f>
        <v>1</v>
      </c>
      <c r="N266" s="181">
        <f>INDEX('Policy Characteristics'!H:H,MATCH(PolicyLevers!$C266,'Policy Characteristics'!$C:$C,0))</f>
        <v>1</v>
      </c>
      <c r="O266" s="184" t="str">
        <f>INDEX('Policy Characteristics'!I:I,MATCH(PolicyLevers!$C266,'Policy Characteristics'!$C:$C,0))</f>
        <v>on/off</v>
      </c>
      <c r="P266" s="186"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199">
        <f>INDEX('Policy Characteristics'!K:K,MATCH(PolicyLevers!$C266,'Policy Characteristics'!$C:$C,0))</f>
        <v>0</v>
      </c>
      <c r="R266" s="191">
        <f>INDEX('Policy Characteristics'!L:L,MATCH(PolicyLevers!$C266,'Policy Characteristics'!$C:$C,0))</f>
        <v>0</v>
      </c>
      <c r="S266" s="219">
        <f>INDEX('Policy Characteristics'!M:M,MATCH(PolicyLevers!$C266,'Policy Characteristics'!$C:$C,0))</f>
        <v>0</v>
      </c>
      <c r="T266" s="199">
        <f>INDEX('Policy Characteristics'!N:N,MATCH(PolicyLevers!$C266,'Policy Characteristics'!$C:$C,0))</f>
        <v>0</v>
      </c>
      <c r="U266" s="189">
        <f>INDEX('Policy Characteristics'!O:O,MATCH(PolicyLevers!$C266,'Policy Characteristics'!$C:$C,0))</f>
        <v>0</v>
      </c>
    </row>
    <row r="267" spans="1:21" s="189" customFormat="1" x14ac:dyDescent="0.25">
      <c r="A267" s="350" t="str">
        <f>INDEX('Policy Characteristics'!A:A,MATCH(PolicyLevers!$C267,'Policy Characteristics'!$C:$C,0))</f>
        <v>Electricity Supply</v>
      </c>
      <c r="B267" s="354" t="str">
        <f>INDEX('Policy Characteristics'!B:B,MATCH(PolicyLevers!$C267,'Policy Characteristics'!$C:$C,0))</f>
        <v>Non BAU Mandated Capacity Construction</v>
      </c>
      <c r="C267" s="189" t="str">
        <f t="shared" si="20"/>
        <v>Boolean Use Non BAU Mandated Capacity Construction Schedule</v>
      </c>
      <c r="D267" s="191" t="s">
        <v>604</v>
      </c>
      <c r="E267" s="184"/>
      <c r="F267" s="191" t="s">
        <v>605</v>
      </c>
      <c r="G267" s="184"/>
      <c r="H267" s="43">
        <v>642</v>
      </c>
      <c r="I267" s="356" t="s">
        <v>332</v>
      </c>
      <c r="J267" s="189" t="str">
        <f>INDEX('Policy Characteristics'!D:D,MATCH(PolicyLevers!$C267,'Policy Characteristics'!$C:$C,0))</f>
        <v>Non BAU Mandated Capacity Construction</v>
      </c>
      <c r="K267" s="223"/>
      <c r="L267" s="181">
        <f>INDEX('Policy Characteristics'!F:F,MATCH(PolicyLevers!$C267,'Policy Characteristics'!$C:$C,0))</f>
        <v>0</v>
      </c>
      <c r="M267" s="181">
        <f>INDEX('Policy Characteristics'!G:G,MATCH(PolicyLevers!$C267,'Policy Characteristics'!$C:$C,0))</f>
        <v>1</v>
      </c>
      <c r="N267" s="181">
        <f>INDEX('Policy Characteristics'!H:H,MATCH(PolicyLevers!$C267,'Policy Characteristics'!$C:$C,0))</f>
        <v>1</v>
      </c>
      <c r="O267" s="184" t="str">
        <f>INDEX('Policy Characteristics'!I:I,MATCH(PolicyLevers!$C267,'Policy Characteristics'!$C:$C,0))</f>
        <v>on/off</v>
      </c>
      <c r="P267" s="186"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199">
        <f>INDEX('Policy Characteristics'!K:K,MATCH(PolicyLevers!$C267,'Policy Characteristics'!$C:$C,0))</f>
        <v>0</v>
      </c>
      <c r="R267" s="191">
        <f>INDEX('Policy Characteristics'!L:L,MATCH(PolicyLevers!$C267,'Policy Characteristics'!$C:$C,0))</f>
        <v>0</v>
      </c>
      <c r="S267" s="219">
        <f>INDEX('Policy Characteristics'!M:M,MATCH(PolicyLevers!$C267,'Policy Characteristics'!$C:$C,0))</f>
        <v>0</v>
      </c>
      <c r="T267" s="199">
        <f>INDEX('Policy Characteristics'!N:N,MATCH(PolicyLevers!$C267,'Policy Characteristics'!$C:$C,0))</f>
        <v>0</v>
      </c>
      <c r="U267" s="189">
        <f>INDEX('Policy Characteristics'!O:O,MATCH(PolicyLevers!$C267,'Policy Characteristics'!$C:$C,0))</f>
        <v>0</v>
      </c>
    </row>
    <row r="268" spans="1:21" s="189" customFormat="1" x14ac:dyDescent="0.25">
      <c r="A268" s="350" t="str">
        <f>INDEX('Policy Characteristics'!A:A,MATCH(PolicyLevers!$C268,'Policy Characteristics'!$C:$C,0))</f>
        <v>Electricity Supply</v>
      </c>
      <c r="B268" s="354" t="str">
        <f>INDEX('Policy Characteristics'!B:B,MATCH(PolicyLevers!$C268,'Policy Characteristics'!$C:$C,0))</f>
        <v>Non BAU Mandated Capacity Construction</v>
      </c>
      <c r="C268" s="189" t="str">
        <f t="shared" si="20"/>
        <v>Boolean Use Non BAU Mandated Capacity Construction Schedule</v>
      </c>
      <c r="D268" s="191" t="s">
        <v>606</v>
      </c>
      <c r="E268" s="184"/>
      <c r="F268" s="191" t="s">
        <v>607</v>
      </c>
      <c r="G268" s="184"/>
      <c r="H268" s="43">
        <v>643</v>
      </c>
      <c r="I268" s="356" t="s">
        <v>332</v>
      </c>
      <c r="J268" s="189" t="str">
        <f>INDEX('Policy Characteristics'!D:D,MATCH(PolicyLevers!$C268,'Policy Characteristics'!$C:$C,0))</f>
        <v>Non BAU Mandated Capacity Construction</v>
      </c>
      <c r="K268" s="223"/>
      <c r="L268" s="181">
        <f>INDEX('Policy Characteristics'!F:F,MATCH(PolicyLevers!$C268,'Policy Characteristics'!$C:$C,0))</f>
        <v>0</v>
      </c>
      <c r="M268" s="181">
        <f>INDEX('Policy Characteristics'!G:G,MATCH(PolicyLevers!$C268,'Policy Characteristics'!$C:$C,0))</f>
        <v>1</v>
      </c>
      <c r="N268" s="181">
        <f>INDEX('Policy Characteristics'!H:H,MATCH(PolicyLevers!$C268,'Policy Characteristics'!$C:$C,0))</f>
        <v>1</v>
      </c>
      <c r="O268" s="184" t="str">
        <f>INDEX('Policy Characteristics'!I:I,MATCH(PolicyLevers!$C268,'Policy Characteristics'!$C:$C,0))</f>
        <v>on/off</v>
      </c>
      <c r="P268" s="186"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199">
        <f>INDEX('Policy Characteristics'!K:K,MATCH(PolicyLevers!$C268,'Policy Characteristics'!$C:$C,0))</f>
        <v>0</v>
      </c>
      <c r="R268" s="191">
        <f>INDEX('Policy Characteristics'!L:L,MATCH(PolicyLevers!$C268,'Policy Characteristics'!$C:$C,0))</f>
        <v>0</v>
      </c>
      <c r="S268" s="219">
        <f>INDEX('Policy Characteristics'!M:M,MATCH(PolicyLevers!$C268,'Policy Characteristics'!$C:$C,0))</f>
        <v>0</v>
      </c>
      <c r="T268" s="199">
        <f>INDEX('Policy Characteristics'!N:N,MATCH(PolicyLevers!$C268,'Policy Characteristics'!$C:$C,0))</f>
        <v>0</v>
      </c>
      <c r="U268" s="189">
        <f>INDEX('Policy Characteristics'!O:O,MATCH(PolicyLevers!$C268,'Policy Characteristics'!$C:$C,0))</f>
        <v>0</v>
      </c>
    </row>
    <row r="269" spans="1:21" s="189" customFormat="1" x14ac:dyDescent="0.25">
      <c r="A269" s="350" t="str">
        <f>INDEX('Policy Characteristics'!A:A,MATCH(PolicyLevers!$C269,'Policy Characteristics'!$C:$C,0))</f>
        <v>Electricity Supply</v>
      </c>
      <c r="B269" s="354" t="str">
        <f>INDEX('Policy Characteristics'!B:B,MATCH(PolicyLevers!$C269,'Policy Characteristics'!$C:$C,0))</f>
        <v>Non BAU Mandated Capacity Construction</v>
      </c>
      <c r="C269" s="189" t="str">
        <f t="shared" si="20"/>
        <v>Boolean Use Non BAU Mandated Capacity Construction Schedule</v>
      </c>
      <c r="D269" s="191" t="s">
        <v>608</v>
      </c>
      <c r="E269" s="184"/>
      <c r="F269" s="191" t="s">
        <v>609</v>
      </c>
      <c r="G269" s="184"/>
      <c r="H269" s="43">
        <v>644</v>
      </c>
      <c r="I269" s="356" t="s">
        <v>332</v>
      </c>
      <c r="J269" s="189" t="str">
        <f>INDEX('Policy Characteristics'!D:D,MATCH(PolicyLevers!$C269,'Policy Characteristics'!$C:$C,0))</f>
        <v>Non BAU Mandated Capacity Construction</v>
      </c>
      <c r="K269" s="223"/>
      <c r="L269" s="181">
        <f>INDEX('Policy Characteristics'!F:F,MATCH(PolicyLevers!$C269,'Policy Characteristics'!$C:$C,0))</f>
        <v>0</v>
      </c>
      <c r="M269" s="181">
        <f>INDEX('Policy Characteristics'!G:G,MATCH(PolicyLevers!$C269,'Policy Characteristics'!$C:$C,0))</f>
        <v>1</v>
      </c>
      <c r="N269" s="181">
        <f>INDEX('Policy Characteristics'!H:H,MATCH(PolicyLevers!$C269,'Policy Characteristics'!$C:$C,0))</f>
        <v>1</v>
      </c>
      <c r="O269" s="184" t="str">
        <f>INDEX('Policy Characteristics'!I:I,MATCH(PolicyLevers!$C269,'Policy Characteristics'!$C:$C,0))</f>
        <v>on/off</v>
      </c>
      <c r="P269" s="186"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199">
        <f>INDEX('Policy Characteristics'!K:K,MATCH(PolicyLevers!$C269,'Policy Characteristics'!$C:$C,0))</f>
        <v>0</v>
      </c>
      <c r="R269" s="191">
        <f>INDEX('Policy Characteristics'!L:L,MATCH(PolicyLevers!$C269,'Policy Characteristics'!$C:$C,0))</f>
        <v>0</v>
      </c>
      <c r="S269" s="219">
        <f>INDEX('Policy Characteristics'!M:M,MATCH(PolicyLevers!$C269,'Policy Characteristics'!$C:$C,0))</f>
        <v>0</v>
      </c>
      <c r="T269" s="199">
        <f>INDEX('Policy Characteristics'!N:N,MATCH(PolicyLevers!$C269,'Policy Characteristics'!$C:$C,0))</f>
        <v>0</v>
      </c>
      <c r="U269" s="189">
        <f>INDEX('Policy Characteristics'!O:O,MATCH(PolicyLevers!$C269,'Policy Characteristics'!$C:$C,0))</f>
        <v>0</v>
      </c>
    </row>
    <row r="270" spans="1:21" s="189" customFormat="1" x14ac:dyDescent="0.25">
      <c r="A270" s="350" t="str">
        <f>INDEX('Policy Characteristics'!A:A,MATCH(PolicyLevers!$C270,'Policy Characteristics'!$C:$C,0))</f>
        <v>Electricity Supply</v>
      </c>
      <c r="B270" s="354" t="str">
        <f>INDEX('Policy Characteristics'!B:B,MATCH(PolicyLevers!$C270,'Policy Characteristics'!$C:$C,0))</f>
        <v>Non BAU Mandated Capacity Construction</v>
      </c>
      <c r="C270" s="189" t="str">
        <f t="shared" si="20"/>
        <v>Boolean Use Non BAU Mandated Capacity Construction Schedule</v>
      </c>
      <c r="D270" s="191" t="s">
        <v>611</v>
      </c>
      <c r="E270" s="184"/>
      <c r="F270" s="191" t="s">
        <v>612</v>
      </c>
      <c r="G270" s="184"/>
      <c r="H270" s="43">
        <v>645</v>
      </c>
      <c r="I270" s="356" t="s">
        <v>332</v>
      </c>
      <c r="J270" s="189" t="str">
        <f>INDEX('Policy Characteristics'!D:D,MATCH(PolicyLevers!$C270,'Policy Characteristics'!$C:$C,0))</f>
        <v>Non BAU Mandated Capacity Construction</v>
      </c>
      <c r="K270" s="223"/>
      <c r="L270" s="181">
        <f>INDEX('Policy Characteristics'!F:F,MATCH(PolicyLevers!$C270,'Policy Characteristics'!$C:$C,0))</f>
        <v>0</v>
      </c>
      <c r="M270" s="181">
        <f>INDEX('Policy Characteristics'!G:G,MATCH(PolicyLevers!$C270,'Policy Characteristics'!$C:$C,0))</f>
        <v>1</v>
      </c>
      <c r="N270" s="181">
        <f>INDEX('Policy Characteristics'!H:H,MATCH(PolicyLevers!$C270,'Policy Characteristics'!$C:$C,0))</f>
        <v>1</v>
      </c>
      <c r="O270" s="184" t="str">
        <f>INDEX('Policy Characteristics'!I:I,MATCH(PolicyLevers!$C270,'Policy Characteristics'!$C:$C,0))</f>
        <v>on/off</v>
      </c>
      <c r="P270" s="228"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199">
        <f>INDEX('Policy Characteristics'!K:K,MATCH(PolicyLevers!$C270,'Policy Characteristics'!$C:$C,0))</f>
        <v>0</v>
      </c>
      <c r="R270" s="191">
        <f>INDEX('Policy Characteristics'!L:L,MATCH(PolicyLevers!$C270,'Policy Characteristics'!$C:$C,0))</f>
        <v>0</v>
      </c>
      <c r="S270" s="219">
        <f>INDEX('Policy Characteristics'!M:M,MATCH(PolicyLevers!$C270,'Policy Characteristics'!$C:$C,0))</f>
        <v>0</v>
      </c>
      <c r="T270" s="199">
        <f>INDEX('Policy Characteristics'!N:N,MATCH(PolicyLevers!$C270,'Policy Characteristics'!$C:$C,0))</f>
        <v>0</v>
      </c>
      <c r="U270" s="189">
        <f>INDEX('Policy Characteristics'!O:O,MATCH(PolicyLevers!$C270,'Policy Characteristics'!$C:$C,0))</f>
        <v>0</v>
      </c>
    </row>
    <row r="271" spans="1:21" s="189" customFormat="1" x14ac:dyDescent="0.25">
      <c r="A271" s="350" t="str">
        <f>INDEX('Policy Characteristics'!A:A,MATCH(PolicyLevers!$C271,'Policy Characteristics'!$C:$C,0))</f>
        <v>Electricity Supply</v>
      </c>
      <c r="B271" s="354" t="str">
        <f>INDEX('Policy Characteristics'!B:B,MATCH(PolicyLevers!$C271,'Policy Characteristics'!$C:$C,0))</f>
        <v>Non BAU Mandated Capacity Construction</v>
      </c>
      <c r="C271" s="189" t="str">
        <f t="shared" si="20"/>
        <v>Boolean Use Non BAU Mandated Capacity Construction Schedule</v>
      </c>
      <c r="D271" s="191" t="s">
        <v>613</v>
      </c>
      <c r="E271" s="184"/>
      <c r="F271" s="191" t="s">
        <v>614</v>
      </c>
      <c r="G271" s="184"/>
      <c r="H271" s="43">
        <v>646</v>
      </c>
      <c r="I271" s="356" t="s">
        <v>332</v>
      </c>
      <c r="J271" s="189" t="str">
        <f>INDEX('Policy Characteristics'!D:D,MATCH(PolicyLevers!$C271,'Policy Characteristics'!$C:$C,0))</f>
        <v>Non BAU Mandated Capacity Construction</v>
      </c>
      <c r="K271" s="223"/>
      <c r="L271" s="181">
        <f>INDEX('Policy Characteristics'!F:F,MATCH(PolicyLevers!$C271,'Policy Characteristics'!$C:$C,0))</f>
        <v>0</v>
      </c>
      <c r="M271" s="181">
        <f>INDEX('Policy Characteristics'!G:G,MATCH(PolicyLevers!$C271,'Policy Characteristics'!$C:$C,0))</f>
        <v>1</v>
      </c>
      <c r="N271" s="181">
        <f>INDEX('Policy Characteristics'!H:H,MATCH(PolicyLevers!$C271,'Policy Characteristics'!$C:$C,0))</f>
        <v>1</v>
      </c>
      <c r="O271" s="184" t="str">
        <f>INDEX('Policy Characteristics'!I:I,MATCH(PolicyLevers!$C271,'Policy Characteristics'!$C:$C,0))</f>
        <v>on/off</v>
      </c>
      <c r="P271" s="186"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199">
        <f>INDEX('Policy Characteristics'!K:K,MATCH(PolicyLevers!$C271,'Policy Characteristics'!$C:$C,0))</f>
        <v>0</v>
      </c>
      <c r="R271" s="191">
        <f>INDEX('Policy Characteristics'!L:L,MATCH(PolicyLevers!$C271,'Policy Characteristics'!$C:$C,0))</f>
        <v>0</v>
      </c>
      <c r="S271" s="219">
        <f>INDEX('Policy Characteristics'!M:M,MATCH(PolicyLevers!$C271,'Policy Characteristics'!$C:$C,0))</f>
        <v>0</v>
      </c>
      <c r="T271" s="199">
        <f>INDEX('Policy Characteristics'!N:N,MATCH(PolicyLevers!$C271,'Policy Characteristics'!$C:$C,0))</f>
        <v>0</v>
      </c>
      <c r="U271" s="189">
        <f>INDEX('Policy Characteristics'!O:O,MATCH(PolicyLevers!$C271,'Policy Characteristics'!$C:$C,0))</f>
        <v>0</v>
      </c>
    </row>
    <row r="272" spans="1:21" s="189" customFormat="1" x14ac:dyDescent="0.25">
      <c r="A272" s="350" t="str">
        <f>INDEX('Policy Characteristics'!A:A,MATCH(PolicyLevers!$C272,'Policy Characteristics'!$C:$C,0))</f>
        <v>Electricity Supply</v>
      </c>
      <c r="B272" s="354" t="str">
        <f>INDEX('Policy Characteristics'!B:B,MATCH(PolicyLevers!$C272,'Policy Characteristics'!$C:$C,0))</f>
        <v>Non BAU Mandated Capacity Construction</v>
      </c>
      <c r="C272" s="189" t="str">
        <f t="shared" si="20"/>
        <v>Boolean Use Non BAU Mandated Capacity Construction Schedule</v>
      </c>
      <c r="D272" s="191" t="s">
        <v>615</v>
      </c>
      <c r="E272" s="184"/>
      <c r="F272" s="191" t="s">
        <v>616</v>
      </c>
      <c r="G272" s="184"/>
      <c r="H272" s="43">
        <v>647</v>
      </c>
      <c r="I272" s="356" t="s">
        <v>332</v>
      </c>
      <c r="J272" s="189" t="str">
        <f>INDEX('Policy Characteristics'!D:D,MATCH(PolicyLevers!$C272,'Policy Characteristics'!$C:$C,0))</f>
        <v>Non BAU Mandated Capacity Construction</v>
      </c>
      <c r="K272" s="223"/>
      <c r="L272" s="181">
        <f>INDEX('Policy Characteristics'!F:F,MATCH(PolicyLevers!$C272,'Policy Characteristics'!$C:$C,0))</f>
        <v>0</v>
      </c>
      <c r="M272" s="181">
        <f>INDEX('Policy Characteristics'!G:G,MATCH(PolicyLevers!$C272,'Policy Characteristics'!$C:$C,0))</f>
        <v>1</v>
      </c>
      <c r="N272" s="181">
        <f>INDEX('Policy Characteristics'!H:H,MATCH(PolicyLevers!$C272,'Policy Characteristics'!$C:$C,0))</f>
        <v>1</v>
      </c>
      <c r="O272" s="184" t="str">
        <f>INDEX('Policy Characteristics'!I:I,MATCH(PolicyLevers!$C272,'Policy Characteristics'!$C:$C,0))</f>
        <v>on/off</v>
      </c>
      <c r="P272" s="186"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199">
        <f>INDEX('Policy Characteristics'!K:K,MATCH(PolicyLevers!$C272,'Policy Characteristics'!$C:$C,0))</f>
        <v>0</v>
      </c>
      <c r="R272" s="191">
        <f>INDEX('Policy Characteristics'!L:L,MATCH(PolicyLevers!$C272,'Policy Characteristics'!$C:$C,0))</f>
        <v>0</v>
      </c>
      <c r="S272" s="219">
        <f>INDEX('Policy Characteristics'!M:M,MATCH(PolicyLevers!$C272,'Policy Characteristics'!$C:$C,0))</f>
        <v>0</v>
      </c>
      <c r="T272" s="199">
        <f>INDEX('Policy Characteristics'!N:N,MATCH(PolicyLevers!$C272,'Policy Characteristics'!$C:$C,0))</f>
        <v>0</v>
      </c>
      <c r="U272" s="189">
        <f>INDEX('Policy Characteristics'!O:O,MATCH(PolicyLevers!$C272,'Policy Characteristics'!$C:$C,0))</f>
        <v>0</v>
      </c>
    </row>
    <row r="273" spans="1:21" s="189" customFormat="1" x14ac:dyDescent="0.25">
      <c r="A273" s="350" t="str">
        <f>INDEX('Policy Characteristics'!A:A,MATCH(PolicyLevers!$C273,'Policy Characteristics'!$C:$C,0))</f>
        <v>Electricity Supply</v>
      </c>
      <c r="B273" s="354" t="str">
        <f>INDEX('Policy Characteristics'!B:B,MATCH(PolicyLevers!$C273,'Policy Characteristics'!$C:$C,0))</f>
        <v>Non BAU Mandated Capacity Construction</v>
      </c>
      <c r="C273" s="189" t="str">
        <f t="shared" si="20"/>
        <v>Boolean Use Non BAU Mandated Capacity Construction Schedule</v>
      </c>
      <c r="D273" s="191" t="s">
        <v>617</v>
      </c>
      <c r="E273" s="184"/>
      <c r="F273" s="191" t="s">
        <v>618</v>
      </c>
      <c r="G273" s="184"/>
      <c r="H273" s="43">
        <v>648</v>
      </c>
      <c r="I273" s="356" t="s">
        <v>332</v>
      </c>
      <c r="J273" s="189" t="str">
        <f>INDEX('Policy Characteristics'!D:D,MATCH(PolicyLevers!$C273,'Policy Characteristics'!$C:$C,0))</f>
        <v>Non BAU Mandated Capacity Construction</v>
      </c>
      <c r="K273" s="223"/>
      <c r="L273" s="181">
        <f>INDEX('Policy Characteristics'!F:F,MATCH(PolicyLevers!$C273,'Policy Characteristics'!$C:$C,0))</f>
        <v>0</v>
      </c>
      <c r="M273" s="181">
        <f>INDEX('Policy Characteristics'!G:G,MATCH(PolicyLevers!$C273,'Policy Characteristics'!$C:$C,0))</f>
        <v>1</v>
      </c>
      <c r="N273" s="181">
        <f>INDEX('Policy Characteristics'!H:H,MATCH(PolicyLevers!$C273,'Policy Characteristics'!$C:$C,0))</f>
        <v>1</v>
      </c>
      <c r="O273" s="184" t="str">
        <f>INDEX('Policy Characteristics'!I:I,MATCH(PolicyLevers!$C273,'Policy Characteristics'!$C:$C,0))</f>
        <v>on/off</v>
      </c>
      <c r="P273" s="186"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199">
        <f>INDEX('Policy Characteristics'!K:K,MATCH(PolicyLevers!$C273,'Policy Characteristics'!$C:$C,0))</f>
        <v>0</v>
      </c>
      <c r="R273" s="191">
        <f>INDEX('Policy Characteristics'!L:L,MATCH(PolicyLevers!$C273,'Policy Characteristics'!$C:$C,0))</f>
        <v>0</v>
      </c>
      <c r="S273" s="219">
        <f>INDEX('Policy Characteristics'!M:M,MATCH(PolicyLevers!$C273,'Policy Characteristics'!$C:$C,0))</f>
        <v>0</v>
      </c>
      <c r="T273" s="199">
        <f>INDEX('Policy Characteristics'!N:N,MATCH(PolicyLevers!$C273,'Policy Characteristics'!$C:$C,0))</f>
        <v>0</v>
      </c>
      <c r="U273" s="189">
        <f>INDEX('Policy Characteristics'!O:O,MATCH(PolicyLevers!$C273,'Policy Characteristics'!$C:$C,0))</f>
        <v>0</v>
      </c>
    </row>
    <row r="274" spans="1:21" s="189" customFormat="1" x14ac:dyDescent="0.25">
      <c r="A274" s="350" t="str">
        <f>INDEX('Policy Characteristics'!A:A,MATCH(PolicyLevers!$C274,'Policy Characteristics'!$C:$C,0))</f>
        <v>Electricity Supply</v>
      </c>
      <c r="B274" s="355" t="str">
        <f>INDEX('Policy Characteristics'!B:B,MATCH(PolicyLevers!$C274,'Policy Characteristics'!$C:$C,0))</f>
        <v>Non BAU RPS Qualifying Resources</v>
      </c>
      <c r="C274" s="181" t="s">
        <v>689</v>
      </c>
      <c r="D274" s="184"/>
      <c r="E274" s="184"/>
      <c r="F274" s="184"/>
      <c r="G274" s="184"/>
      <c r="H274" s="43">
        <v>649</v>
      </c>
      <c r="I274" s="356" t="s">
        <v>332</v>
      </c>
      <c r="J274" s="181" t="str">
        <f>INDEX('Policy Characteristics'!D:D,MATCH(PolicyLevers!$C274,'Policy Characteristics'!$C:$C,0))</f>
        <v>Non BAU RPS Qualifying Resources</v>
      </c>
      <c r="K274" s="181" t="str">
        <f>INDEX('Policy Characteristics'!E:E,MATCH(PolicyLevers!$C274,'Policy Characteristics'!$C:$C,0))</f>
        <v>elec non BAU RPS qualifying resources</v>
      </c>
      <c r="L274" s="181">
        <f>INDEX('Policy Characteristics'!F:F,MATCH(PolicyLevers!$C274,'Policy Characteristics'!$C:$C,0))</f>
        <v>0</v>
      </c>
      <c r="M274" s="181">
        <f>INDEX('Policy Characteristics'!G:G,MATCH(PolicyLevers!$C274,'Policy Characteristics'!$C:$C,0))</f>
        <v>1</v>
      </c>
      <c r="N274" s="181">
        <f>INDEX('Policy Characteristics'!H:H,MATCH(PolicyLevers!$C274,'Policy Characteristics'!$C:$C,0))</f>
        <v>1</v>
      </c>
      <c r="O274" s="184" t="str">
        <f>INDEX('Policy Characteristics'!I:I,MATCH(PolicyLevers!$C274,'Policy Characteristics'!$C:$C,0))</f>
        <v>on/off</v>
      </c>
      <c r="P274" s="186"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199">
        <f>INDEX('Policy Characteristics'!K:K,MATCH(PolicyLevers!$C274,'Policy Characteristics'!$C:$C,0))</f>
        <v>0</v>
      </c>
      <c r="R274" s="191">
        <f>INDEX('Policy Characteristics'!L:L,MATCH(PolicyLevers!$C274,'Policy Characteristics'!$C:$C,0))</f>
        <v>0</v>
      </c>
      <c r="S274" s="219">
        <f>INDEX('Policy Characteristics'!M:M,MATCH(PolicyLevers!$C274,'Policy Characteristics'!$C:$C,0))</f>
        <v>0</v>
      </c>
      <c r="T274" s="199">
        <f>INDEX('Policy Characteristics'!N:N,MATCH(PolicyLevers!$C274,'Policy Characteristics'!$C:$C,0))</f>
        <v>0</v>
      </c>
      <c r="U274" s="189">
        <f>INDEX('Policy Characteristics'!O:O,MATCH(PolicyLevers!$C274,'Policy Characteristics'!$C:$C,0))</f>
        <v>0</v>
      </c>
    </row>
    <row r="275" spans="1:21" s="189" customFormat="1" x14ac:dyDescent="0.25">
      <c r="A275" s="350" t="str">
        <f>INDEX('Policy Characteristics'!A:A,MATCH(PolicyLevers!$C275,'Policy Characteristics'!$C:$C,0))</f>
        <v>Electricity Supply</v>
      </c>
      <c r="B275" s="355" t="str">
        <f>INDEX('Policy Characteristics'!B:B,MATCH(PolicyLevers!$C275,'Policy Characteristics'!$C:$C,0))</f>
        <v>Nuclear Plant Lifetime Extension</v>
      </c>
      <c r="C275" s="181" t="s">
        <v>692</v>
      </c>
      <c r="D275" s="191"/>
      <c r="E275" s="199"/>
      <c r="F275" s="191"/>
      <c r="G275" s="199"/>
      <c r="H275" s="43">
        <v>35</v>
      </c>
      <c r="I275" s="361" t="s">
        <v>332</v>
      </c>
      <c r="J275" s="181" t="str">
        <f>INDEX('Policy Characteristics'!D:D,MATCH(PolicyLevers!$C275,'Policy Characteristics'!$C:$C,0))</f>
        <v>Nuclear Lifetime Extension</v>
      </c>
      <c r="K275" s="223"/>
      <c r="L275" s="203">
        <f>INDEX('Policy Characteristics'!F:F,MATCH(PolicyLevers!$C275,'Policy Characteristics'!$C:$C,0))</f>
        <v>0</v>
      </c>
      <c r="M275" s="181">
        <f>INDEX('Policy Characteristics'!G:G,MATCH(PolicyLevers!$C275,'Policy Characteristics'!$C:$C,0))</f>
        <v>20</v>
      </c>
      <c r="N275" s="181">
        <f>INDEX('Policy Characteristics'!H:H,MATCH(PolicyLevers!$C275,'Policy Characteristics'!$C:$C,0))</f>
        <v>1</v>
      </c>
      <c r="O275" s="191" t="str">
        <f>INDEX('Policy Characteristics'!I:I,MATCH(PolicyLevers!$C275,'Policy Characteristics'!$C:$C,0))</f>
        <v>year(s)</v>
      </c>
      <c r="P275" s="186" t="str">
        <f>INDEX('Policy Characteristics'!J:J,MATCH(PolicyLevers!$C275,'Policy Characteristics'!$C:$C,0))</f>
        <v>**Description:** This policy extends the lifetime of all nuclear plants by the specified number of years.//</v>
      </c>
      <c r="Q275" s="184" t="str">
        <f>INDEX('Policy Characteristics'!K:K,MATCH(PolicyLevers!$C275,'Policy Characteristics'!$C:$C,0))</f>
        <v>electricity-sector-main.html#life-ext</v>
      </c>
      <c r="R275" s="191" t="str">
        <f>INDEX('Policy Characteristics'!L:L,MATCH(PolicyLevers!$C275,'Policy Characteristics'!$C:$C,0))</f>
        <v>nuclear-lifetime-extension.html</v>
      </c>
      <c r="S275" s="212" t="str">
        <f>INDEX('Policy Characteristics'!M:M,MATCH(PolicyLevers!$C275,'Policy Characteristics'!$C:$C,0))</f>
        <v>U.S. Energy Information Administration, 2014, "Almost all U.S. nuclear plants require life extension past 60 years to operate beyond 2050", http://www.eia.gov/todayinenergy/detail.cfm?id=19091.</v>
      </c>
      <c r="T275" s="191" t="str">
        <f>INDEX('Policy Characteristics'!N:N,MATCH(PolicyLevers!$C275,'Policy Characteristics'!$C:$C,0))</f>
        <v>U.S. Energy Information Administration, 2014, "Almost all U.S. nuclear plants require life extension past 60 years to operate beyond 2050", http://www.eia.gov/todayinenergy/detail.cfm?id=19091.</v>
      </c>
      <c r="U275" s="189">
        <f>INDEX('Policy Characteristics'!O:O,MATCH(PolicyLevers!$C275,'Policy Characteristics'!$C:$C,0))</f>
        <v>0</v>
      </c>
    </row>
    <row r="276" spans="1:21" s="182" customFormat="1" x14ac:dyDescent="0.25">
      <c r="A276" s="350" t="str">
        <f>INDEX('Policy Characteristics'!A:A,MATCH(PolicyLevers!$C276,'Policy Characteristics'!$C:$C,0))</f>
        <v>Electricity Supply</v>
      </c>
      <c r="B276" s="353" t="str">
        <f>INDEX('Policy Characteristics'!B:B,MATCH(PolicyLevers!$C276,'Policy Characteristics'!$C:$C,0))</f>
        <v>Reduce Plant Downtime</v>
      </c>
      <c r="C276" s="182" t="s">
        <v>700</v>
      </c>
      <c r="D276" s="191" t="s">
        <v>578</v>
      </c>
      <c r="E276" s="191" t="s">
        <v>701</v>
      </c>
      <c r="F276" s="184"/>
      <c r="G276" s="191"/>
      <c r="H276" s="183">
        <v>650</v>
      </c>
      <c r="I276" s="361" t="s">
        <v>332</v>
      </c>
      <c r="J276" s="182" t="str">
        <f>INDEX('Policy Characteristics'!D:D,MATCH(PolicyLevers!$C276,'Policy Characteristics'!$C:$C,0))</f>
        <v>Reduce Plant Downtime</v>
      </c>
      <c r="K276" s="181" t="str">
        <f>INDEX('Policy Characteristics'!E:E,MATCH(PolicyLevers!$C276,'Policy Characteristics'!$C:$C,0))</f>
        <v>elec reduce plant downtime</v>
      </c>
      <c r="L276" s="185">
        <f>INDEX('Policy Characteristics'!F:F,MATCH(PolicyLevers!$C276,'Policy Characteristics'!$C:$C,0))</f>
        <v>0</v>
      </c>
      <c r="M276" s="185">
        <f>INDEX('Policy Characteristics'!G:G,MATCH(PolicyLevers!$C276,'Policy Characteristics'!$C:$C,0))</f>
        <v>0</v>
      </c>
      <c r="N276" s="185">
        <f>INDEX('Policy Characteristics'!H:H,MATCH(PolicyLevers!$C276,'Policy Characteristics'!$C:$C,0))</f>
        <v>0</v>
      </c>
      <c r="O276" s="191">
        <f>INDEX('Policy Characteristics'!I:I,MATCH(PolicyLevers!$C276,'Policy Characteristics'!$C:$C,0))</f>
        <v>0</v>
      </c>
      <c r="P276" s="186"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1">
        <f>INDEX('Policy Characteristics'!K:K,MATCH(PolicyLevers!$C276,'Policy Characteristics'!$C:$C,0))</f>
        <v>0</v>
      </c>
      <c r="R276" s="191">
        <f>INDEX('Policy Characteristics'!L:L,MATCH(PolicyLevers!$C276,'Policy Characteristics'!$C:$C,0))</f>
        <v>0</v>
      </c>
      <c r="S276" s="212">
        <f>INDEX('Policy Characteristics'!M:M,MATCH(PolicyLevers!$C276,'Policy Characteristics'!$C:$C,0))</f>
        <v>0</v>
      </c>
      <c r="T276" s="191">
        <f>INDEX('Policy Characteristics'!N:N,MATCH(PolicyLevers!$C276,'Policy Characteristics'!$C:$C,0))</f>
        <v>0</v>
      </c>
      <c r="U276" s="182">
        <f>INDEX('Policy Characteristics'!O:O,MATCH(PolicyLevers!$C276,'Policy Characteristics'!$C:$C,0))</f>
        <v>0</v>
      </c>
    </row>
    <row r="277" spans="1:21" s="182" customFormat="1" x14ac:dyDescent="0.25">
      <c r="A277" s="350" t="str">
        <f>INDEX('Policy Characteristics'!A:A,MATCH(PolicyLevers!$C277,'Policy Characteristics'!$C:$C,0))</f>
        <v>Electricity Supply</v>
      </c>
      <c r="B277" s="357" t="str">
        <f>INDEX('Policy Characteristics'!B:B,MATCH(PolicyLevers!$C277,'Policy Characteristics'!$C:$C,0))</f>
        <v>Reduce Plant Downtime</v>
      </c>
      <c r="C277" s="207" t="str">
        <f t="shared" ref="C277:C306" si="21">C$276</f>
        <v>Percentage Reduction in Plant Downtime</v>
      </c>
      <c r="D277" s="191" t="s">
        <v>578</v>
      </c>
      <c r="E277" s="191" t="s">
        <v>703</v>
      </c>
      <c r="F277" s="184"/>
      <c r="G277" s="191"/>
      <c r="H277" s="183">
        <v>651</v>
      </c>
      <c r="I277" s="361" t="s">
        <v>332</v>
      </c>
      <c r="J277" s="207" t="str">
        <f>INDEX('Policy Characteristics'!D:D,MATCH(PolicyLevers!$C277,'Policy Characteristics'!$C:$C,0))</f>
        <v>Reduce Plant Downtime</v>
      </c>
      <c r="K277" s="207" t="str">
        <f>INDEX('Policy Characteristics'!E:E,MATCH(PolicyLevers!$C277,'Policy Characteristics'!$C:$C,0))</f>
        <v>elec reduce plant downtime</v>
      </c>
      <c r="L277" s="185">
        <f>INDEX('Policy Characteristics'!F:F,MATCH(PolicyLevers!$C277,'Policy Characteristics'!$C:$C,0))</f>
        <v>0</v>
      </c>
      <c r="M277" s="185">
        <f>INDEX('Policy Characteristics'!G:G,MATCH(PolicyLevers!$C277,'Policy Characteristics'!$C:$C,0))</f>
        <v>0</v>
      </c>
      <c r="N277" s="185">
        <f>INDEX('Policy Characteristics'!H:H,MATCH(PolicyLevers!$C277,'Policy Characteristics'!$C:$C,0))</f>
        <v>0</v>
      </c>
      <c r="O277" s="191">
        <f>INDEX('Policy Characteristics'!I:I,MATCH(PolicyLevers!$C277,'Policy Characteristics'!$C:$C,0))</f>
        <v>0</v>
      </c>
      <c r="P277" s="186"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1">
        <f>INDEX('Policy Characteristics'!K:K,MATCH(PolicyLevers!$C277,'Policy Characteristics'!$C:$C,0))</f>
        <v>0</v>
      </c>
      <c r="R277" s="191">
        <f>INDEX('Policy Characteristics'!L:L,MATCH(PolicyLevers!$C277,'Policy Characteristics'!$C:$C,0))</f>
        <v>0</v>
      </c>
      <c r="S277" s="212">
        <f>INDEX('Policy Characteristics'!M:M,MATCH(PolicyLevers!$C277,'Policy Characteristics'!$C:$C,0))</f>
        <v>0</v>
      </c>
      <c r="T277" s="191">
        <f>INDEX('Policy Characteristics'!N:N,MATCH(PolicyLevers!$C277,'Policy Characteristics'!$C:$C,0))</f>
        <v>0</v>
      </c>
      <c r="U277" s="182">
        <f>INDEX('Policy Characteristics'!O:O,MATCH(PolicyLevers!$C277,'Policy Characteristics'!$C:$C,0))</f>
        <v>0</v>
      </c>
    </row>
    <row r="278" spans="1:21" s="182" customFormat="1" x14ac:dyDescent="0.25">
      <c r="A278" s="350" t="str">
        <f>INDEX('Policy Characteristics'!A:A,MATCH(PolicyLevers!$C278,'Policy Characteristics'!$C:$C,0))</f>
        <v>Electricity Supply</v>
      </c>
      <c r="B278" s="357" t="str">
        <f>INDEX('Policy Characteristics'!B:B,MATCH(PolicyLevers!$C278,'Policy Characteristics'!$C:$C,0))</f>
        <v>Reduce Plant Downtime</v>
      </c>
      <c r="C278" s="207" t="str">
        <f t="shared" si="21"/>
        <v>Percentage Reduction in Plant Downtime</v>
      </c>
      <c r="D278" s="191" t="s">
        <v>578</v>
      </c>
      <c r="E278" s="191" t="s">
        <v>704</v>
      </c>
      <c r="F278" s="184"/>
      <c r="G278" s="191"/>
      <c r="H278" s="183">
        <v>652</v>
      </c>
      <c r="I278" s="361" t="s">
        <v>332</v>
      </c>
      <c r="J278" s="207" t="str">
        <f>INDEX('Policy Characteristics'!D:D,MATCH(PolicyLevers!$C278,'Policy Characteristics'!$C:$C,0))</f>
        <v>Reduce Plant Downtime</v>
      </c>
      <c r="K278" s="207" t="str">
        <f>INDEX('Policy Characteristics'!E:E,MATCH(PolicyLevers!$C278,'Policy Characteristics'!$C:$C,0))</f>
        <v>elec reduce plant downtime</v>
      </c>
      <c r="L278" s="182">
        <f>INDEX('Policy Characteristics'!F:F,MATCH(PolicyLevers!$C278,'Policy Characteristics'!$C:$C,0))</f>
        <v>0</v>
      </c>
      <c r="M278" s="182">
        <f>INDEX('Policy Characteristics'!G:G,MATCH(PolicyLevers!$C278,'Policy Characteristics'!$C:$C,0))</f>
        <v>0</v>
      </c>
      <c r="N278" s="182">
        <f>INDEX('Policy Characteristics'!H:H,MATCH(PolicyLevers!$C278,'Policy Characteristics'!$C:$C,0))</f>
        <v>0</v>
      </c>
      <c r="O278" s="191">
        <f>INDEX('Policy Characteristics'!I:I,MATCH(PolicyLevers!$C278,'Policy Characteristics'!$C:$C,0))</f>
        <v>0</v>
      </c>
      <c r="P278" s="186"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1">
        <f>INDEX('Policy Characteristics'!K:K,MATCH(PolicyLevers!$C278,'Policy Characteristics'!$C:$C,0))</f>
        <v>0</v>
      </c>
      <c r="R278" s="191">
        <f>INDEX('Policy Characteristics'!L:L,MATCH(PolicyLevers!$C278,'Policy Characteristics'!$C:$C,0))</f>
        <v>0</v>
      </c>
      <c r="S278" s="212">
        <f>INDEX('Policy Characteristics'!M:M,MATCH(PolicyLevers!$C278,'Policy Characteristics'!$C:$C,0))</f>
        <v>0</v>
      </c>
      <c r="T278" s="191">
        <f>INDEX('Policy Characteristics'!N:N,MATCH(PolicyLevers!$C278,'Policy Characteristics'!$C:$C,0))</f>
        <v>0</v>
      </c>
      <c r="U278" s="182">
        <f>INDEX('Policy Characteristics'!O:O,MATCH(PolicyLevers!$C278,'Policy Characteristics'!$C:$C,0))</f>
        <v>0</v>
      </c>
    </row>
    <row r="279" spans="1:21" s="182" customFormat="1" x14ac:dyDescent="0.25">
      <c r="A279" s="350" t="str">
        <f>INDEX('Policy Characteristics'!A:A,MATCH(PolicyLevers!$C279,'Policy Characteristics'!$C:$C,0))</f>
        <v>Electricity Supply</v>
      </c>
      <c r="B279" s="357" t="str">
        <f>INDEX('Policy Characteristics'!B:B,MATCH(PolicyLevers!$C279,'Policy Characteristics'!$C:$C,0))</f>
        <v>Reduce Plant Downtime</v>
      </c>
      <c r="C279" s="207" t="str">
        <f t="shared" si="21"/>
        <v>Percentage Reduction in Plant Downtime</v>
      </c>
      <c r="D279" s="191" t="s">
        <v>585</v>
      </c>
      <c r="E279" s="191" t="s">
        <v>701</v>
      </c>
      <c r="F279" s="191" t="s">
        <v>705</v>
      </c>
      <c r="G279" s="191" t="s">
        <v>586</v>
      </c>
      <c r="H279" s="183">
        <v>141</v>
      </c>
      <c r="I279" s="361" t="s">
        <v>310</v>
      </c>
      <c r="J279" s="207" t="str">
        <f>INDEX('Policy Characteristics'!D:D,MATCH(PolicyLevers!$C279,'Policy Characteristics'!$C:$C,0))</f>
        <v>Reduce Plant Downtime</v>
      </c>
      <c r="K279" s="207" t="str">
        <f>INDEX('Policy Characteristics'!E:E,MATCH(PolicyLevers!$C279,'Policy Characteristics'!$C:$C,0))</f>
        <v>elec reduce plant downtime</v>
      </c>
      <c r="L279" s="185">
        <f>INDEX('Policy Characteristics'!F:F,MATCH(PolicyLevers!$C279,'Policy Characteristics'!$C:$C,0))</f>
        <v>0</v>
      </c>
      <c r="M279" s="185">
        <f>INDEX('Policy Characteristics'!G:G,MATCH(PolicyLevers!$C279,'Policy Characteristics'!$C:$C,0))</f>
        <v>0</v>
      </c>
      <c r="N279" s="185">
        <f>INDEX('Policy Characteristics'!H:H,MATCH(PolicyLevers!$C279,'Policy Characteristics'!$C:$C,0))</f>
        <v>0</v>
      </c>
      <c r="O279" s="191">
        <f>INDEX('Policy Characteristics'!I:I,MATCH(PolicyLevers!$C279,'Policy Characteristics'!$C:$C,0))</f>
        <v>0</v>
      </c>
      <c r="P279" s="186"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1">
        <f>INDEX('Policy Characteristics'!K:K,MATCH(PolicyLevers!$C279,'Policy Characteristics'!$C:$C,0))</f>
        <v>0</v>
      </c>
      <c r="R279" s="191">
        <f>INDEX('Policy Characteristics'!L:L,MATCH(PolicyLevers!$C279,'Policy Characteristics'!$C:$C,0))</f>
        <v>0</v>
      </c>
      <c r="S279" s="212">
        <f>INDEX('Policy Characteristics'!M:M,MATCH(PolicyLevers!$C279,'Policy Characteristics'!$C:$C,0))</f>
        <v>0</v>
      </c>
      <c r="T279" s="191">
        <f>INDEX('Policy Characteristics'!N:N,MATCH(PolicyLevers!$C279,'Policy Characteristics'!$C:$C,0))</f>
        <v>0</v>
      </c>
      <c r="U279" s="182">
        <f>INDEX('Policy Characteristics'!O:O,MATCH(PolicyLevers!$C279,'Policy Characteristics'!$C:$C,0))</f>
        <v>0</v>
      </c>
    </row>
    <row r="280" spans="1:21" s="182" customFormat="1" x14ac:dyDescent="0.25">
      <c r="A280" s="350" t="str">
        <f>INDEX('Policy Characteristics'!A:A,MATCH(PolicyLevers!$C280,'Policy Characteristics'!$C:$C,0))</f>
        <v>Electricity Supply</v>
      </c>
      <c r="B280" s="357" t="str">
        <f>INDEX('Policy Characteristics'!B:B,MATCH(PolicyLevers!$C280,'Policy Characteristics'!$C:$C,0))</f>
        <v>Reduce Plant Downtime</v>
      </c>
      <c r="C280" s="207" t="str">
        <f t="shared" si="21"/>
        <v>Percentage Reduction in Plant Downtime</v>
      </c>
      <c r="D280" s="191" t="s">
        <v>585</v>
      </c>
      <c r="E280" s="191" t="s">
        <v>703</v>
      </c>
      <c r="F280" s="191"/>
      <c r="G280" s="191"/>
      <c r="H280" s="183">
        <v>653</v>
      </c>
      <c r="I280" s="361" t="s">
        <v>332</v>
      </c>
      <c r="J280" s="207" t="str">
        <f>INDEX('Policy Characteristics'!D:D,MATCH(PolicyLevers!$C280,'Policy Characteristics'!$C:$C,0))</f>
        <v>Reduce Plant Downtime</v>
      </c>
      <c r="K280" s="207" t="str">
        <f>INDEX('Policy Characteristics'!E:E,MATCH(PolicyLevers!$C280,'Policy Characteristics'!$C:$C,0))</f>
        <v>elec reduce plant downtime</v>
      </c>
      <c r="L280" s="185">
        <f>INDEX('Policy Characteristics'!F:F,MATCH(PolicyLevers!$C280,'Policy Characteristics'!$C:$C,0))</f>
        <v>0</v>
      </c>
      <c r="M280" s="185">
        <f>INDEX('Policy Characteristics'!G:G,MATCH(PolicyLevers!$C280,'Policy Characteristics'!$C:$C,0))</f>
        <v>0</v>
      </c>
      <c r="N280" s="185">
        <f>INDEX('Policy Characteristics'!H:H,MATCH(PolicyLevers!$C280,'Policy Characteristics'!$C:$C,0))</f>
        <v>0</v>
      </c>
      <c r="O280" s="191">
        <f>INDEX('Policy Characteristics'!I:I,MATCH(PolicyLevers!$C280,'Policy Characteristics'!$C:$C,0))</f>
        <v>0</v>
      </c>
      <c r="P280" s="186"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1">
        <f>INDEX('Policy Characteristics'!K:K,MATCH(PolicyLevers!$C280,'Policy Characteristics'!$C:$C,0))</f>
        <v>0</v>
      </c>
      <c r="R280" s="191">
        <f>INDEX('Policy Characteristics'!L:L,MATCH(PolicyLevers!$C280,'Policy Characteristics'!$C:$C,0))</f>
        <v>0</v>
      </c>
      <c r="S280" s="212">
        <f>INDEX('Policy Characteristics'!M:M,MATCH(PolicyLevers!$C280,'Policy Characteristics'!$C:$C,0))</f>
        <v>0</v>
      </c>
      <c r="T280" s="191">
        <f>INDEX('Policy Characteristics'!N:N,MATCH(PolicyLevers!$C280,'Policy Characteristics'!$C:$C,0))</f>
        <v>0</v>
      </c>
      <c r="U280" s="182">
        <f>INDEX('Policy Characteristics'!O:O,MATCH(PolicyLevers!$C280,'Policy Characteristics'!$C:$C,0))</f>
        <v>0</v>
      </c>
    </row>
    <row r="281" spans="1:21" s="182" customFormat="1" x14ac:dyDescent="0.25">
      <c r="A281" s="350" t="str">
        <f>INDEX('Policy Characteristics'!A:A,MATCH(PolicyLevers!$C281,'Policy Characteristics'!$C:$C,0))</f>
        <v>Electricity Supply</v>
      </c>
      <c r="B281" s="357" t="str">
        <f>INDEX('Policy Characteristics'!B:B,MATCH(PolicyLevers!$C281,'Policy Characteristics'!$C:$C,0))</f>
        <v>Reduce Plant Downtime</v>
      </c>
      <c r="C281" s="207" t="str">
        <f t="shared" si="21"/>
        <v>Percentage Reduction in Plant Downtime</v>
      </c>
      <c r="D281" s="191" t="s">
        <v>585</v>
      </c>
      <c r="E281" s="191" t="s">
        <v>704</v>
      </c>
      <c r="F281" s="191"/>
      <c r="G281" s="191"/>
      <c r="H281" s="183">
        <v>654</v>
      </c>
      <c r="I281" s="361" t="s">
        <v>332</v>
      </c>
      <c r="J281" s="207" t="str">
        <f>INDEX('Policy Characteristics'!D:D,MATCH(PolicyLevers!$C281,'Policy Characteristics'!$C:$C,0))</f>
        <v>Reduce Plant Downtime</v>
      </c>
      <c r="K281" s="207" t="str">
        <f>INDEX('Policy Characteristics'!E:E,MATCH(PolicyLevers!$C281,'Policy Characteristics'!$C:$C,0))</f>
        <v>elec reduce plant downtime</v>
      </c>
      <c r="L281" s="182">
        <f>INDEX('Policy Characteristics'!F:F,MATCH(PolicyLevers!$C281,'Policy Characteristics'!$C:$C,0))</f>
        <v>0</v>
      </c>
      <c r="M281" s="182">
        <f>INDEX('Policy Characteristics'!G:G,MATCH(PolicyLevers!$C281,'Policy Characteristics'!$C:$C,0))</f>
        <v>0</v>
      </c>
      <c r="N281" s="182">
        <f>INDEX('Policy Characteristics'!H:H,MATCH(PolicyLevers!$C281,'Policy Characteristics'!$C:$C,0))</f>
        <v>0</v>
      </c>
      <c r="O281" s="191">
        <f>INDEX('Policy Characteristics'!I:I,MATCH(PolicyLevers!$C281,'Policy Characteristics'!$C:$C,0))</f>
        <v>0</v>
      </c>
      <c r="P281" s="186"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1">
        <f>INDEX('Policy Characteristics'!K:K,MATCH(PolicyLevers!$C281,'Policy Characteristics'!$C:$C,0))</f>
        <v>0</v>
      </c>
      <c r="R281" s="191">
        <f>INDEX('Policy Characteristics'!L:L,MATCH(PolicyLevers!$C281,'Policy Characteristics'!$C:$C,0))</f>
        <v>0</v>
      </c>
      <c r="S281" s="212">
        <f>INDEX('Policy Characteristics'!M:M,MATCH(PolicyLevers!$C281,'Policy Characteristics'!$C:$C,0))</f>
        <v>0</v>
      </c>
      <c r="T281" s="191">
        <f>INDEX('Policy Characteristics'!N:N,MATCH(PolicyLevers!$C281,'Policy Characteristics'!$C:$C,0))</f>
        <v>0</v>
      </c>
      <c r="U281" s="182">
        <f>INDEX('Policy Characteristics'!O:O,MATCH(PolicyLevers!$C281,'Policy Characteristics'!$C:$C,0))</f>
        <v>0</v>
      </c>
    </row>
    <row r="282" spans="1:21" s="182" customFormat="1" x14ac:dyDescent="0.25">
      <c r="A282" s="350" t="str">
        <f>INDEX('Policy Characteristics'!A:A,MATCH(PolicyLevers!$C282,'Policy Characteristics'!$C:$C,0))</f>
        <v>Electricity Supply</v>
      </c>
      <c r="B282" s="357" t="str">
        <f>INDEX('Policy Characteristics'!B:B,MATCH(PolicyLevers!$C282,'Policy Characteristics'!$C:$C,0))</f>
        <v>Reduce Plant Downtime</v>
      </c>
      <c r="C282" s="207" t="str">
        <f t="shared" si="21"/>
        <v>Percentage Reduction in Plant Downtime</v>
      </c>
      <c r="D282" s="191" t="s">
        <v>588</v>
      </c>
      <c r="E282" s="191" t="s">
        <v>701</v>
      </c>
      <c r="F282" s="191"/>
      <c r="G282" s="191"/>
      <c r="H282" s="183">
        <v>655</v>
      </c>
      <c r="I282" s="361" t="s">
        <v>332</v>
      </c>
      <c r="J282" s="207" t="str">
        <f>INDEX('Policy Characteristics'!D:D,MATCH(PolicyLevers!$C282,'Policy Characteristics'!$C:$C,0))</f>
        <v>Reduce Plant Downtime</v>
      </c>
      <c r="K282" s="207" t="str">
        <f>INDEX('Policy Characteristics'!E:E,MATCH(PolicyLevers!$C282,'Policy Characteristics'!$C:$C,0))</f>
        <v>elec reduce plant downtime</v>
      </c>
      <c r="L282" s="182">
        <f>INDEX('Policy Characteristics'!F:F,MATCH(PolicyLevers!$C282,'Policy Characteristics'!$C:$C,0))</f>
        <v>0</v>
      </c>
      <c r="M282" s="182">
        <f>INDEX('Policy Characteristics'!G:G,MATCH(PolicyLevers!$C282,'Policy Characteristics'!$C:$C,0))</f>
        <v>0</v>
      </c>
      <c r="N282" s="182">
        <f>INDEX('Policy Characteristics'!H:H,MATCH(PolicyLevers!$C282,'Policy Characteristics'!$C:$C,0))</f>
        <v>0</v>
      </c>
      <c r="O282" s="191">
        <f>INDEX('Policy Characteristics'!I:I,MATCH(PolicyLevers!$C282,'Policy Characteristics'!$C:$C,0))</f>
        <v>0</v>
      </c>
      <c r="P282" s="186"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1">
        <f>INDEX('Policy Characteristics'!K:K,MATCH(PolicyLevers!$C282,'Policy Characteristics'!$C:$C,0))</f>
        <v>0</v>
      </c>
      <c r="R282" s="191">
        <f>INDEX('Policy Characteristics'!L:L,MATCH(PolicyLevers!$C282,'Policy Characteristics'!$C:$C,0))</f>
        <v>0</v>
      </c>
      <c r="S282" s="212">
        <f>INDEX('Policy Characteristics'!M:M,MATCH(PolicyLevers!$C282,'Policy Characteristics'!$C:$C,0))</f>
        <v>0</v>
      </c>
      <c r="T282" s="191">
        <f>INDEX('Policy Characteristics'!N:N,MATCH(PolicyLevers!$C282,'Policy Characteristics'!$C:$C,0))</f>
        <v>0</v>
      </c>
      <c r="U282" s="182">
        <f>INDEX('Policy Characteristics'!O:O,MATCH(PolicyLevers!$C282,'Policy Characteristics'!$C:$C,0))</f>
        <v>0</v>
      </c>
    </row>
    <row r="283" spans="1:21" s="182" customFormat="1" x14ac:dyDescent="0.25">
      <c r="A283" s="350" t="str">
        <f>INDEX('Policy Characteristics'!A:A,MATCH(PolicyLevers!$C283,'Policy Characteristics'!$C:$C,0))</f>
        <v>Electricity Supply</v>
      </c>
      <c r="B283" s="357" t="str">
        <f>INDEX('Policy Characteristics'!B:B,MATCH(PolicyLevers!$C283,'Policy Characteristics'!$C:$C,0))</f>
        <v>Reduce Plant Downtime</v>
      </c>
      <c r="C283" s="207" t="str">
        <f t="shared" si="21"/>
        <v>Percentage Reduction in Plant Downtime</v>
      </c>
      <c r="D283" s="191" t="s">
        <v>588</v>
      </c>
      <c r="E283" s="191" t="s">
        <v>703</v>
      </c>
      <c r="F283" s="191"/>
      <c r="G283" s="191"/>
      <c r="H283" s="183">
        <v>656</v>
      </c>
      <c r="I283" s="361" t="s">
        <v>332</v>
      </c>
      <c r="J283" s="207" t="str">
        <f>INDEX('Policy Characteristics'!D:D,MATCH(PolicyLevers!$C283,'Policy Characteristics'!$C:$C,0))</f>
        <v>Reduce Plant Downtime</v>
      </c>
      <c r="K283" s="207" t="str">
        <f>INDEX('Policy Characteristics'!E:E,MATCH(PolicyLevers!$C283,'Policy Characteristics'!$C:$C,0))</f>
        <v>elec reduce plant downtime</v>
      </c>
      <c r="L283" s="182">
        <f>INDEX('Policy Characteristics'!F:F,MATCH(PolicyLevers!$C283,'Policy Characteristics'!$C:$C,0))</f>
        <v>0</v>
      </c>
      <c r="M283" s="182">
        <f>INDEX('Policy Characteristics'!G:G,MATCH(PolicyLevers!$C283,'Policy Characteristics'!$C:$C,0))</f>
        <v>0</v>
      </c>
      <c r="N283" s="182">
        <f>INDEX('Policy Characteristics'!H:H,MATCH(PolicyLevers!$C283,'Policy Characteristics'!$C:$C,0))</f>
        <v>0</v>
      </c>
      <c r="O283" s="191">
        <f>INDEX('Policy Characteristics'!I:I,MATCH(PolicyLevers!$C283,'Policy Characteristics'!$C:$C,0))</f>
        <v>0</v>
      </c>
      <c r="P283" s="186"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1">
        <f>INDEX('Policy Characteristics'!K:K,MATCH(PolicyLevers!$C283,'Policy Characteristics'!$C:$C,0))</f>
        <v>0</v>
      </c>
      <c r="R283" s="191">
        <f>INDEX('Policy Characteristics'!L:L,MATCH(PolicyLevers!$C283,'Policy Characteristics'!$C:$C,0))</f>
        <v>0</v>
      </c>
      <c r="S283" s="212">
        <f>INDEX('Policy Characteristics'!M:M,MATCH(PolicyLevers!$C283,'Policy Characteristics'!$C:$C,0))</f>
        <v>0</v>
      </c>
      <c r="T283" s="191">
        <f>INDEX('Policy Characteristics'!N:N,MATCH(PolicyLevers!$C283,'Policy Characteristics'!$C:$C,0))</f>
        <v>0</v>
      </c>
      <c r="U283" s="182">
        <f>INDEX('Policy Characteristics'!O:O,MATCH(PolicyLevers!$C283,'Policy Characteristics'!$C:$C,0))</f>
        <v>0</v>
      </c>
    </row>
    <row r="284" spans="1:21" s="182" customFormat="1" x14ac:dyDescent="0.25">
      <c r="A284" s="350" t="str">
        <f>INDEX('Policy Characteristics'!A:A,MATCH(PolicyLevers!$C284,'Policy Characteristics'!$C:$C,0))</f>
        <v>Electricity Supply</v>
      </c>
      <c r="B284" s="357" t="str">
        <f>INDEX('Policy Characteristics'!B:B,MATCH(PolicyLevers!$C284,'Policy Characteristics'!$C:$C,0))</f>
        <v>Reduce Plant Downtime</v>
      </c>
      <c r="C284" s="207" t="str">
        <f t="shared" si="21"/>
        <v>Percentage Reduction in Plant Downtime</v>
      </c>
      <c r="D284" s="191" t="s">
        <v>588</v>
      </c>
      <c r="E284" s="191" t="s">
        <v>704</v>
      </c>
      <c r="F284" s="191"/>
      <c r="G284" s="191"/>
      <c r="H284" s="183">
        <v>657</v>
      </c>
      <c r="I284" s="361" t="s">
        <v>332</v>
      </c>
      <c r="J284" s="207" t="str">
        <f>INDEX('Policy Characteristics'!D:D,MATCH(PolicyLevers!$C284,'Policy Characteristics'!$C:$C,0))</f>
        <v>Reduce Plant Downtime</v>
      </c>
      <c r="K284" s="207" t="str">
        <f>INDEX('Policy Characteristics'!E:E,MATCH(PolicyLevers!$C284,'Policy Characteristics'!$C:$C,0))</f>
        <v>elec reduce plant downtime</v>
      </c>
      <c r="L284" s="182">
        <f>INDEX('Policy Characteristics'!F:F,MATCH(PolicyLevers!$C284,'Policy Characteristics'!$C:$C,0))</f>
        <v>0</v>
      </c>
      <c r="M284" s="182">
        <f>INDEX('Policy Characteristics'!G:G,MATCH(PolicyLevers!$C284,'Policy Characteristics'!$C:$C,0))</f>
        <v>0</v>
      </c>
      <c r="N284" s="182">
        <f>INDEX('Policy Characteristics'!H:H,MATCH(PolicyLevers!$C284,'Policy Characteristics'!$C:$C,0))</f>
        <v>0</v>
      </c>
      <c r="O284" s="191">
        <f>INDEX('Policy Characteristics'!I:I,MATCH(PolicyLevers!$C284,'Policy Characteristics'!$C:$C,0))</f>
        <v>0</v>
      </c>
      <c r="P284" s="186"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1">
        <f>INDEX('Policy Characteristics'!K:K,MATCH(PolicyLevers!$C284,'Policy Characteristics'!$C:$C,0))</f>
        <v>0</v>
      </c>
      <c r="R284" s="191">
        <f>INDEX('Policy Characteristics'!L:L,MATCH(PolicyLevers!$C284,'Policy Characteristics'!$C:$C,0))</f>
        <v>0</v>
      </c>
      <c r="S284" s="212">
        <f>INDEX('Policy Characteristics'!M:M,MATCH(PolicyLevers!$C284,'Policy Characteristics'!$C:$C,0))</f>
        <v>0</v>
      </c>
      <c r="T284" s="191">
        <f>INDEX('Policy Characteristics'!N:N,MATCH(PolicyLevers!$C284,'Policy Characteristics'!$C:$C,0))</f>
        <v>0</v>
      </c>
      <c r="U284" s="182">
        <f>INDEX('Policy Characteristics'!O:O,MATCH(PolicyLevers!$C284,'Policy Characteristics'!$C:$C,0))</f>
        <v>0</v>
      </c>
    </row>
    <row r="285" spans="1:21" s="182" customFormat="1" x14ac:dyDescent="0.25">
      <c r="A285" s="350" t="str">
        <f>INDEX('Policy Characteristics'!A:A,MATCH(PolicyLevers!$C285,'Policy Characteristics'!$C:$C,0))</f>
        <v>Electricity Supply</v>
      </c>
      <c r="B285" s="357" t="str">
        <f>INDEX('Policy Characteristics'!B:B,MATCH(PolicyLevers!$C285,'Policy Characteristics'!$C:$C,0))</f>
        <v>Reduce Plant Downtime</v>
      </c>
      <c r="C285" s="207" t="str">
        <f t="shared" si="21"/>
        <v>Percentage Reduction in Plant Downtime</v>
      </c>
      <c r="D285" s="191" t="s">
        <v>591</v>
      </c>
      <c r="E285" s="191" t="s">
        <v>701</v>
      </c>
      <c r="F285" s="191"/>
      <c r="G285" s="191"/>
      <c r="H285" s="183">
        <v>658</v>
      </c>
      <c r="I285" s="361" t="s">
        <v>332</v>
      </c>
      <c r="J285" s="207" t="str">
        <f>INDEX('Policy Characteristics'!D:D,MATCH(PolicyLevers!$C285,'Policy Characteristics'!$C:$C,0))</f>
        <v>Reduce Plant Downtime</v>
      </c>
      <c r="K285" s="207" t="str">
        <f>INDEX('Policy Characteristics'!E:E,MATCH(PolicyLevers!$C285,'Policy Characteristics'!$C:$C,0))</f>
        <v>elec reduce plant downtime</v>
      </c>
      <c r="L285" s="182">
        <f>INDEX('Policy Characteristics'!F:F,MATCH(PolicyLevers!$C285,'Policy Characteristics'!$C:$C,0))</f>
        <v>0</v>
      </c>
      <c r="M285" s="182">
        <f>INDEX('Policy Characteristics'!G:G,MATCH(PolicyLevers!$C285,'Policy Characteristics'!$C:$C,0))</f>
        <v>0</v>
      </c>
      <c r="N285" s="182">
        <f>INDEX('Policy Characteristics'!H:H,MATCH(PolicyLevers!$C285,'Policy Characteristics'!$C:$C,0))</f>
        <v>0</v>
      </c>
      <c r="O285" s="191">
        <f>INDEX('Policy Characteristics'!I:I,MATCH(PolicyLevers!$C285,'Policy Characteristics'!$C:$C,0))</f>
        <v>0</v>
      </c>
      <c r="P285" s="186"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1">
        <f>INDEX('Policy Characteristics'!K:K,MATCH(PolicyLevers!$C285,'Policy Characteristics'!$C:$C,0))</f>
        <v>0</v>
      </c>
      <c r="R285" s="191">
        <f>INDEX('Policy Characteristics'!L:L,MATCH(PolicyLevers!$C285,'Policy Characteristics'!$C:$C,0))</f>
        <v>0</v>
      </c>
      <c r="S285" s="212">
        <f>INDEX('Policy Characteristics'!M:M,MATCH(PolicyLevers!$C285,'Policy Characteristics'!$C:$C,0))</f>
        <v>0</v>
      </c>
      <c r="T285" s="191">
        <f>INDEX('Policy Characteristics'!N:N,MATCH(PolicyLevers!$C285,'Policy Characteristics'!$C:$C,0))</f>
        <v>0</v>
      </c>
      <c r="U285" s="182">
        <f>INDEX('Policy Characteristics'!O:O,MATCH(PolicyLevers!$C285,'Policy Characteristics'!$C:$C,0))</f>
        <v>0</v>
      </c>
    </row>
    <row r="286" spans="1:21" s="182" customFormat="1" x14ac:dyDescent="0.25">
      <c r="A286" s="350" t="str">
        <f>INDEX('Policy Characteristics'!A:A,MATCH(PolicyLevers!$C286,'Policy Characteristics'!$C:$C,0))</f>
        <v>Electricity Supply</v>
      </c>
      <c r="B286" s="357" t="str">
        <f>INDEX('Policy Characteristics'!B:B,MATCH(PolicyLevers!$C286,'Policy Characteristics'!$C:$C,0))</f>
        <v>Reduce Plant Downtime</v>
      </c>
      <c r="C286" s="207" t="str">
        <f t="shared" si="21"/>
        <v>Percentage Reduction in Plant Downtime</v>
      </c>
      <c r="D286" s="191" t="s">
        <v>591</v>
      </c>
      <c r="E286" s="191" t="s">
        <v>703</v>
      </c>
      <c r="F286" s="191"/>
      <c r="G286" s="191"/>
      <c r="H286" s="183">
        <v>659</v>
      </c>
      <c r="I286" s="361" t="s">
        <v>332</v>
      </c>
      <c r="J286" s="207" t="str">
        <f>INDEX('Policy Characteristics'!D:D,MATCH(PolicyLevers!$C286,'Policy Characteristics'!$C:$C,0))</f>
        <v>Reduce Plant Downtime</v>
      </c>
      <c r="K286" s="207" t="str">
        <f>INDEX('Policy Characteristics'!E:E,MATCH(PolicyLevers!$C286,'Policy Characteristics'!$C:$C,0))</f>
        <v>elec reduce plant downtime</v>
      </c>
      <c r="L286" s="182">
        <f>INDEX('Policy Characteristics'!F:F,MATCH(PolicyLevers!$C286,'Policy Characteristics'!$C:$C,0))</f>
        <v>0</v>
      </c>
      <c r="M286" s="182">
        <f>INDEX('Policy Characteristics'!G:G,MATCH(PolicyLevers!$C286,'Policy Characteristics'!$C:$C,0))</f>
        <v>0</v>
      </c>
      <c r="N286" s="182">
        <f>INDEX('Policy Characteristics'!H:H,MATCH(PolicyLevers!$C286,'Policy Characteristics'!$C:$C,0))</f>
        <v>0</v>
      </c>
      <c r="O286" s="191">
        <f>INDEX('Policy Characteristics'!I:I,MATCH(PolicyLevers!$C286,'Policy Characteristics'!$C:$C,0))</f>
        <v>0</v>
      </c>
      <c r="P286" s="186"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1">
        <f>INDEX('Policy Characteristics'!K:K,MATCH(PolicyLevers!$C286,'Policy Characteristics'!$C:$C,0))</f>
        <v>0</v>
      </c>
      <c r="R286" s="191">
        <f>INDEX('Policy Characteristics'!L:L,MATCH(PolicyLevers!$C286,'Policy Characteristics'!$C:$C,0))</f>
        <v>0</v>
      </c>
      <c r="S286" s="212">
        <f>INDEX('Policy Characteristics'!M:M,MATCH(PolicyLevers!$C286,'Policy Characteristics'!$C:$C,0))</f>
        <v>0</v>
      </c>
      <c r="T286" s="191">
        <f>INDEX('Policy Characteristics'!N:N,MATCH(PolicyLevers!$C286,'Policy Characteristics'!$C:$C,0))</f>
        <v>0</v>
      </c>
      <c r="U286" s="182">
        <f>INDEX('Policy Characteristics'!O:O,MATCH(PolicyLevers!$C286,'Policy Characteristics'!$C:$C,0))</f>
        <v>0</v>
      </c>
    </row>
    <row r="287" spans="1:21" s="182" customFormat="1" x14ac:dyDescent="0.25">
      <c r="A287" s="350" t="str">
        <f>INDEX('Policy Characteristics'!A:A,MATCH(PolicyLevers!$C287,'Policy Characteristics'!$C:$C,0))</f>
        <v>Electricity Supply</v>
      </c>
      <c r="B287" s="357" t="str">
        <f>INDEX('Policy Characteristics'!B:B,MATCH(PolicyLevers!$C287,'Policy Characteristics'!$C:$C,0))</f>
        <v>Reduce Plant Downtime</v>
      </c>
      <c r="C287" s="207" t="str">
        <f t="shared" si="21"/>
        <v>Percentage Reduction in Plant Downtime</v>
      </c>
      <c r="D287" s="191" t="s">
        <v>591</v>
      </c>
      <c r="E287" s="191" t="s">
        <v>704</v>
      </c>
      <c r="F287" s="191"/>
      <c r="G287" s="191"/>
      <c r="H287" s="183">
        <v>660</v>
      </c>
      <c r="I287" s="361" t="s">
        <v>332</v>
      </c>
      <c r="J287" s="207" t="str">
        <f>INDEX('Policy Characteristics'!D:D,MATCH(PolicyLevers!$C287,'Policy Characteristics'!$C:$C,0))</f>
        <v>Reduce Plant Downtime</v>
      </c>
      <c r="K287" s="207" t="str">
        <f>INDEX('Policy Characteristics'!E:E,MATCH(PolicyLevers!$C287,'Policy Characteristics'!$C:$C,0))</f>
        <v>elec reduce plant downtime</v>
      </c>
      <c r="L287" s="182">
        <f>INDEX('Policy Characteristics'!F:F,MATCH(PolicyLevers!$C287,'Policy Characteristics'!$C:$C,0))</f>
        <v>0</v>
      </c>
      <c r="M287" s="182">
        <f>INDEX('Policy Characteristics'!G:G,MATCH(PolicyLevers!$C287,'Policy Characteristics'!$C:$C,0))</f>
        <v>0</v>
      </c>
      <c r="N287" s="182">
        <f>INDEX('Policy Characteristics'!H:H,MATCH(PolicyLevers!$C287,'Policy Characteristics'!$C:$C,0))</f>
        <v>0</v>
      </c>
      <c r="O287" s="191">
        <f>INDEX('Policy Characteristics'!I:I,MATCH(PolicyLevers!$C287,'Policy Characteristics'!$C:$C,0))</f>
        <v>0</v>
      </c>
      <c r="P287" s="186"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1">
        <f>INDEX('Policy Characteristics'!K:K,MATCH(PolicyLevers!$C287,'Policy Characteristics'!$C:$C,0))</f>
        <v>0</v>
      </c>
      <c r="R287" s="191">
        <f>INDEX('Policy Characteristics'!L:L,MATCH(PolicyLevers!$C287,'Policy Characteristics'!$C:$C,0))</f>
        <v>0</v>
      </c>
      <c r="S287" s="212">
        <f>INDEX('Policy Characteristics'!M:M,MATCH(PolicyLevers!$C287,'Policy Characteristics'!$C:$C,0))</f>
        <v>0</v>
      </c>
      <c r="T287" s="191">
        <f>INDEX('Policy Characteristics'!N:N,MATCH(PolicyLevers!$C287,'Policy Characteristics'!$C:$C,0))</f>
        <v>0</v>
      </c>
      <c r="U287" s="182">
        <f>INDEX('Policy Characteristics'!O:O,MATCH(PolicyLevers!$C287,'Policy Characteristics'!$C:$C,0))</f>
        <v>0</v>
      </c>
    </row>
    <row r="288" spans="1:21" s="182" customFormat="1" x14ac:dyDescent="0.25">
      <c r="A288" s="350" t="str">
        <f>INDEX('Policy Characteristics'!A:A,MATCH(PolicyLevers!$C288,'Policy Characteristics'!$C:$C,0))</f>
        <v>Electricity Supply</v>
      </c>
      <c r="B288" s="357" t="str">
        <f>INDEX('Policy Characteristics'!B:B,MATCH(PolicyLevers!$C288,'Policy Characteristics'!$C:$C,0))</f>
        <v>Reduce Plant Downtime</v>
      </c>
      <c r="C288" s="207" t="str">
        <f t="shared" si="21"/>
        <v>Percentage Reduction in Plant Downtime</v>
      </c>
      <c r="D288" s="191" t="s">
        <v>594</v>
      </c>
      <c r="E288" s="191" t="s">
        <v>701</v>
      </c>
      <c r="F288" s="191"/>
      <c r="G288" s="191"/>
      <c r="H288" s="183">
        <v>661</v>
      </c>
      <c r="I288" s="361" t="s">
        <v>332</v>
      </c>
      <c r="J288" s="207" t="str">
        <f>INDEX('Policy Characteristics'!D:D,MATCH(PolicyLevers!$C288,'Policy Characteristics'!$C:$C,0))</f>
        <v>Reduce Plant Downtime</v>
      </c>
      <c r="K288" s="207" t="str">
        <f>INDEX('Policy Characteristics'!E:E,MATCH(PolicyLevers!$C288,'Policy Characteristics'!$C:$C,0))</f>
        <v>elec reduce plant downtime</v>
      </c>
      <c r="L288" s="182">
        <f>INDEX('Policy Characteristics'!F:F,MATCH(PolicyLevers!$C288,'Policy Characteristics'!$C:$C,0))</f>
        <v>0</v>
      </c>
      <c r="M288" s="182">
        <f>INDEX('Policy Characteristics'!G:G,MATCH(PolicyLevers!$C288,'Policy Characteristics'!$C:$C,0))</f>
        <v>0</v>
      </c>
      <c r="N288" s="182">
        <f>INDEX('Policy Characteristics'!H:H,MATCH(PolicyLevers!$C288,'Policy Characteristics'!$C:$C,0))</f>
        <v>0</v>
      </c>
      <c r="O288" s="191">
        <f>INDEX('Policy Characteristics'!I:I,MATCH(PolicyLevers!$C288,'Policy Characteristics'!$C:$C,0))</f>
        <v>0</v>
      </c>
      <c r="P288" s="186"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1">
        <f>INDEX('Policy Characteristics'!K:K,MATCH(PolicyLevers!$C288,'Policy Characteristics'!$C:$C,0))</f>
        <v>0</v>
      </c>
      <c r="R288" s="191">
        <f>INDEX('Policy Characteristics'!L:L,MATCH(PolicyLevers!$C288,'Policy Characteristics'!$C:$C,0))</f>
        <v>0</v>
      </c>
      <c r="S288" s="212">
        <f>INDEX('Policy Characteristics'!M:M,MATCH(PolicyLevers!$C288,'Policy Characteristics'!$C:$C,0))</f>
        <v>0</v>
      </c>
      <c r="T288" s="191">
        <f>INDEX('Policy Characteristics'!N:N,MATCH(PolicyLevers!$C288,'Policy Characteristics'!$C:$C,0))</f>
        <v>0</v>
      </c>
      <c r="U288" s="182">
        <f>INDEX('Policy Characteristics'!O:O,MATCH(PolicyLevers!$C288,'Policy Characteristics'!$C:$C,0))</f>
        <v>0</v>
      </c>
    </row>
    <row r="289" spans="1:21" s="182" customFormat="1" x14ac:dyDescent="0.25">
      <c r="A289" s="350" t="str">
        <f>INDEX('Policy Characteristics'!A:A,MATCH(PolicyLevers!$C289,'Policy Characteristics'!$C:$C,0))</f>
        <v>Electricity Supply</v>
      </c>
      <c r="B289" s="357" t="str">
        <f>INDEX('Policy Characteristics'!B:B,MATCH(PolicyLevers!$C289,'Policy Characteristics'!$C:$C,0))</f>
        <v>Reduce Plant Downtime</v>
      </c>
      <c r="C289" s="207" t="str">
        <f t="shared" si="21"/>
        <v>Percentage Reduction in Plant Downtime</v>
      </c>
      <c r="D289" s="191" t="s">
        <v>594</v>
      </c>
      <c r="E289" s="191" t="s">
        <v>703</v>
      </c>
      <c r="F289" s="191"/>
      <c r="G289" s="191"/>
      <c r="H289" s="183">
        <v>662</v>
      </c>
      <c r="I289" s="361" t="s">
        <v>332</v>
      </c>
      <c r="J289" s="207" t="str">
        <f>INDEX('Policy Characteristics'!D:D,MATCH(PolicyLevers!$C289,'Policy Characteristics'!$C:$C,0))</f>
        <v>Reduce Plant Downtime</v>
      </c>
      <c r="K289" s="207" t="str">
        <f>INDEX('Policy Characteristics'!E:E,MATCH(PolicyLevers!$C289,'Policy Characteristics'!$C:$C,0))</f>
        <v>elec reduce plant downtime</v>
      </c>
      <c r="L289" s="182">
        <f>INDEX('Policy Characteristics'!F:F,MATCH(PolicyLevers!$C289,'Policy Characteristics'!$C:$C,0))</f>
        <v>0</v>
      </c>
      <c r="M289" s="182">
        <f>INDEX('Policy Characteristics'!G:G,MATCH(PolicyLevers!$C289,'Policy Characteristics'!$C:$C,0))</f>
        <v>0</v>
      </c>
      <c r="N289" s="182">
        <f>INDEX('Policy Characteristics'!H:H,MATCH(PolicyLevers!$C289,'Policy Characteristics'!$C:$C,0))</f>
        <v>0</v>
      </c>
      <c r="O289" s="191">
        <f>INDEX('Policy Characteristics'!I:I,MATCH(PolicyLevers!$C289,'Policy Characteristics'!$C:$C,0))</f>
        <v>0</v>
      </c>
      <c r="P289" s="186"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1">
        <f>INDEX('Policy Characteristics'!K:K,MATCH(PolicyLevers!$C289,'Policy Characteristics'!$C:$C,0))</f>
        <v>0</v>
      </c>
      <c r="R289" s="191">
        <f>INDEX('Policy Characteristics'!L:L,MATCH(PolicyLevers!$C289,'Policy Characteristics'!$C:$C,0))</f>
        <v>0</v>
      </c>
      <c r="S289" s="212">
        <f>INDEX('Policy Characteristics'!M:M,MATCH(PolicyLevers!$C289,'Policy Characteristics'!$C:$C,0))</f>
        <v>0</v>
      </c>
      <c r="T289" s="191">
        <f>INDEX('Policy Characteristics'!N:N,MATCH(PolicyLevers!$C289,'Policy Characteristics'!$C:$C,0))</f>
        <v>0</v>
      </c>
      <c r="U289" s="182">
        <f>INDEX('Policy Characteristics'!O:O,MATCH(PolicyLevers!$C289,'Policy Characteristics'!$C:$C,0))</f>
        <v>0</v>
      </c>
    </row>
    <row r="290" spans="1:21" s="182" customFormat="1" x14ac:dyDescent="0.25">
      <c r="A290" s="350" t="str">
        <f>INDEX('Policy Characteristics'!A:A,MATCH(PolicyLevers!$C290,'Policy Characteristics'!$C:$C,0))</f>
        <v>Electricity Supply</v>
      </c>
      <c r="B290" s="357" t="str">
        <f>INDEX('Policy Characteristics'!B:B,MATCH(PolicyLevers!$C290,'Policy Characteristics'!$C:$C,0))</f>
        <v>Reduce Plant Downtime</v>
      </c>
      <c r="C290" s="207" t="str">
        <f t="shared" si="21"/>
        <v>Percentage Reduction in Plant Downtime</v>
      </c>
      <c r="D290" s="191" t="s">
        <v>594</v>
      </c>
      <c r="E290" s="191" t="s">
        <v>704</v>
      </c>
      <c r="F290" s="191" t="s">
        <v>711</v>
      </c>
      <c r="G290" s="191" t="s">
        <v>595</v>
      </c>
      <c r="H290" s="183">
        <v>143</v>
      </c>
      <c r="I290" s="361" t="s">
        <v>310</v>
      </c>
      <c r="J290" s="207" t="str">
        <f>INDEX('Policy Characteristics'!D:D,MATCH(PolicyLevers!$C290,'Policy Characteristics'!$C:$C,0))</f>
        <v>Reduce Plant Downtime</v>
      </c>
      <c r="K290" s="207" t="str">
        <f>INDEX('Policy Characteristics'!E:E,MATCH(PolicyLevers!$C290,'Policy Characteristics'!$C:$C,0))</f>
        <v>elec reduce plant downtime</v>
      </c>
      <c r="L290" s="185">
        <f>INDEX('Policy Characteristics'!F:F,MATCH(PolicyLevers!$C290,'Policy Characteristics'!$C:$C,0))</f>
        <v>0</v>
      </c>
      <c r="M290" s="185">
        <f>INDEX('Policy Characteristics'!G:G,MATCH(PolicyLevers!$C290,'Policy Characteristics'!$C:$C,0))</f>
        <v>0</v>
      </c>
      <c r="N290" s="185">
        <f>INDEX('Policy Characteristics'!H:H,MATCH(PolicyLevers!$C290,'Policy Characteristics'!$C:$C,0))</f>
        <v>0</v>
      </c>
      <c r="O290" s="191">
        <f>INDEX('Policy Characteristics'!I:I,MATCH(PolicyLevers!$C290,'Policy Characteristics'!$C:$C,0))</f>
        <v>0</v>
      </c>
      <c r="P290" s="186"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1">
        <f>INDEX('Policy Characteristics'!K:K,MATCH(PolicyLevers!$C290,'Policy Characteristics'!$C:$C,0))</f>
        <v>0</v>
      </c>
      <c r="R290" s="191">
        <f>INDEX('Policy Characteristics'!L:L,MATCH(PolicyLevers!$C290,'Policy Characteristics'!$C:$C,0))</f>
        <v>0</v>
      </c>
      <c r="S290" s="212">
        <f>INDEX('Policy Characteristics'!M:M,MATCH(PolicyLevers!$C290,'Policy Characteristics'!$C:$C,0))</f>
        <v>0</v>
      </c>
      <c r="T290" s="191">
        <f>INDEX('Policy Characteristics'!N:N,MATCH(PolicyLevers!$C290,'Policy Characteristics'!$C:$C,0))</f>
        <v>0</v>
      </c>
      <c r="U290" s="182">
        <f>INDEX('Policy Characteristics'!O:O,MATCH(PolicyLevers!$C290,'Policy Characteristics'!$C:$C,0))</f>
        <v>0</v>
      </c>
    </row>
    <row r="291" spans="1:21" s="182" customFormat="1" x14ac:dyDescent="0.25">
      <c r="A291" s="350" t="str">
        <f>INDEX('Policy Characteristics'!A:A,MATCH(PolicyLevers!$C291,'Policy Characteristics'!$C:$C,0))</f>
        <v>Electricity Supply</v>
      </c>
      <c r="B291" s="357" t="str">
        <f>INDEX('Policy Characteristics'!B:B,MATCH(PolicyLevers!$C291,'Policy Characteristics'!$C:$C,0))</f>
        <v>Reduce Plant Downtime</v>
      </c>
      <c r="C291" s="207" t="str">
        <f t="shared" si="21"/>
        <v>Percentage Reduction in Plant Downtime</v>
      </c>
      <c r="D291" s="191" t="s">
        <v>596</v>
      </c>
      <c r="E291" s="191" t="s">
        <v>701</v>
      </c>
      <c r="F291" s="191"/>
      <c r="G291" s="191"/>
      <c r="H291" s="183">
        <v>663</v>
      </c>
      <c r="I291" s="361" t="s">
        <v>332</v>
      </c>
      <c r="J291" s="207" t="str">
        <f>INDEX('Policy Characteristics'!D:D,MATCH(PolicyLevers!$C291,'Policy Characteristics'!$C:$C,0))</f>
        <v>Reduce Plant Downtime</v>
      </c>
      <c r="K291" s="207" t="str">
        <f>INDEX('Policy Characteristics'!E:E,MATCH(PolicyLevers!$C291,'Policy Characteristics'!$C:$C,0))</f>
        <v>elec reduce plant downtime</v>
      </c>
      <c r="L291" s="182">
        <f>INDEX('Policy Characteristics'!F:F,MATCH(PolicyLevers!$C291,'Policy Characteristics'!$C:$C,0))</f>
        <v>0</v>
      </c>
      <c r="M291" s="182">
        <f>INDEX('Policy Characteristics'!G:G,MATCH(PolicyLevers!$C291,'Policy Characteristics'!$C:$C,0))</f>
        <v>0</v>
      </c>
      <c r="N291" s="182">
        <f>INDEX('Policy Characteristics'!H:H,MATCH(PolicyLevers!$C291,'Policy Characteristics'!$C:$C,0))</f>
        <v>0</v>
      </c>
      <c r="O291" s="191">
        <f>INDEX('Policy Characteristics'!I:I,MATCH(PolicyLevers!$C291,'Policy Characteristics'!$C:$C,0))</f>
        <v>0</v>
      </c>
      <c r="P291" s="186"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1">
        <f>INDEX('Policy Characteristics'!K:K,MATCH(PolicyLevers!$C291,'Policy Characteristics'!$C:$C,0))</f>
        <v>0</v>
      </c>
      <c r="R291" s="191">
        <f>INDEX('Policy Characteristics'!L:L,MATCH(PolicyLevers!$C291,'Policy Characteristics'!$C:$C,0))</f>
        <v>0</v>
      </c>
      <c r="S291" s="212">
        <f>INDEX('Policy Characteristics'!M:M,MATCH(PolicyLevers!$C291,'Policy Characteristics'!$C:$C,0))</f>
        <v>0</v>
      </c>
      <c r="T291" s="191">
        <f>INDEX('Policy Characteristics'!N:N,MATCH(PolicyLevers!$C291,'Policy Characteristics'!$C:$C,0))</f>
        <v>0</v>
      </c>
      <c r="U291" s="182">
        <f>INDEX('Policy Characteristics'!O:O,MATCH(PolicyLevers!$C291,'Policy Characteristics'!$C:$C,0))</f>
        <v>0</v>
      </c>
    </row>
    <row r="292" spans="1:21" s="182" customFormat="1" x14ac:dyDescent="0.25">
      <c r="A292" s="350" t="str">
        <f>INDEX('Policy Characteristics'!A:A,MATCH(PolicyLevers!$C292,'Policy Characteristics'!$C:$C,0))</f>
        <v>Electricity Supply</v>
      </c>
      <c r="B292" s="357" t="str">
        <f>INDEX('Policy Characteristics'!B:B,MATCH(PolicyLevers!$C292,'Policy Characteristics'!$C:$C,0))</f>
        <v>Reduce Plant Downtime</v>
      </c>
      <c r="C292" s="207" t="str">
        <f t="shared" si="21"/>
        <v>Percentage Reduction in Plant Downtime</v>
      </c>
      <c r="D292" s="191" t="s">
        <v>596</v>
      </c>
      <c r="E292" s="191" t="s">
        <v>703</v>
      </c>
      <c r="F292" s="191"/>
      <c r="G292" s="191"/>
      <c r="H292" s="183">
        <v>664</v>
      </c>
      <c r="I292" s="361" t="s">
        <v>332</v>
      </c>
      <c r="J292" s="207" t="str">
        <f>INDEX('Policy Characteristics'!D:D,MATCH(PolicyLevers!$C292,'Policy Characteristics'!$C:$C,0))</f>
        <v>Reduce Plant Downtime</v>
      </c>
      <c r="K292" s="207" t="str">
        <f>INDEX('Policy Characteristics'!E:E,MATCH(PolicyLevers!$C292,'Policy Characteristics'!$C:$C,0))</f>
        <v>elec reduce plant downtime</v>
      </c>
      <c r="L292" s="182">
        <f>INDEX('Policy Characteristics'!F:F,MATCH(PolicyLevers!$C292,'Policy Characteristics'!$C:$C,0))</f>
        <v>0</v>
      </c>
      <c r="M292" s="182">
        <f>INDEX('Policy Characteristics'!G:G,MATCH(PolicyLevers!$C292,'Policy Characteristics'!$C:$C,0))</f>
        <v>0</v>
      </c>
      <c r="N292" s="182">
        <f>INDEX('Policy Characteristics'!H:H,MATCH(PolicyLevers!$C292,'Policy Characteristics'!$C:$C,0))</f>
        <v>0</v>
      </c>
      <c r="O292" s="191">
        <f>INDEX('Policy Characteristics'!I:I,MATCH(PolicyLevers!$C292,'Policy Characteristics'!$C:$C,0))</f>
        <v>0</v>
      </c>
      <c r="P292" s="186"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1">
        <f>INDEX('Policy Characteristics'!K:K,MATCH(PolicyLevers!$C292,'Policy Characteristics'!$C:$C,0))</f>
        <v>0</v>
      </c>
      <c r="R292" s="191">
        <f>INDEX('Policy Characteristics'!L:L,MATCH(PolicyLevers!$C292,'Policy Characteristics'!$C:$C,0))</f>
        <v>0</v>
      </c>
      <c r="S292" s="212">
        <f>INDEX('Policy Characteristics'!M:M,MATCH(PolicyLevers!$C292,'Policy Characteristics'!$C:$C,0))</f>
        <v>0</v>
      </c>
      <c r="T292" s="191">
        <f>INDEX('Policy Characteristics'!N:N,MATCH(PolicyLevers!$C292,'Policy Characteristics'!$C:$C,0))</f>
        <v>0</v>
      </c>
      <c r="U292" s="182">
        <f>INDEX('Policy Characteristics'!O:O,MATCH(PolicyLevers!$C292,'Policy Characteristics'!$C:$C,0))</f>
        <v>0</v>
      </c>
    </row>
    <row r="293" spans="1:21" s="182" customFormat="1" x14ac:dyDescent="0.25">
      <c r="A293" s="350" t="str">
        <f>INDEX('Policy Characteristics'!A:A,MATCH(PolicyLevers!$C293,'Policy Characteristics'!$C:$C,0))</f>
        <v>Electricity Supply</v>
      </c>
      <c r="B293" s="357" t="str">
        <f>INDEX('Policy Characteristics'!B:B,MATCH(PolicyLevers!$C293,'Policy Characteristics'!$C:$C,0))</f>
        <v>Reduce Plant Downtime</v>
      </c>
      <c r="C293" s="207" t="str">
        <f t="shared" si="21"/>
        <v>Percentage Reduction in Plant Downtime</v>
      </c>
      <c r="D293" s="191" t="s">
        <v>596</v>
      </c>
      <c r="E293" s="191" t="s">
        <v>704</v>
      </c>
      <c r="F293" s="191" t="s">
        <v>711</v>
      </c>
      <c r="G293" s="191" t="s">
        <v>597</v>
      </c>
      <c r="H293" s="183">
        <v>144</v>
      </c>
      <c r="I293" s="361" t="s">
        <v>310</v>
      </c>
      <c r="J293" s="207" t="str">
        <f>INDEX('Policy Characteristics'!D:D,MATCH(PolicyLevers!$C293,'Policy Characteristics'!$C:$C,0))</f>
        <v>Reduce Plant Downtime</v>
      </c>
      <c r="K293" s="207" t="str">
        <f>INDEX('Policy Characteristics'!E:E,MATCH(PolicyLevers!$C293,'Policy Characteristics'!$C:$C,0))</f>
        <v>elec reduce plant downtime</v>
      </c>
      <c r="L293" s="185">
        <f>INDEX('Policy Characteristics'!F:F,MATCH(PolicyLevers!$C293,'Policy Characteristics'!$C:$C,0))</f>
        <v>0</v>
      </c>
      <c r="M293" s="185">
        <f>INDEX('Policy Characteristics'!G:G,MATCH(PolicyLevers!$C293,'Policy Characteristics'!$C:$C,0))</f>
        <v>0</v>
      </c>
      <c r="N293" s="185">
        <f>INDEX('Policy Characteristics'!H:H,MATCH(PolicyLevers!$C293,'Policy Characteristics'!$C:$C,0))</f>
        <v>0</v>
      </c>
      <c r="O293" s="191">
        <f>INDEX('Policy Characteristics'!I:I,MATCH(PolicyLevers!$C293,'Policy Characteristics'!$C:$C,0))</f>
        <v>0</v>
      </c>
      <c r="P293" s="186"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1">
        <f>INDEX('Policy Characteristics'!K:K,MATCH(PolicyLevers!$C293,'Policy Characteristics'!$C:$C,0))</f>
        <v>0</v>
      </c>
      <c r="R293" s="191">
        <f>INDEX('Policy Characteristics'!L:L,MATCH(PolicyLevers!$C293,'Policy Characteristics'!$C:$C,0))</f>
        <v>0</v>
      </c>
      <c r="S293" s="212">
        <f>INDEX('Policy Characteristics'!M:M,MATCH(PolicyLevers!$C293,'Policy Characteristics'!$C:$C,0))</f>
        <v>0</v>
      </c>
      <c r="T293" s="191">
        <f>INDEX('Policy Characteristics'!N:N,MATCH(PolicyLevers!$C293,'Policy Characteristics'!$C:$C,0))</f>
        <v>0</v>
      </c>
      <c r="U293" s="182">
        <f>INDEX('Policy Characteristics'!O:O,MATCH(PolicyLevers!$C293,'Policy Characteristics'!$C:$C,0))</f>
        <v>0</v>
      </c>
    </row>
    <row r="294" spans="1:21" s="182" customFormat="1" x14ac:dyDescent="0.25">
      <c r="A294" s="350" t="str">
        <f>INDEX('Policy Characteristics'!A:A,MATCH(PolicyLevers!$C294,'Policy Characteristics'!$C:$C,0))</f>
        <v>Electricity Supply</v>
      </c>
      <c r="B294" s="357" t="str">
        <f>INDEX('Policy Characteristics'!B:B,MATCH(PolicyLevers!$C294,'Policy Characteristics'!$C:$C,0))</f>
        <v>Reduce Plant Downtime</v>
      </c>
      <c r="C294" s="207" t="str">
        <f t="shared" si="21"/>
        <v>Percentage Reduction in Plant Downtime</v>
      </c>
      <c r="D294" s="191" t="s">
        <v>598</v>
      </c>
      <c r="E294" s="191" t="s">
        <v>701</v>
      </c>
      <c r="F294" s="191"/>
      <c r="G294" s="191"/>
      <c r="H294" s="183">
        <v>665</v>
      </c>
      <c r="I294" s="361" t="s">
        <v>332</v>
      </c>
      <c r="J294" s="207" t="str">
        <f>INDEX('Policy Characteristics'!D:D,MATCH(PolicyLevers!$C294,'Policy Characteristics'!$C:$C,0))</f>
        <v>Reduce Plant Downtime</v>
      </c>
      <c r="K294" s="207" t="str">
        <f>INDEX('Policy Characteristics'!E:E,MATCH(PolicyLevers!$C294,'Policy Characteristics'!$C:$C,0))</f>
        <v>elec reduce plant downtime</v>
      </c>
      <c r="L294" s="182">
        <f>INDEX('Policy Characteristics'!F:F,MATCH(PolicyLevers!$C294,'Policy Characteristics'!$C:$C,0))</f>
        <v>0</v>
      </c>
      <c r="M294" s="182">
        <f>INDEX('Policy Characteristics'!G:G,MATCH(PolicyLevers!$C294,'Policy Characteristics'!$C:$C,0))</f>
        <v>0</v>
      </c>
      <c r="N294" s="182">
        <f>INDEX('Policy Characteristics'!H:H,MATCH(PolicyLevers!$C294,'Policy Characteristics'!$C:$C,0))</f>
        <v>0</v>
      </c>
      <c r="O294" s="191">
        <f>INDEX('Policy Characteristics'!I:I,MATCH(PolicyLevers!$C294,'Policy Characteristics'!$C:$C,0))</f>
        <v>0</v>
      </c>
      <c r="P294" s="186"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1">
        <f>INDEX('Policy Characteristics'!K:K,MATCH(PolicyLevers!$C294,'Policy Characteristics'!$C:$C,0))</f>
        <v>0</v>
      </c>
      <c r="R294" s="191">
        <f>INDEX('Policy Characteristics'!L:L,MATCH(PolicyLevers!$C294,'Policy Characteristics'!$C:$C,0))</f>
        <v>0</v>
      </c>
      <c r="S294" s="212">
        <f>INDEX('Policy Characteristics'!M:M,MATCH(PolicyLevers!$C294,'Policy Characteristics'!$C:$C,0))</f>
        <v>0</v>
      </c>
      <c r="T294" s="191">
        <f>INDEX('Policy Characteristics'!N:N,MATCH(PolicyLevers!$C294,'Policy Characteristics'!$C:$C,0))</f>
        <v>0</v>
      </c>
      <c r="U294" s="182">
        <f>INDEX('Policy Characteristics'!O:O,MATCH(PolicyLevers!$C294,'Policy Characteristics'!$C:$C,0))</f>
        <v>0</v>
      </c>
    </row>
    <row r="295" spans="1:21" s="182" customFormat="1" x14ac:dyDescent="0.25">
      <c r="A295" s="350" t="str">
        <f>INDEX('Policy Characteristics'!A:A,MATCH(PolicyLevers!$C295,'Policy Characteristics'!$C:$C,0))</f>
        <v>Electricity Supply</v>
      </c>
      <c r="B295" s="357" t="str">
        <f>INDEX('Policy Characteristics'!B:B,MATCH(PolicyLevers!$C295,'Policy Characteristics'!$C:$C,0))</f>
        <v>Reduce Plant Downtime</v>
      </c>
      <c r="C295" s="207" t="str">
        <f t="shared" si="21"/>
        <v>Percentage Reduction in Plant Downtime</v>
      </c>
      <c r="D295" s="191" t="s">
        <v>598</v>
      </c>
      <c r="E295" s="191" t="s">
        <v>703</v>
      </c>
      <c r="F295" s="191"/>
      <c r="G295" s="191"/>
      <c r="H295" s="183">
        <v>666</v>
      </c>
      <c r="I295" s="361" t="s">
        <v>332</v>
      </c>
      <c r="J295" s="207" t="str">
        <f>INDEX('Policy Characteristics'!D:D,MATCH(PolicyLevers!$C295,'Policy Characteristics'!$C:$C,0))</f>
        <v>Reduce Plant Downtime</v>
      </c>
      <c r="K295" s="207" t="str">
        <f>INDEX('Policy Characteristics'!E:E,MATCH(PolicyLevers!$C295,'Policy Characteristics'!$C:$C,0))</f>
        <v>elec reduce plant downtime</v>
      </c>
      <c r="L295" s="182">
        <f>INDEX('Policy Characteristics'!F:F,MATCH(PolicyLevers!$C295,'Policy Characteristics'!$C:$C,0))</f>
        <v>0</v>
      </c>
      <c r="M295" s="182">
        <f>INDEX('Policy Characteristics'!G:G,MATCH(PolicyLevers!$C295,'Policy Characteristics'!$C:$C,0))</f>
        <v>0</v>
      </c>
      <c r="N295" s="182">
        <f>INDEX('Policy Characteristics'!H:H,MATCH(PolicyLevers!$C295,'Policy Characteristics'!$C:$C,0))</f>
        <v>0</v>
      </c>
      <c r="O295" s="191">
        <f>INDEX('Policy Characteristics'!I:I,MATCH(PolicyLevers!$C295,'Policy Characteristics'!$C:$C,0))</f>
        <v>0</v>
      </c>
      <c r="P295" s="186"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1">
        <f>INDEX('Policy Characteristics'!K:K,MATCH(PolicyLevers!$C295,'Policy Characteristics'!$C:$C,0))</f>
        <v>0</v>
      </c>
      <c r="R295" s="191">
        <f>INDEX('Policy Characteristics'!L:L,MATCH(PolicyLevers!$C295,'Policy Characteristics'!$C:$C,0))</f>
        <v>0</v>
      </c>
      <c r="S295" s="212">
        <f>INDEX('Policy Characteristics'!M:M,MATCH(PolicyLevers!$C295,'Policy Characteristics'!$C:$C,0))</f>
        <v>0</v>
      </c>
      <c r="T295" s="191">
        <f>INDEX('Policy Characteristics'!N:N,MATCH(PolicyLevers!$C295,'Policy Characteristics'!$C:$C,0))</f>
        <v>0</v>
      </c>
      <c r="U295" s="182">
        <f>INDEX('Policy Characteristics'!O:O,MATCH(PolicyLevers!$C295,'Policy Characteristics'!$C:$C,0))</f>
        <v>0</v>
      </c>
    </row>
    <row r="296" spans="1:21" s="182" customFormat="1" x14ac:dyDescent="0.25">
      <c r="A296" s="350" t="str">
        <f>INDEX('Policy Characteristics'!A:A,MATCH(PolicyLevers!$C296,'Policy Characteristics'!$C:$C,0))</f>
        <v>Electricity Supply</v>
      </c>
      <c r="B296" s="357" t="str">
        <f>INDEX('Policy Characteristics'!B:B,MATCH(PolicyLevers!$C296,'Policy Characteristics'!$C:$C,0))</f>
        <v>Reduce Plant Downtime</v>
      </c>
      <c r="C296" s="207" t="str">
        <f t="shared" si="21"/>
        <v>Percentage Reduction in Plant Downtime</v>
      </c>
      <c r="D296" s="191" t="s">
        <v>598</v>
      </c>
      <c r="E296" s="191" t="s">
        <v>704</v>
      </c>
      <c r="F296" s="191"/>
      <c r="G296" s="191"/>
      <c r="H296" s="183">
        <v>667</v>
      </c>
      <c r="I296" s="361" t="s">
        <v>332</v>
      </c>
      <c r="J296" s="207" t="str">
        <f>INDEX('Policy Characteristics'!D:D,MATCH(PolicyLevers!$C296,'Policy Characteristics'!$C:$C,0))</f>
        <v>Reduce Plant Downtime</v>
      </c>
      <c r="K296" s="207" t="str">
        <f>INDEX('Policy Characteristics'!E:E,MATCH(PolicyLevers!$C296,'Policy Characteristics'!$C:$C,0))</f>
        <v>elec reduce plant downtime</v>
      </c>
      <c r="L296" s="182">
        <f>INDEX('Policy Characteristics'!F:F,MATCH(PolicyLevers!$C296,'Policy Characteristics'!$C:$C,0))</f>
        <v>0</v>
      </c>
      <c r="M296" s="182">
        <f>INDEX('Policy Characteristics'!G:G,MATCH(PolicyLevers!$C296,'Policy Characteristics'!$C:$C,0))</f>
        <v>0</v>
      </c>
      <c r="N296" s="182">
        <f>INDEX('Policy Characteristics'!H:H,MATCH(PolicyLevers!$C296,'Policy Characteristics'!$C:$C,0))</f>
        <v>0</v>
      </c>
      <c r="O296" s="191">
        <f>INDEX('Policy Characteristics'!I:I,MATCH(PolicyLevers!$C296,'Policy Characteristics'!$C:$C,0))</f>
        <v>0</v>
      </c>
      <c r="P296" s="186"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1">
        <f>INDEX('Policy Characteristics'!K:K,MATCH(PolicyLevers!$C296,'Policy Characteristics'!$C:$C,0))</f>
        <v>0</v>
      </c>
      <c r="R296" s="191">
        <f>INDEX('Policy Characteristics'!L:L,MATCH(PolicyLevers!$C296,'Policy Characteristics'!$C:$C,0))</f>
        <v>0</v>
      </c>
      <c r="S296" s="212">
        <f>INDEX('Policy Characteristics'!M:M,MATCH(PolicyLevers!$C296,'Policy Characteristics'!$C:$C,0))</f>
        <v>0</v>
      </c>
      <c r="T296" s="191">
        <f>INDEX('Policy Characteristics'!N:N,MATCH(PolicyLevers!$C296,'Policy Characteristics'!$C:$C,0))</f>
        <v>0</v>
      </c>
      <c r="U296" s="182">
        <f>INDEX('Policy Characteristics'!O:O,MATCH(PolicyLevers!$C296,'Policy Characteristics'!$C:$C,0))</f>
        <v>0</v>
      </c>
    </row>
    <row r="297" spans="1:21" s="182" customFormat="1" x14ac:dyDescent="0.25">
      <c r="A297" s="350" t="str">
        <f>INDEX('Policy Characteristics'!A:A,MATCH(PolicyLevers!$C297,'Policy Characteristics'!$C:$C,0))</f>
        <v>Electricity Supply</v>
      </c>
      <c r="B297" s="357" t="str">
        <f>INDEX('Policy Characteristics'!B:B,MATCH(PolicyLevers!$C297,'Policy Characteristics'!$C:$C,0))</f>
        <v>Reduce Plant Downtime</v>
      </c>
      <c r="C297" s="207" t="str">
        <f t="shared" si="21"/>
        <v>Percentage Reduction in Plant Downtime</v>
      </c>
      <c r="D297" s="191" t="s">
        <v>600</v>
      </c>
      <c r="E297" s="191" t="s">
        <v>701</v>
      </c>
      <c r="F297" s="191"/>
      <c r="G297" s="191"/>
      <c r="H297" s="183">
        <v>668</v>
      </c>
      <c r="I297" s="361" t="s">
        <v>332</v>
      </c>
      <c r="J297" s="207" t="str">
        <f>INDEX('Policy Characteristics'!D:D,MATCH(PolicyLevers!$C297,'Policy Characteristics'!$C:$C,0))</f>
        <v>Reduce Plant Downtime</v>
      </c>
      <c r="K297" s="207" t="str">
        <f>INDEX('Policy Characteristics'!E:E,MATCH(PolicyLevers!$C297,'Policy Characteristics'!$C:$C,0))</f>
        <v>elec reduce plant downtime</v>
      </c>
      <c r="L297" s="182">
        <f>INDEX('Policy Characteristics'!F:F,MATCH(PolicyLevers!$C297,'Policy Characteristics'!$C:$C,0))</f>
        <v>0</v>
      </c>
      <c r="M297" s="182">
        <f>INDEX('Policy Characteristics'!G:G,MATCH(PolicyLevers!$C297,'Policy Characteristics'!$C:$C,0))</f>
        <v>0</v>
      </c>
      <c r="N297" s="182">
        <f>INDEX('Policy Characteristics'!H:H,MATCH(PolicyLevers!$C297,'Policy Characteristics'!$C:$C,0))</f>
        <v>0</v>
      </c>
      <c r="O297" s="191">
        <f>INDEX('Policy Characteristics'!I:I,MATCH(PolicyLevers!$C297,'Policy Characteristics'!$C:$C,0))</f>
        <v>0</v>
      </c>
      <c r="P297" s="186"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1">
        <f>INDEX('Policy Characteristics'!K:K,MATCH(PolicyLevers!$C297,'Policy Characteristics'!$C:$C,0))</f>
        <v>0</v>
      </c>
      <c r="R297" s="191">
        <f>INDEX('Policy Characteristics'!L:L,MATCH(PolicyLevers!$C297,'Policy Characteristics'!$C:$C,0))</f>
        <v>0</v>
      </c>
      <c r="S297" s="212">
        <f>INDEX('Policy Characteristics'!M:M,MATCH(PolicyLevers!$C297,'Policy Characteristics'!$C:$C,0))</f>
        <v>0</v>
      </c>
      <c r="T297" s="191">
        <f>INDEX('Policy Characteristics'!N:N,MATCH(PolicyLevers!$C297,'Policy Characteristics'!$C:$C,0))</f>
        <v>0</v>
      </c>
      <c r="U297" s="182">
        <f>INDEX('Policy Characteristics'!O:O,MATCH(PolicyLevers!$C297,'Policy Characteristics'!$C:$C,0))</f>
        <v>0</v>
      </c>
    </row>
    <row r="298" spans="1:21" s="182" customFormat="1" x14ac:dyDescent="0.25">
      <c r="A298" s="350" t="str">
        <f>INDEX('Policy Characteristics'!A:A,MATCH(PolicyLevers!$C298,'Policy Characteristics'!$C:$C,0))</f>
        <v>Electricity Supply</v>
      </c>
      <c r="B298" s="357" t="str">
        <f>INDEX('Policy Characteristics'!B:B,MATCH(PolicyLevers!$C298,'Policy Characteristics'!$C:$C,0))</f>
        <v>Reduce Plant Downtime</v>
      </c>
      <c r="C298" s="207" t="str">
        <f t="shared" si="21"/>
        <v>Percentage Reduction in Plant Downtime</v>
      </c>
      <c r="D298" s="191" t="s">
        <v>600</v>
      </c>
      <c r="E298" s="191" t="s">
        <v>703</v>
      </c>
      <c r="F298" s="191"/>
      <c r="G298" s="191"/>
      <c r="H298" s="183">
        <v>669</v>
      </c>
      <c r="I298" s="361" t="s">
        <v>332</v>
      </c>
      <c r="J298" s="207" t="str">
        <f>INDEX('Policy Characteristics'!D:D,MATCH(PolicyLevers!$C298,'Policy Characteristics'!$C:$C,0))</f>
        <v>Reduce Plant Downtime</v>
      </c>
      <c r="K298" s="207" t="str">
        <f>INDEX('Policy Characteristics'!E:E,MATCH(PolicyLevers!$C298,'Policy Characteristics'!$C:$C,0))</f>
        <v>elec reduce plant downtime</v>
      </c>
      <c r="L298" s="182">
        <f>INDEX('Policy Characteristics'!F:F,MATCH(PolicyLevers!$C298,'Policy Characteristics'!$C:$C,0))</f>
        <v>0</v>
      </c>
      <c r="M298" s="182">
        <f>INDEX('Policy Characteristics'!G:G,MATCH(PolicyLevers!$C298,'Policy Characteristics'!$C:$C,0))</f>
        <v>0</v>
      </c>
      <c r="N298" s="182">
        <f>INDEX('Policy Characteristics'!H:H,MATCH(PolicyLevers!$C298,'Policy Characteristics'!$C:$C,0))</f>
        <v>0</v>
      </c>
      <c r="O298" s="191">
        <f>INDEX('Policy Characteristics'!I:I,MATCH(PolicyLevers!$C298,'Policy Characteristics'!$C:$C,0))</f>
        <v>0</v>
      </c>
      <c r="P298" s="186"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1">
        <f>INDEX('Policy Characteristics'!K:K,MATCH(PolicyLevers!$C298,'Policy Characteristics'!$C:$C,0))</f>
        <v>0</v>
      </c>
      <c r="R298" s="191">
        <f>INDEX('Policy Characteristics'!L:L,MATCH(PolicyLevers!$C298,'Policy Characteristics'!$C:$C,0))</f>
        <v>0</v>
      </c>
      <c r="S298" s="212">
        <f>INDEX('Policy Characteristics'!M:M,MATCH(PolicyLevers!$C298,'Policy Characteristics'!$C:$C,0))</f>
        <v>0</v>
      </c>
      <c r="T298" s="191">
        <f>INDEX('Policy Characteristics'!N:N,MATCH(PolicyLevers!$C298,'Policy Characteristics'!$C:$C,0))</f>
        <v>0</v>
      </c>
      <c r="U298" s="182">
        <f>INDEX('Policy Characteristics'!O:O,MATCH(PolicyLevers!$C298,'Policy Characteristics'!$C:$C,0))</f>
        <v>0</v>
      </c>
    </row>
    <row r="299" spans="1:21" s="182" customFormat="1" x14ac:dyDescent="0.25">
      <c r="A299" s="350" t="str">
        <f>INDEX('Policy Characteristics'!A:A,MATCH(PolicyLevers!$C299,'Policy Characteristics'!$C:$C,0))</f>
        <v>Electricity Supply</v>
      </c>
      <c r="B299" s="357" t="str">
        <f>INDEX('Policy Characteristics'!B:B,MATCH(PolicyLevers!$C299,'Policy Characteristics'!$C:$C,0))</f>
        <v>Reduce Plant Downtime</v>
      </c>
      <c r="C299" s="207" t="str">
        <f t="shared" si="21"/>
        <v>Percentage Reduction in Plant Downtime</v>
      </c>
      <c r="D299" s="191" t="s">
        <v>600</v>
      </c>
      <c r="E299" s="191" t="s">
        <v>704</v>
      </c>
      <c r="F299" s="191"/>
      <c r="G299" s="191"/>
      <c r="H299" s="183">
        <v>670</v>
      </c>
      <c r="I299" s="361" t="s">
        <v>332</v>
      </c>
      <c r="J299" s="207" t="str">
        <f>INDEX('Policy Characteristics'!D:D,MATCH(PolicyLevers!$C299,'Policy Characteristics'!$C:$C,0))</f>
        <v>Reduce Plant Downtime</v>
      </c>
      <c r="K299" s="207" t="str">
        <f>INDEX('Policy Characteristics'!E:E,MATCH(PolicyLevers!$C299,'Policy Characteristics'!$C:$C,0))</f>
        <v>elec reduce plant downtime</v>
      </c>
      <c r="L299" s="182">
        <f>INDEX('Policy Characteristics'!F:F,MATCH(PolicyLevers!$C299,'Policy Characteristics'!$C:$C,0))</f>
        <v>0</v>
      </c>
      <c r="M299" s="182">
        <f>INDEX('Policy Characteristics'!G:G,MATCH(PolicyLevers!$C299,'Policy Characteristics'!$C:$C,0))</f>
        <v>0</v>
      </c>
      <c r="N299" s="182">
        <f>INDEX('Policy Characteristics'!H:H,MATCH(PolicyLevers!$C299,'Policy Characteristics'!$C:$C,0))</f>
        <v>0</v>
      </c>
      <c r="O299" s="191">
        <f>INDEX('Policy Characteristics'!I:I,MATCH(PolicyLevers!$C299,'Policy Characteristics'!$C:$C,0))</f>
        <v>0</v>
      </c>
      <c r="P299" s="186"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1">
        <f>INDEX('Policy Characteristics'!K:K,MATCH(PolicyLevers!$C299,'Policy Characteristics'!$C:$C,0))</f>
        <v>0</v>
      </c>
      <c r="R299" s="191">
        <f>INDEX('Policy Characteristics'!L:L,MATCH(PolicyLevers!$C299,'Policy Characteristics'!$C:$C,0))</f>
        <v>0</v>
      </c>
      <c r="S299" s="212">
        <f>INDEX('Policy Characteristics'!M:M,MATCH(PolicyLevers!$C299,'Policy Characteristics'!$C:$C,0))</f>
        <v>0</v>
      </c>
      <c r="T299" s="191">
        <f>INDEX('Policy Characteristics'!N:N,MATCH(PolicyLevers!$C299,'Policy Characteristics'!$C:$C,0))</f>
        <v>0</v>
      </c>
      <c r="U299" s="182">
        <f>INDEX('Policy Characteristics'!O:O,MATCH(PolicyLevers!$C299,'Policy Characteristics'!$C:$C,0))</f>
        <v>0</v>
      </c>
    </row>
    <row r="300" spans="1:21" s="182" customFormat="1" x14ac:dyDescent="0.25">
      <c r="A300" s="350" t="str">
        <f>INDEX('Policy Characteristics'!A:A,MATCH(PolicyLevers!$C300,'Policy Characteristics'!$C:$C,0))</f>
        <v>Electricity Supply</v>
      </c>
      <c r="B300" s="357" t="str">
        <f>INDEX('Policy Characteristics'!B:B,MATCH(PolicyLevers!$C300,'Policy Characteristics'!$C:$C,0))</f>
        <v>Reduce Plant Downtime</v>
      </c>
      <c r="C300" s="207" t="str">
        <f t="shared" si="21"/>
        <v>Percentage Reduction in Plant Downtime</v>
      </c>
      <c r="D300" s="191" t="s">
        <v>604</v>
      </c>
      <c r="E300" s="191" t="s">
        <v>701</v>
      </c>
      <c r="F300" s="191"/>
      <c r="G300" s="191"/>
      <c r="H300" s="183">
        <v>671</v>
      </c>
      <c r="I300" s="361" t="s">
        <v>332</v>
      </c>
      <c r="J300" s="207" t="str">
        <f>INDEX('Policy Characteristics'!D:D,MATCH(PolicyLevers!$C300,'Policy Characteristics'!$C:$C,0))</f>
        <v>Reduce Plant Downtime</v>
      </c>
      <c r="K300" s="207" t="str">
        <f>INDEX('Policy Characteristics'!E:E,MATCH(PolicyLevers!$C300,'Policy Characteristics'!$C:$C,0))</f>
        <v>elec reduce plant downtime</v>
      </c>
      <c r="L300" s="182">
        <f>INDEX('Policy Characteristics'!F:F,MATCH(PolicyLevers!$C300,'Policy Characteristics'!$C:$C,0))</f>
        <v>0</v>
      </c>
      <c r="M300" s="182">
        <f>INDEX('Policy Characteristics'!G:G,MATCH(PolicyLevers!$C300,'Policy Characteristics'!$C:$C,0))</f>
        <v>0</v>
      </c>
      <c r="N300" s="182">
        <f>INDEX('Policy Characteristics'!H:H,MATCH(PolicyLevers!$C300,'Policy Characteristics'!$C:$C,0))</f>
        <v>0</v>
      </c>
      <c r="O300" s="191">
        <f>INDEX('Policy Characteristics'!I:I,MATCH(PolicyLevers!$C300,'Policy Characteristics'!$C:$C,0))</f>
        <v>0</v>
      </c>
      <c r="P300" s="186"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1">
        <f>INDEX('Policy Characteristics'!K:K,MATCH(PolicyLevers!$C300,'Policy Characteristics'!$C:$C,0))</f>
        <v>0</v>
      </c>
      <c r="R300" s="191">
        <f>INDEX('Policy Characteristics'!L:L,MATCH(PolicyLevers!$C300,'Policy Characteristics'!$C:$C,0))</f>
        <v>0</v>
      </c>
      <c r="S300" s="212">
        <f>INDEX('Policy Characteristics'!M:M,MATCH(PolicyLevers!$C300,'Policy Characteristics'!$C:$C,0))</f>
        <v>0</v>
      </c>
      <c r="T300" s="191">
        <f>INDEX('Policy Characteristics'!N:N,MATCH(PolicyLevers!$C300,'Policy Characteristics'!$C:$C,0))</f>
        <v>0</v>
      </c>
      <c r="U300" s="182">
        <f>INDEX('Policy Characteristics'!O:O,MATCH(PolicyLevers!$C300,'Policy Characteristics'!$C:$C,0))</f>
        <v>0</v>
      </c>
    </row>
    <row r="301" spans="1:21" s="182" customFormat="1" x14ac:dyDescent="0.25">
      <c r="A301" s="350" t="str">
        <f>INDEX('Policy Characteristics'!A:A,MATCH(PolicyLevers!$C301,'Policy Characteristics'!$C:$C,0))</f>
        <v>Electricity Supply</v>
      </c>
      <c r="B301" s="357" t="str">
        <f>INDEX('Policy Characteristics'!B:B,MATCH(PolicyLevers!$C301,'Policy Characteristics'!$C:$C,0))</f>
        <v>Reduce Plant Downtime</v>
      </c>
      <c r="C301" s="207" t="str">
        <f t="shared" si="21"/>
        <v>Percentage Reduction in Plant Downtime</v>
      </c>
      <c r="D301" s="191" t="s">
        <v>604</v>
      </c>
      <c r="E301" s="191" t="s">
        <v>703</v>
      </c>
      <c r="F301" s="191"/>
      <c r="G301" s="191"/>
      <c r="H301" s="183">
        <v>672</v>
      </c>
      <c r="I301" s="361" t="s">
        <v>332</v>
      </c>
      <c r="J301" s="207" t="str">
        <f>INDEX('Policy Characteristics'!D:D,MATCH(PolicyLevers!$C301,'Policy Characteristics'!$C:$C,0))</f>
        <v>Reduce Plant Downtime</v>
      </c>
      <c r="K301" s="207" t="str">
        <f>INDEX('Policy Characteristics'!E:E,MATCH(PolicyLevers!$C301,'Policy Characteristics'!$C:$C,0))</f>
        <v>elec reduce plant downtime</v>
      </c>
      <c r="L301" s="182">
        <f>INDEX('Policy Characteristics'!F:F,MATCH(PolicyLevers!$C301,'Policy Characteristics'!$C:$C,0))</f>
        <v>0</v>
      </c>
      <c r="M301" s="182">
        <f>INDEX('Policy Characteristics'!G:G,MATCH(PolicyLevers!$C301,'Policy Characteristics'!$C:$C,0))</f>
        <v>0</v>
      </c>
      <c r="N301" s="182">
        <f>INDEX('Policy Characteristics'!H:H,MATCH(PolicyLevers!$C301,'Policy Characteristics'!$C:$C,0))</f>
        <v>0</v>
      </c>
      <c r="O301" s="191">
        <f>INDEX('Policy Characteristics'!I:I,MATCH(PolicyLevers!$C301,'Policy Characteristics'!$C:$C,0))</f>
        <v>0</v>
      </c>
      <c r="P301" s="186"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1">
        <f>INDEX('Policy Characteristics'!K:K,MATCH(PolicyLevers!$C301,'Policy Characteristics'!$C:$C,0))</f>
        <v>0</v>
      </c>
      <c r="R301" s="191">
        <f>INDEX('Policy Characteristics'!L:L,MATCH(PolicyLevers!$C301,'Policy Characteristics'!$C:$C,0))</f>
        <v>0</v>
      </c>
      <c r="S301" s="212">
        <f>INDEX('Policy Characteristics'!M:M,MATCH(PolicyLevers!$C301,'Policy Characteristics'!$C:$C,0))</f>
        <v>0</v>
      </c>
      <c r="T301" s="191">
        <f>INDEX('Policy Characteristics'!N:N,MATCH(PolicyLevers!$C301,'Policy Characteristics'!$C:$C,0))</f>
        <v>0</v>
      </c>
      <c r="U301" s="182">
        <f>INDEX('Policy Characteristics'!O:O,MATCH(PolicyLevers!$C301,'Policy Characteristics'!$C:$C,0))</f>
        <v>0</v>
      </c>
    </row>
    <row r="302" spans="1:21" s="182" customFormat="1" x14ac:dyDescent="0.25">
      <c r="A302" s="350" t="str">
        <f>INDEX('Policy Characteristics'!A:A,MATCH(PolicyLevers!$C302,'Policy Characteristics'!$C:$C,0))</f>
        <v>Electricity Supply</v>
      </c>
      <c r="B302" s="357" t="str">
        <f>INDEX('Policy Characteristics'!B:B,MATCH(PolicyLevers!$C302,'Policy Characteristics'!$C:$C,0))</f>
        <v>Reduce Plant Downtime</v>
      </c>
      <c r="C302" s="207" t="str">
        <f t="shared" si="21"/>
        <v>Percentage Reduction in Plant Downtime</v>
      </c>
      <c r="D302" s="191" t="s">
        <v>604</v>
      </c>
      <c r="E302" s="191" t="s">
        <v>704</v>
      </c>
      <c r="F302" s="191"/>
      <c r="G302" s="191"/>
      <c r="H302" s="183">
        <v>673</v>
      </c>
      <c r="I302" s="361" t="s">
        <v>332</v>
      </c>
      <c r="J302" s="207" t="str">
        <f>INDEX('Policy Characteristics'!D:D,MATCH(PolicyLevers!$C302,'Policy Characteristics'!$C:$C,0))</f>
        <v>Reduce Plant Downtime</v>
      </c>
      <c r="K302" s="207" t="str">
        <f>INDEX('Policy Characteristics'!E:E,MATCH(PolicyLevers!$C302,'Policy Characteristics'!$C:$C,0))</f>
        <v>elec reduce plant downtime</v>
      </c>
      <c r="L302" s="182">
        <f>INDEX('Policy Characteristics'!F:F,MATCH(PolicyLevers!$C302,'Policy Characteristics'!$C:$C,0))</f>
        <v>0</v>
      </c>
      <c r="M302" s="182">
        <f>INDEX('Policy Characteristics'!G:G,MATCH(PolicyLevers!$C302,'Policy Characteristics'!$C:$C,0))</f>
        <v>0</v>
      </c>
      <c r="N302" s="182">
        <f>INDEX('Policy Characteristics'!H:H,MATCH(PolicyLevers!$C302,'Policy Characteristics'!$C:$C,0))</f>
        <v>0</v>
      </c>
      <c r="O302" s="191">
        <f>INDEX('Policy Characteristics'!I:I,MATCH(PolicyLevers!$C302,'Policy Characteristics'!$C:$C,0))</f>
        <v>0</v>
      </c>
      <c r="P302" s="186"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1">
        <f>INDEX('Policy Characteristics'!K:K,MATCH(PolicyLevers!$C302,'Policy Characteristics'!$C:$C,0))</f>
        <v>0</v>
      </c>
      <c r="R302" s="191">
        <f>INDEX('Policy Characteristics'!L:L,MATCH(PolicyLevers!$C302,'Policy Characteristics'!$C:$C,0))</f>
        <v>0</v>
      </c>
      <c r="S302" s="212">
        <f>INDEX('Policy Characteristics'!M:M,MATCH(PolicyLevers!$C302,'Policy Characteristics'!$C:$C,0))</f>
        <v>0</v>
      </c>
      <c r="T302" s="191">
        <f>INDEX('Policy Characteristics'!N:N,MATCH(PolicyLevers!$C302,'Policy Characteristics'!$C:$C,0))</f>
        <v>0</v>
      </c>
      <c r="U302" s="182">
        <f>INDEX('Policy Characteristics'!O:O,MATCH(PolicyLevers!$C302,'Policy Characteristics'!$C:$C,0))</f>
        <v>0</v>
      </c>
    </row>
    <row r="303" spans="1:21" s="182" customFormat="1" x14ac:dyDescent="0.25">
      <c r="A303" s="350" t="str">
        <f>INDEX('Policy Characteristics'!A:A,MATCH(PolicyLevers!$C303,'Policy Characteristics'!$C:$C,0))</f>
        <v>Electricity Supply</v>
      </c>
      <c r="B303" s="357" t="str">
        <f>INDEX('Policy Characteristics'!B:B,MATCH(PolicyLevers!$C303,'Policy Characteristics'!$C:$C,0))</f>
        <v>Reduce Plant Downtime</v>
      </c>
      <c r="C303" s="207" t="str">
        <f t="shared" si="21"/>
        <v>Percentage Reduction in Plant Downtime</v>
      </c>
      <c r="D303" s="191" t="s">
        <v>606</v>
      </c>
      <c r="E303" s="191" t="s">
        <v>701</v>
      </c>
      <c r="F303" s="191"/>
      <c r="G303" s="191"/>
      <c r="H303" s="183">
        <v>674</v>
      </c>
      <c r="I303" s="361" t="s">
        <v>332</v>
      </c>
      <c r="J303" s="207" t="str">
        <f>INDEX('Policy Characteristics'!D:D,MATCH(PolicyLevers!$C303,'Policy Characteristics'!$C:$C,0))</f>
        <v>Reduce Plant Downtime</v>
      </c>
      <c r="K303" s="207" t="str">
        <f>INDEX('Policy Characteristics'!E:E,MATCH(PolicyLevers!$C303,'Policy Characteristics'!$C:$C,0))</f>
        <v>elec reduce plant downtime</v>
      </c>
      <c r="L303" s="182">
        <f>INDEX('Policy Characteristics'!F:F,MATCH(PolicyLevers!$C303,'Policy Characteristics'!$C:$C,0))</f>
        <v>0</v>
      </c>
      <c r="M303" s="182">
        <f>INDEX('Policy Characteristics'!G:G,MATCH(PolicyLevers!$C303,'Policy Characteristics'!$C:$C,0))</f>
        <v>0</v>
      </c>
      <c r="N303" s="182">
        <f>INDEX('Policy Characteristics'!H:H,MATCH(PolicyLevers!$C303,'Policy Characteristics'!$C:$C,0))</f>
        <v>0</v>
      </c>
      <c r="O303" s="191">
        <f>INDEX('Policy Characteristics'!I:I,MATCH(PolicyLevers!$C303,'Policy Characteristics'!$C:$C,0))</f>
        <v>0</v>
      </c>
      <c r="P303" s="186"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1">
        <f>INDEX('Policy Characteristics'!K:K,MATCH(PolicyLevers!$C303,'Policy Characteristics'!$C:$C,0))</f>
        <v>0</v>
      </c>
      <c r="R303" s="191">
        <f>INDEX('Policy Characteristics'!L:L,MATCH(PolicyLevers!$C303,'Policy Characteristics'!$C:$C,0))</f>
        <v>0</v>
      </c>
      <c r="S303" s="212">
        <f>INDEX('Policy Characteristics'!M:M,MATCH(PolicyLevers!$C303,'Policy Characteristics'!$C:$C,0))</f>
        <v>0</v>
      </c>
      <c r="T303" s="191">
        <f>INDEX('Policy Characteristics'!N:N,MATCH(PolicyLevers!$C303,'Policy Characteristics'!$C:$C,0))</f>
        <v>0</v>
      </c>
      <c r="U303" s="182">
        <f>INDEX('Policy Characteristics'!O:O,MATCH(PolicyLevers!$C303,'Policy Characteristics'!$C:$C,0))</f>
        <v>0</v>
      </c>
    </row>
    <row r="304" spans="1:21" s="182" customFormat="1" x14ac:dyDescent="0.25">
      <c r="A304" s="350" t="str">
        <f>INDEX('Policy Characteristics'!A:A,MATCH(PolicyLevers!$C304,'Policy Characteristics'!$C:$C,0))</f>
        <v>Electricity Supply</v>
      </c>
      <c r="B304" s="357" t="str">
        <f>INDEX('Policy Characteristics'!B:B,MATCH(PolicyLevers!$C304,'Policy Characteristics'!$C:$C,0))</f>
        <v>Reduce Plant Downtime</v>
      </c>
      <c r="C304" s="207" t="str">
        <f t="shared" si="21"/>
        <v>Percentage Reduction in Plant Downtime</v>
      </c>
      <c r="D304" s="191" t="s">
        <v>606</v>
      </c>
      <c r="E304" s="191" t="s">
        <v>703</v>
      </c>
      <c r="F304" s="191"/>
      <c r="G304" s="191"/>
      <c r="H304" s="183">
        <v>675</v>
      </c>
      <c r="I304" s="361" t="s">
        <v>332</v>
      </c>
      <c r="J304" s="207" t="str">
        <f>INDEX('Policy Characteristics'!D:D,MATCH(PolicyLevers!$C304,'Policy Characteristics'!$C:$C,0))</f>
        <v>Reduce Plant Downtime</v>
      </c>
      <c r="K304" s="207" t="str">
        <f>INDEX('Policy Characteristics'!E:E,MATCH(PolicyLevers!$C304,'Policy Characteristics'!$C:$C,0))</f>
        <v>elec reduce plant downtime</v>
      </c>
      <c r="L304" s="182">
        <f>INDEX('Policy Characteristics'!F:F,MATCH(PolicyLevers!$C304,'Policy Characteristics'!$C:$C,0))</f>
        <v>0</v>
      </c>
      <c r="M304" s="182">
        <f>INDEX('Policy Characteristics'!G:G,MATCH(PolicyLevers!$C304,'Policy Characteristics'!$C:$C,0))</f>
        <v>0</v>
      </c>
      <c r="N304" s="182">
        <f>INDEX('Policy Characteristics'!H:H,MATCH(PolicyLevers!$C304,'Policy Characteristics'!$C:$C,0))</f>
        <v>0</v>
      </c>
      <c r="O304" s="191">
        <f>INDEX('Policy Characteristics'!I:I,MATCH(PolicyLevers!$C304,'Policy Characteristics'!$C:$C,0))</f>
        <v>0</v>
      </c>
      <c r="P304" s="186"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1">
        <f>INDEX('Policy Characteristics'!K:K,MATCH(PolicyLevers!$C304,'Policy Characteristics'!$C:$C,0))</f>
        <v>0</v>
      </c>
      <c r="R304" s="191">
        <f>INDEX('Policy Characteristics'!L:L,MATCH(PolicyLevers!$C304,'Policy Characteristics'!$C:$C,0))</f>
        <v>0</v>
      </c>
      <c r="S304" s="212">
        <f>INDEX('Policy Characteristics'!M:M,MATCH(PolicyLevers!$C304,'Policy Characteristics'!$C:$C,0))</f>
        <v>0</v>
      </c>
      <c r="T304" s="191">
        <f>INDEX('Policy Characteristics'!N:N,MATCH(PolicyLevers!$C304,'Policy Characteristics'!$C:$C,0))</f>
        <v>0</v>
      </c>
      <c r="U304" s="182">
        <f>INDEX('Policy Characteristics'!O:O,MATCH(PolicyLevers!$C304,'Policy Characteristics'!$C:$C,0))</f>
        <v>0</v>
      </c>
    </row>
    <row r="305" spans="1:21" s="182" customFormat="1" x14ac:dyDescent="0.25">
      <c r="A305" s="350" t="str">
        <f>INDEX('Policy Characteristics'!A:A,MATCH(PolicyLevers!$C305,'Policy Characteristics'!$C:$C,0))</f>
        <v>Electricity Supply</v>
      </c>
      <c r="B305" s="357" t="str">
        <f>INDEX('Policy Characteristics'!B:B,MATCH(PolicyLevers!$C305,'Policy Characteristics'!$C:$C,0))</f>
        <v>Reduce Plant Downtime</v>
      </c>
      <c r="C305" s="207" t="str">
        <f t="shared" si="21"/>
        <v>Percentage Reduction in Plant Downtime</v>
      </c>
      <c r="D305" s="191" t="s">
        <v>606</v>
      </c>
      <c r="E305" s="191" t="s">
        <v>704</v>
      </c>
      <c r="F305" s="191"/>
      <c r="G305" s="191"/>
      <c r="H305" s="183">
        <v>676</v>
      </c>
      <c r="I305" s="361" t="s">
        <v>332</v>
      </c>
      <c r="J305" s="207" t="str">
        <f>INDEX('Policy Characteristics'!D:D,MATCH(PolicyLevers!$C305,'Policy Characteristics'!$C:$C,0))</f>
        <v>Reduce Plant Downtime</v>
      </c>
      <c r="K305" s="207" t="str">
        <f>INDEX('Policy Characteristics'!E:E,MATCH(PolicyLevers!$C305,'Policy Characteristics'!$C:$C,0))</f>
        <v>elec reduce plant downtime</v>
      </c>
      <c r="L305" s="182">
        <f>INDEX('Policy Characteristics'!F:F,MATCH(PolicyLevers!$C305,'Policy Characteristics'!$C:$C,0))</f>
        <v>0</v>
      </c>
      <c r="M305" s="182">
        <f>INDEX('Policy Characteristics'!G:G,MATCH(PolicyLevers!$C305,'Policy Characteristics'!$C:$C,0))</f>
        <v>0</v>
      </c>
      <c r="N305" s="182">
        <f>INDEX('Policy Characteristics'!H:H,MATCH(PolicyLevers!$C305,'Policy Characteristics'!$C:$C,0))</f>
        <v>0</v>
      </c>
      <c r="O305" s="191">
        <f>INDEX('Policy Characteristics'!I:I,MATCH(PolicyLevers!$C305,'Policy Characteristics'!$C:$C,0))</f>
        <v>0</v>
      </c>
      <c r="P305" s="186"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1">
        <f>INDEX('Policy Characteristics'!K:K,MATCH(PolicyLevers!$C305,'Policy Characteristics'!$C:$C,0))</f>
        <v>0</v>
      </c>
      <c r="R305" s="191">
        <f>INDEX('Policy Characteristics'!L:L,MATCH(PolicyLevers!$C305,'Policy Characteristics'!$C:$C,0))</f>
        <v>0</v>
      </c>
      <c r="S305" s="212">
        <f>INDEX('Policy Characteristics'!M:M,MATCH(PolicyLevers!$C305,'Policy Characteristics'!$C:$C,0))</f>
        <v>0</v>
      </c>
      <c r="T305" s="191">
        <f>INDEX('Policy Characteristics'!N:N,MATCH(PolicyLevers!$C305,'Policy Characteristics'!$C:$C,0))</f>
        <v>0</v>
      </c>
      <c r="U305" s="182">
        <f>INDEX('Policy Characteristics'!O:O,MATCH(PolicyLevers!$C305,'Policy Characteristics'!$C:$C,0))</f>
        <v>0</v>
      </c>
    </row>
    <row r="306" spans="1:21" s="182" customFormat="1" x14ac:dyDescent="0.25">
      <c r="A306" s="350" t="str">
        <f>INDEX('Policy Characteristics'!A:A,MATCH(PolicyLevers!$C306,'Policy Characteristics'!$C:$C,0))</f>
        <v>Electricity Supply</v>
      </c>
      <c r="B306" s="357" t="str">
        <f>INDEX('Policy Characteristics'!B:B,MATCH(PolicyLevers!$C306,'Policy Characteristics'!$C:$C,0))</f>
        <v>Reduce Plant Downtime</v>
      </c>
      <c r="C306" s="207" t="str">
        <f t="shared" si="21"/>
        <v>Percentage Reduction in Plant Downtime</v>
      </c>
      <c r="D306" s="191" t="s">
        <v>608</v>
      </c>
      <c r="E306" s="191" t="s">
        <v>701</v>
      </c>
      <c r="F306" s="191"/>
      <c r="G306" s="191"/>
      <c r="H306" s="183">
        <v>677</v>
      </c>
      <c r="I306" s="361" t="s">
        <v>332</v>
      </c>
      <c r="J306" s="207" t="str">
        <f>INDEX('Policy Characteristics'!D:D,MATCH(PolicyLevers!$C306,'Policy Characteristics'!$C:$C,0))</f>
        <v>Reduce Plant Downtime</v>
      </c>
      <c r="K306" s="207" t="str">
        <f>INDEX('Policy Characteristics'!E:E,MATCH(PolicyLevers!$C306,'Policy Characteristics'!$C:$C,0))</f>
        <v>elec reduce plant downtime</v>
      </c>
      <c r="L306" s="190">
        <f>INDEX('Policy Characteristics'!F:F,MATCH(PolicyLevers!$C306,'Policy Characteristics'!$C:$C,0))</f>
        <v>0</v>
      </c>
      <c r="M306" s="190">
        <f>INDEX('Policy Characteristics'!G:G,MATCH(PolicyLevers!$C306,'Policy Characteristics'!$C:$C,0))</f>
        <v>0</v>
      </c>
      <c r="N306" s="251">
        <f>INDEX('Policy Characteristics'!H:H,MATCH(PolicyLevers!$C306,'Policy Characteristics'!$C:$C,0))</f>
        <v>0</v>
      </c>
      <c r="O306" s="199">
        <f>INDEX('Policy Characteristics'!I:I,MATCH(PolicyLevers!$C306,'Policy Characteristics'!$C:$C,0))</f>
        <v>0</v>
      </c>
      <c r="P306" s="186"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1">
        <f>INDEX('Policy Characteristics'!K:K,MATCH(PolicyLevers!$C306,'Policy Characteristics'!$C:$C,0))</f>
        <v>0</v>
      </c>
      <c r="R306" s="191">
        <f>INDEX('Policy Characteristics'!L:L,MATCH(PolicyLevers!$C306,'Policy Characteristics'!$C:$C,0))</f>
        <v>0</v>
      </c>
      <c r="S306" s="212">
        <f>INDEX('Policy Characteristics'!M:M,MATCH(PolicyLevers!$C306,'Policy Characteristics'!$C:$C,0))</f>
        <v>0</v>
      </c>
      <c r="T306" s="191">
        <f>INDEX('Policy Characteristics'!N:N,MATCH(PolicyLevers!$C306,'Policy Characteristics'!$C:$C,0))</f>
        <v>0</v>
      </c>
      <c r="U306" s="182">
        <f>INDEX('Policy Characteristics'!O:O,MATCH(PolicyLevers!$C306,'Policy Characteristics'!$C:$C,0))</f>
        <v>0</v>
      </c>
    </row>
    <row r="307" spans="1:21" s="182" customFormat="1" x14ac:dyDescent="0.25">
      <c r="A307" s="350" t="str">
        <f>INDEX('Policy Characteristics'!A:A,MATCH(PolicyLevers!$C307,'Policy Characteristics'!$C:$C,0))</f>
        <v>Electricity Supply</v>
      </c>
      <c r="B307" s="357" t="str">
        <f>INDEX('Policy Characteristics'!B:B,MATCH(PolicyLevers!$C307,'Policy Characteristics'!$C:$C,0))</f>
        <v>Reduce Plant Downtime</v>
      </c>
      <c r="C307" s="207" t="str">
        <f t="shared" ref="C307:C320" si="22">C$276</f>
        <v>Percentage Reduction in Plant Downtime</v>
      </c>
      <c r="D307" s="191" t="s">
        <v>608</v>
      </c>
      <c r="E307" s="191" t="s">
        <v>703</v>
      </c>
      <c r="F307" s="191"/>
      <c r="G307" s="191"/>
      <c r="H307" s="183">
        <v>678</v>
      </c>
      <c r="I307" s="361" t="s">
        <v>332</v>
      </c>
      <c r="J307" s="207" t="str">
        <f>INDEX('Policy Characteristics'!D:D,MATCH(PolicyLevers!$C307,'Policy Characteristics'!$C:$C,0))</f>
        <v>Reduce Plant Downtime</v>
      </c>
      <c r="K307" s="207" t="str">
        <f>INDEX('Policy Characteristics'!E:E,MATCH(PolicyLevers!$C307,'Policy Characteristics'!$C:$C,0))</f>
        <v>elec reduce plant downtime</v>
      </c>
      <c r="L307" s="190">
        <f>INDEX('Policy Characteristics'!F:F,MATCH(PolicyLevers!$C307,'Policy Characteristics'!$C:$C,0))</f>
        <v>0</v>
      </c>
      <c r="M307" s="190">
        <f>INDEX('Policy Characteristics'!G:G,MATCH(PolicyLevers!$C307,'Policy Characteristics'!$C:$C,0))</f>
        <v>0</v>
      </c>
      <c r="N307" s="251">
        <f>INDEX('Policy Characteristics'!H:H,MATCH(PolicyLevers!$C307,'Policy Characteristics'!$C:$C,0))</f>
        <v>0</v>
      </c>
      <c r="O307" s="199">
        <f>INDEX('Policy Characteristics'!I:I,MATCH(PolicyLevers!$C307,'Policy Characteristics'!$C:$C,0))</f>
        <v>0</v>
      </c>
      <c r="P307" s="186"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1">
        <f>INDEX('Policy Characteristics'!K:K,MATCH(PolicyLevers!$C307,'Policy Characteristics'!$C:$C,0))</f>
        <v>0</v>
      </c>
      <c r="R307" s="191">
        <f>INDEX('Policy Characteristics'!L:L,MATCH(PolicyLevers!$C307,'Policy Characteristics'!$C:$C,0))</f>
        <v>0</v>
      </c>
      <c r="S307" s="212">
        <f>INDEX('Policy Characteristics'!M:M,MATCH(PolicyLevers!$C307,'Policy Characteristics'!$C:$C,0))</f>
        <v>0</v>
      </c>
      <c r="T307" s="191">
        <f>INDEX('Policy Characteristics'!N:N,MATCH(PolicyLevers!$C307,'Policy Characteristics'!$C:$C,0))</f>
        <v>0</v>
      </c>
      <c r="U307" s="182">
        <f>INDEX('Policy Characteristics'!O:O,MATCH(PolicyLevers!$C307,'Policy Characteristics'!$C:$C,0))</f>
        <v>0</v>
      </c>
    </row>
    <row r="308" spans="1:21" s="182" customFormat="1" x14ac:dyDescent="0.25">
      <c r="A308" s="350" t="str">
        <f>INDEX('Policy Characteristics'!A:A,MATCH(PolicyLevers!$C308,'Policy Characteristics'!$C:$C,0))</f>
        <v>Electricity Supply</v>
      </c>
      <c r="B308" s="357" t="str">
        <f>INDEX('Policy Characteristics'!B:B,MATCH(PolicyLevers!$C308,'Policy Characteristics'!$C:$C,0))</f>
        <v>Reduce Plant Downtime</v>
      </c>
      <c r="C308" s="207" t="str">
        <f t="shared" si="22"/>
        <v>Percentage Reduction in Plant Downtime</v>
      </c>
      <c r="D308" s="191" t="s">
        <v>608</v>
      </c>
      <c r="E308" s="191" t="s">
        <v>704</v>
      </c>
      <c r="F308" s="191"/>
      <c r="G308" s="191"/>
      <c r="H308" s="183">
        <v>679</v>
      </c>
      <c r="I308" s="361" t="s">
        <v>332</v>
      </c>
      <c r="J308" s="207" t="str">
        <f>INDEX('Policy Characteristics'!D:D,MATCH(PolicyLevers!$C308,'Policy Characteristics'!$C:$C,0))</f>
        <v>Reduce Plant Downtime</v>
      </c>
      <c r="K308" s="207" t="str">
        <f>INDEX('Policy Characteristics'!E:E,MATCH(PolicyLevers!$C308,'Policy Characteristics'!$C:$C,0))</f>
        <v>elec reduce plant downtime</v>
      </c>
      <c r="L308" s="190">
        <f>INDEX('Policy Characteristics'!F:F,MATCH(PolicyLevers!$C308,'Policy Characteristics'!$C:$C,0))</f>
        <v>0</v>
      </c>
      <c r="M308" s="190">
        <f>INDEX('Policy Characteristics'!G:G,MATCH(PolicyLevers!$C308,'Policy Characteristics'!$C:$C,0))</f>
        <v>0</v>
      </c>
      <c r="N308" s="251">
        <f>INDEX('Policy Characteristics'!H:H,MATCH(PolicyLevers!$C308,'Policy Characteristics'!$C:$C,0))</f>
        <v>0</v>
      </c>
      <c r="O308" s="199">
        <f>INDEX('Policy Characteristics'!I:I,MATCH(PolicyLevers!$C308,'Policy Characteristics'!$C:$C,0))</f>
        <v>0</v>
      </c>
      <c r="P308" s="186"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1">
        <f>INDEX('Policy Characteristics'!K:K,MATCH(PolicyLevers!$C308,'Policy Characteristics'!$C:$C,0))</f>
        <v>0</v>
      </c>
      <c r="R308" s="191">
        <f>INDEX('Policy Characteristics'!L:L,MATCH(PolicyLevers!$C308,'Policy Characteristics'!$C:$C,0))</f>
        <v>0</v>
      </c>
      <c r="S308" s="212">
        <f>INDEX('Policy Characteristics'!M:M,MATCH(PolicyLevers!$C308,'Policy Characteristics'!$C:$C,0))</f>
        <v>0</v>
      </c>
      <c r="T308" s="191">
        <f>INDEX('Policy Characteristics'!N:N,MATCH(PolicyLevers!$C308,'Policy Characteristics'!$C:$C,0))</f>
        <v>0</v>
      </c>
      <c r="U308" s="182">
        <f>INDEX('Policy Characteristics'!O:O,MATCH(PolicyLevers!$C308,'Policy Characteristics'!$C:$C,0))</f>
        <v>0</v>
      </c>
    </row>
    <row r="309" spans="1:21" s="182" customFormat="1" x14ac:dyDescent="0.25">
      <c r="A309" s="350" t="str">
        <f>INDEX('Policy Characteristics'!A:A,MATCH(PolicyLevers!$C309,'Policy Characteristics'!$C:$C,0))</f>
        <v>Electricity Supply</v>
      </c>
      <c r="B309" s="357" t="str">
        <f>INDEX('Policy Characteristics'!B:B,MATCH(PolicyLevers!$C309,'Policy Characteristics'!$C:$C,0))</f>
        <v>Reduce Plant Downtime</v>
      </c>
      <c r="C309" s="207" t="str">
        <f t="shared" si="22"/>
        <v>Percentage Reduction in Plant Downtime</v>
      </c>
      <c r="D309" s="191" t="s">
        <v>611</v>
      </c>
      <c r="E309" s="191" t="s">
        <v>701</v>
      </c>
      <c r="F309" s="191"/>
      <c r="G309" s="191"/>
      <c r="H309" s="183">
        <v>680</v>
      </c>
      <c r="I309" s="361" t="s">
        <v>332</v>
      </c>
      <c r="J309" s="207" t="str">
        <f>INDEX('Policy Characteristics'!D:D,MATCH(PolicyLevers!$C309,'Policy Characteristics'!$C:$C,0))</f>
        <v>Reduce Plant Downtime</v>
      </c>
      <c r="K309" s="207" t="str">
        <f>INDEX('Policy Characteristics'!E:E,MATCH(PolicyLevers!$C309,'Policy Characteristics'!$C:$C,0))</f>
        <v>elec reduce plant downtime</v>
      </c>
      <c r="L309" s="190">
        <f>INDEX('Policy Characteristics'!F:F,MATCH(PolicyLevers!$C309,'Policy Characteristics'!$C:$C,0))</f>
        <v>0</v>
      </c>
      <c r="M309" s="190">
        <f>INDEX('Policy Characteristics'!G:G,MATCH(PolicyLevers!$C309,'Policy Characteristics'!$C:$C,0))</f>
        <v>0</v>
      </c>
      <c r="N309" s="251">
        <f>INDEX('Policy Characteristics'!H:H,MATCH(PolicyLevers!$C309,'Policy Characteristics'!$C:$C,0))</f>
        <v>0</v>
      </c>
      <c r="O309" s="199">
        <f>INDEX('Policy Characteristics'!I:I,MATCH(PolicyLevers!$C309,'Policy Characteristics'!$C:$C,0))</f>
        <v>0</v>
      </c>
      <c r="P309" s="186"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1">
        <f>INDEX('Policy Characteristics'!K:K,MATCH(PolicyLevers!$C309,'Policy Characteristics'!$C:$C,0))</f>
        <v>0</v>
      </c>
      <c r="R309" s="191">
        <f>INDEX('Policy Characteristics'!L:L,MATCH(PolicyLevers!$C309,'Policy Characteristics'!$C:$C,0))</f>
        <v>0</v>
      </c>
      <c r="S309" s="212">
        <f>INDEX('Policy Characteristics'!M:M,MATCH(PolicyLevers!$C309,'Policy Characteristics'!$C:$C,0))</f>
        <v>0</v>
      </c>
      <c r="T309" s="191">
        <f>INDEX('Policy Characteristics'!N:N,MATCH(PolicyLevers!$C309,'Policy Characteristics'!$C:$C,0))</f>
        <v>0</v>
      </c>
      <c r="U309" s="182">
        <f>INDEX('Policy Characteristics'!O:O,MATCH(PolicyLevers!$C309,'Policy Characteristics'!$C:$C,0))</f>
        <v>0</v>
      </c>
    </row>
    <row r="310" spans="1:21" s="182" customFormat="1" x14ac:dyDescent="0.25">
      <c r="A310" s="350" t="str">
        <f>INDEX('Policy Characteristics'!A:A,MATCH(PolicyLevers!$C310,'Policy Characteristics'!$C:$C,0))</f>
        <v>Electricity Supply</v>
      </c>
      <c r="B310" s="357" t="str">
        <f>INDEX('Policy Characteristics'!B:B,MATCH(PolicyLevers!$C310,'Policy Characteristics'!$C:$C,0))</f>
        <v>Reduce Plant Downtime</v>
      </c>
      <c r="C310" s="207" t="str">
        <f t="shared" si="22"/>
        <v>Percentage Reduction in Plant Downtime</v>
      </c>
      <c r="D310" s="191" t="s">
        <v>611</v>
      </c>
      <c r="E310" s="191" t="s">
        <v>703</v>
      </c>
      <c r="F310" s="191"/>
      <c r="G310" s="191"/>
      <c r="H310" s="183">
        <v>681</v>
      </c>
      <c r="I310" s="361" t="s">
        <v>332</v>
      </c>
      <c r="J310" s="207" t="str">
        <f>INDEX('Policy Characteristics'!D:D,MATCH(PolicyLevers!$C310,'Policy Characteristics'!$C:$C,0))</f>
        <v>Reduce Plant Downtime</v>
      </c>
      <c r="K310" s="207" t="str">
        <f>INDEX('Policy Characteristics'!E:E,MATCH(PolicyLevers!$C310,'Policy Characteristics'!$C:$C,0))</f>
        <v>elec reduce plant downtime</v>
      </c>
      <c r="L310" s="190">
        <f>INDEX('Policy Characteristics'!F:F,MATCH(PolicyLevers!$C310,'Policy Characteristics'!$C:$C,0))</f>
        <v>0</v>
      </c>
      <c r="M310" s="190">
        <f>INDEX('Policy Characteristics'!G:G,MATCH(PolicyLevers!$C310,'Policy Characteristics'!$C:$C,0))</f>
        <v>0</v>
      </c>
      <c r="N310" s="251">
        <f>INDEX('Policy Characteristics'!H:H,MATCH(PolicyLevers!$C310,'Policy Characteristics'!$C:$C,0))</f>
        <v>0</v>
      </c>
      <c r="O310" s="199">
        <f>INDEX('Policy Characteristics'!I:I,MATCH(PolicyLevers!$C310,'Policy Characteristics'!$C:$C,0))</f>
        <v>0</v>
      </c>
      <c r="P310" s="186"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1">
        <f>INDEX('Policy Characteristics'!K:K,MATCH(PolicyLevers!$C310,'Policy Characteristics'!$C:$C,0))</f>
        <v>0</v>
      </c>
      <c r="R310" s="191">
        <f>INDEX('Policy Characteristics'!L:L,MATCH(PolicyLevers!$C310,'Policy Characteristics'!$C:$C,0))</f>
        <v>0</v>
      </c>
      <c r="S310" s="212">
        <f>INDEX('Policy Characteristics'!M:M,MATCH(PolicyLevers!$C310,'Policy Characteristics'!$C:$C,0))</f>
        <v>0</v>
      </c>
      <c r="T310" s="191">
        <f>INDEX('Policy Characteristics'!N:N,MATCH(PolicyLevers!$C310,'Policy Characteristics'!$C:$C,0))</f>
        <v>0</v>
      </c>
      <c r="U310" s="182">
        <f>INDEX('Policy Characteristics'!O:O,MATCH(PolicyLevers!$C310,'Policy Characteristics'!$C:$C,0))</f>
        <v>0</v>
      </c>
    </row>
    <row r="311" spans="1:21" s="182" customFormat="1" x14ac:dyDescent="0.25">
      <c r="A311" s="350" t="str">
        <f>INDEX('Policy Characteristics'!A:A,MATCH(PolicyLevers!$C311,'Policy Characteristics'!$C:$C,0))</f>
        <v>Electricity Supply</v>
      </c>
      <c r="B311" s="357" t="str">
        <f>INDEX('Policy Characteristics'!B:B,MATCH(PolicyLevers!$C311,'Policy Characteristics'!$C:$C,0))</f>
        <v>Reduce Plant Downtime</v>
      </c>
      <c r="C311" s="207" t="str">
        <f t="shared" si="22"/>
        <v>Percentage Reduction in Plant Downtime</v>
      </c>
      <c r="D311" s="191" t="s">
        <v>611</v>
      </c>
      <c r="E311" s="191" t="s">
        <v>704</v>
      </c>
      <c r="F311" s="191" t="s">
        <v>711</v>
      </c>
      <c r="G311" s="191" t="s">
        <v>612</v>
      </c>
      <c r="H311" s="183">
        <v>182</v>
      </c>
      <c r="I311" s="361" t="s">
        <v>310</v>
      </c>
      <c r="J311" s="207" t="str">
        <f>INDEX('Policy Characteristics'!D:D,MATCH(PolicyLevers!$C311,'Policy Characteristics'!$C:$C,0))</f>
        <v>Reduce Plant Downtime</v>
      </c>
      <c r="K311" s="189" t="str">
        <f>INDEX('Policy Characteristics'!E:E,MATCH(PolicyLevers!$C311,'Policy Characteristics'!$C:$C,0))</f>
        <v>elec reduce plant downtime</v>
      </c>
      <c r="L311" s="185">
        <f>INDEX('Policy Characteristics'!F:F,MATCH(PolicyLevers!$C311,'Policy Characteristics'!$C:$C,0))</f>
        <v>0</v>
      </c>
      <c r="M311" s="185">
        <f>INDEX('Policy Characteristics'!G:G,MATCH(PolicyLevers!$C311,'Policy Characteristics'!$C:$C,0))</f>
        <v>0</v>
      </c>
      <c r="N311" s="185">
        <f>INDEX('Policy Characteristics'!H:H,MATCH(PolicyLevers!$C311,'Policy Characteristics'!$C:$C,0))</f>
        <v>0</v>
      </c>
      <c r="O311" s="191">
        <f>INDEX('Policy Characteristics'!I:I,MATCH(PolicyLevers!$C311,'Policy Characteristics'!$C:$C,0))</f>
        <v>0</v>
      </c>
      <c r="P311" s="186"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1">
        <f>INDEX('Policy Characteristics'!K:K,MATCH(PolicyLevers!$C311,'Policy Characteristics'!$C:$C,0))</f>
        <v>0</v>
      </c>
      <c r="R311" s="191">
        <f>INDEX('Policy Characteristics'!L:L,MATCH(PolicyLevers!$C311,'Policy Characteristics'!$C:$C,0))</f>
        <v>0</v>
      </c>
      <c r="S311" s="212">
        <f>INDEX('Policy Characteristics'!M:M,MATCH(PolicyLevers!$C311,'Policy Characteristics'!$C:$C,0))</f>
        <v>0</v>
      </c>
      <c r="T311" s="191">
        <f>INDEX('Policy Characteristics'!N:N,MATCH(PolicyLevers!$C311,'Policy Characteristics'!$C:$C,0))</f>
        <v>0</v>
      </c>
      <c r="U311" s="182">
        <f>INDEX('Policy Characteristics'!O:O,MATCH(PolicyLevers!$C311,'Policy Characteristics'!$C:$C,0))</f>
        <v>0</v>
      </c>
    </row>
    <row r="312" spans="1:21" s="182" customFormat="1" x14ac:dyDescent="0.25">
      <c r="A312" s="350" t="str">
        <f>INDEX('Policy Characteristics'!A:A,MATCH(PolicyLevers!$C312,'Policy Characteristics'!$C:$C,0))</f>
        <v>Electricity Supply</v>
      </c>
      <c r="B312" s="357" t="str">
        <f>INDEX('Policy Characteristics'!B:B,MATCH(PolicyLevers!$C312,'Policy Characteristics'!$C:$C,0))</f>
        <v>Reduce Plant Downtime</v>
      </c>
      <c r="C312" s="207" t="str">
        <f t="shared" si="22"/>
        <v>Percentage Reduction in Plant Downtime</v>
      </c>
      <c r="D312" s="191" t="s">
        <v>613</v>
      </c>
      <c r="E312" s="191" t="s">
        <v>701</v>
      </c>
      <c r="G312" s="191"/>
      <c r="H312" s="183">
        <v>682</v>
      </c>
      <c r="I312" s="361" t="s">
        <v>332</v>
      </c>
      <c r="J312" s="207" t="str">
        <f>INDEX('Policy Characteristics'!D:D,MATCH(PolicyLevers!$C312,'Policy Characteristics'!$C:$C,0))</f>
        <v>Reduce Plant Downtime</v>
      </c>
      <c r="K312" s="189" t="str">
        <f>INDEX('Policy Characteristics'!E:E,MATCH(PolicyLevers!$C312,'Policy Characteristics'!$C:$C,0))</f>
        <v>elec reduce plant downtime</v>
      </c>
      <c r="L312" s="185">
        <f>INDEX('Policy Characteristics'!F:F,MATCH(PolicyLevers!$C312,'Policy Characteristics'!$C:$C,0))</f>
        <v>0</v>
      </c>
      <c r="M312" s="185">
        <f>INDEX('Policy Characteristics'!G:G,MATCH(PolicyLevers!$C312,'Policy Characteristics'!$C:$C,0))</f>
        <v>0</v>
      </c>
      <c r="N312" s="185">
        <f>INDEX('Policy Characteristics'!H:H,MATCH(PolicyLevers!$C312,'Policy Characteristics'!$C:$C,0))</f>
        <v>0</v>
      </c>
      <c r="O312" s="191">
        <f>INDEX('Policy Characteristics'!I:I,MATCH(PolicyLevers!$C312,'Policy Characteristics'!$C:$C,0))</f>
        <v>0</v>
      </c>
      <c r="P312" s="186"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1">
        <f>INDEX('Policy Characteristics'!K:K,MATCH(PolicyLevers!$C312,'Policy Characteristics'!$C:$C,0))</f>
        <v>0</v>
      </c>
      <c r="R312" s="191">
        <f>INDEX('Policy Characteristics'!L:L,MATCH(PolicyLevers!$C312,'Policy Characteristics'!$C:$C,0))</f>
        <v>0</v>
      </c>
      <c r="S312" s="212">
        <f>INDEX('Policy Characteristics'!M:M,MATCH(PolicyLevers!$C312,'Policy Characteristics'!$C:$C,0))</f>
        <v>0</v>
      </c>
      <c r="T312" s="191">
        <f>INDEX('Policy Characteristics'!N:N,MATCH(PolicyLevers!$C312,'Policy Characteristics'!$C:$C,0))</f>
        <v>0</v>
      </c>
      <c r="U312" s="182">
        <f>INDEX('Policy Characteristics'!O:O,MATCH(PolicyLevers!$C312,'Policy Characteristics'!$C:$C,0))</f>
        <v>0</v>
      </c>
    </row>
    <row r="313" spans="1:21" s="182" customFormat="1" x14ac:dyDescent="0.25">
      <c r="A313" s="350" t="str">
        <f>INDEX('Policy Characteristics'!A:A,MATCH(PolicyLevers!$C313,'Policy Characteristics'!$C:$C,0))</f>
        <v>Electricity Supply</v>
      </c>
      <c r="B313" s="357" t="str">
        <f>INDEX('Policy Characteristics'!B:B,MATCH(PolicyLevers!$C313,'Policy Characteristics'!$C:$C,0))</f>
        <v>Reduce Plant Downtime</v>
      </c>
      <c r="C313" s="207" t="str">
        <f t="shared" si="22"/>
        <v>Percentage Reduction in Plant Downtime</v>
      </c>
      <c r="D313" s="191" t="s">
        <v>613</v>
      </c>
      <c r="E313" s="191" t="s">
        <v>703</v>
      </c>
      <c r="H313" s="183">
        <v>683</v>
      </c>
      <c r="I313" s="361" t="s">
        <v>332</v>
      </c>
      <c r="J313" s="207" t="str">
        <f>INDEX('Policy Characteristics'!D:D,MATCH(PolicyLevers!$C313,'Policy Characteristics'!$C:$C,0))</f>
        <v>Reduce Plant Downtime</v>
      </c>
      <c r="K313" s="189" t="str">
        <f>INDEX('Policy Characteristics'!E:E,MATCH(PolicyLevers!$C313,'Policy Characteristics'!$C:$C,0))</f>
        <v>elec reduce plant downtime</v>
      </c>
      <c r="L313" s="185">
        <f>INDEX('Policy Characteristics'!F:F,MATCH(PolicyLevers!$C313,'Policy Characteristics'!$C:$C,0))</f>
        <v>0</v>
      </c>
      <c r="M313" s="185">
        <f>INDEX('Policy Characteristics'!G:G,MATCH(PolicyLevers!$C313,'Policy Characteristics'!$C:$C,0))</f>
        <v>0</v>
      </c>
      <c r="N313" s="185">
        <f>INDEX('Policy Characteristics'!H:H,MATCH(PolicyLevers!$C313,'Policy Characteristics'!$C:$C,0))</f>
        <v>0</v>
      </c>
      <c r="O313" s="191">
        <f>INDEX('Policy Characteristics'!I:I,MATCH(PolicyLevers!$C313,'Policy Characteristics'!$C:$C,0))</f>
        <v>0</v>
      </c>
      <c r="P313" s="186"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1">
        <f>INDEX('Policy Characteristics'!K:K,MATCH(PolicyLevers!$C313,'Policy Characteristics'!$C:$C,0))</f>
        <v>0</v>
      </c>
      <c r="R313" s="191">
        <f>INDEX('Policy Characteristics'!L:L,MATCH(PolicyLevers!$C313,'Policy Characteristics'!$C:$C,0))</f>
        <v>0</v>
      </c>
      <c r="S313" s="212">
        <f>INDEX('Policy Characteristics'!M:M,MATCH(PolicyLevers!$C313,'Policy Characteristics'!$C:$C,0))</f>
        <v>0</v>
      </c>
      <c r="T313" s="191">
        <f>INDEX('Policy Characteristics'!N:N,MATCH(PolicyLevers!$C313,'Policy Characteristics'!$C:$C,0))</f>
        <v>0</v>
      </c>
      <c r="U313" s="182">
        <f>INDEX('Policy Characteristics'!O:O,MATCH(PolicyLevers!$C313,'Policy Characteristics'!$C:$C,0))</f>
        <v>0</v>
      </c>
    </row>
    <row r="314" spans="1:21" s="182" customFormat="1" x14ac:dyDescent="0.25">
      <c r="A314" s="350" t="str">
        <f>INDEX('Policy Characteristics'!A:A,MATCH(PolicyLevers!$C314,'Policy Characteristics'!$C:$C,0))</f>
        <v>Electricity Supply</v>
      </c>
      <c r="B314" s="357" t="str">
        <f>INDEX('Policy Characteristics'!B:B,MATCH(PolicyLevers!$C314,'Policy Characteristics'!$C:$C,0))</f>
        <v>Reduce Plant Downtime</v>
      </c>
      <c r="C314" s="207" t="str">
        <f t="shared" si="22"/>
        <v>Percentage Reduction in Plant Downtime</v>
      </c>
      <c r="D314" s="191" t="s">
        <v>613</v>
      </c>
      <c r="E314" s="191" t="s">
        <v>704</v>
      </c>
      <c r="H314" s="183">
        <v>684</v>
      </c>
      <c r="I314" s="361" t="s">
        <v>332</v>
      </c>
      <c r="J314" s="207" t="str">
        <f>INDEX('Policy Characteristics'!D:D,MATCH(PolicyLevers!$C314,'Policy Characteristics'!$C:$C,0))</f>
        <v>Reduce Plant Downtime</v>
      </c>
      <c r="K314" s="189" t="str">
        <f>INDEX('Policy Characteristics'!E:E,MATCH(PolicyLevers!$C314,'Policy Characteristics'!$C:$C,0))</f>
        <v>elec reduce plant downtime</v>
      </c>
      <c r="L314" s="185">
        <f>INDEX('Policy Characteristics'!F:F,MATCH(PolicyLevers!$C314,'Policy Characteristics'!$C:$C,0))</f>
        <v>0</v>
      </c>
      <c r="M314" s="185">
        <f>INDEX('Policy Characteristics'!G:G,MATCH(PolicyLevers!$C314,'Policy Characteristics'!$C:$C,0))</f>
        <v>0</v>
      </c>
      <c r="N314" s="185">
        <f>INDEX('Policy Characteristics'!H:H,MATCH(PolicyLevers!$C314,'Policy Characteristics'!$C:$C,0))</f>
        <v>0</v>
      </c>
      <c r="O314" s="191">
        <f>INDEX('Policy Characteristics'!I:I,MATCH(PolicyLevers!$C314,'Policy Characteristics'!$C:$C,0))</f>
        <v>0</v>
      </c>
      <c r="P314" s="186"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1">
        <f>INDEX('Policy Characteristics'!K:K,MATCH(PolicyLevers!$C314,'Policy Characteristics'!$C:$C,0))</f>
        <v>0</v>
      </c>
      <c r="R314" s="191">
        <f>INDEX('Policy Characteristics'!L:L,MATCH(PolicyLevers!$C314,'Policy Characteristics'!$C:$C,0))</f>
        <v>0</v>
      </c>
      <c r="S314" s="212">
        <f>INDEX('Policy Characteristics'!M:M,MATCH(PolicyLevers!$C314,'Policy Characteristics'!$C:$C,0))</f>
        <v>0</v>
      </c>
      <c r="T314" s="191">
        <f>INDEX('Policy Characteristics'!N:N,MATCH(PolicyLevers!$C314,'Policy Characteristics'!$C:$C,0))</f>
        <v>0</v>
      </c>
      <c r="U314" s="182">
        <f>INDEX('Policy Characteristics'!O:O,MATCH(PolicyLevers!$C314,'Policy Characteristics'!$C:$C,0))</f>
        <v>0</v>
      </c>
    </row>
    <row r="315" spans="1:21" s="182" customFormat="1" x14ac:dyDescent="0.25">
      <c r="A315" s="350" t="str">
        <f>INDEX('Policy Characteristics'!A:A,MATCH(PolicyLevers!$C315,'Policy Characteristics'!$C:$C,0))</f>
        <v>Electricity Supply</v>
      </c>
      <c r="B315" s="357" t="str">
        <f>INDEX('Policy Characteristics'!B:B,MATCH(PolicyLevers!$C315,'Policy Characteristics'!$C:$C,0))</f>
        <v>Reduce Plant Downtime</v>
      </c>
      <c r="C315" s="207" t="str">
        <f t="shared" si="22"/>
        <v>Percentage Reduction in Plant Downtime</v>
      </c>
      <c r="D315" s="191" t="s">
        <v>615</v>
      </c>
      <c r="E315" s="191" t="s">
        <v>701</v>
      </c>
      <c r="G315" s="191"/>
      <c r="H315" s="183">
        <v>685</v>
      </c>
      <c r="I315" s="361" t="s">
        <v>332</v>
      </c>
      <c r="J315" s="207" t="str">
        <f>INDEX('Policy Characteristics'!D:D,MATCH(PolicyLevers!$C315,'Policy Characteristics'!$C:$C,0))</f>
        <v>Reduce Plant Downtime</v>
      </c>
      <c r="K315" s="189" t="str">
        <f>INDEX('Policy Characteristics'!E:E,MATCH(PolicyLevers!$C315,'Policy Characteristics'!$C:$C,0))</f>
        <v>elec reduce plant downtime</v>
      </c>
      <c r="L315" s="185">
        <f>INDEX('Policy Characteristics'!F:F,MATCH(PolicyLevers!$C315,'Policy Characteristics'!$C:$C,0))</f>
        <v>0</v>
      </c>
      <c r="M315" s="185">
        <f>INDEX('Policy Characteristics'!G:G,MATCH(PolicyLevers!$C315,'Policy Characteristics'!$C:$C,0))</f>
        <v>0</v>
      </c>
      <c r="N315" s="185">
        <f>INDEX('Policy Characteristics'!H:H,MATCH(PolicyLevers!$C315,'Policy Characteristics'!$C:$C,0))</f>
        <v>0</v>
      </c>
      <c r="O315" s="191">
        <f>INDEX('Policy Characteristics'!I:I,MATCH(PolicyLevers!$C315,'Policy Characteristics'!$C:$C,0))</f>
        <v>0</v>
      </c>
      <c r="P315" s="186"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1">
        <f>INDEX('Policy Characteristics'!K:K,MATCH(PolicyLevers!$C315,'Policy Characteristics'!$C:$C,0))</f>
        <v>0</v>
      </c>
      <c r="R315" s="191">
        <f>INDEX('Policy Characteristics'!L:L,MATCH(PolicyLevers!$C315,'Policy Characteristics'!$C:$C,0))</f>
        <v>0</v>
      </c>
      <c r="S315" s="212">
        <f>INDEX('Policy Characteristics'!M:M,MATCH(PolicyLevers!$C315,'Policy Characteristics'!$C:$C,0))</f>
        <v>0</v>
      </c>
      <c r="T315" s="191">
        <f>INDEX('Policy Characteristics'!N:N,MATCH(PolicyLevers!$C315,'Policy Characteristics'!$C:$C,0))</f>
        <v>0</v>
      </c>
      <c r="U315" s="182">
        <f>INDEX('Policy Characteristics'!O:O,MATCH(PolicyLevers!$C315,'Policy Characteristics'!$C:$C,0))</f>
        <v>0</v>
      </c>
    </row>
    <row r="316" spans="1:21" s="182" customFormat="1" x14ac:dyDescent="0.25">
      <c r="A316" s="350" t="str">
        <f>INDEX('Policy Characteristics'!A:A,MATCH(PolicyLevers!$C316,'Policy Characteristics'!$C:$C,0))</f>
        <v>Electricity Supply</v>
      </c>
      <c r="B316" s="357" t="str">
        <f>INDEX('Policy Characteristics'!B:B,MATCH(PolicyLevers!$C316,'Policy Characteristics'!$C:$C,0))</f>
        <v>Reduce Plant Downtime</v>
      </c>
      <c r="C316" s="207" t="str">
        <f t="shared" si="22"/>
        <v>Percentage Reduction in Plant Downtime</v>
      </c>
      <c r="D316" s="191" t="s">
        <v>615</v>
      </c>
      <c r="E316" s="191" t="s">
        <v>703</v>
      </c>
      <c r="H316" s="183">
        <v>686</v>
      </c>
      <c r="I316" s="361" t="s">
        <v>332</v>
      </c>
      <c r="J316" s="207" t="str">
        <f>INDEX('Policy Characteristics'!D:D,MATCH(PolicyLevers!$C316,'Policy Characteristics'!$C:$C,0))</f>
        <v>Reduce Plant Downtime</v>
      </c>
      <c r="K316" s="189" t="str">
        <f>INDEX('Policy Characteristics'!E:E,MATCH(PolicyLevers!$C316,'Policy Characteristics'!$C:$C,0))</f>
        <v>elec reduce plant downtime</v>
      </c>
      <c r="L316" s="185">
        <f>INDEX('Policy Characteristics'!F:F,MATCH(PolicyLevers!$C316,'Policy Characteristics'!$C:$C,0))</f>
        <v>0</v>
      </c>
      <c r="M316" s="185">
        <f>INDEX('Policy Characteristics'!G:G,MATCH(PolicyLevers!$C316,'Policy Characteristics'!$C:$C,0))</f>
        <v>0</v>
      </c>
      <c r="N316" s="185">
        <f>INDEX('Policy Characteristics'!H:H,MATCH(PolicyLevers!$C316,'Policy Characteristics'!$C:$C,0))</f>
        <v>0</v>
      </c>
      <c r="O316" s="191">
        <f>INDEX('Policy Characteristics'!I:I,MATCH(PolicyLevers!$C316,'Policy Characteristics'!$C:$C,0))</f>
        <v>0</v>
      </c>
      <c r="P316" s="186"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1">
        <f>INDEX('Policy Characteristics'!K:K,MATCH(PolicyLevers!$C316,'Policy Characteristics'!$C:$C,0))</f>
        <v>0</v>
      </c>
      <c r="R316" s="191">
        <f>INDEX('Policy Characteristics'!L:L,MATCH(PolicyLevers!$C316,'Policy Characteristics'!$C:$C,0))</f>
        <v>0</v>
      </c>
      <c r="S316" s="212">
        <f>INDEX('Policy Characteristics'!M:M,MATCH(PolicyLevers!$C316,'Policy Characteristics'!$C:$C,0))</f>
        <v>0</v>
      </c>
      <c r="T316" s="191">
        <f>INDEX('Policy Characteristics'!N:N,MATCH(PolicyLevers!$C316,'Policy Characteristics'!$C:$C,0))</f>
        <v>0</v>
      </c>
      <c r="U316" s="182">
        <f>INDEX('Policy Characteristics'!O:O,MATCH(PolicyLevers!$C316,'Policy Characteristics'!$C:$C,0))</f>
        <v>0</v>
      </c>
    </row>
    <row r="317" spans="1:21" s="182" customFormat="1" x14ac:dyDescent="0.25">
      <c r="A317" s="350" t="str">
        <f>INDEX('Policy Characteristics'!A:A,MATCH(PolicyLevers!$C317,'Policy Characteristics'!$C:$C,0))</f>
        <v>Electricity Supply</v>
      </c>
      <c r="B317" s="357" t="str">
        <f>INDEX('Policy Characteristics'!B:B,MATCH(PolicyLevers!$C317,'Policy Characteristics'!$C:$C,0))</f>
        <v>Reduce Plant Downtime</v>
      </c>
      <c r="C317" s="207" t="str">
        <f t="shared" si="22"/>
        <v>Percentage Reduction in Plant Downtime</v>
      </c>
      <c r="D317" s="191" t="s">
        <v>615</v>
      </c>
      <c r="E317" s="191" t="s">
        <v>704</v>
      </c>
      <c r="G317" s="191"/>
      <c r="H317" s="183">
        <v>687</v>
      </c>
      <c r="I317" s="361" t="s">
        <v>332</v>
      </c>
      <c r="J317" s="207" t="str">
        <f>INDEX('Policy Characteristics'!D:D,MATCH(PolicyLevers!$C317,'Policy Characteristics'!$C:$C,0))</f>
        <v>Reduce Plant Downtime</v>
      </c>
      <c r="K317" s="189" t="str">
        <f>INDEX('Policy Characteristics'!E:E,MATCH(PolicyLevers!$C317,'Policy Characteristics'!$C:$C,0))</f>
        <v>elec reduce plant downtime</v>
      </c>
      <c r="L317" s="185">
        <f>INDEX('Policy Characteristics'!F:F,MATCH(PolicyLevers!$C317,'Policy Characteristics'!$C:$C,0))</f>
        <v>0</v>
      </c>
      <c r="M317" s="185">
        <f>INDEX('Policy Characteristics'!G:G,MATCH(PolicyLevers!$C317,'Policy Characteristics'!$C:$C,0))</f>
        <v>0</v>
      </c>
      <c r="N317" s="185">
        <f>INDEX('Policy Characteristics'!H:H,MATCH(PolicyLevers!$C317,'Policy Characteristics'!$C:$C,0))</f>
        <v>0</v>
      </c>
      <c r="O317" s="191">
        <f>INDEX('Policy Characteristics'!I:I,MATCH(PolicyLevers!$C317,'Policy Characteristics'!$C:$C,0))</f>
        <v>0</v>
      </c>
      <c r="P317" s="186"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1">
        <f>INDEX('Policy Characteristics'!K:K,MATCH(PolicyLevers!$C317,'Policy Characteristics'!$C:$C,0))</f>
        <v>0</v>
      </c>
      <c r="R317" s="191">
        <f>INDEX('Policy Characteristics'!L:L,MATCH(PolicyLevers!$C317,'Policy Characteristics'!$C:$C,0))</f>
        <v>0</v>
      </c>
      <c r="S317" s="212">
        <f>INDEX('Policy Characteristics'!M:M,MATCH(PolicyLevers!$C317,'Policy Characteristics'!$C:$C,0))</f>
        <v>0</v>
      </c>
      <c r="T317" s="191">
        <f>INDEX('Policy Characteristics'!N:N,MATCH(PolicyLevers!$C317,'Policy Characteristics'!$C:$C,0))</f>
        <v>0</v>
      </c>
      <c r="U317" s="182">
        <f>INDEX('Policy Characteristics'!O:O,MATCH(PolicyLevers!$C317,'Policy Characteristics'!$C:$C,0))</f>
        <v>0</v>
      </c>
    </row>
    <row r="318" spans="1:21" s="182" customFormat="1" x14ac:dyDescent="0.25">
      <c r="A318" s="350" t="str">
        <f>INDEX('Policy Characteristics'!A:A,MATCH(PolicyLevers!$C318,'Policy Characteristics'!$C:$C,0))</f>
        <v>Electricity Supply</v>
      </c>
      <c r="B318" s="357" t="str">
        <f>INDEX('Policy Characteristics'!B:B,MATCH(PolicyLevers!$C318,'Policy Characteristics'!$C:$C,0))</f>
        <v>Reduce Plant Downtime</v>
      </c>
      <c r="C318" s="207" t="str">
        <f t="shared" si="22"/>
        <v>Percentage Reduction in Plant Downtime</v>
      </c>
      <c r="D318" s="191" t="s">
        <v>617</v>
      </c>
      <c r="E318" s="191" t="s">
        <v>701</v>
      </c>
      <c r="G318" s="191"/>
      <c r="H318" s="183">
        <v>688</v>
      </c>
      <c r="I318" s="361" t="s">
        <v>332</v>
      </c>
      <c r="J318" s="207" t="str">
        <f>INDEX('Policy Characteristics'!D:D,MATCH(PolicyLevers!$C318,'Policy Characteristics'!$C:$C,0))</f>
        <v>Reduce Plant Downtime</v>
      </c>
      <c r="K318" s="189" t="str">
        <f>INDEX('Policy Characteristics'!E:E,MATCH(PolicyLevers!$C318,'Policy Characteristics'!$C:$C,0))</f>
        <v>elec reduce plant downtime</v>
      </c>
      <c r="L318" s="185">
        <f>INDEX('Policy Characteristics'!F:F,MATCH(PolicyLevers!$C318,'Policy Characteristics'!$C:$C,0))</f>
        <v>0</v>
      </c>
      <c r="M318" s="185">
        <f>INDEX('Policy Characteristics'!G:G,MATCH(PolicyLevers!$C318,'Policy Characteristics'!$C:$C,0))</f>
        <v>0</v>
      </c>
      <c r="N318" s="185">
        <f>INDEX('Policy Characteristics'!H:H,MATCH(PolicyLevers!$C318,'Policy Characteristics'!$C:$C,0))</f>
        <v>0</v>
      </c>
      <c r="O318" s="191">
        <f>INDEX('Policy Characteristics'!I:I,MATCH(PolicyLevers!$C318,'Policy Characteristics'!$C:$C,0))</f>
        <v>0</v>
      </c>
      <c r="P318" s="186"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1">
        <f>INDEX('Policy Characteristics'!K:K,MATCH(PolicyLevers!$C318,'Policy Characteristics'!$C:$C,0))</f>
        <v>0</v>
      </c>
      <c r="R318" s="191">
        <f>INDEX('Policy Characteristics'!L:L,MATCH(PolicyLevers!$C318,'Policy Characteristics'!$C:$C,0))</f>
        <v>0</v>
      </c>
      <c r="S318" s="212">
        <f>INDEX('Policy Characteristics'!M:M,MATCH(PolicyLevers!$C318,'Policy Characteristics'!$C:$C,0))</f>
        <v>0</v>
      </c>
      <c r="T318" s="191">
        <f>INDEX('Policy Characteristics'!N:N,MATCH(PolicyLevers!$C318,'Policy Characteristics'!$C:$C,0))</f>
        <v>0</v>
      </c>
      <c r="U318" s="182">
        <f>INDEX('Policy Characteristics'!O:O,MATCH(PolicyLevers!$C318,'Policy Characteristics'!$C:$C,0))</f>
        <v>0</v>
      </c>
    </row>
    <row r="319" spans="1:21" s="182" customFormat="1" x14ac:dyDescent="0.25">
      <c r="A319" s="350" t="str">
        <f>INDEX('Policy Characteristics'!A:A,MATCH(PolicyLevers!$C319,'Policy Characteristics'!$C:$C,0))</f>
        <v>Electricity Supply</v>
      </c>
      <c r="B319" s="357" t="str">
        <f>INDEX('Policy Characteristics'!B:B,MATCH(PolicyLevers!$C319,'Policy Characteristics'!$C:$C,0))</f>
        <v>Reduce Plant Downtime</v>
      </c>
      <c r="C319" s="207" t="str">
        <f t="shared" si="22"/>
        <v>Percentage Reduction in Plant Downtime</v>
      </c>
      <c r="D319" s="191" t="s">
        <v>617</v>
      </c>
      <c r="E319" s="191" t="s">
        <v>703</v>
      </c>
      <c r="F319" s="191"/>
      <c r="G319" s="191"/>
      <c r="H319" s="183">
        <v>689</v>
      </c>
      <c r="I319" s="361" t="s">
        <v>332</v>
      </c>
      <c r="J319" s="207" t="str">
        <f>INDEX('Policy Characteristics'!D:D,MATCH(PolicyLevers!$C319,'Policy Characteristics'!$C:$C,0))</f>
        <v>Reduce Plant Downtime</v>
      </c>
      <c r="K319" s="189" t="str">
        <f>INDEX('Policy Characteristics'!E:E,MATCH(PolicyLevers!$C319,'Policy Characteristics'!$C:$C,0))</f>
        <v>elec reduce plant downtime</v>
      </c>
      <c r="L319" s="185">
        <f>INDEX('Policy Characteristics'!F:F,MATCH(PolicyLevers!$C319,'Policy Characteristics'!$C:$C,0))</f>
        <v>0</v>
      </c>
      <c r="M319" s="185">
        <f>INDEX('Policy Characteristics'!G:G,MATCH(PolicyLevers!$C319,'Policy Characteristics'!$C:$C,0))</f>
        <v>0</v>
      </c>
      <c r="N319" s="185">
        <f>INDEX('Policy Characteristics'!H:H,MATCH(PolicyLevers!$C319,'Policy Characteristics'!$C:$C,0))</f>
        <v>0</v>
      </c>
      <c r="O319" s="191">
        <f>INDEX('Policy Characteristics'!I:I,MATCH(PolicyLevers!$C319,'Policy Characteristics'!$C:$C,0))</f>
        <v>0</v>
      </c>
      <c r="P319" s="186"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1">
        <f>INDEX('Policy Characteristics'!K:K,MATCH(PolicyLevers!$C319,'Policy Characteristics'!$C:$C,0))</f>
        <v>0</v>
      </c>
      <c r="R319" s="191">
        <f>INDEX('Policy Characteristics'!L:L,MATCH(PolicyLevers!$C319,'Policy Characteristics'!$C:$C,0))</f>
        <v>0</v>
      </c>
      <c r="S319" s="212">
        <f>INDEX('Policy Characteristics'!M:M,MATCH(PolicyLevers!$C319,'Policy Characteristics'!$C:$C,0))</f>
        <v>0</v>
      </c>
      <c r="T319" s="191">
        <f>INDEX('Policy Characteristics'!N:N,MATCH(PolicyLevers!$C319,'Policy Characteristics'!$C:$C,0))</f>
        <v>0</v>
      </c>
      <c r="U319" s="182">
        <f>INDEX('Policy Characteristics'!O:O,MATCH(PolicyLevers!$C319,'Policy Characteristics'!$C:$C,0))</f>
        <v>0</v>
      </c>
    </row>
    <row r="320" spans="1:21" s="182" customFormat="1" x14ac:dyDescent="0.25">
      <c r="A320" s="350" t="str">
        <f>INDEX('Policy Characteristics'!A:A,MATCH(PolicyLevers!$C320,'Policy Characteristics'!$C:$C,0))</f>
        <v>Electricity Supply</v>
      </c>
      <c r="B320" s="357" t="str">
        <f>INDEX('Policy Characteristics'!B:B,MATCH(PolicyLevers!$C320,'Policy Characteristics'!$C:$C,0))</f>
        <v>Reduce Plant Downtime</v>
      </c>
      <c r="C320" s="207" t="str">
        <f t="shared" si="22"/>
        <v>Percentage Reduction in Plant Downtime</v>
      </c>
      <c r="D320" s="191" t="s">
        <v>617</v>
      </c>
      <c r="E320" s="191" t="s">
        <v>704</v>
      </c>
      <c r="F320" s="191"/>
      <c r="G320" s="191"/>
      <c r="H320" s="183">
        <v>690</v>
      </c>
      <c r="I320" s="361" t="s">
        <v>332</v>
      </c>
      <c r="J320" s="207" t="str">
        <f>INDEX('Policy Characteristics'!D:D,MATCH(PolicyLevers!$C320,'Policy Characteristics'!$C:$C,0))</f>
        <v>Reduce Plant Downtime</v>
      </c>
      <c r="K320" s="189" t="str">
        <f>INDEX('Policy Characteristics'!E:E,MATCH(PolicyLevers!$C320,'Policy Characteristics'!$C:$C,0))</f>
        <v>elec reduce plant downtime</v>
      </c>
      <c r="L320" s="185">
        <f>INDEX('Policy Characteristics'!F:F,MATCH(PolicyLevers!$C320,'Policy Characteristics'!$C:$C,0))</f>
        <v>0</v>
      </c>
      <c r="M320" s="185">
        <f>INDEX('Policy Characteristics'!G:G,MATCH(PolicyLevers!$C320,'Policy Characteristics'!$C:$C,0))</f>
        <v>0</v>
      </c>
      <c r="N320" s="185">
        <f>INDEX('Policy Characteristics'!H:H,MATCH(PolicyLevers!$C320,'Policy Characteristics'!$C:$C,0))</f>
        <v>0</v>
      </c>
      <c r="O320" s="191">
        <f>INDEX('Policy Characteristics'!I:I,MATCH(PolicyLevers!$C320,'Policy Characteristics'!$C:$C,0))</f>
        <v>0</v>
      </c>
      <c r="P320" s="186"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1">
        <f>INDEX('Policy Characteristics'!K:K,MATCH(PolicyLevers!$C320,'Policy Characteristics'!$C:$C,0))</f>
        <v>0</v>
      </c>
      <c r="R320" s="191">
        <f>INDEX('Policy Characteristics'!L:L,MATCH(PolicyLevers!$C320,'Policy Characteristics'!$C:$C,0))</f>
        <v>0</v>
      </c>
      <c r="S320" s="212">
        <f>INDEX('Policy Characteristics'!M:M,MATCH(PolicyLevers!$C320,'Policy Characteristics'!$C:$C,0))</f>
        <v>0</v>
      </c>
      <c r="T320" s="191">
        <f>INDEX('Policy Characteristics'!N:N,MATCH(PolicyLevers!$C320,'Policy Characteristics'!$C:$C,0))</f>
        <v>0</v>
      </c>
      <c r="U320" s="182">
        <f>INDEX('Policy Characteristics'!O:O,MATCH(PolicyLevers!$C320,'Policy Characteristics'!$C:$C,0))</f>
        <v>0</v>
      </c>
    </row>
    <row r="321" spans="1:21" s="182" customFormat="1" x14ac:dyDescent="0.25">
      <c r="A321" s="350" t="str">
        <f>INDEX('Policy Characteristics'!A:A,MATCH(PolicyLevers!$C321,'Policy Characteristics'!$C:$C,0))</f>
        <v>Electricity Supply</v>
      </c>
      <c r="B321" s="358" t="str">
        <f>INDEX('Policy Characteristics'!B:B,MATCH(PolicyLevers!$C321,'Policy Characteristics'!$C:$C,0))</f>
        <v>Reduce Soft Costs</v>
      </c>
      <c r="C321" s="183" t="s">
        <v>718</v>
      </c>
      <c r="D321" s="191" t="s">
        <v>594</v>
      </c>
      <c r="E321" s="191"/>
      <c r="F321" s="191" t="s">
        <v>595</v>
      </c>
      <c r="G321" s="191"/>
      <c r="H321" s="183">
        <v>194</v>
      </c>
      <c r="I321" s="361" t="s">
        <v>310</v>
      </c>
      <c r="J321" s="183" t="str">
        <f>INDEX('Policy Characteristics'!D:D,MATCH(PolicyLevers!$C321,'Policy Characteristics'!$C:$C,0))</f>
        <v>Reduce Soft Costs</v>
      </c>
      <c r="K321" s="182" t="str">
        <f>INDEX('Policy Characteristics'!E:E,MATCH(PolicyLevers!$C321,'Policy Characteristics'!$C:$C,0))</f>
        <v>elec reduce soft costs</v>
      </c>
      <c r="L321" s="185">
        <f>INDEX('Policy Characteristics'!F:F,MATCH(PolicyLevers!$C321,'Policy Characteristics'!$C:$C,0))</f>
        <v>0</v>
      </c>
      <c r="M321" s="185">
        <f>INDEX('Policy Characteristics'!G:G,MATCH(PolicyLevers!$C321,'Policy Characteristics'!$C:$C,0))</f>
        <v>0.9</v>
      </c>
      <c r="N321" s="185">
        <f>INDEX('Policy Characteristics'!H:H,MATCH(PolicyLevers!$C321,'Policy Characteristics'!$C:$C,0))</f>
        <v>0.01</v>
      </c>
      <c r="O321" s="191" t="str">
        <f>INDEX('Policy Characteristics'!I:I,MATCH(PolicyLevers!$C321,'Policy Characteristics'!$C:$C,0))</f>
        <v>% reduction in soft costs</v>
      </c>
      <c r="P321" s="186"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1" t="str">
        <f>INDEX('Policy Characteristics'!K:K,MATCH(PolicyLevers!$C321,'Policy Characteristics'!$C:$C,0))</f>
        <v>endogenous-learning.html#red-soft-costs</v>
      </c>
      <c r="R321" s="191" t="str">
        <f>INDEX('Policy Characteristics'!L:L,MATCH(PolicyLevers!$C321,'Policy Characteristics'!$C:$C,0))</f>
        <v>reduce-soft-costs.html</v>
      </c>
      <c r="S321" s="212">
        <f>INDEX('Policy Characteristics'!M:M,MATCH(PolicyLevers!$C321,'Policy Characteristics'!$C:$C,0))</f>
        <v>0</v>
      </c>
      <c r="T321" s="191">
        <f>INDEX('Policy Characteristics'!N:N,MATCH(PolicyLevers!$C321,'Policy Characteristics'!$C:$C,0))</f>
        <v>0</v>
      </c>
      <c r="U321" s="182">
        <f>INDEX('Policy Characteristics'!O:O,MATCH(PolicyLevers!$C321,'Policy Characteristics'!$C:$C,0))</f>
        <v>0</v>
      </c>
    </row>
    <row r="322" spans="1:21" s="182" customFormat="1" x14ac:dyDescent="0.25">
      <c r="A322" s="350" t="str">
        <f>INDEX('Policy Characteristics'!A:A,MATCH(PolicyLevers!$C322,'Policy Characteristics'!$C:$C,0))</f>
        <v>Electricity Supply</v>
      </c>
      <c r="B322" s="357" t="str">
        <f>INDEX('Policy Characteristics'!B:B,MATCH(PolicyLevers!$C322,'Policy Characteristics'!$C:$C,0))</f>
        <v>Reduce Soft Costs</v>
      </c>
      <c r="C322" s="207" t="str">
        <f t="shared" ref="C322:C323" si="23">C$321</f>
        <v>Percent Reduction in Soft Costs of Capacity Construction</v>
      </c>
      <c r="D322" s="191" t="s">
        <v>596</v>
      </c>
      <c r="E322" s="191"/>
      <c r="F322" s="191" t="s">
        <v>597</v>
      </c>
      <c r="G322" s="191"/>
      <c r="H322" s="183">
        <v>195</v>
      </c>
      <c r="I322" s="361" t="s">
        <v>310</v>
      </c>
      <c r="J322" s="229" t="str">
        <f>INDEX('Policy Characteristics'!D:D,MATCH(PolicyLevers!$C322,'Policy Characteristics'!$C:$C,0))</f>
        <v>Reduce Soft Costs</v>
      </c>
      <c r="K322" s="229" t="str">
        <f>INDEX('Policy Characteristics'!E:E,MATCH(PolicyLevers!$C322,'Policy Characteristics'!$C:$C,0))</f>
        <v>elec reduce soft costs</v>
      </c>
      <c r="L322" s="230">
        <f>INDEX('Policy Characteristics'!F:F,MATCH(PolicyLevers!$C322,'Policy Characteristics'!$C:$C,0))</f>
        <v>0</v>
      </c>
      <c r="M322" s="230">
        <f>INDEX('Policy Characteristics'!G:G,MATCH(PolicyLevers!$C322,'Policy Characteristics'!$C:$C,0))</f>
        <v>0.9</v>
      </c>
      <c r="N322" s="255">
        <f>INDEX('Policy Characteristics'!H:H,MATCH(PolicyLevers!$C322,'Policy Characteristics'!$C:$C,0))</f>
        <v>0.01</v>
      </c>
      <c r="O322" s="229" t="str">
        <f>INDEX('Policy Characteristics'!I:I,MATCH(PolicyLevers!$C322,'Policy Characteristics'!$C:$C,0))</f>
        <v>% reduction in soft costs</v>
      </c>
      <c r="P322" s="186"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29" t="str">
        <f>INDEX('Policy Characteristics'!K:K,MATCH(PolicyLevers!$C322,'Policy Characteristics'!$C:$C,0))</f>
        <v>endogenous-learning.html#red-soft-costs</v>
      </c>
      <c r="R322" s="229" t="str">
        <f>INDEX('Policy Characteristics'!L:L,MATCH(PolicyLevers!$C322,'Policy Characteristics'!$C:$C,0))</f>
        <v>reduce-soft-costs.html</v>
      </c>
      <c r="S322" s="212">
        <f>INDEX('Policy Characteristics'!M:M,MATCH(PolicyLevers!$C322,'Policy Characteristics'!$C:$C,0))</f>
        <v>0</v>
      </c>
      <c r="T322" s="191">
        <f>INDEX('Policy Characteristics'!N:N,MATCH(PolicyLevers!$C322,'Policy Characteristics'!$C:$C,0))</f>
        <v>0</v>
      </c>
      <c r="U322" s="182">
        <f>INDEX('Policy Characteristics'!O:O,MATCH(PolicyLevers!$C322,'Policy Characteristics'!$C:$C,0))</f>
        <v>0</v>
      </c>
    </row>
    <row r="323" spans="1:21" s="182" customFormat="1" x14ac:dyDescent="0.25">
      <c r="A323" s="350" t="str">
        <f>INDEX('Policy Characteristics'!A:A,MATCH(PolicyLevers!$C323,'Policy Characteristics'!$C:$C,0))</f>
        <v>Electricity Supply</v>
      </c>
      <c r="B323" s="357" t="str">
        <f>INDEX('Policy Characteristics'!B:B,MATCH(PolicyLevers!$C323,'Policy Characteristics'!$C:$C,0))</f>
        <v>Reduce Soft Costs</v>
      </c>
      <c r="C323" s="207" t="str">
        <f t="shared" si="23"/>
        <v>Percent Reduction in Soft Costs of Capacity Construction</v>
      </c>
      <c r="D323" s="191" t="s">
        <v>611</v>
      </c>
      <c r="E323" s="191"/>
      <c r="F323" s="191" t="s">
        <v>612</v>
      </c>
      <c r="G323" s="191"/>
      <c r="H323" s="183">
        <v>196</v>
      </c>
      <c r="I323" s="361" t="s">
        <v>310</v>
      </c>
      <c r="J323" s="229" t="str">
        <f>INDEX('Policy Characteristics'!D:D,MATCH(PolicyLevers!$C323,'Policy Characteristics'!$C:$C,0))</f>
        <v>Reduce Soft Costs</v>
      </c>
      <c r="K323" s="229" t="str">
        <f>INDEX('Policy Characteristics'!E:E,MATCH(PolicyLevers!$C323,'Policy Characteristics'!$C:$C,0))</f>
        <v>elec reduce soft costs</v>
      </c>
      <c r="L323" s="230">
        <f>INDEX('Policy Characteristics'!F:F,MATCH(PolicyLevers!$C323,'Policy Characteristics'!$C:$C,0))</f>
        <v>0</v>
      </c>
      <c r="M323" s="230">
        <f>INDEX('Policy Characteristics'!G:G,MATCH(PolicyLevers!$C323,'Policy Characteristics'!$C:$C,0))</f>
        <v>0.9</v>
      </c>
      <c r="N323" s="255">
        <f>INDEX('Policy Characteristics'!H:H,MATCH(PolicyLevers!$C323,'Policy Characteristics'!$C:$C,0))</f>
        <v>0.01</v>
      </c>
      <c r="O323" s="229" t="str">
        <f>INDEX('Policy Characteristics'!I:I,MATCH(PolicyLevers!$C323,'Policy Characteristics'!$C:$C,0))</f>
        <v>% reduction in soft costs</v>
      </c>
      <c r="P323" s="186"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29" t="str">
        <f>INDEX('Policy Characteristics'!K:K,MATCH(PolicyLevers!$C323,'Policy Characteristics'!$C:$C,0))</f>
        <v>endogenous-learning.html#red-soft-costs</v>
      </c>
      <c r="R323" s="229" t="str">
        <f>INDEX('Policy Characteristics'!L:L,MATCH(PolicyLevers!$C323,'Policy Characteristics'!$C:$C,0))</f>
        <v>reduce-soft-costs.html</v>
      </c>
      <c r="S323" s="212">
        <f>INDEX('Policy Characteristics'!M:M,MATCH(PolicyLevers!$C323,'Policy Characteristics'!$C:$C,0))</f>
        <v>0</v>
      </c>
      <c r="T323" s="191">
        <f>INDEX('Policy Characteristics'!N:N,MATCH(PolicyLevers!$C323,'Policy Characteristics'!$C:$C,0))</f>
        <v>0</v>
      </c>
      <c r="U323" s="182">
        <f>INDEX('Policy Characteristics'!O:O,MATCH(PolicyLevers!$C323,'Policy Characteristics'!$C:$C,0))</f>
        <v>0</v>
      </c>
    </row>
    <row r="324" spans="1:21" s="182" customFormat="1" x14ac:dyDescent="0.25">
      <c r="A324" s="350" t="str">
        <f>INDEX('Policy Characteristics'!A:A,MATCH(PolicyLevers!$C324,'Policy Characteristics'!$C:$C,0))</f>
        <v>Electricity Supply</v>
      </c>
      <c r="B324" s="353" t="str">
        <f>INDEX('Policy Characteristics'!B:B,MATCH(PolicyLevers!$C324,'Policy Characteristics'!$C:$C,0))</f>
        <v>Reduce Transmission &amp; Distribution Losses</v>
      </c>
      <c r="C324" s="182" t="s">
        <v>727</v>
      </c>
      <c r="D324" s="191"/>
      <c r="E324" s="191"/>
      <c r="F324" s="191"/>
      <c r="G324" s="191"/>
      <c r="H324" s="183">
        <v>145</v>
      </c>
      <c r="I324" s="361" t="s">
        <v>310</v>
      </c>
      <c r="J324" s="182" t="str">
        <f>INDEX('Policy Characteristics'!D:D,MATCH(PolicyLevers!$C324,'Policy Characteristics'!$C:$C,0))</f>
        <v>Reduce T&amp;D Losses</v>
      </c>
      <c r="K324" s="181" t="str">
        <f>INDEX('Policy Characteristics'!E:E,MATCH(PolicyLevers!$C324,'Policy Characteristics'!$C:$C,0))</f>
        <v>elec avoid TND loss</v>
      </c>
      <c r="L324" s="185">
        <f>INDEX('Policy Characteristics'!F:F,MATCH(PolicyLevers!$C324,'Policy Characteristics'!$C:$C,0))</f>
        <v>0</v>
      </c>
      <c r="M324" s="185">
        <f>INDEX('Policy Characteristics'!G:G,MATCH(PolicyLevers!$C324,'Policy Characteristics'!$C:$C,0))</f>
        <v>0.4</v>
      </c>
      <c r="N324" s="185">
        <f>INDEX('Policy Characteristics'!H:H,MATCH(PolicyLevers!$C324,'Policy Characteristics'!$C:$C,0))</f>
        <v>0.01</v>
      </c>
      <c r="O324" s="191" t="str">
        <f>INDEX('Policy Characteristics'!I:I,MATCH(PolicyLevers!$C324,'Policy Characteristics'!$C:$C,0))</f>
        <v>% of losses avoided</v>
      </c>
      <c r="P324" s="186"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1" t="str">
        <f>INDEX('Policy Characteristics'!K:K,MATCH(PolicyLevers!$C324,'Policy Characteristics'!$C:$C,0))</f>
        <v>electricity-sector-main.html#red-tnd-losses</v>
      </c>
      <c r="R324" s="191" t="str">
        <f>INDEX('Policy Characteristics'!L:L,MATCH(PolicyLevers!$C324,'Policy Characteristics'!$C:$C,0))</f>
        <v>reduce-tnd-losses.html</v>
      </c>
      <c r="S324" s="212" t="str">
        <f>INDEX('Policy Characteristics'!M:M,MATCH(PolicyLevers!$C324,'Policy Characteristics'!$C:$C,0))</f>
        <v>The World Bank.  Electric power transmission and distribution losses (% of output).  http://data.worldbank.org/indicator/EG.ELC.LOSS.ZS</v>
      </c>
      <c r="T324" s="191">
        <f>INDEX('Policy Characteristics'!N:N,MATCH(PolicyLevers!$C324,'Policy Characteristics'!$C:$C,0))</f>
        <v>0</v>
      </c>
      <c r="U324" s="182">
        <f>INDEX('Policy Characteristics'!O:O,MATCH(PolicyLevers!$C324,'Policy Characteristics'!$C:$C,0))</f>
        <v>0</v>
      </c>
    </row>
    <row r="325" spans="1:21" s="182" customFormat="1" x14ac:dyDescent="0.25">
      <c r="A325" s="350" t="str">
        <f>INDEX('Policy Characteristics'!A:A,MATCH(PolicyLevers!$C325,'Policy Characteristics'!$C:$C,0))</f>
        <v>Electricity Supply</v>
      </c>
      <c r="B325" s="355" t="str">
        <f>INDEX('Policy Characteristics'!B:B,MATCH(PolicyLevers!$C325,'Policy Characteristics'!$C:$C,0))</f>
        <v>Subsidy for Capacity Construction</v>
      </c>
      <c r="C325" s="182" t="s">
        <v>736</v>
      </c>
      <c r="D325" s="184" t="s">
        <v>578</v>
      </c>
      <c r="E325" s="184"/>
      <c r="F325" s="191" t="s">
        <v>579</v>
      </c>
      <c r="G325" s="191"/>
      <c r="H325" s="183">
        <v>691</v>
      </c>
      <c r="I325" s="361" t="s">
        <v>332</v>
      </c>
      <c r="J325" s="181" t="str">
        <f>INDEX('Policy Characteristics'!D:D,MATCH(PolicyLevers!$C325,'Policy Characteristics'!$C:$C,0))</f>
        <v>Subsidy for Capacity Construction</v>
      </c>
      <c r="K325" s="181" t="str">
        <f>INDEX('Policy Characteristics'!E:E,MATCH(PolicyLevers!$C325,'Policy Characteristics'!$C:$C,0))</f>
        <v>elec capacity construction subsidy</v>
      </c>
      <c r="L325" s="185">
        <f>INDEX('Policy Characteristics'!F:F,MATCH(PolicyLevers!$C325,'Policy Characteristics'!$C:$C,0))</f>
        <v>0</v>
      </c>
      <c r="M325" s="185">
        <f>INDEX('Policy Characteristics'!G:G,MATCH(PolicyLevers!$C325,'Policy Characteristics'!$C:$C,0))</f>
        <v>0.95</v>
      </c>
      <c r="N325" s="185">
        <f>INDEX('Policy Characteristics'!H:H,MATCH(PolicyLevers!$C325,'Policy Characteristics'!$C:$C,0))</f>
        <v>0.01</v>
      </c>
      <c r="O325" s="191" t="str">
        <f>INDEX('Policy Characteristics'!I:I,MATCH(PolicyLevers!$C325,'Policy Characteristics'!$C:$C,0))</f>
        <v>% of construction cost</v>
      </c>
      <c r="P325" s="186"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**Louisiana does not have a capacity construction subsidy for onshore wind. However, the Investment Tax Credit, a similar program for solar power, covers 30% of system costs through 2019, with declining amounts thereafter.//**Solar PV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**Louisiana does not have a capacity construction subsidy for offshore wind. However, the Investment Tax Credit, a similar program for solar power, covers 30% of system costs through 2019, with declining amounts thereafter.</v>
      </c>
      <c r="Q325" s="184" t="str">
        <f>INDEX('Policy Characteristics'!K:K,MATCH(PolicyLevers!$C325,'Policy Characteristics'!$C:$C,0))</f>
        <v>electricity-sector-main.html#subsidies</v>
      </c>
      <c r="R325" s="191">
        <f>INDEX('Policy Characteristics'!L:L,MATCH(PolicyLevers!$C325,'Policy Characteristics'!$C:$C,0))</f>
        <v>0</v>
      </c>
      <c r="S325" s="212">
        <f>INDEX('Policy Characteristics'!M:M,MATCH(PolicyLevers!$C325,'Policy Characteristics'!$C:$C,0))</f>
        <v>0</v>
      </c>
      <c r="T325" s="191">
        <f>INDEX('Policy Characteristics'!N:N,MATCH(PolicyLevers!$C325,'Policy Characteristics'!$C:$C,0))</f>
        <v>0</v>
      </c>
      <c r="U325" s="182">
        <f>INDEX('Policy Characteristics'!O:O,MATCH(PolicyLevers!$C325,'Policy Characteristics'!$C:$C,0))</f>
        <v>0</v>
      </c>
    </row>
    <row r="326" spans="1:21" s="182" customFormat="1" x14ac:dyDescent="0.25">
      <c r="A326" s="350" t="str">
        <f>INDEX('Policy Characteristics'!A:A,MATCH(PolicyLevers!$C326,'Policy Characteristics'!$C:$C,0))</f>
        <v>Electricity Supply</v>
      </c>
      <c r="B326" s="357" t="str">
        <f>INDEX('Policy Characteristics'!B:B,MATCH(PolicyLevers!$C326,'Policy Characteristics'!$C:$C,0))</f>
        <v>Subsidy for Capacity Construction</v>
      </c>
      <c r="C326" s="207" t="str">
        <f t="shared" ref="C326:C337" si="24">C$325</f>
        <v>Perc Subsidy for Elec Capacity Construction</v>
      </c>
      <c r="D326" s="191" t="s">
        <v>740</v>
      </c>
      <c r="E326" s="199"/>
      <c r="F326" s="191" t="s">
        <v>741</v>
      </c>
      <c r="G326" s="191"/>
      <c r="H326" s="183">
        <v>692</v>
      </c>
      <c r="I326" s="361" t="s">
        <v>332</v>
      </c>
      <c r="J326" s="207" t="str">
        <f>INDEX('Policy Characteristics'!D:D,MATCH(PolicyLevers!$C326,'Policy Characteristics'!$C:$C,0))</f>
        <v>Subsidy for Capacity Construction</v>
      </c>
      <c r="K326" s="207" t="str">
        <f>INDEX('Policy Characteristics'!E:E,MATCH(PolicyLevers!$C326,'Policy Characteristics'!$C:$C,0))</f>
        <v>elec capacity construction subsidy</v>
      </c>
      <c r="L326" s="190">
        <f>INDEX('Policy Characteristics'!F:F,MATCH(PolicyLevers!$C326,'Policy Characteristics'!$C:$C,0))</f>
        <v>0</v>
      </c>
      <c r="M326" s="190">
        <f>INDEX('Policy Characteristics'!G:G,MATCH(PolicyLevers!$C326,'Policy Characteristics'!$C:$C,0))</f>
        <v>0.95</v>
      </c>
      <c r="N326" s="251">
        <f>INDEX('Policy Characteristics'!H:H,MATCH(PolicyLevers!$C326,'Policy Characteristics'!$C:$C,0))</f>
        <v>0.01</v>
      </c>
      <c r="O326" s="207" t="str">
        <f>INDEX('Policy Characteristics'!I:I,MATCH(PolicyLevers!$C326,'Policy Characteristics'!$C:$C,0))</f>
        <v>% of construction cost</v>
      </c>
      <c r="P326" s="186"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**Louisiana does not have a capacity construction subsidy for onshore wind. However, the Investment Tax Credit, a similar program for solar power, covers 30% of system costs through 2019, with declining amounts thereafter.//**Solar PV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**Louisiana does not have a capacity construction subsidy for offshore wind. However, the Investment Tax Credit, a similar program for solar power, covers 30% of system costs through 2019, with declining amounts thereafter.</v>
      </c>
      <c r="Q326" s="207" t="str">
        <f>INDEX('Policy Characteristics'!K:K,MATCH(PolicyLevers!$C326,'Policy Characteristics'!$C:$C,0))</f>
        <v>electricity-sector-main.html#subsidies</v>
      </c>
      <c r="R326" s="191">
        <f>INDEX('Policy Characteristics'!L:L,MATCH(PolicyLevers!$C326,'Policy Characteristics'!$C:$C,0))</f>
        <v>0</v>
      </c>
      <c r="S326" s="212">
        <f>INDEX('Policy Characteristics'!M:M,MATCH(PolicyLevers!$C326,'Policy Characteristics'!$C:$C,0))</f>
        <v>0</v>
      </c>
      <c r="T326" s="191">
        <f>INDEX('Policy Characteristics'!N:N,MATCH(PolicyLevers!$C326,'Policy Characteristics'!$C:$C,0))</f>
        <v>0</v>
      </c>
      <c r="U326" s="182">
        <f>INDEX('Policy Characteristics'!O:O,MATCH(PolicyLevers!$C326,'Policy Characteristics'!$C:$C,0))</f>
        <v>0</v>
      </c>
    </row>
    <row r="327" spans="1:21" s="182" customFormat="1" x14ac:dyDescent="0.25">
      <c r="A327" s="350" t="str">
        <f>INDEX('Policy Characteristics'!A:A,MATCH(PolicyLevers!$C327,'Policy Characteristics'!$C:$C,0))</f>
        <v>Electricity Supply</v>
      </c>
      <c r="B327" s="357" t="str">
        <f>INDEX('Policy Characteristics'!B:B,MATCH(PolicyLevers!$C327,'Policy Characteristics'!$C:$C,0))</f>
        <v>Subsidy for Capacity Construction</v>
      </c>
      <c r="C327" s="207" t="str">
        <f t="shared" si="24"/>
        <v>Perc Subsidy for Elec Capacity Construction</v>
      </c>
      <c r="D327" s="191" t="s">
        <v>588</v>
      </c>
      <c r="E327" s="199"/>
      <c r="F327" s="191" t="s">
        <v>589</v>
      </c>
      <c r="G327" s="191"/>
      <c r="H327" s="183">
        <v>517</v>
      </c>
      <c r="I327" s="361" t="s">
        <v>310</v>
      </c>
      <c r="J327" s="207" t="str">
        <f>INDEX('Policy Characteristics'!D:D,MATCH(PolicyLevers!$C327,'Policy Characteristics'!$C:$C,0))</f>
        <v>Subsidy for Capacity Construction</v>
      </c>
      <c r="K327" s="207" t="str">
        <f>INDEX('Policy Characteristics'!E:E,MATCH(PolicyLevers!$C327,'Policy Characteristics'!$C:$C,0))</f>
        <v>elec capacity construction subsidy</v>
      </c>
      <c r="L327" s="190">
        <f>INDEX('Policy Characteristics'!F:F,MATCH(PolicyLevers!$C327,'Policy Characteristics'!$C:$C,0))</f>
        <v>0</v>
      </c>
      <c r="M327" s="190">
        <f>INDEX('Policy Characteristics'!G:G,MATCH(PolicyLevers!$C327,'Policy Characteristics'!$C:$C,0))</f>
        <v>0.95</v>
      </c>
      <c r="N327" s="251">
        <f>INDEX('Policy Characteristics'!H:H,MATCH(PolicyLevers!$C327,'Policy Characteristics'!$C:$C,0))</f>
        <v>0.01</v>
      </c>
      <c r="O327" s="207" t="str">
        <f>INDEX('Policy Characteristics'!I:I,MATCH(PolicyLevers!$C327,'Policy Characteristics'!$C:$C,0))</f>
        <v>% of construction cost</v>
      </c>
      <c r="P327" s="186"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**Louisiana does not have a capacity construction subsidy for onshore wind. However, the Investment Tax Credit, a similar program for solar power, covers 30% of system costs through 2019, with declining amounts thereafter.//**Solar PV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**Louisiana does not have a capacity construction subsidy for offshore wind. However, the Investment Tax Credit, a similar program for solar power, covers 30% of system costs through 2019, with declining amounts thereafter.</v>
      </c>
      <c r="Q327" s="207" t="str">
        <f>INDEX('Policy Characteristics'!K:K,MATCH(PolicyLevers!$C327,'Policy Characteristics'!$C:$C,0))</f>
        <v>electricity-sector-main.html#subsidies</v>
      </c>
      <c r="R327" s="191">
        <f>INDEX('Policy Characteristics'!L:L,MATCH(PolicyLevers!$C327,'Policy Characteristics'!$C:$C,0))</f>
        <v>0</v>
      </c>
      <c r="S327" s="211">
        <f>INDEX('Policy Characteristics'!M:M,MATCH(PolicyLevers!$C327,'Policy Characteristics'!$C:$C,0))</f>
        <v>0</v>
      </c>
      <c r="T327" s="191">
        <f>INDEX('Policy Characteristics'!N:N,MATCH(PolicyLevers!$C327,'Policy Characteristics'!$C:$C,0))</f>
        <v>0</v>
      </c>
      <c r="U327" s="182">
        <f>INDEX('Policy Characteristics'!O:O,MATCH(PolicyLevers!$C327,'Policy Characteristics'!$C:$C,0))</f>
        <v>0</v>
      </c>
    </row>
    <row r="328" spans="1:21" s="182" customFormat="1" x14ac:dyDescent="0.25">
      <c r="A328" s="350" t="str">
        <f>INDEX('Policy Characteristics'!A:A,MATCH(PolicyLevers!$C328,'Policy Characteristics'!$C:$C,0))</f>
        <v>Electricity Supply</v>
      </c>
      <c r="B328" s="357" t="str">
        <f>INDEX('Policy Characteristics'!B:B,MATCH(PolicyLevers!$C328,'Policy Characteristics'!$C:$C,0))</f>
        <v>Subsidy for Capacity Construction</v>
      </c>
      <c r="C328" s="207" t="str">
        <f t="shared" si="24"/>
        <v>Perc Subsidy for Elec Capacity Construction</v>
      </c>
      <c r="D328" s="191" t="s">
        <v>591</v>
      </c>
      <c r="E328" s="199"/>
      <c r="F328" s="191" t="s">
        <v>592</v>
      </c>
      <c r="G328" s="191"/>
      <c r="H328" s="183">
        <v>693</v>
      </c>
      <c r="I328" s="361" t="s">
        <v>332</v>
      </c>
      <c r="J328" s="207" t="str">
        <f>INDEX('Policy Characteristics'!D:D,MATCH(PolicyLevers!$C328,'Policy Characteristics'!$C:$C,0))</f>
        <v>Subsidy for Capacity Construction</v>
      </c>
      <c r="K328" s="207" t="str">
        <f>INDEX('Policy Characteristics'!E:E,MATCH(PolicyLevers!$C328,'Policy Characteristics'!$C:$C,0))</f>
        <v>elec capacity construction subsidy</v>
      </c>
      <c r="L328" s="190">
        <f>INDEX('Policy Characteristics'!F:F,MATCH(PolicyLevers!$C328,'Policy Characteristics'!$C:$C,0))</f>
        <v>0</v>
      </c>
      <c r="M328" s="190">
        <f>INDEX('Policy Characteristics'!G:G,MATCH(PolicyLevers!$C328,'Policy Characteristics'!$C:$C,0))</f>
        <v>0.95</v>
      </c>
      <c r="N328" s="251">
        <f>INDEX('Policy Characteristics'!H:H,MATCH(PolicyLevers!$C328,'Policy Characteristics'!$C:$C,0))</f>
        <v>0.01</v>
      </c>
      <c r="O328" s="207" t="str">
        <f>INDEX('Policy Characteristics'!I:I,MATCH(PolicyLevers!$C328,'Policy Characteristics'!$C:$C,0))</f>
        <v>% of construction cost</v>
      </c>
      <c r="P328" s="186"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**Louisiana does not have a capacity construction subsidy for onshore wind. However, the Investment Tax Credit, a similar program for solar power, covers 30% of system costs through 2019, with declining amounts thereafter.//**Solar PV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**Louisiana does not have a capacity construction subsidy for offshore wind. However, the Investment Tax Credit, a similar program for solar power, covers 30% of system costs through 2019, with declining amounts thereafter.</v>
      </c>
      <c r="Q328" s="207" t="str">
        <f>INDEX('Policy Characteristics'!K:K,MATCH(PolicyLevers!$C328,'Policy Characteristics'!$C:$C,0))</f>
        <v>electricity-sector-main.html#subsidies</v>
      </c>
      <c r="R328" s="191">
        <f>INDEX('Policy Characteristics'!L:L,MATCH(PolicyLevers!$C328,'Policy Characteristics'!$C:$C,0))</f>
        <v>0</v>
      </c>
      <c r="S328" s="212">
        <f>INDEX('Policy Characteristics'!M:M,MATCH(PolicyLevers!$C328,'Policy Characteristics'!$C:$C,0))</f>
        <v>0</v>
      </c>
      <c r="T328" s="191">
        <f>INDEX('Policy Characteristics'!N:N,MATCH(PolicyLevers!$C328,'Policy Characteristics'!$C:$C,0))</f>
        <v>0</v>
      </c>
      <c r="U328" s="182">
        <f>INDEX('Policy Characteristics'!O:O,MATCH(PolicyLevers!$C328,'Policy Characteristics'!$C:$C,0))</f>
        <v>0</v>
      </c>
    </row>
    <row r="329" spans="1:21" s="182" customFormat="1" x14ac:dyDescent="0.25">
      <c r="A329" s="350" t="str">
        <f>INDEX('Policy Characteristics'!A:A,MATCH(PolicyLevers!$C329,'Policy Characteristics'!$C:$C,0))</f>
        <v>Electricity Supply</v>
      </c>
      <c r="B329" s="357" t="str">
        <f>INDEX('Policy Characteristics'!B:B,MATCH(PolicyLevers!$C329,'Policy Characteristics'!$C:$C,0))</f>
        <v>Subsidy for Capacity Construction</v>
      </c>
      <c r="C329" s="207" t="str">
        <f t="shared" si="24"/>
        <v>Perc Subsidy for Elec Capacity Construction</v>
      </c>
      <c r="D329" s="191" t="s">
        <v>594</v>
      </c>
      <c r="E329" s="199"/>
      <c r="F329" s="191" t="s">
        <v>595</v>
      </c>
      <c r="G329" s="191"/>
      <c r="H329" s="183">
        <v>518</v>
      </c>
      <c r="I329" s="361" t="s">
        <v>310</v>
      </c>
      <c r="J329" s="207" t="str">
        <f>INDEX('Policy Characteristics'!D:D,MATCH(PolicyLevers!$C329,'Policy Characteristics'!$C:$C,0))</f>
        <v>Subsidy for Capacity Construction</v>
      </c>
      <c r="K329" s="207" t="str">
        <f>INDEX('Policy Characteristics'!E:E,MATCH(PolicyLevers!$C329,'Policy Characteristics'!$C:$C,0))</f>
        <v>elec capacity construction subsidy</v>
      </c>
      <c r="L329" s="190">
        <f>INDEX('Policy Characteristics'!F:F,MATCH(PolicyLevers!$C329,'Policy Characteristics'!$C:$C,0))</f>
        <v>0</v>
      </c>
      <c r="M329" s="190">
        <f>INDEX('Policy Characteristics'!G:G,MATCH(PolicyLevers!$C329,'Policy Characteristics'!$C:$C,0))</f>
        <v>0.95</v>
      </c>
      <c r="N329" s="251">
        <f>INDEX('Policy Characteristics'!H:H,MATCH(PolicyLevers!$C329,'Policy Characteristics'!$C:$C,0))</f>
        <v>0.01</v>
      </c>
      <c r="O329" s="207" t="str">
        <f>INDEX('Policy Characteristics'!I:I,MATCH(PolicyLevers!$C329,'Policy Characteristics'!$C:$C,0))</f>
        <v>% of construction cost</v>
      </c>
      <c r="P329" s="193"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**Louisiana does not have a capacity construction subsidy for onshore wind. However, the Investment Tax Credit, a similar program for solar power, covers 30% of system costs through 2019, with declining amounts thereafter.//**Solar PV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**Louisiana does not have a capacity construction subsidy for offshore wind. However, the Investment Tax Credit, a similar program for solar power, covers 30% of system costs through 2019, with declining amounts thereafter.</v>
      </c>
      <c r="Q329" s="207" t="str">
        <f>INDEX('Policy Characteristics'!K:K,MATCH(PolicyLevers!$C329,'Policy Characteristics'!$C:$C,0))</f>
        <v>electricity-sector-main.html#subsidies</v>
      </c>
      <c r="R329" s="191">
        <f>INDEX('Policy Characteristics'!L:L,MATCH(PolicyLevers!$C329,'Policy Characteristics'!$C:$C,0))</f>
        <v>0</v>
      </c>
      <c r="S329" s="211">
        <f>INDEX('Policy Characteristics'!M:M,MATCH(PolicyLevers!$C329,'Policy Characteristics'!$C:$C,0))</f>
        <v>0</v>
      </c>
      <c r="T329" s="191">
        <f>INDEX('Policy Characteristics'!N:N,MATCH(PolicyLevers!$C329,'Policy Characteristics'!$C:$C,0))</f>
        <v>0</v>
      </c>
      <c r="U329" s="182">
        <f>INDEX('Policy Characteristics'!O:O,MATCH(PolicyLevers!$C329,'Policy Characteristics'!$C:$C,0))</f>
        <v>0</v>
      </c>
    </row>
    <row r="330" spans="1:21" s="182" customFormat="1" x14ac:dyDescent="0.25">
      <c r="A330" s="350" t="str">
        <f>INDEX('Policy Characteristics'!A:A,MATCH(PolicyLevers!$C330,'Policy Characteristics'!$C:$C,0))</f>
        <v>Electricity Supply</v>
      </c>
      <c r="B330" s="357" t="str">
        <f>INDEX('Policy Characteristics'!B:B,MATCH(PolicyLevers!$C330,'Policy Characteristics'!$C:$C,0))</f>
        <v>Subsidy for Capacity Construction</v>
      </c>
      <c r="C330" s="207" t="str">
        <f t="shared" si="24"/>
        <v>Perc Subsidy for Elec Capacity Construction</v>
      </c>
      <c r="D330" s="191" t="s">
        <v>596</v>
      </c>
      <c r="E330" s="199"/>
      <c r="F330" s="191" t="s">
        <v>597</v>
      </c>
      <c r="G330" s="191"/>
      <c r="H330" s="183">
        <v>519</v>
      </c>
      <c r="I330" s="361" t="s">
        <v>310</v>
      </c>
      <c r="J330" s="207" t="str">
        <f>INDEX('Policy Characteristics'!D:D,MATCH(PolicyLevers!$C330,'Policy Characteristics'!$C:$C,0))</f>
        <v>Subsidy for Capacity Construction</v>
      </c>
      <c r="K330" s="207" t="str">
        <f>INDEX('Policy Characteristics'!E:E,MATCH(PolicyLevers!$C330,'Policy Characteristics'!$C:$C,0))</f>
        <v>elec capacity construction subsidy</v>
      </c>
      <c r="L330" s="190">
        <f>INDEX('Policy Characteristics'!F:F,MATCH(PolicyLevers!$C330,'Policy Characteristics'!$C:$C,0))</f>
        <v>0</v>
      </c>
      <c r="M330" s="190">
        <f>INDEX('Policy Characteristics'!G:G,MATCH(PolicyLevers!$C330,'Policy Characteristics'!$C:$C,0))</f>
        <v>0.95</v>
      </c>
      <c r="N330" s="251">
        <f>INDEX('Policy Characteristics'!H:H,MATCH(PolicyLevers!$C330,'Policy Characteristics'!$C:$C,0))</f>
        <v>0.01</v>
      </c>
      <c r="O330" s="207" t="str">
        <f>INDEX('Policy Characteristics'!I:I,MATCH(PolicyLevers!$C330,'Policy Characteristics'!$C:$C,0))</f>
        <v>% of construction cost</v>
      </c>
      <c r="P330" s="193"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**Louisiana does not have a capacity construction subsidy for onshore wind. However, the Investment Tax Credit, a similar program for solar power, covers 30% of system costs through 2019, with declining amounts thereafter.//**Solar PV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**Louisiana does not have a capacity construction subsidy for offshore wind. However, the Investment Tax Credit, a similar program for solar power, covers 30% of system costs through 2019, with declining amounts thereafter.</v>
      </c>
      <c r="Q330" s="207" t="str">
        <f>INDEX('Policy Characteristics'!K:K,MATCH(PolicyLevers!$C330,'Policy Characteristics'!$C:$C,0))</f>
        <v>electricity-sector-main.html#subsidies</v>
      </c>
      <c r="R330" s="191">
        <f>INDEX('Policy Characteristics'!L:L,MATCH(PolicyLevers!$C330,'Policy Characteristics'!$C:$C,0))</f>
        <v>0</v>
      </c>
      <c r="S330" s="211">
        <f>INDEX('Policy Characteristics'!M:M,MATCH(PolicyLevers!$C330,'Policy Characteristics'!$C:$C,0))</f>
        <v>0</v>
      </c>
      <c r="T330" s="191">
        <f>INDEX('Policy Characteristics'!N:N,MATCH(PolicyLevers!$C330,'Policy Characteristics'!$C:$C,0))</f>
        <v>0</v>
      </c>
      <c r="U330" s="182">
        <f>INDEX('Policy Characteristics'!O:O,MATCH(PolicyLevers!$C330,'Policy Characteristics'!$C:$C,0))</f>
        <v>0</v>
      </c>
    </row>
    <row r="331" spans="1:21" s="182" customFormat="1" x14ac:dyDescent="0.25">
      <c r="A331" s="350" t="str">
        <f>INDEX('Policy Characteristics'!A:A,MATCH(PolicyLevers!$C331,'Policy Characteristics'!$C:$C,0))</f>
        <v>Electricity Supply</v>
      </c>
      <c r="B331" s="357" t="str">
        <f>INDEX('Policy Characteristics'!B:B,MATCH(PolicyLevers!$C331,'Policy Characteristics'!$C:$C,0))</f>
        <v>Subsidy for Capacity Construction</v>
      </c>
      <c r="C331" s="207" t="str">
        <f t="shared" si="24"/>
        <v>Perc Subsidy for Elec Capacity Construction</v>
      </c>
      <c r="D331" s="191" t="s">
        <v>598</v>
      </c>
      <c r="E331" s="199"/>
      <c r="F331" s="191" t="s">
        <v>599</v>
      </c>
      <c r="G331" s="191"/>
      <c r="H331" s="183">
        <v>520</v>
      </c>
      <c r="I331" s="361" t="s">
        <v>310</v>
      </c>
      <c r="J331" s="207" t="str">
        <f>INDEX('Policy Characteristics'!D:D,MATCH(PolicyLevers!$C331,'Policy Characteristics'!$C:$C,0))</f>
        <v>Subsidy for Capacity Construction</v>
      </c>
      <c r="K331" s="207" t="str">
        <f>INDEX('Policy Characteristics'!E:E,MATCH(PolicyLevers!$C331,'Policy Characteristics'!$C:$C,0))</f>
        <v>elec capacity construction subsidy</v>
      </c>
      <c r="L331" s="190">
        <f>INDEX('Policy Characteristics'!F:F,MATCH(PolicyLevers!$C331,'Policy Characteristics'!$C:$C,0))</f>
        <v>0</v>
      </c>
      <c r="M331" s="190">
        <f>INDEX('Policy Characteristics'!G:G,MATCH(PolicyLevers!$C331,'Policy Characteristics'!$C:$C,0))</f>
        <v>0.95</v>
      </c>
      <c r="N331" s="251">
        <f>INDEX('Policy Characteristics'!H:H,MATCH(PolicyLevers!$C331,'Policy Characteristics'!$C:$C,0))</f>
        <v>0.01</v>
      </c>
      <c r="O331" s="207" t="str">
        <f>INDEX('Policy Characteristics'!I:I,MATCH(PolicyLevers!$C331,'Policy Characteristics'!$C:$C,0))</f>
        <v>% of construction cost</v>
      </c>
      <c r="P331" s="182"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**Louisiana does not have a capacity construction subsidy for onshore wind. However, the Investment Tax Credit, a similar program for solar power, covers 30% of system costs through 2019, with declining amounts thereafter.//**Solar PV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**Louisiana does not have a capacity construction subsidy for offshore wind. However, the Investment Tax Credit, a similar program for solar power, covers 30% of system costs through 2019, with declining amounts thereafter.</v>
      </c>
      <c r="Q331" s="207" t="str">
        <f>INDEX('Policy Characteristics'!K:K,MATCH(PolicyLevers!$C331,'Policy Characteristics'!$C:$C,0))</f>
        <v>electricity-sector-main.html#subsidies</v>
      </c>
      <c r="R331" s="191">
        <f>INDEX('Policy Characteristics'!L:L,MATCH(PolicyLevers!$C331,'Policy Characteristics'!$C:$C,0))</f>
        <v>0</v>
      </c>
      <c r="S331" s="211">
        <f>INDEX('Policy Characteristics'!M:M,MATCH(PolicyLevers!$C331,'Policy Characteristics'!$C:$C,0))</f>
        <v>0</v>
      </c>
      <c r="T331" s="191">
        <f>INDEX('Policy Characteristics'!N:N,MATCH(PolicyLevers!$C331,'Policy Characteristics'!$C:$C,0))</f>
        <v>0</v>
      </c>
      <c r="U331" s="182">
        <f>INDEX('Policy Characteristics'!O:O,MATCH(PolicyLevers!$C331,'Policy Characteristics'!$C:$C,0))</f>
        <v>0</v>
      </c>
    </row>
    <row r="332" spans="1:21" s="182" customFormat="1" x14ac:dyDescent="0.25">
      <c r="A332" s="350" t="str">
        <f>INDEX('Policy Characteristics'!A:A,MATCH(PolicyLevers!$C332,'Policy Characteristics'!$C:$C,0))</f>
        <v>Electricity Supply</v>
      </c>
      <c r="B332" s="357" t="str">
        <f>INDEX('Policy Characteristics'!B:B,MATCH(PolicyLevers!$C332,'Policy Characteristics'!$C:$C,0))</f>
        <v>Subsidy for Capacity Construction</v>
      </c>
      <c r="C332" s="207" t="str">
        <f t="shared" si="24"/>
        <v>Perc Subsidy for Elec Capacity Construction</v>
      </c>
      <c r="D332" s="191" t="s">
        <v>600</v>
      </c>
      <c r="E332" s="199"/>
      <c r="F332" s="191" t="s">
        <v>601</v>
      </c>
      <c r="G332" s="191"/>
      <c r="H332" s="183">
        <v>521</v>
      </c>
      <c r="I332" s="361" t="s">
        <v>310</v>
      </c>
      <c r="J332" s="207" t="str">
        <f>INDEX('Policy Characteristics'!D:D,MATCH(PolicyLevers!$C332,'Policy Characteristics'!$C:$C,0))</f>
        <v>Subsidy for Capacity Construction</v>
      </c>
      <c r="K332" s="207" t="str">
        <f>INDEX('Policy Characteristics'!E:E,MATCH(PolicyLevers!$C332,'Policy Characteristics'!$C:$C,0))</f>
        <v>elec capacity construction subsidy</v>
      </c>
      <c r="L332" s="190">
        <f>INDEX('Policy Characteristics'!F:F,MATCH(PolicyLevers!$C332,'Policy Characteristics'!$C:$C,0))</f>
        <v>0</v>
      </c>
      <c r="M332" s="190">
        <f>INDEX('Policy Characteristics'!G:G,MATCH(PolicyLevers!$C332,'Policy Characteristics'!$C:$C,0))</f>
        <v>0.95</v>
      </c>
      <c r="N332" s="251">
        <f>INDEX('Policy Characteristics'!H:H,MATCH(PolicyLevers!$C332,'Policy Characteristics'!$C:$C,0))</f>
        <v>0.01</v>
      </c>
      <c r="O332" s="207" t="str">
        <f>INDEX('Policy Characteristics'!I:I,MATCH(PolicyLevers!$C332,'Policy Characteristics'!$C:$C,0))</f>
        <v>% of construction cost</v>
      </c>
      <c r="P332" s="186"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**Louisiana does not have a capacity construction subsidy for onshore wind. However, the Investment Tax Credit, a similar program for solar power, covers 30% of system costs through 2019, with declining amounts thereafter.//**Solar PV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**Louisiana does not have a capacity construction subsidy for offshore wind. However, the Investment Tax Credit, a similar program for solar power, covers 30% of system costs through 2019, with declining amounts thereafter.</v>
      </c>
      <c r="Q332" s="207" t="str">
        <f>INDEX('Policy Characteristics'!K:K,MATCH(PolicyLevers!$C332,'Policy Characteristics'!$C:$C,0))</f>
        <v>electricity-sector-main.html#subsidies</v>
      </c>
      <c r="R332" s="191">
        <f>INDEX('Policy Characteristics'!L:L,MATCH(PolicyLevers!$C332,'Policy Characteristics'!$C:$C,0))</f>
        <v>0</v>
      </c>
      <c r="S332" s="211">
        <f>INDEX('Policy Characteristics'!M:M,MATCH(PolicyLevers!$C332,'Policy Characteristics'!$C:$C,0))</f>
        <v>0</v>
      </c>
      <c r="T332" s="191">
        <f>INDEX('Policy Characteristics'!N:N,MATCH(PolicyLevers!$C332,'Policy Characteristics'!$C:$C,0))</f>
        <v>0</v>
      </c>
      <c r="U332" s="182">
        <f>INDEX('Policy Characteristics'!O:O,MATCH(PolicyLevers!$C332,'Policy Characteristics'!$C:$C,0))</f>
        <v>0</v>
      </c>
    </row>
    <row r="333" spans="1:21" s="182" customFormat="1" x14ac:dyDescent="0.25">
      <c r="A333" s="350" t="str">
        <f>INDEX('Policy Characteristics'!A:A,MATCH(PolicyLevers!$C333,'Policy Characteristics'!$C:$C,0))</f>
        <v>Electricity Supply</v>
      </c>
      <c r="B333" s="357" t="str">
        <f>INDEX('Policy Characteristics'!B:B,MATCH(PolicyLevers!$C333,'Policy Characteristics'!$C:$C,0))</f>
        <v>Subsidy for Capacity Construction</v>
      </c>
      <c r="C333" s="207" t="str">
        <f t="shared" si="24"/>
        <v>Perc Subsidy for Elec Capacity Construction</v>
      </c>
      <c r="D333" s="191" t="s">
        <v>608</v>
      </c>
      <c r="E333" s="199"/>
      <c r="F333" s="191" t="s">
        <v>609</v>
      </c>
      <c r="G333" s="191"/>
      <c r="H333" s="183">
        <v>694</v>
      </c>
      <c r="I333" s="361" t="s">
        <v>332</v>
      </c>
      <c r="J333" s="207" t="str">
        <f>INDEX('Policy Characteristics'!D:D,MATCH(PolicyLevers!$C333,'Policy Characteristics'!$C:$C,0))</f>
        <v>Subsidy for Capacity Construction</v>
      </c>
      <c r="K333" s="207" t="str">
        <f>INDEX('Policy Characteristics'!E:E,MATCH(PolicyLevers!$C333,'Policy Characteristics'!$C:$C,0))</f>
        <v>elec capacity construction subsidy</v>
      </c>
      <c r="L333" s="190">
        <f>INDEX('Policy Characteristics'!F:F,MATCH(PolicyLevers!$C333,'Policy Characteristics'!$C:$C,0))</f>
        <v>0</v>
      </c>
      <c r="M333" s="190">
        <f>INDEX('Policy Characteristics'!G:G,MATCH(PolicyLevers!$C333,'Policy Characteristics'!$C:$C,0))</f>
        <v>0.95</v>
      </c>
      <c r="N333" s="251">
        <f>INDEX('Policy Characteristics'!H:H,MATCH(PolicyLevers!$C333,'Policy Characteristics'!$C:$C,0))</f>
        <v>0.01</v>
      </c>
      <c r="O333" s="207" t="str">
        <f>INDEX('Policy Characteristics'!I:I,MATCH(PolicyLevers!$C333,'Policy Characteristics'!$C:$C,0))</f>
        <v>% of construction cost</v>
      </c>
      <c r="P333" s="186"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**Louisiana does not have a capacity construction subsidy for onshore wind. However, the Investment Tax Credit, a similar program for solar power, covers 30% of system costs through 2019, with declining amounts thereafter.//**Solar PV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**Louisiana does not have a capacity construction subsidy for offshore wind. However, the Investment Tax Credit, a similar program for solar power, covers 30% of system costs through 2019, with declining amounts thereafter.</v>
      </c>
      <c r="Q333" s="207" t="str">
        <f>INDEX('Policy Characteristics'!K:K,MATCH(PolicyLevers!$C333,'Policy Characteristics'!$C:$C,0))</f>
        <v>electricity-sector-main.html#subsidies</v>
      </c>
      <c r="R333" s="191">
        <f>INDEX('Policy Characteristics'!L:L,MATCH(PolicyLevers!$C333,'Policy Characteristics'!$C:$C,0))</f>
        <v>0</v>
      </c>
      <c r="S333" s="212">
        <f>INDEX('Policy Characteristics'!M:M,MATCH(PolicyLevers!$C333,'Policy Characteristics'!$C:$C,0))</f>
        <v>0</v>
      </c>
      <c r="T333" s="191">
        <f>INDEX('Policy Characteristics'!N:N,MATCH(PolicyLevers!$C333,'Policy Characteristics'!$C:$C,0))</f>
        <v>0</v>
      </c>
      <c r="U333" s="182">
        <f>INDEX('Policy Characteristics'!O:O,MATCH(PolicyLevers!$C333,'Policy Characteristics'!$C:$C,0))</f>
        <v>0</v>
      </c>
    </row>
    <row r="334" spans="1:21" s="182" customFormat="1" x14ac:dyDescent="0.25">
      <c r="A334" s="350" t="str">
        <f>INDEX('Policy Characteristics'!A:A,MATCH(PolicyLevers!$C334,'Policy Characteristics'!$C:$C,0))</f>
        <v>Electricity Supply</v>
      </c>
      <c r="B334" s="357" t="str">
        <f>INDEX('Policy Characteristics'!B:B,MATCH(PolicyLevers!$C334,'Policy Characteristics'!$C:$C,0))</f>
        <v>Subsidy for Capacity Construction</v>
      </c>
      <c r="C334" s="207" t="str">
        <f t="shared" si="24"/>
        <v>Perc Subsidy for Elec Capacity Construction</v>
      </c>
      <c r="D334" s="191" t="s">
        <v>611</v>
      </c>
      <c r="E334" s="199"/>
      <c r="F334" s="191" t="s">
        <v>612</v>
      </c>
      <c r="G334" s="191"/>
      <c r="H334" s="183">
        <v>522</v>
      </c>
      <c r="I334" s="361" t="s">
        <v>310</v>
      </c>
      <c r="J334" s="207" t="str">
        <f>INDEX('Policy Characteristics'!D:D,MATCH(PolicyLevers!$C334,'Policy Characteristics'!$C:$C,0))</f>
        <v>Subsidy for Capacity Construction</v>
      </c>
      <c r="K334" s="207" t="str">
        <f>INDEX('Policy Characteristics'!E:E,MATCH(PolicyLevers!$C334,'Policy Characteristics'!$C:$C,0))</f>
        <v>elec capacity construction subsidy</v>
      </c>
      <c r="L334" s="190">
        <f>INDEX('Policy Characteristics'!F:F,MATCH(PolicyLevers!$C334,'Policy Characteristics'!$C:$C,0))</f>
        <v>0</v>
      </c>
      <c r="M334" s="190">
        <f>INDEX('Policy Characteristics'!G:G,MATCH(PolicyLevers!$C334,'Policy Characteristics'!$C:$C,0))</f>
        <v>0.95</v>
      </c>
      <c r="N334" s="251">
        <f>INDEX('Policy Characteristics'!H:H,MATCH(PolicyLevers!$C334,'Policy Characteristics'!$C:$C,0))</f>
        <v>0.01</v>
      </c>
      <c r="O334" s="207" t="str">
        <f>INDEX('Policy Characteristics'!I:I,MATCH(PolicyLevers!$C334,'Policy Characteristics'!$C:$C,0))</f>
        <v>% of construction cost</v>
      </c>
      <c r="P334" s="193"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**Louisiana does not have a capacity construction subsidy for onshore wind. However, the Investment Tax Credit, a similar program for solar power, covers 30% of system costs through 2019, with declining amounts thereafter.//**Solar PV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**Louisiana does not have a capacity construction subsidy for offshore wind. However, the Investment Tax Credit, a similar program for solar power, covers 30% of system costs through 2019, with declining amounts thereafter.</v>
      </c>
      <c r="Q334" s="207" t="str">
        <f>INDEX('Policy Characteristics'!K:K,MATCH(PolicyLevers!$C334,'Policy Characteristics'!$C:$C,0))</f>
        <v>electricity-sector-main.html#subsidies</v>
      </c>
      <c r="R334" s="191">
        <f>INDEX('Policy Characteristics'!L:L,MATCH(PolicyLevers!$C334,'Policy Characteristics'!$C:$C,0))</f>
        <v>0</v>
      </c>
      <c r="S334" s="211">
        <f>INDEX('Policy Characteristics'!M:M,MATCH(PolicyLevers!$C334,'Policy Characteristics'!$C:$C,0))</f>
        <v>0</v>
      </c>
      <c r="T334" s="191">
        <f>INDEX('Policy Characteristics'!N:N,MATCH(PolicyLevers!$C334,'Policy Characteristics'!$C:$C,0))</f>
        <v>0</v>
      </c>
      <c r="U334" s="182">
        <f>INDEX('Policy Characteristics'!O:O,MATCH(PolicyLevers!$C334,'Policy Characteristics'!$C:$C,0))</f>
        <v>0</v>
      </c>
    </row>
    <row r="335" spans="1:21" s="182" customFormat="1" x14ac:dyDescent="0.25">
      <c r="A335" s="350" t="str">
        <f>INDEX('Policy Characteristics'!A:A,MATCH(PolicyLevers!$C335,'Policy Characteristics'!$C:$C,0))</f>
        <v>Electricity Supply</v>
      </c>
      <c r="B335" s="357" t="str">
        <f>INDEX('Policy Characteristics'!B:B,MATCH(PolicyLevers!$C335,'Policy Characteristics'!$C:$C,0))</f>
        <v>Subsidy for Capacity Construction</v>
      </c>
      <c r="C335" s="207" t="str">
        <f t="shared" si="24"/>
        <v>Perc Subsidy for Elec Capacity Construction</v>
      </c>
      <c r="D335" s="191" t="s">
        <v>613</v>
      </c>
      <c r="E335" s="184"/>
      <c r="F335" s="191" t="s">
        <v>614</v>
      </c>
      <c r="G335" s="191"/>
      <c r="H335" s="183">
        <v>695</v>
      </c>
      <c r="I335" s="361" t="s">
        <v>332</v>
      </c>
      <c r="J335" s="207" t="str">
        <f>INDEX('Policy Characteristics'!D:D,MATCH(PolicyLevers!$C335,'Policy Characteristics'!$C:$C,0))</f>
        <v>Subsidy for Capacity Construction</v>
      </c>
      <c r="K335" s="207" t="str">
        <f>INDEX('Policy Characteristics'!E:E,MATCH(PolicyLevers!$C335,'Policy Characteristics'!$C:$C,0))</f>
        <v>elec capacity construction subsidy</v>
      </c>
      <c r="L335" s="190">
        <f>INDEX('Policy Characteristics'!F:F,MATCH(PolicyLevers!$C335,'Policy Characteristics'!$C:$C,0))</f>
        <v>0</v>
      </c>
      <c r="M335" s="190">
        <f>INDEX('Policy Characteristics'!G:G,MATCH(PolicyLevers!$C335,'Policy Characteristics'!$C:$C,0))</f>
        <v>0.95</v>
      </c>
      <c r="N335" s="251">
        <f>INDEX('Policy Characteristics'!H:H,MATCH(PolicyLevers!$C335,'Policy Characteristics'!$C:$C,0))</f>
        <v>0.01</v>
      </c>
      <c r="O335" s="207" t="str">
        <f>INDEX('Policy Characteristics'!I:I,MATCH(PolicyLevers!$C335,'Policy Characteristics'!$C:$C,0))</f>
        <v>% of construction cost</v>
      </c>
      <c r="P335" s="186"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**Louisiana does not have a capacity construction subsidy for onshore wind. However, the Investment Tax Credit, a similar program for solar power, covers 30% of system costs through 2019, with declining amounts thereafter.//**Solar PV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**Louisiana does not have a capacity construction subsidy for offshore wind. However, the Investment Tax Credit, a similar program for solar power, covers 30% of system costs through 2019, with declining amounts thereafter.</v>
      </c>
      <c r="Q335" s="207" t="str">
        <f>INDEX('Policy Characteristics'!K:K,MATCH(PolicyLevers!$C335,'Policy Characteristics'!$C:$C,0))</f>
        <v>electricity-sector-main.html#subsidies</v>
      </c>
      <c r="R335" s="191">
        <f>INDEX('Policy Characteristics'!L:L,MATCH(PolicyLevers!$C335,'Policy Characteristics'!$C:$C,0))</f>
        <v>0</v>
      </c>
      <c r="S335" s="212">
        <f>INDEX('Policy Characteristics'!M:M,MATCH(PolicyLevers!$C335,'Policy Characteristics'!$C:$C,0))</f>
        <v>0</v>
      </c>
      <c r="T335" s="191">
        <f>INDEX('Policy Characteristics'!N:N,MATCH(PolicyLevers!$C335,'Policy Characteristics'!$C:$C,0))</f>
        <v>0</v>
      </c>
      <c r="U335" s="182">
        <f>INDEX('Policy Characteristics'!O:O,MATCH(PolicyLevers!$C335,'Policy Characteristics'!$C:$C,0))</f>
        <v>0</v>
      </c>
    </row>
    <row r="336" spans="1:21" s="182" customFormat="1" x14ac:dyDescent="0.25">
      <c r="A336" s="350" t="str">
        <f>INDEX('Policy Characteristics'!A:A,MATCH(PolicyLevers!$C336,'Policy Characteristics'!$C:$C,0))</f>
        <v>Electricity Supply</v>
      </c>
      <c r="B336" s="357" t="str">
        <f>INDEX('Policy Characteristics'!B:B,MATCH(PolicyLevers!$C336,'Policy Characteristics'!$C:$C,0))</f>
        <v>Subsidy for Capacity Construction</v>
      </c>
      <c r="C336" s="207" t="str">
        <f t="shared" si="24"/>
        <v>Perc Subsidy for Elec Capacity Construction</v>
      </c>
      <c r="D336" s="191" t="s">
        <v>615</v>
      </c>
      <c r="E336" s="184"/>
      <c r="F336" s="191" t="s">
        <v>616</v>
      </c>
      <c r="G336" s="191"/>
      <c r="H336" s="183">
        <v>696</v>
      </c>
      <c r="I336" s="361" t="s">
        <v>332</v>
      </c>
      <c r="J336" s="207" t="str">
        <f>INDEX('Policy Characteristics'!D:D,MATCH(PolicyLevers!$C336,'Policy Characteristics'!$C:$C,0))</f>
        <v>Subsidy for Capacity Construction</v>
      </c>
      <c r="K336" s="207" t="str">
        <f>INDEX('Policy Characteristics'!E:E,MATCH(PolicyLevers!$C336,'Policy Characteristics'!$C:$C,0))</f>
        <v>elec capacity construction subsidy</v>
      </c>
      <c r="L336" s="190">
        <f>INDEX('Policy Characteristics'!F:F,MATCH(PolicyLevers!$C336,'Policy Characteristics'!$C:$C,0))</f>
        <v>0</v>
      </c>
      <c r="M336" s="190">
        <f>INDEX('Policy Characteristics'!G:G,MATCH(PolicyLevers!$C336,'Policy Characteristics'!$C:$C,0))</f>
        <v>0.95</v>
      </c>
      <c r="N336" s="251">
        <f>INDEX('Policy Characteristics'!H:H,MATCH(PolicyLevers!$C336,'Policy Characteristics'!$C:$C,0))</f>
        <v>0.01</v>
      </c>
      <c r="O336" s="207" t="str">
        <f>INDEX('Policy Characteristics'!I:I,MATCH(PolicyLevers!$C336,'Policy Characteristics'!$C:$C,0))</f>
        <v>% of construction cost</v>
      </c>
      <c r="P336" s="186"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**Louisiana does not have a capacity construction subsidy for onshore wind. However, the Investment Tax Credit, a similar program for solar power, covers 30% of system costs through 2019, with declining amounts thereafter.//**Solar PV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**Louisiana does not have a capacity construction subsidy for offshore wind. However, the Investment Tax Credit, a similar program for solar power, covers 30% of system costs through 2019, with declining amounts thereafter.</v>
      </c>
      <c r="Q336" s="207" t="str">
        <f>INDEX('Policy Characteristics'!K:K,MATCH(PolicyLevers!$C336,'Policy Characteristics'!$C:$C,0))</f>
        <v>electricity-sector-main.html#subsidies</v>
      </c>
      <c r="R336" s="191">
        <f>INDEX('Policy Characteristics'!L:L,MATCH(PolicyLevers!$C336,'Policy Characteristics'!$C:$C,0))</f>
        <v>0</v>
      </c>
      <c r="S336" s="212">
        <f>INDEX('Policy Characteristics'!M:M,MATCH(PolicyLevers!$C336,'Policy Characteristics'!$C:$C,0))</f>
        <v>0</v>
      </c>
      <c r="T336" s="191">
        <f>INDEX('Policy Characteristics'!N:N,MATCH(PolicyLevers!$C336,'Policy Characteristics'!$C:$C,0))</f>
        <v>0</v>
      </c>
      <c r="U336" s="182">
        <f>INDEX('Policy Characteristics'!O:O,MATCH(PolicyLevers!$C336,'Policy Characteristics'!$C:$C,0))</f>
        <v>0</v>
      </c>
    </row>
    <row r="337" spans="1:21" s="182" customFormat="1" x14ac:dyDescent="0.25">
      <c r="A337" s="350" t="str">
        <f>INDEX('Policy Characteristics'!A:A,MATCH(PolicyLevers!$C337,'Policy Characteristics'!$C:$C,0))</f>
        <v>Electricity Supply</v>
      </c>
      <c r="B337" s="357" t="str">
        <f>INDEX('Policy Characteristics'!B:B,MATCH(PolicyLevers!$C337,'Policy Characteristics'!$C:$C,0))</f>
        <v>Subsidy for Capacity Construction</v>
      </c>
      <c r="C337" s="207" t="str">
        <f t="shared" si="24"/>
        <v>Perc Subsidy for Elec Capacity Construction</v>
      </c>
      <c r="D337" s="191" t="s">
        <v>617</v>
      </c>
      <c r="E337" s="184"/>
      <c r="F337" s="191" t="s">
        <v>618</v>
      </c>
      <c r="G337" s="191"/>
      <c r="H337" s="183">
        <v>697</v>
      </c>
      <c r="I337" s="361" t="s">
        <v>332</v>
      </c>
      <c r="J337" s="207" t="str">
        <f>INDEX('Policy Characteristics'!D:D,MATCH(PolicyLevers!$C337,'Policy Characteristics'!$C:$C,0))</f>
        <v>Subsidy for Capacity Construction</v>
      </c>
      <c r="K337" s="207" t="str">
        <f>INDEX('Policy Characteristics'!E:E,MATCH(PolicyLevers!$C337,'Policy Characteristics'!$C:$C,0))</f>
        <v>elec capacity construction subsidy</v>
      </c>
      <c r="L337" s="190">
        <f>INDEX('Policy Characteristics'!F:F,MATCH(PolicyLevers!$C337,'Policy Characteristics'!$C:$C,0))</f>
        <v>0</v>
      </c>
      <c r="M337" s="190">
        <f>INDEX('Policy Characteristics'!G:G,MATCH(PolicyLevers!$C337,'Policy Characteristics'!$C:$C,0))</f>
        <v>0.95</v>
      </c>
      <c r="N337" s="251">
        <f>INDEX('Policy Characteristics'!H:H,MATCH(PolicyLevers!$C337,'Policy Characteristics'!$C:$C,0))</f>
        <v>0.01</v>
      </c>
      <c r="O337" s="207" t="str">
        <f>INDEX('Policy Characteristics'!I:I,MATCH(PolicyLevers!$C337,'Policy Characteristics'!$C:$C,0))</f>
        <v>% of construction cost</v>
      </c>
      <c r="P337" s="186"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**Louisiana does not have a capacity construction subsidy for onshore wind. However, the Investment Tax Credit, a similar program for solar power, covers 30% of system costs through 2019, with declining amounts thereafter.//**Solar PV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**Louisiana does not have a capacity construction subsidy for offshore wind. However, the Investment Tax Credit, a similar program for solar power, covers 30% of system costs through 2019, with declining amounts thereafter.</v>
      </c>
      <c r="Q337" s="207" t="str">
        <f>INDEX('Policy Characteristics'!K:K,MATCH(PolicyLevers!$C337,'Policy Characteristics'!$C:$C,0))</f>
        <v>electricity-sector-main.html#subsidies</v>
      </c>
      <c r="R337" s="191">
        <f>INDEX('Policy Characteristics'!L:L,MATCH(PolicyLevers!$C337,'Policy Characteristics'!$C:$C,0))</f>
        <v>0</v>
      </c>
      <c r="S337" s="212">
        <f>INDEX('Policy Characteristics'!M:M,MATCH(PolicyLevers!$C337,'Policy Characteristics'!$C:$C,0))</f>
        <v>0</v>
      </c>
      <c r="T337" s="191">
        <f>INDEX('Policy Characteristics'!N:N,MATCH(PolicyLevers!$C337,'Policy Characteristics'!$C:$C,0))</f>
        <v>0</v>
      </c>
      <c r="U337" s="182">
        <f>INDEX('Policy Characteristics'!O:O,MATCH(PolicyLevers!$C337,'Policy Characteristics'!$C:$C,0))</f>
        <v>0</v>
      </c>
    </row>
    <row r="338" spans="1:21" s="189" customFormat="1" x14ac:dyDescent="0.25">
      <c r="A338" s="350" t="str">
        <f>INDEX('Policy Characteristics'!A:A,MATCH(PolicyLevers!$C338,'Policy Characteristics'!$C:$C,0))</f>
        <v>Electricity Supply</v>
      </c>
      <c r="B338" s="355" t="str">
        <f>INDEX('Policy Characteristics'!B:B,MATCH(PolicyLevers!$C338,'Policy Characteristics'!$C:$C,0))</f>
        <v>Subsidy for Electricity Production</v>
      </c>
      <c r="C338" s="181" t="s">
        <v>748</v>
      </c>
      <c r="D338" s="184" t="s">
        <v>578</v>
      </c>
      <c r="E338" s="184"/>
      <c r="F338" s="191" t="s">
        <v>579</v>
      </c>
      <c r="G338" s="184"/>
      <c r="H338" s="183">
        <v>698</v>
      </c>
      <c r="I338" s="361" t="s">
        <v>332</v>
      </c>
      <c r="J338" s="181" t="str">
        <f>INDEX('Policy Characteristics'!D:D,MATCH(PolicyLevers!$C338,'Policy Characteristics'!$C:$C,0))</f>
        <v>Subsidy for Electricity Production</v>
      </c>
      <c r="K338" s="181" t="str">
        <f>INDEX('Policy Characteristics'!E:E,MATCH(PolicyLevers!$C338,'Policy Characteristics'!$C:$C,0))</f>
        <v>elec generation subsidy</v>
      </c>
      <c r="L338" s="181">
        <f>INDEX('Policy Characteristics'!F:F,MATCH(PolicyLevers!$C338,'Policy Characteristics'!$C:$C,0))</f>
        <v>0</v>
      </c>
      <c r="M338" s="181">
        <f>INDEX('Policy Characteristics'!G:G,MATCH(PolicyLevers!$C338,'Policy Characteristics'!$C:$C,0))</f>
        <v>60</v>
      </c>
      <c r="N338" s="181">
        <f>INDEX('Policy Characteristics'!H:H,MATCH(PolicyLevers!$C338,'Policy Characteristics'!$C:$C,0))</f>
        <v>1</v>
      </c>
      <c r="O338" s="184" t="str">
        <f>INDEX('Policy Characteristics'!I:I,MATCH(PolicyLevers!$C338,'Policy Characteristics'!$C:$C,0))</f>
        <v>$/MWh</v>
      </c>
      <c r="P338" s="186"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199" t="str">
        <f>INDEX('Policy Characteristics'!K:K,MATCH(PolicyLevers!$C338,'Policy Characteristics'!$C:$C,0))</f>
        <v>electricity-sector-main.html#subsidies</v>
      </c>
      <c r="R338" s="191" t="str">
        <f>INDEX('Policy Characteristics'!L:L,MATCH(PolicyLevers!$C338,'Policy Characteristics'!$C:$C,0))</f>
        <v>subsidy-for-electricity-production.html</v>
      </c>
      <c r="S338" s="212"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199">
        <f>INDEX('Policy Characteristics'!N:N,MATCH(PolicyLevers!$C338,'Policy Characteristics'!$C:$C,0))</f>
        <v>0</v>
      </c>
      <c r="U338" s="189">
        <f>INDEX('Policy Characteristics'!O:O,MATCH(PolicyLevers!$C338,'Policy Characteristics'!$C:$C,0))</f>
        <v>0</v>
      </c>
    </row>
    <row r="339" spans="1:21" s="189" customFormat="1" x14ac:dyDescent="0.25">
      <c r="A339" s="350" t="str">
        <f>INDEX('Policy Characteristics'!A:A,MATCH(PolicyLevers!$C339,'Policy Characteristics'!$C:$C,0))</f>
        <v>Electricity Supply</v>
      </c>
      <c r="B339" s="354" t="str">
        <f>INDEX('Policy Characteristics'!B:B,MATCH(PolicyLevers!$C339,'Policy Characteristics'!$C:$C,0))</f>
        <v>Subsidy for Electricity Production</v>
      </c>
      <c r="C339" s="189" t="str">
        <f t="shared" ref="C339:C350" si="25">C$338</f>
        <v>Subsidy for Elec Production by Fuel</v>
      </c>
      <c r="D339" s="191" t="s">
        <v>740</v>
      </c>
      <c r="E339" s="199"/>
      <c r="F339" s="191" t="s">
        <v>741</v>
      </c>
      <c r="G339" s="199"/>
      <c r="H339" s="183">
        <v>699</v>
      </c>
      <c r="I339" s="361" t="s">
        <v>332</v>
      </c>
      <c r="J339" s="189" t="str">
        <f>INDEX('Policy Characteristics'!D:D,MATCH(PolicyLevers!$C339,'Policy Characteristics'!$C:$C,0))</f>
        <v>Subsidy for Electricity Production</v>
      </c>
      <c r="K339" s="189" t="str">
        <f>INDEX('Policy Characteristics'!E:E,MATCH(PolicyLevers!$C339,'Policy Characteristics'!$C:$C,0))</f>
        <v>elec generation subsidy</v>
      </c>
      <c r="L339" s="189">
        <f>INDEX('Policy Characteristics'!F:F,MATCH(PolicyLevers!$C339,'Policy Characteristics'!$C:$C,0))</f>
        <v>0</v>
      </c>
      <c r="M339" s="189">
        <f>INDEX('Policy Characteristics'!G:G,MATCH(PolicyLevers!$C339,'Policy Characteristics'!$C:$C,0))</f>
        <v>60</v>
      </c>
      <c r="N339" s="189">
        <f>INDEX('Policy Characteristics'!H:H,MATCH(PolicyLevers!$C339,'Policy Characteristics'!$C:$C,0))</f>
        <v>1</v>
      </c>
      <c r="O339" s="199" t="str">
        <f>INDEX('Policy Characteristics'!I:I,MATCH(PolicyLevers!$C339,'Policy Characteristics'!$C:$C,0))</f>
        <v>$/MWh</v>
      </c>
      <c r="P339" s="186"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199" t="str">
        <f>INDEX('Policy Characteristics'!K:K,MATCH(PolicyLevers!$C339,'Policy Characteristics'!$C:$C,0))</f>
        <v>electricity-sector-main.html#subsidies</v>
      </c>
      <c r="R339" s="191" t="str">
        <f>INDEX('Policy Characteristics'!L:L,MATCH(PolicyLevers!$C339,'Policy Characteristics'!$C:$C,0))</f>
        <v>subsidy-for-electricity-production.html</v>
      </c>
      <c r="S339" s="212"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199">
        <f>INDEX('Policy Characteristics'!N:N,MATCH(PolicyLevers!$C339,'Policy Characteristics'!$C:$C,0))</f>
        <v>0</v>
      </c>
      <c r="U339" s="189">
        <f>INDEX('Policy Characteristics'!O:O,MATCH(PolicyLevers!$C339,'Policy Characteristics'!$C:$C,0))</f>
        <v>0</v>
      </c>
    </row>
    <row r="340" spans="1:21" s="189" customFormat="1" x14ac:dyDescent="0.25">
      <c r="A340" s="350" t="str">
        <f>INDEX('Policy Characteristics'!A:A,MATCH(PolicyLevers!$C340,'Policy Characteristics'!$C:$C,0))</f>
        <v>Electricity Supply</v>
      </c>
      <c r="B340" s="354" t="str">
        <f>INDEX('Policy Characteristics'!B:B,MATCH(PolicyLevers!$C340,'Policy Characteristics'!$C:$C,0))</f>
        <v>Subsidy for Electricity Production</v>
      </c>
      <c r="C340" s="189" t="str">
        <f t="shared" si="25"/>
        <v>Subsidy for Elec Production by Fuel</v>
      </c>
      <c r="D340" s="191" t="s">
        <v>588</v>
      </c>
      <c r="E340" s="199"/>
      <c r="F340" s="191" t="s">
        <v>589</v>
      </c>
      <c r="G340" s="199"/>
      <c r="H340" s="43">
        <v>37</v>
      </c>
      <c r="I340" s="361" t="s">
        <v>310</v>
      </c>
      <c r="J340" s="189" t="str">
        <f>INDEX('Policy Characteristics'!D:D,MATCH(PolicyLevers!$C340,'Policy Characteristics'!$C:$C,0))</f>
        <v>Subsidy for Electricity Production</v>
      </c>
      <c r="K340" s="189" t="str">
        <f>INDEX('Policy Characteristics'!E:E,MATCH(PolicyLevers!$C340,'Policy Characteristics'!$C:$C,0))</f>
        <v>elec generation subsidy</v>
      </c>
      <c r="L340" s="182">
        <f>INDEX('Policy Characteristics'!F:F,MATCH(PolicyLevers!$C340,'Policy Characteristics'!$C:$C,0))</f>
        <v>0</v>
      </c>
      <c r="M340" s="182">
        <f>INDEX('Policy Characteristics'!G:G,MATCH(PolicyLevers!$C340,'Policy Characteristics'!$C:$C,0))</f>
        <v>60</v>
      </c>
      <c r="N340" s="182">
        <f>INDEX('Policy Characteristics'!H:H,MATCH(PolicyLevers!$C340,'Policy Characteristics'!$C:$C,0))</f>
        <v>1</v>
      </c>
      <c r="O340" s="231" t="str">
        <f>INDEX('Policy Characteristics'!I:I,MATCH(PolicyLevers!$C340,'Policy Characteristics'!$C:$C,0))</f>
        <v>$/MWh</v>
      </c>
      <c r="P340" s="218"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4" t="str">
        <f>INDEX('Policy Characteristics'!K:K,MATCH(PolicyLevers!$C340,'Policy Characteristics'!$C:$C,0))</f>
        <v>electricity-sector-main.html#subsidies</v>
      </c>
      <c r="R340" s="191" t="str">
        <f>INDEX('Policy Characteristics'!L:L,MATCH(PolicyLevers!$C340,'Policy Characteristics'!$C:$C,0))</f>
        <v>subsidy-for-electricity-production.html</v>
      </c>
      <c r="S340" s="205"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4">
        <f>INDEX('Policy Characteristics'!N:N,MATCH(PolicyLevers!$C340,'Policy Characteristics'!$C:$C,0))</f>
        <v>0</v>
      </c>
      <c r="U340" s="189">
        <f>INDEX('Policy Characteristics'!O:O,MATCH(PolicyLevers!$C340,'Policy Characteristics'!$C:$C,0))</f>
        <v>0</v>
      </c>
    </row>
    <row r="341" spans="1:21" s="189" customFormat="1" x14ac:dyDescent="0.25">
      <c r="A341" s="350" t="str">
        <f>INDEX('Policy Characteristics'!A:A,MATCH(PolicyLevers!$C341,'Policy Characteristics'!$C:$C,0))</f>
        <v>Electricity Supply</v>
      </c>
      <c r="B341" s="354" t="str">
        <f>INDEX('Policy Characteristics'!B:B,MATCH(PolicyLevers!$C341,'Policy Characteristics'!$C:$C,0))</f>
        <v>Subsidy for Electricity Production</v>
      </c>
      <c r="C341" s="189" t="str">
        <f t="shared" si="25"/>
        <v>Subsidy for Elec Production by Fuel</v>
      </c>
      <c r="D341" s="191" t="s">
        <v>591</v>
      </c>
      <c r="E341" s="199"/>
      <c r="F341" s="191" t="s">
        <v>592</v>
      </c>
      <c r="G341" s="199"/>
      <c r="H341" s="43">
        <v>700</v>
      </c>
      <c r="I341" s="361" t="s">
        <v>332</v>
      </c>
      <c r="J341" s="189" t="str">
        <f>INDEX('Policy Characteristics'!D:D,MATCH(PolicyLevers!$C341,'Policy Characteristics'!$C:$C,0))</f>
        <v>Subsidy for Electricity Production</v>
      </c>
      <c r="K341" s="189" t="str">
        <f>INDEX('Policy Characteristics'!E:E,MATCH(PolicyLevers!$C341,'Policy Characteristics'!$C:$C,0))</f>
        <v>elec generation subsidy</v>
      </c>
      <c r="L341" s="189">
        <f>INDEX('Policy Characteristics'!F:F,MATCH(PolicyLevers!$C341,'Policy Characteristics'!$C:$C,0))</f>
        <v>0</v>
      </c>
      <c r="M341" s="189">
        <f>INDEX('Policy Characteristics'!G:G,MATCH(PolicyLevers!$C341,'Policy Characteristics'!$C:$C,0))</f>
        <v>60</v>
      </c>
      <c r="N341" s="189">
        <f>INDEX('Policy Characteristics'!H:H,MATCH(PolicyLevers!$C341,'Policy Characteristics'!$C:$C,0))</f>
        <v>1</v>
      </c>
      <c r="O341" s="199" t="str">
        <f>INDEX('Policy Characteristics'!I:I,MATCH(PolicyLevers!$C341,'Policy Characteristics'!$C:$C,0))</f>
        <v>$/MWh</v>
      </c>
      <c r="P341" s="218"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199" t="str">
        <f>INDEX('Policy Characteristics'!K:K,MATCH(PolicyLevers!$C341,'Policy Characteristics'!$C:$C,0))</f>
        <v>electricity-sector-main.html#subsidies</v>
      </c>
      <c r="R341" s="191" t="str">
        <f>INDEX('Policy Characteristics'!L:L,MATCH(PolicyLevers!$C341,'Policy Characteristics'!$C:$C,0))</f>
        <v>subsidy-for-electricity-production.html</v>
      </c>
      <c r="S341" s="219"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199">
        <f>INDEX('Policy Characteristics'!N:N,MATCH(PolicyLevers!$C341,'Policy Characteristics'!$C:$C,0))</f>
        <v>0</v>
      </c>
      <c r="U341" s="189">
        <f>INDEX('Policy Characteristics'!O:O,MATCH(PolicyLevers!$C341,'Policy Characteristics'!$C:$C,0))</f>
        <v>0</v>
      </c>
    </row>
    <row r="342" spans="1:21" x14ac:dyDescent="0.25">
      <c r="A342" s="350" t="str">
        <f>INDEX('Policy Characteristics'!A:A,MATCH(PolicyLevers!$C342,'Policy Characteristics'!$C:$C,0))</f>
        <v>Electricity Supply</v>
      </c>
      <c r="B342" s="354" t="str">
        <f>INDEX('Policy Characteristics'!B:B,MATCH(PolicyLevers!$C342,'Policy Characteristics'!$C:$C,0))</f>
        <v>Subsidy for Electricity Production</v>
      </c>
      <c r="C342" s="189" t="str">
        <f t="shared" si="25"/>
        <v>Subsidy for Elec Production by Fuel</v>
      </c>
      <c r="D342" s="191" t="s">
        <v>594</v>
      </c>
      <c r="E342" s="199"/>
      <c r="F342" s="191" t="s">
        <v>595</v>
      </c>
      <c r="G342" s="199"/>
      <c r="H342" s="43">
        <v>39</v>
      </c>
      <c r="I342" s="361" t="s">
        <v>310</v>
      </c>
      <c r="J342" s="189" t="str">
        <f>INDEX('Policy Characteristics'!D:D,MATCH(PolicyLevers!$C342,'Policy Characteristics'!$C:$C,0))</f>
        <v>Subsidy for Electricity Production</v>
      </c>
      <c r="K342" s="189" t="str">
        <f>INDEX('Policy Characteristics'!E:E,MATCH(PolicyLevers!$C342,'Policy Characteristics'!$C:$C,0))</f>
        <v>elec generation subsidy</v>
      </c>
      <c r="L342" s="189">
        <f>INDEX('Policy Characteristics'!F:F,MATCH(PolicyLevers!$C342,'Policy Characteristics'!$C:$C,0))</f>
        <v>0</v>
      </c>
      <c r="M342" s="189">
        <f>INDEX('Policy Characteristics'!G:G,MATCH(PolicyLevers!$C342,'Policy Characteristics'!$C:$C,0))</f>
        <v>60</v>
      </c>
      <c r="N342" s="189">
        <f>INDEX('Policy Characteristics'!H:H,MATCH(PolicyLevers!$C342,'Policy Characteristics'!$C:$C,0))</f>
        <v>1</v>
      </c>
      <c r="O342" s="199" t="str">
        <f>INDEX('Policy Characteristics'!I:I,MATCH(PolicyLevers!$C342,'Policy Characteristics'!$C:$C,0))</f>
        <v>$/MWh</v>
      </c>
      <c r="P342" s="218"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4" t="str">
        <f>INDEX('Policy Characteristics'!K:K,MATCH(PolicyLevers!$C342,'Policy Characteristics'!$C:$C,0))</f>
        <v>electricity-sector-main.html#subsidies</v>
      </c>
      <c r="R342" s="191" t="str">
        <f>INDEX('Policy Characteristics'!L:L,MATCH(PolicyLevers!$C342,'Policy Characteristics'!$C:$C,0))</f>
        <v>subsidy-for-electricity-production.html</v>
      </c>
      <c r="S342" s="219"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4">
        <f>INDEX('Policy Characteristics'!N:N,MATCH(PolicyLevers!$C342,'Policy Characteristics'!$C:$C,0))</f>
        <v>0</v>
      </c>
      <c r="U342" s="181">
        <f>INDEX('Policy Characteristics'!O:O,MATCH(PolicyLevers!$C342,'Policy Characteristics'!$C:$C,0))</f>
        <v>0</v>
      </c>
    </row>
    <row r="343" spans="1:21" x14ac:dyDescent="0.25">
      <c r="A343" s="350" t="str">
        <f>INDEX('Policy Characteristics'!A:A,MATCH(PolicyLevers!$C343,'Policy Characteristics'!$C:$C,0))</f>
        <v>Electricity Supply</v>
      </c>
      <c r="B343" s="354" t="str">
        <f>INDEX('Policy Characteristics'!B:B,MATCH(PolicyLevers!$C343,'Policy Characteristics'!$C:$C,0))</f>
        <v>Subsidy for Electricity Production</v>
      </c>
      <c r="C343" s="189" t="str">
        <f t="shared" si="25"/>
        <v>Subsidy for Elec Production by Fuel</v>
      </c>
      <c r="D343" s="191" t="s">
        <v>596</v>
      </c>
      <c r="E343" s="199"/>
      <c r="F343" s="191" t="s">
        <v>597</v>
      </c>
      <c r="G343" s="199"/>
      <c r="H343" s="43">
        <v>40</v>
      </c>
      <c r="I343" s="361" t="s">
        <v>310</v>
      </c>
      <c r="J343" s="189" t="str">
        <f>INDEX('Policy Characteristics'!D:D,MATCH(PolicyLevers!$C343,'Policy Characteristics'!$C:$C,0))</f>
        <v>Subsidy for Electricity Production</v>
      </c>
      <c r="K343" s="189" t="str">
        <f>INDEX('Policy Characteristics'!E:E,MATCH(PolicyLevers!$C343,'Policy Characteristics'!$C:$C,0))</f>
        <v>elec generation subsidy</v>
      </c>
      <c r="L343" s="189">
        <f>INDEX('Policy Characteristics'!F:F,MATCH(PolicyLevers!$C343,'Policy Characteristics'!$C:$C,0))</f>
        <v>0</v>
      </c>
      <c r="M343" s="189">
        <f>INDEX('Policy Characteristics'!G:G,MATCH(PolicyLevers!$C343,'Policy Characteristics'!$C:$C,0))</f>
        <v>60</v>
      </c>
      <c r="N343" s="189">
        <f>INDEX('Policy Characteristics'!H:H,MATCH(PolicyLevers!$C343,'Policy Characteristics'!$C:$C,0))</f>
        <v>1</v>
      </c>
      <c r="O343" s="199" t="str">
        <f>INDEX('Policy Characteristics'!I:I,MATCH(PolicyLevers!$C343,'Policy Characteristics'!$C:$C,0))</f>
        <v>$/MWh</v>
      </c>
      <c r="P343" s="218"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4" t="str">
        <f>INDEX('Policy Characteristics'!K:K,MATCH(PolicyLevers!$C343,'Policy Characteristics'!$C:$C,0))</f>
        <v>electricity-sector-main.html#subsidies</v>
      </c>
      <c r="R343" s="191" t="str">
        <f>INDEX('Policy Characteristics'!L:L,MATCH(PolicyLevers!$C343,'Policy Characteristics'!$C:$C,0))</f>
        <v>subsidy-for-electricity-production.html</v>
      </c>
      <c r="S343" s="219"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4">
        <f>INDEX('Policy Characteristics'!N:N,MATCH(PolicyLevers!$C343,'Policy Characteristics'!$C:$C,0))</f>
        <v>0</v>
      </c>
      <c r="U343" s="181">
        <f>INDEX('Policy Characteristics'!O:O,MATCH(PolicyLevers!$C343,'Policy Characteristics'!$C:$C,0))</f>
        <v>0</v>
      </c>
    </row>
    <row r="344" spans="1:21" x14ac:dyDescent="0.25">
      <c r="A344" s="350" t="str">
        <f>INDEX('Policy Characteristics'!A:A,MATCH(PolicyLevers!$C344,'Policy Characteristics'!$C:$C,0))</f>
        <v>Electricity Supply</v>
      </c>
      <c r="B344" s="354" t="str">
        <f>INDEX('Policy Characteristics'!B:B,MATCH(PolicyLevers!$C344,'Policy Characteristics'!$C:$C,0))</f>
        <v>Subsidy for Electricity Production</v>
      </c>
      <c r="C344" s="189" t="str">
        <f t="shared" si="25"/>
        <v>Subsidy for Elec Production by Fuel</v>
      </c>
      <c r="D344" s="191" t="s">
        <v>598</v>
      </c>
      <c r="E344" s="199"/>
      <c r="F344" s="191" t="s">
        <v>599</v>
      </c>
      <c r="G344" s="199"/>
      <c r="H344" s="43">
        <v>41</v>
      </c>
      <c r="I344" s="361" t="s">
        <v>310</v>
      </c>
      <c r="J344" s="189" t="str">
        <f>INDEX('Policy Characteristics'!D:D,MATCH(PolicyLevers!$C344,'Policy Characteristics'!$C:$C,0))</f>
        <v>Subsidy for Electricity Production</v>
      </c>
      <c r="K344" s="189" t="str">
        <f>INDEX('Policy Characteristics'!E:E,MATCH(PolicyLevers!$C344,'Policy Characteristics'!$C:$C,0))</f>
        <v>elec generation subsidy</v>
      </c>
      <c r="L344" s="189">
        <f>INDEX('Policy Characteristics'!F:F,MATCH(PolicyLevers!$C344,'Policy Characteristics'!$C:$C,0))</f>
        <v>0</v>
      </c>
      <c r="M344" s="189">
        <f>INDEX('Policy Characteristics'!G:G,MATCH(PolicyLevers!$C344,'Policy Characteristics'!$C:$C,0))</f>
        <v>60</v>
      </c>
      <c r="N344" s="189">
        <f>INDEX('Policy Characteristics'!H:H,MATCH(PolicyLevers!$C344,'Policy Characteristics'!$C:$C,0))</f>
        <v>1</v>
      </c>
      <c r="O344" s="199" t="str">
        <f>INDEX('Policy Characteristics'!I:I,MATCH(PolicyLevers!$C344,'Policy Characteristics'!$C:$C,0))</f>
        <v>$/MWh</v>
      </c>
      <c r="P344" s="218"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4" t="str">
        <f>INDEX('Policy Characteristics'!K:K,MATCH(PolicyLevers!$C344,'Policy Characteristics'!$C:$C,0))</f>
        <v>electricity-sector-main.html#subsidies</v>
      </c>
      <c r="R344" s="191" t="str">
        <f>INDEX('Policy Characteristics'!L:L,MATCH(PolicyLevers!$C344,'Policy Characteristics'!$C:$C,0))</f>
        <v>subsidy-for-electricity-production.html</v>
      </c>
      <c r="S344" s="219"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4">
        <f>INDEX('Policy Characteristics'!N:N,MATCH(PolicyLevers!$C344,'Policy Characteristics'!$C:$C,0))</f>
        <v>0</v>
      </c>
      <c r="U344" s="181">
        <f>INDEX('Policy Characteristics'!O:O,MATCH(PolicyLevers!$C344,'Policy Characteristics'!$C:$C,0))</f>
        <v>0</v>
      </c>
    </row>
    <row r="345" spans="1:21" x14ac:dyDescent="0.25">
      <c r="A345" s="350" t="str">
        <f>INDEX('Policy Characteristics'!A:A,MATCH(PolicyLevers!$C345,'Policy Characteristics'!$C:$C,0))</f>
        <v>Electricity Supply</v>
      </c>
      <c r="B345" s="354" t="str">
        <f>INDEX('Policy Characteristics'!B:B,MATCH(PolicyLevers!$C345,'Policy Characteristics'!$C:$C,0))</f>
        <v>Subsidy for Electricity Production</v>
      </c>
      <c r="C345" s="189" t="str">
        <f t="shared" si="25"/>
        <v>Subsidy for Elec Production by Fuel</v>
      </c>
      <c r="D345" s="191" t="s">
        <v>600</v>
      </c>
      <c r="E345" s="199"/>
      <c r="F345" s="191" t="s">
        <v>601</v>
      </c>
      <c r="G345" s="199"/>
      <c r="H345" s="43">
        <v>42</v>
      </c>
      <c r="I345" s="361" t="s">
        <v>310</v>
      </c>
      <c r="J345" s="189" t="str">
        <f>INDEX('Policy Characteristics'!D:D,MATCH(PolicyLevers!$C345,'Policy Characteristics'!$C:$C,0))</f>
        <v>Subsidy for Electricity Production</v>
      </c>
      <c r="K345" s="189" t="str">
        <f>INDEX('Policy Characteristics'!E:E,MATCH(PolicyLevers!$C345,'Policy Characteristics'!$C:$C,0))</f>
        <v>elec generation subsidy</v>
      </c>
      <c r="L345" s="189">
        <f>INDEX('Policy Characteristics'!F:F,MATCH(PolicyLevers!$C345,'Policy Characteristics'!$C:$C,0))</f>
        <v>0</v>
      </c>
      <c r="M345" s="189">
        <f>INDEX('Policy Characteristics'!G:G,MATCH(PolicyLevers!$C345,'Policy Characteristics'!$C:$C,0))</f>
        <v>60</v>
      </c>
      <c r="N345" s="189">
        <f>INDEX('Policy Characteristics'!H:H,MATCH(PolicyLevers!$C345,'Policy Characteristics'!$C:$C,0))</f>
        <v>1</v>
      </c>
      <c r="O345" s="199" t="str">
        <f>INDEX('Policy Characteristics'!I:I,MATCH(PolicyLevers!$C345,'Policy Characteristics'!$C:$C,0))</f>
        <v>$/MWh</v>
      </c>
      <c r="P345" s="218"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4" t="str">
        <f>INDEX('Policy Characteristics'!K:K,MATCH(PolicyLevers!$C345,'Policy Characteristics'!$C:$C,0))</f>
        <v>electricity-sector-main.html#subsidies</v>
      </c>
      <c r="R345" s="191" t="str">
        <f>INDEX('Policy Characteristics'!L:L,MATCH(PolicyLevers!$C345,'Policy Characteristics'!$C:$C,0))</f>
        <v>subsidy-for-electricity-production.html</v>
      </c>
      <c r="S345" s="219"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4">
        <f>INDEX('Policy Characteristics'!N:N,MATCH(PolicyLevers!$C345,'Policy Characteristics'!$C:$C,0))</f>
        <v>0</v>
      </c>
      <c r="U345" s="181">
        <f>INDEX('Policy Characteristics'!O:O,MATCH(PolicyLevers!$C345,'Policy Characteristics'!$C:$C,0))</f>
        <v>0</v>
      </c>
    </row>
    <row r="346" spans="1:21" x14ac:dyDescent="0.25">
      <c r="A346" s="350" t="str">
        <f>INDEX('Policy Characteristics'!A:A,MATCH(PolicyLevers!$C346,'Policy Characteristics'!$C:$C,0))</f>
        <v>Electricity Supply</v>
      </c>
      <c r="B346" s="354" t="str">
        <f>INDEX('Policy Characteristics'!B:B,MATCH(PolicyLevers!$C346,'Policy Characteristics'!$C:$C,0))</f>
        <v>Subsidy for Electricity Production</v>
      </c>
      <c r="C346" s="189" t="str">
        <f t="shared" si="25"/>
        <v>Subsidy for Elec Production by Fuel</v>
      </c>
      <c r="D346" s="191" t="s">
        <v>608</v>
      </c>
      <c r="E346" s="199"/>
      <c r="F346" s="191" t="s">
        <v>609</v>
      </c>
      <c r="G346" s="199"/>
      <c r="H346" s="43">
        <v>701</v>
      </c>
      <c r="I346" s="361" t="s">
        <v>332</v>
      </c>
      <c r="J346" s="189" t="str">
        <f>INDEX('Policy Characteristics'!D:D,MATCH(PolicyLevers!$C346,'Policy Characteristics'!$C:$C,0))</f>
        <v>Subsidy for Electricity Production</v>
      </c>
      <c r="K346" s="189" t="str">
        <f>INDEX('Policy Characteristics'!E:E,MATCH(PolicyLevers!$C346,'Policy Characteristics'!$C:$C,0))</f>
        <v>elec generation subsidy</v>
      </c>
      <c r="L346" s="190">
        <f>INDEX('Policy Characteristics'!F:F,MATCH(PolicyLevers!$C346,'Policy Characteristics'!$C:$C,0))</f>
        <v>0</v>
      </c>
      <c r="M346" s="190">
        <f>INDEX('Policy Characteristics'!G:G,MATCH(PolicyLevers!$C346,'Policy Characteristics'!$C:$C,0))</f>
        <v>60</v>
      </c>
      <c r="N346" s="251">
        <f>INDEX('Policy Characteristics'!H:H,MATCH(PolicyLevers!$C346,'Policy Characteristics'!$C:$C,0))</f>
        <v>1</v>
      </c>
      <c r="O346" s="199" t="str">
        <f>INDEX('Policy Characteristics'!I:I,MATCH(PolicyLevers!$C346,'Policy Characteristics'!$C:$C,0))</f>
        <v>$/MWh</v>
      </c>
      <c r="P346" s="181"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4" t="str">
        <f>INDEX('Policy Characteristics'!K:K,MATCH(PolicyLevers!$C346,'Policy Characteristics'!$C:$C,0))</f>
        <v>electricity-sector-main.html#subsidies</v>
      </c>
      <c r="R346" s="191" t="str">
        <f>INDEX('Policy Characteristics'!L:L,MATCH(PolicyLevers!$C346,'Policy Characteristics'!$C:$C,0))</f>
        <v>subsidy-for-electricity-production.html</v>
      </c>
      <c r="S346" s="219"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4">
        <f>INDEX('Policy Characteristics'!N:N,MATCH(PolicyLevers!$C346,'Policy Characteristics'!$C:$C,0))</f>
        <v>0</v>
      </c>
      <c r="U346" s="181">
        <f>INDEX('Policy Characteristics'!O:O,MATCH(PolicyLevers!$C346,'Policy Characteristics'!$C:$C,0))</f>
        <v>0</v>
      </c>
    </row>
    <row r="347" spans="1:21" x14ac:dyDescent="0.25">
      <c r="A347" s="350" t="str">
        <f>INDEX('Policy Characteristics'!A:A,MATCH(PolicyLevers!$C347,'Policy Characteristics'!$C:$C,0))</f>
        <v>Electricity Supply</v>
      </c>
      <c r="B347" s="354" t="str">
        <f>INDEX('Policy Characteristics'!B:B,MATCH(PolicyLevers!$C347,'Policy Characteristics'!$C:$C,0))</f>
        <v>Subsidy for Electricity Production</v>
      </c>
      <c r="C347" s="189" t="str">
        <f t="shared" si="25"/>
        <v>Subsidy for Elec Production by Fuel</v>
      </c>
      <c r="D347" s="191" t="s">
        <v>611</v>
      </c>
      <c r="E347" s="199"/>
      <c r="F347" s="191" t="s">
        <v>612</v>
      </c>
      <c r="G347" s="199"/>
      <c r="H347" s="43">
        <v>184</v>
      </c>
      <c r="I347" s="361" t="s">
        <v>310</v>
      </c>
      <c r="J347" s="189" t="str">
        <f>INDEX('Policy Characteristics'!D:D,MATCH(PolicyLevers!$C347,'Policy Characteristics'!$C:$C,0))</f>
        <v>Subsidy for Electricity Production</v>
      </c>
      <c r="K347" s="189" t="str">
        <f>INDEX('Policy Characteristics'!E:E,MATCH(PolicyLevers!$C347,'Policy Characteristics'!$C:$C,0))</f>
        <v>elec generation subsidy</v>
      </c>
      <c r="L347" s="189">
        <f>INDEX('Policy Characteristics'!F:F,MATCH(PolicyLevers!$C347,'Policy Characteristics'!$C:$C,0))</f>
        <v>0</v>
      </c>
      <c r="M347" s="189">
        <f>INDEX('Policy Characteristics'!G:G,MATCH(PolicyLevers!$C347,'Policy Characteristics'!$C:$C,0))</f>
        <v>60</v>
      </c>
      <c r="N347" s="189">
        <f>INDEX('Policy Characteristics'!H:H,MATCH(PolicyLevers!$C347,'Policy Characteristics'!$C:$C,0))</f>
        <v>1</v>
      </c>
      <c r="O347" s="199" t="str">
        <f>INDEX('Policy Characteristics'!I:I,MATCH(PolicyLevers!$C347,'Policy Characteristics'!$C:$C,0))</f>
        <v>$/MWh</v>
      </c>
      <c r="P347" s="218"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4" t="str">
        <f>INDEX('Policy Characteristics'!K:K,MATCH(PolicyLevers!$C347,'Policy Characteristics'!$C:$C,0))</f>
        <v>electricity-sector-main.html#subsidies</v>
      </c>
      <c r="R347" s="191" t="str">
        <f>INDEX('Policy Characteristics'!L:L,MATCH(PolicyLevers!$C347,'Policy Characteristics'!$C:$C,0))</f>
        <v>subsidy-for-electricity-production.html</v>
      </c>
      <c r="S347" s="219"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4">
        <f>INDEX('Policy Characteristics'!N:N,MATCH(PolicyLevers!$C347,'Policy Characteristics'!$C:$C,0))</f>
        <v>0</v>
      </c>
      <c r="U347" s="181">
        <f>INDEX('Policy Characteristics'!O:O,MATCH(PolicyLevers!$C347,'Policy Characteristics'!$C:$C,0))</f>
        <v>0</v>
      </c>
    </row>
    <row r="348" spans="1:21" x14ac:dyDescent="0.25">
      <c r="A348" s="350" t="str">
        <f>INDEX('Policy Characteristics'!A:A,MATCH(PolicyLevers!$C348,'Policy Characteristics'!$C:$C,0))</f>
        <v>Electricity Supply</v>
      </c>
      <c r="B348" s="354" t="str">
        <f>INDEX('Policy Characteristics'!B:B,MATCH(PolicyLevers!$C348,'Policy Characteristics'!$C:$C,0))</f>
        <v>Subsidy for Electricity Production</v>
      </c>
      <c r="C348" s="189" t="str">
        <f t="shared" si="25"/>
        <v>Subsidy for Elec Production by Fuel</v>
      </c>
      <c r="D348" s="191" t="s">
        <v>613</v>
      </c>
      <c r="E348" s="184"/>
      <c r="F348" s="191" t="s">
        <v>614</v>
      </c>
      <c r="G348" s="199"/>
      <c r="H348" s="43">
        <v>702</v>
      </c>
      <c r="I348" s="361" t="s">
        <v>332</v>
      </c>
      <c r="J348" s="189" t="str">
        <f>INDEX('Policy Characteristics'!D:D,MATCH(PolicyLevers!$C348,'Policy Characteristics'!$C:$C,0))</f>
        <v>Subsidy for Electricity Production</v>
      </c>
      <c r="K348" s="189" t="str">
        <f>INDEX('Policy Characteristics'!E:E,MATCH(PolicyLevers!$C348,'Policy Characteristics'!$C:$C,0))</f>
        <v>elec generation subsidy</v>
      </c>
      <c r="L348" s="189">
        <f>INDEX('Policy Characteristics'!F:F,MATCH(PolicyLevers!$C348,'Policy Characteristics'!$C:$C,0))</f>
        <v>0</v>
      </c>
      <c r="M348" s="189">
        <f>INDEX('Policy Characteristics'!G:G,MATCH(PolicyLevers!$C348,'Policy Characteristics'!$C:$C,0))</f>
        <v>60</v>
      </c>
      <c r="N348" s="189">
        <f>INDEX('Policy Characteristics'!H:H,MATCH(PolicyLevers!$C348,'Policy Characteristics'!$C:$C,0))</f>
        <v>1</v>
      </c>
      <c r="O348" s="199" t="str">
        <f>INDEX('Policy Characteristics'!I:I,MATCH(PolicyLevers!$C348,'Policy Characteristics'!$C:$C,0))</f>
        <v>$/MWh</v>
      </c>
      <c r="P348" s="186"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4" t="str">
        <f>INDEX('Policy Characteristics'!K:K,MATCH(PolicyLevers!$C348,'Policy Characteristics'!$C:$C,0))</f>
        <v>electricity-sector-main.html#subsidies</v>
      </c>
      <c r="R348" s="191" t="str">
        <f>INDEX('Policy Characteristics'!L:L,MATCH(PolicyLevers!$C348,'Policy Characteristics'!$C:$C,0))</f>
        <v>subsidy-for-electricity-production.html</v>
      </c>
      <c r="S348" s="219"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4">
        <f>INDEX('Policy Characteristics'!N:N,MATCH(PolicyLevers!$C348,'Policy Characteristics'!$C:$C,0))</f>
        <v>0</v>
      </c>
      <c r="U348" s="181">
        <f>INDEX('Policy Characteristics'!O:O,MATCH(PolicyLevers!$C348,'Policy Characteristics'!$C:$C,0))</f>
        <v>0</v>
      </c>
    </row>
    <row r="349" spans="1:21" x14ac:dyDescent="0.25">
      <c r="A349" s="350" t="str">
        <f>INDEX('Policy Characteristics'!A:A,MATCH(PolicyLevers!$C349,'Policy Characteristics'!$C:$C,0))</f>
        <v>Electricity Supply</v>
      </c>
      <c r="B349" s="354" t="str">
        <f>INDEX('Policy Characteristics'!B:B,MATCH(PolicyLevers!$C349,'Policy Characteristics'!$C:$C,0))</f>
        <v>Subsidy for Electricity Production</v>
      </c>
      <c r="C349" s="189" t="str">
        <f t="shared" si="25"/>
        <v>Subsidy for Elec Production by Fuel</v>
      </c>
      <c r="D349" s="191" t="s">
        <v>615</v>
      </c>
      <c r="E349" s="184"/>
      <c r="F349" s="191" t="s">
        <v>616</v>
      </c>
      <c r="G349" s="199"/>
      <c r="H349" s="43">
        <v>703</v>
      </c>
      <c r="I349" s="361" t="s">
        <v>332</v>
      </c>
      <c r="J349" s="189" t="str">
        <f>INDEX('Policy Characteristics'!D:D,MATCH(PolicyLevers!$C349,'Policy Characteristics'!$C:$C,0))</f>
        <v>Subsidy for Electricity Production</v>
      </c>
      <c r="K349" s="189" t="str">
        <f>INDEX('Policy Characteristics'!E:E,MATCH(PolicyLevers!$C349,'Policy Characteristics'!$C:$C,0))</f>
        <v>elec generation subsidy</v>
      </c>
      <c r="L349" s="189">
        <f>INDEX('Policy Characteristics'!F:F,MATCH(PolicyLevers!$C349,'Policy Characteristics'!$C:$C,0))</f>
        <v>0</v>
      </c>
      <c r="M349" s="189">
        <f>INDEX('Policy Characteristics'!G:G,MATCH(PolicyLevers!$C349,'Policy Characteristics'!$C:$C,0))</f>
        <v>60</v>
      </c>
      <c r="N349" s="189">
        <f>INDEX('Policy Characteristics'!H:H,MATCH(PolicyLevers!$C349,'Policy Characteristics'!$C:$C,0))</f>
        <v>1</v>
      </c>
      <c r="O349" s="199" t="str">
        <f>INDEX('Policy Characteristics'!I:I,MATCH(PolicyLevers!$C349,'Policy Characteristics'!$C:$C,0))</f>
        <v>$/MWh</v>
      </c>
      <c r="P349" s="186"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4" t="str">
        <f>INDEX('Policy Characteristics'!K:K,MATCH(PolicyLevers!$C349,'Policy Characteristics'!$C:$C,0))</f>
        <v>electricity-sector-main.html#subsidies</v>
      </c>
      <c r="R349" s="191" t="str">
        <f>INDEX('Policy Characteristics'!L:L,MATCH(PolicyLevers!$C349,'Policy Characteristics'!$C:$C,0))</f>
        <v>subsidy-for-electricity-production.html</v>
      </c>
      <c r="S349" s="219"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4">
        <f>INDEX('Policy Characteristics'!N:N,MATCH(PolicyLevers!$C349,'Policy Characteristics'!$C:$C,0))</f>
        <v>0</v>
      </c>
      <c r="U349" s="181">
        <f>INDEX('Policy Characteristics'!O:O,MATCH(PolicyLevers!$C349,'Policy Characteristics'!$C:$C,0))</f>
        <v>0</v>
      </c>
    </row>
    <row r="350" spans="1:21" x14ac:dyDescent="0.25">
      <c r="A350" s="350" t="str">
        <f>INDEX('Policy Characteristics'!A:A,MATCH(PolicyLevers!$C350,'Policy Characteristics'!$C:$C,0))</f>
        <v>Electricity Supply</v>
      </c>
      <c r="B350" s="354" t="str">
        <f>INDEX('Policy Characteristics'!B:B,MATCH(PolicyLevers!$C350,'Policy Characteristics'!$C:$C,0))</f>
        <v>Subsidy for Electricity Production</v>
      </c>
      <c r="C350" s="189" t="str">
        <f t="shared" si="25"/>
        <v>Subsidy for Elec Production by Fuel</v>
      </c>
      <c r="D350" s="191" t="s">
        <v>617</v>
      </c>
      <c r="E350" s="184"/>
      <c r="F350" s="191" t="s">
        <v>618</v>
      </c>
      <c r="G350" s="199"/>
      <c r="H350" s="43">
        <v>704</v>
      </c>
      <c r="I350" s="361" t="s">
        <v>332</v>
      </c>
      <c r="J350" s="189" t="str">
        <f>INDEX('Policy Characteristics'!D:D,MATCH(PolicyLevers!$C350,'Policy Characteristics'!$C:$C,0))</f>
        <v>Subsidy for Electricity Production</v>
      </c>
      <c r="K350" s="189" t="str">
        <f>INDEX('Policy Characteristics'!E:E,MATCH(PolicyLevers!$C350,'Policy Characteristics'!$C:$C,0))</f>
        <v>elec generation subsidy</v>
      </c>
      <c r="L350" s="189">
        <f>INDEX('Policy Characteristics'!F:F,MATCH(PolicyLevers!$C350,'Policy Characteristics'!$C:$C,0))</f>
        <v>0</v>
      </c>
      <c r="M350" s="189">
        <f>INDEX('Policy Characteristics'!G:G,MATCH(PolicyLevers!$C350,'Policy Characteristics'!$C:$C,0))</f>
        <v>60</v>
      </c>
      <c r="N350" s="189">
        <f>INDEX('Policy Characteristics'!H:H,MATCH(PolicyLevers!$C350,'Policy Characteristics'!$C:$C,0))</f>
        <v>1</v>
      </c>
      <c r="O350" s="199" t="str">
        <f>INDEX('Policy Characteristics'!I:I,MATCH(PolicyLevers!$C350,'Policy Characteristics'!$C:$C,0))</f>
        <v>$/MWh</v>
      </c>
      <c r="P350" s="186"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4" t="str">
        <f>INDEX('Policy Characteristics'!K:K,MATCH(PolicyLevers!$C350,'Policy Characteristics'!$C:$C,0))</f>
        <v>electricity-sector-main.html#subsidies</v>
      </c>
      <c r="R350" s="191" t="str">
        <f>INDEX('Policy Characteristics'!L:L,MATCH(PolicyLevers!$C350,'Policy Characteristics'!$C:$C,0))</f>
        <v>subsidy-for-electricity-production.html</v>
      </c>
      <c r="S350" s="219"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4">
        <f>INDEX('Policy Characteristics'!N:N,MATCH(PolicyLevers!$C350,'Policy Characteristics'!$C:$C,0))</f>
        <v>0</v>
      </c>
      <c r="U350" s="181">
        <f>INDEX('Policy Characteristics'!O:O,MATCH(PolicyLevers!$C350,'Policy Characteristics'!$C:$C,0))</f>
        <v>0</v>
      </c>
    </row>
    <row r="351" spans="1:21" x14ac:dyDescent="0.25">
      <c r="A351" s="350" t="str">
        <f>INDEX('Policy Characteristics'!A:A,MATCH(PolicyLevers!$C351,'Policy Characteristics'!$C:$C,0))</f>
        <v>Industry</v>
      </c>
      <c r="B351" s="355" t="str">
        <f>INDEX('Policy Characteristics'!B:B,MATCH(PolicyLevers!$C351,'Policy Characteristics'!$C:$C,0))</f>
        <v>Carbon Capture and Sequestration</v>
      </c>
      <c r="C351" s="181" t="s">
        <v>754</v>
      </c>
      <c r="D351" s="184" t="s">
        <v>2098</v>
      </c>
      <c r="E351" s="191" t="s">
        <v>756</v>
      </c>
      <c r="F351" s="181" t="s">
        <v>2130</v>
      </c>
      <c r="G351" s="184" t="s">
        <v>758</v>
      </c>
      <c r="H351" s="259">
        <v>908</v>
      </c>
      <c r="I351" s="361" t="s">
        <v>332</v>
      </c>
      <c r="J351" s="181" t="str">
        <f>INDEX('Policy Characteristics'!D:D,MATCH(PolicyLevers!$C351,'Policy Characteristics'!$C:$C,0))</f>
        <v>Industry CCS</v>
      </c>
      <c r="K351" s="181" t="str">
        <f>INDEX('Policy Characteristics'!E:E,MATCH(PolicyLevers!$C351,'Policy Characteristics'!$C:$C,0))</f>
        <v>indst CCS</v>
      </c>
      <c r="L351" s="203">
        <f>INDEX('Policy Characteristics'!F:F,MATCH(PolicyLevers!$C351,'Policy Characteristics'!$C:$C,0))</f>
        <v>0</v>
      </c>
      <c r="M351" s="204">
        <f>INDEX('Policy Characteristics'!G:G,MATCH(PolicyLevers!$C351,'Policy Characteristics'!$C:$C,0))</f>
        <v>1</v>
      </c>
      <c r="N351" s="204">
        <f>INDEX('Policy Characteristics'!H:H,MATCH(PolicyLevers!$C351,'Policy Characteristics'!$C:$C,0))</f>
        <v>0.01</v>
      </c>
      <c r="O351" s="184" t="str">
        <f>INDEX('Policy Characteristics'!I:I,MATCH(PolicyLevers!$C351,'Policy Characteristics'!$C:$C,0))</f>
        <v>% of CO2 captured</v>
      </c>
      <c r="P351" s="184"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4" t="str">
        <f>INDEX('Policy Characteristics'!K:K,MATCH(PolicyLevers!$C351,'Policy Characteristics'!$C:$C,0))</f>
        <v>ccs.html#ccs</v>
      </c>
      <c r="R351" s="191" t="str">
        <f>INDEX('Policy Characteristics'!L:L,MATCH(PolicyLevers!$C351,'Policy Characteristics'!$C:$C,0))</f>
        <v>carbon-capture-and-sequestration.html</v>
      </c>
      <c r="S351" s="205">
        <f>INDEX('Policy Characteristics'!M:M,MATCH(PolicyLevers!$C351,'Policy Characteristics'!$C:$C,0))</f>
        <v>0</v>
      </c>
      <c r="T351" s="184">
        <f>INDEX('Policy Characteristics'!N:N,MATCH(PolicyLevers!$C351,'Policy Characteristics'!$C:$C,0))</f>
        <v>0</v>
      </c>
      <c r="U351" s="181">
        <f>INDEX('Policy Characteristics'!O:O,MATCH(PolicyLevers!$C351,'Policy Characteristics'!$C:$C,0))</f>
        <v>0</v>
      </c>
    </row>
    <row r="352" spans="1:21" x14ac:dyDescent="0.25">
      <c r="A352" s="350" t="str">
        <f>INDEX('Policy Characteristics'!A:A,MATCH(PolicyLevers!$C352,'Policy Characteristics'!$C:$C,0))</f>
        <v>Industry</v>
      </c>
      <c r="B352" s="354" t="str">
        <f>INDEX('Policy Characteristics'!B:B,MATCH(PolicyLevers!$C352,'Policy Characteristics'!$C:$C,0))</f>
        <v>Carbon Capture and Sequestration</v>
      </c>
      <c r="C352" s="189" t="str">
        <f t="shared" ref="C352:C367" si="26">C$351</f>
        <v>Industry Sector Fraction of Potential Additional CCS Achieved</v>
      </c>
      <c r="D352" s="184" t="s">
        <v>2098</v>
      </c>
      <c r="E352" s="191" t="s">
        <v>762</v>
      </c>
      <c r="F352" s="181" t="s">
        <v>2130</v>
      </c>
      <c r="G352" s="184" t="s">
        <v>763</v>
      </c>
      <c r="H352" s="259">
        <v>909</v>
      </c>
      <c r="I352" s="361" t="s">
        <v>332</v>
      </c>
      <c r="J352" s="189" t="str">
        <f>INDEX('Policy Characteristics'!D:D,MATCH(PolicyLevers!$C352,'Policy Characteristics'!$C:$C,0))</f>
        <v>Industry CCS</v>
      </c>
      <c r="K352" s="189" t="str">
        <f>INDEX('Policy Characteristics'!E:E,MATCH(PolicyLevers!$C352,'Policy Characteristics'!$C:$C,0))</f>
        <v>indst CCS</v>
      </c>
      <c r="L352" s="197">
        <f>INDEX('Policy Characteristics'!F:F,MATCH(PolicyLevers!$C352,'Policy Characteristics'!$C:$C,0))</f>
        <v>0</v>
      </c>
      <c r="M352" s="197">
        <f>INDEX('Policy Characteristics'!G:G,MATCH(PolicyLevers!$C352,'Policy Characteristics'!$C:$C,0))</f>
        <v>1</v>
      </c>
      <c r="N352" s="197">
        <f>INDEX('Policy Characteristics'!H:H,MATCH(PolicyLevers!$C352,'Policy Characteristics'!$C:$C,0))</f>
        <v>0.01</v>
      </c>
      <c r="O352" s="189" t="str">
        <f>INDEX('Policy Characteristics'!I:I,MATCH(PolicyLevers!$C352,'Policy Characteristics'!$C:$C,0))</f>
        <v>% of CO2 captured</v>
      </c>
      <c r="P352" s="199"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89" t="str">
        <f>INDEX('Policy Characteristics'!K:K,MATCH(PolicyLevers!$C352,'Policy Characteristics'!$C:$C,0))</f>
        <v>ccs.html#ccs</v>
      </c>
      <c r="R352" s="189" t="str">
        <f>INDEX('Policy Characteristics'!L:L,MATCH(PolicyLevers!$C352,'Policy Characteristics'!$C:$C,0))</f>
        <v>carbon-capture-and-sequestration.html</v>
      </c>
      <c r="S352" s="205">
        <f>INDEX('Policy Characteristics'!M:M,MATCH(PolicyLevers!$C352,'Policy Characteristics'!$C:$C,0))</f>
        <v>0</v>
      </c>
      <c r="T352" s="184">
        <f>INDEX('Policy Characteristics'!N:N,MATCH(PolicyLevers!$C352,'Policy Characteristics'!$C:$C,0))</f>
        <v>0</v>
      </c>
      <c r="U352" s="181">
        <f>INDEX('Policy Characteristics'!O:O,MATCH(PolicyLevers!$C352,'Policy Characteristics'!$C:$C,0))</f>
        <v>0</v>
      </c>
    </row>
    <row r="353" spans="1:21" x14ac:dyDescent="0.25">
      <c r="A353" s="350" t="str">
        <f>INDEX('Policy Characteristics'!A:A,MATCH(PolicyLevers!$C353,'Policy Characteristics'!$C:$C,0))</f>
        <v>Industry</v>
      </c>
      <c r="B353" s="354" t="str">
        <f>INDEX('Policy Characteristics'!B:B,MATCH(PolicyLevers!$C353,'Policy Characteristics'!$C:$C,0))</f>
        <v>Carbon Capture and Sequestration</v>
      </c>
      <c r="C353" s="189" t="str">
        <f t="shared" si="26"/>
        <v>Industry Sector Fraction of Potential Additional CCS Achieved</v>
      </c>
      <c r="D353" s="191" t="s">
        <v>2096</v>
      </c>
      <c r="E353" s="191" t="s">
        <v>756</v>
      </c>
      <c r="F353" s="181" t="s">
        <v>1831</v>
      </c>
      <c r="G353" s="184" t="s">
        <v>758</v>
      </c>
      <c r="H353" s="259">
        <v>910</v>
      </c>
      <c r="I353" s="361" t="s">
        <v>332</v>
      </c>
      <c r="J353" s="189" t="str">
        <f>INDEX('Policy Characteristics'!D:D,MATCH(PolicyLevers!$C353,'Policy Characteristics'!$C:$C,0))</f>
        <v>Industry CCS</v>
      </c>
      <c r="K353" s="189" t="str">
        <f>INDEX('Policy Characteristics'!E:E,MATCH(PolicyLevers!$C353,'Policy Characteristics'!$C:$C,0))</f>
        <v>indst CCS</v>
      </c>
      <c r="L353" s="197">
        <f>INDEX('Policy Characteristics'!F:F,MATCH(PolicyLevers!$C353,'Policy Characteristics'!$C:$C,0))</f>
        <v>0</v>
      </c>
      <c r="M353" s="197">
        <f>INDEX('Policy Characteristics'!G:G,MATCH(PolicyLevers!$C353,'Policy Characteristics'!$C:$C,0))</f>
        <v>1</v>
      </c>
      <c r="N353" s="197">
        <f>INDEX('Policy Characteristics'!H:H,MATCH(PolicyLevers!$C353,'Policy Characteristics'!$C:$C,0))</f>
        <v>0.01</v>
      </c>
      <c r="O353" s="189" t="str">
        <f>INDEX('Policy Characteristics'!I:I,MATCH(PolicyLevers!$C353,'Policy Characteristics'!$C:$C,0))</f>
        <v>% of CO2 captured</v>
      </c>
      <c r="P353" s="199"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89" t="str">
        <f>INDEX('Policy Characteristics'!K:K,MATCH(PolicyLevers!$C353,'Policy Characteristics'!$C:$C,0))</f>
        <v>ccs.html#ccs</v>
      </c>
      <c r="R353" s="189" t="str">
        <f>INDEX('Policy Characteristics'!L:L,MATCH(PolicyLevers!$C353,'Policy Characteristics'!$C:$C,0))</f>
        <v>carbon-capture-and-sequestration.html</v>
      </c>
      <c r="S353" s="219">
        <f>INDEX('Policy Characteristics'!M:M,MATCH(PolicyLevers!$C353,'Policy Characteristics'!$C:$C,0))</f>
        <v>0</v>
      </c>
      <c r="T353" s="184">
        <f>INDEX('Policy Characteristics'!N:N,MATCH(PolicyLevers!$C353,'Policy Characteristics'!$C:$C,0))</f>
        <v>0</v>
      </c>
      <c r="U353" s="181">
        <f>INDEX('Policy Characteristics'!O:O,MATCH(PolicyLevers!$C353,'Policy Characteristics'!$C:$C,0))</f>
        <v>0</v>
      </c>
    </row>
    <row r="354" spans="1:21" x14ac:dyDescent="0.25">
      <c r="A354" s="350" t="str">
        <f>INDEX('Policy Characteristics'!A:A,MATCH(PolicyLevers!$C354,'Policy Characteristics'!$C:$C,0))</f>
        <v>Industry</v>
      </c>
      <c r="B354" s="354" t="str">
        <f>INDEX('Policy Characteristics'!B:B,MATCH(PolicyLevers!$C354,'Policy Characteristics'!$C:$C,0))</f>
        <v>Carbon Capture and Sequestration</v>
      </c>
      <c r="C354" s="189" t="str">
        <f t="shared" si="26"/>
        <v>Industry Sector Fraction of Potential Additional CCS Achieved</v>
      </c>
      <c r="D354" s="191" t="s">
        <v>2096</v>
      </c>
      <c r="E354" s="191" t="s">
        <v>762</v>
      </c>
      <c r="F354" s="181" t="s">
        <v>1831</v>
      </c>
      <c r="G354" s="184" t="s">
        <v>763</v>
      </c>
      <c r="H354" s="259">
        <v>911</v>
      </c>
      <c r="I354" s="361" t="s">
        <v>332</v>
      </c>
      <c r="J354" s="189" t="str">
        <f>INDEX('Policy Characteristics'!D:D,MATCH(PolicyLevers!$C354,'Policy Characteristics'!$C:$C,0))</f>
        <v>Industry CCS</v>
      </c>
      <c r="K354" s="189" t="str">
        <f>INDEX('Policy Characteristics'!E:E,MATCH(PolicyLevers!$C354,'Policy Characteristics'!$C:$C,0))</f>
        <v>indst CCS</v>
      </c>
      <c r="L354" s="197">
        <f>INDEX('Policy Characteristics'!F:F,MATCH(PolicyLevers!$C354,'Policy Characteristics'!$C:$C,0))</f>
        <v>0</v>
      </c>
      <c r="M354" s="197">
        <f>INDEX('Policy Characteristics'!G:G,MATCH(PolicyLevers!$C354,'Policy Characteristics'!$C:$C,0))</f>
        <v>1</v>
      </c>
      <c r="N354" s="197">
        <f>INDEX('Policy Characteristics'!H:H,MATCH(PolicyLevers!$C354,'Policy Characteristics'!$C:$C,0))</f>
        <v>0.01</v>
      </c>
      <c r="O354" s="189" t="str">
        <f>INDEX('Policy Characteristics'!I:I,MATCH(PolicyLevers!$C354,'Policy Characteristics'!$C:$C,0))</f>
        <v>% of CO2 captured</v>
      </c>
      <c r="P354" s="199"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89" t="str">
        <f>INDEX('Policy Characteristics'!K:K,MATCH(PolicyLevers!$C354,'Policy Characteristics'!$C:$C,0))</f>
        <v>ccs.html#ccs</v>
      </c>
      <c r="R354" s="189" t="str">
        <f>INDEX('Policy Characteristics'!L:L,MATCH(PolicyLevers!$C354,'Policy Characteristics'!$C:$C,0))</f>
        <v>carbon-capture-and-sequestration.html</v>
      </c>
      <c r="S354" s="219">
        <f>INDEX('Policy Characteristics'!M:M,MATCH(PolicyLevers!$C354,'Policy Characteristics'!$C:$C,0))</f>
        <v>0</v>
      </c>
      <c r="T354" s="184">
        <f>INDEX('Policy Characteristics'!N:N,MATCH(PolicyLevers!$C354,'Policy Characteristics'!$C:$C,0))</f>
        <v>0</v>
      </c>
      <c r="U354" s="181">
        <f>INDEX('Policy Characteristics'!O:O,MATCH(PolicyLevers!$C354,'Policy Characteristics'!$C:$C,0))</f>
        <v>0</v>
      </c>
    </row>
    <row r="355" spans="1:21" x14ac:dyDescent="0.25">
      <c r="A355" s="350" t="str">
        <f>INDEX('Policy Characteristics'!A:A,MATCH(PolicyLevers!$C355,'Policy Characteristics'!$C:$C,0))</f>
        <v>Industry</v>
      </c>
      <c r="B355" s="354" t="str">
        <f>INDEX('Policy Characteristics'!B:B,MATCH(PolicyLevers!$C355,'Policy Characteristics'!$C:$C,0))</f>
        <v>Carbon Capture and Sequestration</v>
      </c>
      <c r="C355" s="189" t="str">
        <f t="shared" si="26"/>
        <v>Industry Sector Fraction of Potential Additional CCS Achieved</v>
      </c>
      <c r="D355" s="191" t="s">
        <v>2094</v>
      </c>
      <c r="E355" s="191" t="s">
        <v>756</v>
      </c>
      <c r="F355" s="181" t="s">
        <v>2100</v>
      </c>
      <c r="G355" s="184" t="s">
        <v>758</v>
      </c>
      <c r="H355" s="259">
        <v>912</v>
      </c>
      <c r="I355" s="361" t="s">
        <v>332</v>
      </c>
      <c r="J355" s="189" t="str">
        <f>INDEX('Policy Characteristics'!D:D,MATCH(PolicyLevers!$C355,'Policy Characteristics'!$C:$C,0))</f>
        <v>Industry CCS</v>
      </c>
      <c r="K355" s="189" t="str">
        <f>INDEX('Policy Characteristics'!E:E,MATCH(PolicyLevers!$C355,'Policy Characteristics'!$C:$C,0))</f>
        <v>indst CCS</v>
      </c>
      <c r="L355" s="197">
        <f>INDEX('Policy Characteristics'!F:F,MATCH(PolicyLevers!$C355,'Policy Characteristics'!$C:$C,0))</f>
        <v>0</v>
      </c>
      <c r="M355" s="197">
        <f>INDEX('Policy Characteristics'!G:G,MATCH(PolicyLevers!$C355,'Policy Characteristics'!$C:$C,0))</f>
        <v>1</v>
      </c>
      <c r="N355" s="197">
        <f>INDEX('Policy Characteristics'!H:H,MATCH(PolicyLevers!$C355,'Policy Characteristics'!$C:$C,0))</f>
        <v>0.01</v>
      </c>
      <c r="O355" s="189" t="str">
        <f>INDEX('Policy Characteristics'!I:I,MATCH(PolicyLevers!$C355,'Policy Characteristics'!$C:$C,0))</f>
        <v>% of CO2 captured</v>
      </c>
      <c r="P355" s="199"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89" t="str">
        <f>INDEX('Policy Characteristics'!K:K,MATCH(PolicyLevers!$C355,'Policy Characteristics'!$C:$C,0))</f>
        <v>ccs.html#ccs</v>
      </c>
      <c r="R355" s="189" t="str">
        <f>INDEX('Policy Characteristics'!L:L,MATCH(PolicyLevers!$C355,'Policy Characteristics'!$C:$C,0))</f>
        <v>carbon-capture-and-sequestration.html</v>
      </c>
      <c r="S355" s="219">
        <f>INDEX('Policy Characteristics'!M:M,MATCH(PolicyLevers!$C355,'Policy Characteristics'!$C:$C,0))</f>
        <v>0</v>
      </c>
      <c r="T355" s="184">
        <f>INDEX('Policy Characteristics'!N:N,MATCH(PolicyLevers!$C355,'Policy Characteristics'!$C:$C,0))</f>
        <v>0</v>
      </c>
      <c r="U355" s="181">
        <f>INDEX('Policy Characteristics'!O:O,MATCH(PolicyLevers!$C355,'Policy Characteristics'!$C:$C,0))</f>
        <v>0</v>
      </c>
    </row>
    <row r="356" spans="1:21" x14ac:dyDescent="0.25">
      <c r="A356" s="350" t="str">
        <f>INDEX('Policy Characteristics'!A:A,MATCH(PolicyLevers!$C356,'Policy Characteristics'!$C:$C,0))</f>
        <v>Industry</v>
      </c>
      <c r="B356" s="354" t="str">
        <f>INDEX('Policy Characteristics'!B:B,MATCH(PolicyLevers!$C356,'Policy Characteristics'!$C:$C,0))</f>
        <v>Carbon Capture and Sequestration</v>
      </c>
      <c r="C356" s="189" t="str">
        <f t="shared" si="26"/>
        <v>Industry Sector Fraction of Potential Additional CCS Achieved</v>
      </c>
      <c r="D356" s="191" t="s">
        <v>2094</v>
      </c>
      <c r="E356" s="191" t="s">
        <v>762</v>
      </c>
      <c r="F356" s="181" t="s">
        <v>2100</v>
      </c>
      <c r="G356" s="184" t="s">
        <v>763</v>
      </c>
      <c r="H356" s="259">
        <v>913</v>
      </c>
      <c r="I356" s="361" t="s">
        <v>332</v>
      </c>
      <c r="J356" s="189" t="str">
        <f>INDEX('Policy Characteristics'!D:D,MATCH(PolicyLevers!$C356,'Policy Characteristics'!$C:$C,0))</f>
        <v>Industry CCS</v>
      </c>
      <c r="K356" s="189" t="str">
        <f>INDEX('Policy Characteristics'!E:E,MATCH(PolicyLevers!$C356,'Policy Characteristics'!$C:$C,0))</f>
        <v>indst CCS</v>
      </c>
      <c r="L356" s="197">
        <f>INDEX('Policy Characteristics'!F:F,MATCH(PolicyLevers!$C356,'Policy Characteristics'!$C:$C,0))</f>
        <v>0</v>
      </c>
      <c r="M356" s="197">
        <f>INDEX('Policy Characteristics'!G:G,MATCH(PolicyLevers!$C356,'Policy Characteristics'!$C:$C,0))</f>
        <v>1</v>
      </c>
      <c r="N356" s="197">
        <f>INDEX('Policy Characteristics'!H:H,MATCH(PolicyLevers!$C356,'Policy Characteristics'!$C:$C,0))</f>
        <v>0.01</v>
      </c>
      <c r="O356" s="189" t="str">
        <f>INDEX('Policy Characteristics'!I:I,MATCH(PolicyLevers!$C356,'Policy Characteristics'!$C:$C,0))</f>
        <v>% of CO2 captured</v>
      </c>
      <c r="P356" s="199"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89" t="str">
        <f>INDEX('Policy Characteristics'!K:K,MATCH(PolicyLevers!$C356,'Policy Characteristics'!$C:$C,0))</f>
        <v>ccs.html#ccs</v>
      </c>
      <c r="R356" s="189" t="str">
        <f>INDEX('Policy Characteristics'!L:L,MATCH(PolicyLevers!$C356,'Policy Characteristics'!$C:$C,0))</f>
        <v>carbon-capture-and-sequestration.html</v>
      </c>
      <c r="S356" s="219">
        <f>INDEX('Policy Characteristics'!M:M,MATCH(PolicyLevers!$C356,'Policy Characteristics'!$C:$C,0))</f>
        <v>0</v>
      </c>
      <c r="T356" s="184">
        <f>INDEX('Policy Characteristics'!N:N,MATCH(PolicyLevers!$C356,'Policy Characteristics'!$C:$C,0))</f>
        <v>0</v>
      </c>
      <c r="U356" s="181">
        <f>INDEX('Policy Characteristics'!O:O,MATCH(PolicyLevers!$C356,'Policy Characteristics'!$C:$C,0))</f>
        <v>0</v>
      </c>
    </row>
    <row r="357" spans="1:21" x14ac:dyDescent="0.25">
      <c r="A357" s="350" t="str">
        <f>INDEX('Policy Characteristics'!A:A,MATCH(PolicyLevers!$C357,'Policy Characteristics'!$C:$C,0))</f>
        <v>Industry</v>
      </c>
      <c r="B357" s="354" t="str">
        <f>INDEX('Policy Characteristics'!B:B,MATCH(PolicyLevers!$C357,'Policy Characteristics'!$C:$C,0))</f>
        <v>Carbon Capture and Sequestration</v>
      </c>
      <c r="C357" s="189" t="str">
        <f t="shared" si="26"/>
        <v>Industry Sector Fraction of Potential Additional CCS Achieved</v>
      </c>
      <c r="D357" s="191" t="s">
        <v>2092</v>
      </c>
      <c r="E357" s="191" t="s">
        <v>756</v>
      </c>
      <c r="F357" s="181" t="s">
        <v>2129</v>
      </c>
      <c r="G357" s="184" t="s">
        <v>758</v>
      </c>
      <c r="H357" s="259">
        <v>914</v>
      </c>
      <c r="I357" s="361" t="s">
        <v>332</v>
      </c>
      <c r="J357" s="189" t="str">
        <f>INDEX('Policy Characteristics'!D:D,MATCH(PolicyLevers!$C357,'Policy Characteristics'!$C:$C,0))</f>
        <v>Industry CCS</v>
      </c>
      <c r="K357" s="189" t="str">
        <f>INDEX('Policy Characteristics'!E:E,MATCH(PolicyLevers!$C357,'Policy Characteristics'!$C:$C,0))</f>
        <v>indst CCS</v>
      </c>
      <c r="L357" s="197">
        <f>INDEX('Policy Characteristics'!F:F,MATCH(PolicyLevers!$C357,'Policy Characteristics'!$C:$C,0))</f>
        <v>0</v>
      </c>
      <c r="M357" s="197">
        <f>INDEX('Policy Characteristics'!G:G,MATCH(PolicyLevers!$C357,'Policy Characteristics'!$C:$C,0))</f>
        <v>1</v>
      </c>
      <c r="N357" s="197">
        <f>INDEX('Policy Characteristics'!H:H,MATCH(PolicyLevers!$C357,'Policy Characteristics'!$C:$C,0))</f>
        <v>0.01</v>
      </c>
      <c r="O357" s="189" t="str">
        <f>INDEX('Policy Characteristics'!I:I,MATCH(PolicyLevers!$C357,'Policy Characteristics'!$C:$C,0))</f>
        <v>% of CO2 captured</v>
      </c>
      <c r="P357" s="199"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89" t="str">
        <f>INDEX('Policy Characteristics'!K:K,MATCH(PolicyLevers!$C357,'Policy Characteristics'!$C:$C,0))</f>
        <v>ccs.html#ccs</v>
      </c>
      <c r="R357" s="189" t="str">
        <f>INDEX('Policy Characteristics'!L:L,MATCH(PolicyLevers!$C357,'Policy Characteristics'!$C:$C,0))</f>
        <v>carbon-capture-and-sequestration.html</v>
      </c>
      <c r="S357" s="219">
        <f>INDEX('Policy Characteristics'!M:M,MATCH(PolicyLevers!$C357,'Policy Characteristics'!$C:$C,0))</f>
        <v>0</v>
      </c>
      <c r="T357" s="184">
        <f>INDEX('Policy Characteristics'!N:N,MATCH(PolicyLevers!$C357,'Policy Characteristics'!$C:$C,0))</f>
        <v>0</v>
      </c>
      <c r="U357" s="181">
        <f>INDEX('Policy Characteristics'!O:O,MATCH(PolicyLevers!$C357,'Policy Characteristics'!$C:$C,0))</f>
        <v>0</v>
      </c>
    </row>
    <row r="358" spans="1:21" x14ac:dyDescent="0.25">
      <c r="A358" s="350" t="str">
        <f>INDEX('Policy Characteristics'!A:A,MATCH(PolicyLevers!$C358,'Policy Characteristics'!$C:$C,0))</f>
        <v>Industry</v>
      </c>
      <c r="B358" s="354" t="str">
        <f>INDEX('Policy Characteristics'!B:B,MATCH(PolicyLevers!$C358,'Policy Characteristics'!$C:$C,0))</f>
        <v>Carbon Capture and Sequestration</v>
      </c>
      <c r="C358" s="189" t="str">
        <f t="shared" si="26"/>
        <v>Industry Sector Fraction of Potential Additional CCS Achieved</v>
      </c>
      <c r="D358" s="191" t="s">
        <v>2092</v>
      </c>
      <c r="E358" s="191" t="s">
        <v>762</v>
      </c>
      <c r="F358" s="181" t="s">
        <v>2129</v>
      </c>
      <c r="G358" s="184" t="s">
        <v>763</v>
      </c>
      <c r="H358" s="259">
        <v>915</v>
      </c>
      <c r="I358" s="361" t="s">
        <v>332</v>
      </c>
      <c r="J358" s="189" t="str">
        <f>INDEX('Policy Characteristics'!D:D,MATCH(PolicyLevers!$C358,'Policy Characteristics'!$C:$C,0))</f>
        <v>Industry CCS</v>
      </c>
      <c r="K358" s="189" t="str">
        <f>INDEX('Policy Characteristics'!E:E,MATCH(PolicyLevers!$C358,'Policy Characteristics'!$C:$C,0))</f>
        <v>indst CCS</v>
      </c>
      <c r="L358" s="197">
        <f>INDEX('Policy Characteristics'!F:F,MATCH(PolicyLevers!$C358,'Policy Characteristics'!$C:$C,0))</f>
        <v>0</v>
      </c>
      <c r="M358" s="197">
        <f>INDEX('Policy Characteristics'!G:G,MATCH(PolicyLevers!$C358,'Policy Characteristics'!$C:$C,0))</f>
        <v>1</v>
      </c>
      <c r="N358" s="197">
        <f>INDEX('Policy Characteristics'!H:H,MATCH(PolicyLevers!$C358,'Policy Characteristics'!$C:$C,0))</f>
        <v>0.01</v>
      </c>
      <c r="O358" s="189" t="str">
        <f>INDEX('Policy Characteristics'!I:I,MATCH(PolicyLevers!$C358,'Policy Characteristics'!$C:$C,0))</f>
        <v>% of CO2 captured</v>
      </c>
      <c r="P358" s="199"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89" t="str">
        <f>INDEX('Policy Characteristics'!K:K,MATCH(PolicyLevers!$C358,'Policy Characteristics'!$C:$C,0))</f>
        <v>ccs.html#ccs</v>
      </c>
      <c r="R358" s="189" t="str">
        <f>INDEX('Policy Characteristics'!L:L,MATCH(PolicyLevers!$C358,'Policy Characteristics'!$C:$C,0))</f>
        <v>carbon-capture-and-sequestration.html</v>
      </c>
      <c r="S358" s="219">
        <f>INDEX('Policy Characteristics'!M:M,MATCH(PolicyLevers!$C358,'Policy Characteristics'!$C:$C,0))</f>
        <v>0</v>
      </c>
      <c r="T358" s="184">
        <f>INDEX('Policy Characteristics'!N:N,MATCH(PolicyLevers!$C358,'Policy Characteristics'!$C:$C,0))</f>
        <v>0</v>
      </c>
      <c r="U358" s="181">
        <f>INDEX('Policy Characteristics'!O:O,MATCH(PolicyLevers!$C358,'Policy Characteristics'!$C:$C,0))</f>
        <v>0</v>
      </c>
    </row>
    <row r="359" spans="1:21" x14ac:dyDescent="0.25">
      <c r="A359" s="350" t="str">
        <f>INDEX('Policy Characteristics'!A:A,MATCH(PolicyLevers!$C359,'Policy Characteristics'!$C:$C,0))</f>
        <v>Industry</v>
      </c>
      <c r="B359" s="354" t="str">
        <f>INDEX('Policy Characteristics'!B:B,MATCH(PolicyLevers!$C359,'Policy Characteristics'!$C:$C,0))</f>
        <v>Carbon Capture and Sequestration</v>
      </c>
      <c r="C359" s="189" t="str">
        <f t="shared" si="26"/>
        <v>Industry Sector Fraction of Potential Additional CCS Achieved</v>
      </c>
      <c r="D359" s="191" t="s">
        <v>2090</v>
      </c>
      <c r="E359" s="191" t="s">
        <v>756</v>
      </c>
      <c r="F359" s="181" t="s">
        <v>2128</v>
      </c>
      <c r="G359" s="184" t="s">
        <v>758</v>
      </c>
      <c r="H359" s="259">
        <v>916</v>
      </c>
      <c r="I359" s="356" t="s">
        <v>310</v>
      </c>
      <c r="J359" s="189" t="str">
        <f>INDEX('Policy Characteristics'!D:D,MATCH(PolicyLevers!$C359,'Policy Characteristics'!$C:$C,0))</f>
        <v>Industry CCS</v>
      </c>
      <c r="K359" s="189" t="str">
        <f>INDEX('Policy Characteristics'!E:E,MATCH(PolicyLevers!$C359,'Policy Characteristics'!$C:$C,0))</f>
        <v>indst CCS</v>
      </c>
      <c r="L359" s="197">
        <f>INDEX('Policy Characteristics'!F:F,MATCH(PolicyLevers!$C359,'Policy Characteristics'!$C:$C,0))</f>
        <v>0</v>
      </c>
      <c r="M359" s="197">
        <f>INDEX('Policy Characteristics'!G:G,MATCH(PolicyLevers!$C359,'Policy Characteristics'!$C:$C,0))</f>
        <v>1</v>
      </c>
      <c r="N359" s="197">
        <f>INDEX('Policy Characteristics'!H:H,MATCH(PolicyLevers!$C359,'Policy Characteristics'!$C:$C,0))</f>
        <v>0.01</v>
      </c>
      <c r="O359" s="189" t="str">
        <f>INDEX('Policy Characteristics'!I:I,MATCH(PolicyLevers!$C359,'Policy Characteristics'!$C:$C,0))</f>
        <v>% of CO2 captured</v>
      </c>
      <c r="P359" s="189"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89" t="str">
        <f>INDEX('Policy Characteristics'!K:K,MATCH(PolicyLevers!$C359,'Policy Characteristics'!$C:$C,0))</f>
        <v>ccs.html#ccs</v>
      </c>
      <c r="R359" s="189" t="str">
        <f>INDEX('Policy Characteristics'!L:L,MATCH(PolicyLevers!$C359,'Policy Characteristics'!$C:$C,0))</f>
        <v>carbon-capture-and-sequestration.html</v>
      </c>
      <c r="S359" s="219">
        <f>INDEX('Policy Characteristics'!M:M,MATCH(PolicyLevers!$C359,'Policy Characteristics'!$C:$C,0))</f>
        <v>0</v>
      </c>
      <c r="T359" s="184">
        <f>INDEX('Policy Characteristics'!N:N,MATCH(PolicyLevers!$C359,'Policy Characteristics'!$C:$C,0))</f>
        <v>0</v>
      </c>
      <c r="U359" s="181">
        <f>INDEX('Policy Characteristics'!O:O,MATCH(PolicyLevers!$C359,'Policy Characteristics'!$C:$C,0))</f>
        <v>0</v>
      </c>
    </row>
    <row r="360" spans="1:21" x14ac:dyDescent="0.25">
      <c r="A360" s="350" t="str">
        <f>INDEX('Policy Characteristics'!A:A,MATCH(PolicyLevers!$C360,'Policy Characteristics'!$C:$C,0))</f>
        <v>Industry</v>
      </c>
      <c r="B360" s="354" t="str">
        <f>INDEX('Policy Characteristics'!B:B,MATCH(PolicyLevers!$C360,'Policy Characteristics'!$C:$C,0))</f>
        <v>Carbon Capture and Sequestration</v>
      </c>
      <c r="C360" s="189" t="str">
        <f t="shared" si="26"/>
        <v>Industry Sector Fraction of Potential Additional CCS Achieved</v>
      </c>
      <c r="D360" s="191" t="s">
        <v>2090</v>
      </c>
      <c r="E360" s="191" t="s">
        <v>762</v>
      </c>
      <c r="F360" s="181" t="s">
        <v>2128</v>
      </c>
      <c r="G360" s="184" t="s">
        <v>763</v>
      </c>
      <c r="H360" s="259">
        <v>917</v>
      </c>
      <c r="I360" s="361" t="s">
        <v>332</v>
      </c>
      <c r="J360" s="189" t="str">
        <f>INDEX('Policy Characteristics'!D:D,MATCH(PolicyLevers!$C360,'Policy Characteristics'!$C:$C,0))</f>
        <v>Industry CCS</v>
      </c>
      <c r="K360" s="189" t="str">
        <f>INDEX('Policy Characteristics'!E:E,MATCH(PolicyLevers!$C360,'Policy Characteristics'!$C:$C,0))</f>
        <v>indst CCS</v>
      </c>
      <c r="L360" s="197">
        <f>INDEX('Policy Characteristics'!F:F,MATCH(PolicyLevers!$C360,'Policy Characteristics'!$C:$C,0))</f>
        <v>0</v>
      </c>
      <c r="M360" s="197">
        <f>INDEX('Policy Characteristics'!G:G,MATCH(PolicyLevers!$C360,'Policy Characteristics'!$C:$C,0))</f>
        <v>1</v>
      </c>
      <c r="N360" s="197">
        <f>INDEX('Policy Characteristics'!H:H,MATCH(PolicyLevers!$C360,'Policy Characteristics'!$C:$C,0))</f>
        <v>0.01</v>
      </c>
      <c r="O360" s="189" t="str">
        <f>INDEX('Policy Characteristics'!I:I,MATCH(PolicyLevers!$C360,'Policy Characteristics'!$C:$C,0))</f>
        <v>% of CO2 captured</v>
      </c>
      <c r="P360" s="189"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89" t="str">
        <f>INDEX('Policy Characteristics'!K:K,MATCH(PolicyLevers!$C360,'Policy Characteristics'!$C:$C,0))</f>
        <v>ccs.html#ccs</v>
      </c>
      <c r="R360" s="189" t="str">
        <f>INDEX('Policy Characteristics'!L:L,MATCH(PolicyLevers!$C360,'Policy Characteristics'!$C:$C,0))</f>
        <v>carbon-capture-and-sequestration.html</v>
      </c>
      <c r="S360" s="219">
        <f>INDEX('Policy Characteristics'!M:M,MATCH(PolicyLevers!$C360,'Policy Characteristics'!$C:$C,0))</f>
        <v>0</v>
      </c>
      <c r="T360" s="184">
        <f>INDEX('Policy Characteristics'!N:N,MATCH(PolicyLevers!$C360,'Policy Characteristics'!$C:$C,0))</f>
        <v>0</v>
      </c>
      <c r="U360" s="181">
        <f>INDEX('Policy Characteristics'!O:O,MATCH(PolicyLevers!$C360,'Policy Characteristics'!$C:$C,0))</f>
        <v>0</v>
      </c>
    </row>
    <row r="361" spans="1:21" x14ac:dyDescent="0.25">
      <c r="A361" s="350" t="str">
        <f>INDEX('Policy Characteristics'!A:A,MATCH(PolicyLevers!$C361,'Policy Characteristics'!$C:$C,0))</f>
        <v>Industry</v>
      </c>
      <c r="B361" s="354" t="str">
        <f>INDEX('Policy Characteristics'!B:B,MATCH(PolicyLevers!$C361,'Policy Characteristics'!$C:$C,0))</f>
        <v>Carbon Capture and Sequestration</v>
      </c>
      <c r="C361" s="189" t="str">
        <f t="shared" si="26"/>
        <v>Industry Sector Fraction of Potential Additional CCS Achieved</v>
      </c>
      <c r="D361" s="191" t="s">
        <v>2088</v>
      </c>
      <c r="E361" s="191" t="s">
        <v>756</v>
      </c>
      <c r="F361" s="181" t="s">
        <v>2127</v>
      </c>
      <c r="G361" s="184" t="s">
        <v>758</v>
      </c>
      <c r="H361" s="259">
        <v>918</v>
      </c>
      <c r="I361" s="356" t="s">
        <v>310</v>
      </c>
      <c r="J361" s="189" t="str">
        <f>INDEX('Policy Characteristics'!D:D,MATCH(PolicyLevers!$C361,'Policy Characteristics'!$C:$C,0))</f>
        <v>Industry CCS</v>
      </c>
      <c r="K361" s="189" t="str">
        <f>INDEX('Policy Characteristics'!E:E,MATCH(PolicyLevers!$C361,'Policy Characteristics'!$C:$C,0))</f>
        <v>indst CCS</v>
      </c>
      <c r="L361" s="197">
        <f>INDEX('Policy Characteristics'!F:F,MATCH(PolicyLevers!$C361,'Policy Characteristics'!$C:$C,0))</f>
        <v>0</v>
      </c>
      <c r="M361" s="197">
        <f>INDEX('Policy Characteristics'!G:G,MATCH(PolicyLevers!$C361,'Policy Characteristics'!$C:$C,0))</f>
        <v>1</v>
      </c>
      <c r="N361" s="197">
        <f>INDEX('Policy Characteristics'!H:H,MATCH(PolicyLevers!$C361,'Policy Characteristics'!$C:$C,0))</f>
        <v>0.01</v>
      </c>
      <c r="O361" s="189" t="str">
        <f>INDEX('Policy Characteristics'!I:I,MATCH(PolicyLevers!$C361,'Policy Characteristics'!$C:$C,0))</f>
        <v>% of CO2 captured</v>
      </c>
      <c r="P361" s="189"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89" t="str">
        <f>INDEX('Policy Characteristics'!K:K,MATCH(PolicyLevers!$C361,'Policy Characteristics'!$C:$C,0))</f>
        <v>ccs.html#ccs</v>
      </c>
      <c r="R361" s="189" t="str">
        <f>INDEX('Policy Characteristics'!L:L,MATCH(PolicyLevers!$C361,'Policy Characteristics'!$C:$C,0))</f>
        <v>carbon-capture-and-sequestration.html</v>
      </c>
      <c r="S361" s="219">
        <f>INDEX('Policy Characteristics'!M:M,MATCH(PolicyLevers!$C361,'Policy Characteristics'!$C:$C,0))</f>
        <v>0</v>
      </c>
      <c r="T361" s="184">
        <f>INDEX('Policy Characteristics'!N:N,MATCH(PolicyLevers!$C361,'Policy Characteristics'!$C:$C,0))</f>
        <v>0</v>
      </c>
      <c r="U361" s="181">
        <f>INDEX('Policy Characteristics'!O:O,MATCH(PolicyLevers!$C361,'Policy Characteristics'!$C:$C,0))</f>
        <v>0</v>
      </c>
    </row>
    <row r="362" spans="1:21" x14ac:dyDescent="0.25">
      <c r="A362" s="350" t="str">
        <f>INDEX('Policy Characteristics'!A:A,MATCH(PolicyLevers!$C362,'Policy Characteristics'!$C:$C,0))</f>
        <v>Industry</v>
      </c>
      <c r="B362" s="354" t="str">
        <f>INDEX('Policy Characteristics'!B:B,MATCH(PolicyLevers!$C362,'Policy Characteristics'!$C:$C,0))</f>
        <v>Carbon Capture and Sequestration</v>
      </c>
      <c r="C362" s="189" t="str">
        <f t="shared" si="26"/>
        <v>Industry Sector Fraction of Potential Additional CCS Achieved</v>
      </c>
      <c r="D362" s="191" t="s">
        <v>2088</v>
      </c>
      <c r="E362" s="191" t="s">
        <v>762</v>
      </c>
      <c r="F362" s="181" t="s">
        <v>2127</v>
      </c>
      <c r="G362" s="184" t="s">
        <v>763</v>
      </c>
      <c r="H362" s="259">
        <v>919</v>
      </c>
      <c r="I362" s="361" t="s">
        <v>332</v>
      </c>
      <c r="J362" s="189" t="str">
        <f>INDEX('Policy Characteristics'!D:D,MATCH(PolicyLevers!$C362,'Policy Characteristics'!$C:$C,0))</f>
        <v>Industry CCS</v>
      </c>
      <c r="K362" s="189" t="str">
        <f>INDEX('Policy Characteristics'!E:E,MATCH(PolicyLevers!$C362,'Policy Characteristics'!$C:$C,0))</f>
        <v>indst CCS</v>
      </c>
      <c r="L362" s="197">
        <f>INDEX('Policy Characteristics'!F:F,MATCH(PolicyLevers!$C362,'Policy Characteristics'!$C:$C,0))</f>
        <v>0</v>
      </c>
      <c r="M362" s="197">
        <f>INDEX('Policy Characteristics'!G:G,MATCH(PolicyLevers!$C362,'Policy Characteristics'!$C:$C,0))</f>
        <v>1</v>
      </c>
      <c r="N362" s="197">
        <f>INDEX('Policy Characteristics'!H:H,MATCH(PolicyLevers!$C362,'Policy Characteristics'!$C:$C,0))</f>
        <v>0.01</v>
      </c>
      <c r="O362" s="189" t="str">
        <f>INDEX('Policy Characteristics'!I:I,MATCH(PolicyLevers!$C362,'Policy Characteristics'!$C:$C,0))</f>
        <v>% of CO2 captured</v>
      </c>
      <c r="P362" s="189"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89" t="str">
        <f>INDEX('Policy Characteristics'!K:K,MATCH(PolicyLevers!$C362,'Policy Characteristics'!$C:$C,0))</f>
        <v>ccs.html#ccs</v>
      </c>
      <c r="R362" s="189" t="str">
        <f>INDEX('Policy Characteristics'!L:L,MATCH(PolicyLevers!$C362,'Policy Characteristics'!$C:$C,0))</f>
        <v>carbon-capture-and-sequestration.html</v>
      </c>
      <c r="S362" s="219">
        <f>INDEX('Policy Characteristics'!M:M,MATCH(PolicyLevers!$C362,'Policy Characteristics'!$C:$C,0))</f>
        <v>0</v>
      </c>
      <c r="T362" s="184">
        <f>INDEX('Policy Characteristics'!N:N,MATCH(PolicyLevers!$C362,'Policy Characteristics'!$C:$C,0))</f>
        <v>0</v>
      </c>
      <c r="U362" s="181">
        <f>INDEX('Policy Characteristics'!O:O,MATCH(PolicyLevers!$C362,'Policy Characteristics'!$C:$C,0))</f>
        <v>0</v>
      </c>
    </row>
    <row r="363" spans="1:21" x14ac:dyDescent="0.25">
      <c r="A363" s="350" t="str">
        <f>INDEX('Policy Characteristics'!A:A,MATCH(PolicyLevers!$C363,'Policy Characteristics'!$C:$C,0))</f>
        <v>Industry</v>
      </c>
      <c r="B363" s="354" t="str">
        <f>INDEX('Policy Characteristics'!B:B,MATCH(PolicyLevers!$C363,'Policy Characteristics'!$C:$C,0))</f>
        <v>Carbon Capture and Sequestration</v>
      </c>
      <c r="C363" s="189" t="str">
        <f t="shared" si="26"/>
        <v>Industry Sector Fraction of Potential Additional CCS Achieved</v>
      </c>
      <c r="D363" s="191" t="s">
        <v>2086</v>
      </c>
      <c r="E363" s="191" t="s">
        <v>756</v>
      </c>
      <c r="F363" s="181" t="s">
        <v>2126</v>
      </c>
      <c r="G363" s="184" t="s">
        <v>758</v>
      </c>
      <c r="H363" s="259">
        <v>920</v>
      </c>
      <c r="I363" s="356" t="s">
        <v>310</v>
      </c>
      <c r="J363" s="189" t="str">
        <f>INDEX('Policy Characteristics'!D:D,MATCH(PolicyLevers!$C363,'Policy Characteristics'!$C:$C,0))</f>
        <v>Industry CCS</v>
      </c>
      <c r="K363" s="189" t="str">
        <f>INDEX('Policy Characteristics'!E:E,MATCH(PolicyLevers!$C363,'Policy Characteristics'!$C:$C,0))</f>
        <v>indst CCS</v>
      </c>
      <c r="L363" s="197">
        <f>INDEX('Policy Characteristics'!F:F,MATCH(PolicyLevers!$C363,'Policy Characteristics'!$C:$C,0))</f>
        <v>0</v>
      </c>
      <c r="M363" s="197">
        <f>INDEX('Policy Characteristics'!G:G,MATCH(PolicyLevers!$C363,'Policy Characteristics'!$C:$C,0))</f>
        <v>1</v>
      </c>
      <c r="N363" s="197">
        <f>INDEX('Policy Characteristics'!H:H,MATCH(PolicyLevers!$C363,'Policy Characteristics'!$C:$C,0))</f>
        <v>0.01</v>
      </c>
      <c r="O363" s="189" t="str">
        <f>INDEX('Policy Characteristics'!I:I,MATCH(PolicyLevers!$C363,'Policy Characteristics'!$C:$C,0))</f>
        <v>% of CO2 captured</v>
      </c>
      <c r="P363" s="189"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89" t="str">
        <f>INDEX('Policy Characteristics'!K:K,MATCH(PolicyLevers!$C363,'Policy Characteristics'!$C:$C,0))</f>
        <v>ccs.html#ccs</v>
      </c>
      <c r="R363" s="189" t="str">
        <f>INDEX('Policy Characteristics'!L:L,MATCH(PolicyLevers!$C363,'Policy Characteristics'!$C:$C,0))</f>
        <v>carbon-capture-and-sequestration.html</v>
      </c>
      <c r="S363" s="219">
        <f>INDEX('Policy Characteristics'!M:M,MATCH(PolicyLevers!$C363,'Policy Characteristics'!$C:$C,0))</f>
        <v>0</v>
      </c>
      <c r="T363" s="184">
        <f>INDEX('Policy Characteristics'!N:N,MATCH(PolicyLevers!$C363,'Policy Characteristics'!$C:$C,0))</f>
        <v>0</v>
      </c>
      <c r="U363" s="181">
        <f>INDEX('Policy Characteristics'!O:O,MATCH(PolicyLevers!$C363,'Policy Characteristics'!$C:$C,0))</f>
        <v>0</v>
      </c>
    </row>
    <row r="364" spans="1:21" x14ac:dyDescent="0.25">
      <c r="A364" s="350" t="str">
        <f>INDEX('Policy Characteristics'!A:A,MATCH(PolicyLevers!$C364,'Policy Characteristics'!$C:$C,0))</f>
        <v>Industry</v>
      </c>
      <c r="B364" s="354" t="str">
        <f>INDEX('Policy Characteristics'!B:B,MATCH(PolicyLevers!$C364,'Policy Characteristics'!$C:$C,0))</f>
        <v>Carbon Capture and Sequestration</v>
      </c>
      <c r="C364" s="189" t="str">
        <f t="shared" si="26"/>
        <v>Industry Sector Fraction of Potential Additional CCS Achieved</v>
      </c>
      <c r="D364" s="191" t="s">
        <v>2086</v>
      </c>
      <c r="E364" s="191" t="s">
        <v>762</v>
      </c>
      <c r="F364" s="181" t="s">
        <v>2126</v>
      </c>
      <c r="G364" s="184" t="s">
        <v>763</v>
      </c>
      <c r="H364" s="259">
        <v>921</v>
      </c>
      <c r="I364" s="361" t="s">
        <v>332</v>
      </c>
      <c r="J364" s="189" t="str">
        <f>INDEX('Policy Characteristics'!D:D,MATCH(PolicyLevers!$C364,'Policy Characteristics'!$C:$C,0))</f>
        <v>Industry CCS</v>
      </c>
      <c r="K364" s="189" t="str">
        <f>INDEX('Policy Characteristics'!E:E,MATCH(PolicyLevers!$C364,'Policy Characteristics'!$C:$C,0))</f>
        <v>indst CCS</v>
      </c>
      <c r="L364" s="197">
        <f>INDEX('Policy Characteristics'!F:F,MATCH(PolicyLevers!$C364,'Policy Characteristics'!$C:$C,0))</f>
        <v>0</v>
      </c>
      <c r="M364" s="197">
        <f>INDEX('Policy Characteristics'!G:G,MATCH(PolicyLevers!$C364,'Policy Characteristics'!$C:$C,0))</f>
        <v>1</v>
      </c>
      <c r="N364" s="197">
        <f>INDEX('Policy Characteristics'!H:H,MATCH(PolicyLevers!$C364,'Policy Characteristics'!$C:$C,0))</f>
        <v>0.01</v>
      </c>
      <c r="O364" s="189" t="str">
        <f>INDEX('Policy Characteristics'!I:I,MATCH(PolicyLevers!$C364,'Policy Characteristics'!$C:$C,0))</f>
        <v>% of CO2 captured</v>
      </c>
      <c r="P364" s="189"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89" t="str">
        <f>INDEX('Policy Characteristics'!K:K,MATCH(PolicyLevers!$C364,'Policy Characteristics'!$C:$C,0))</f>
        <v>ccs.html#ccs</v>
      </c>
      <c r="R364" s="189" t="str">
        <f>INDEX('Policy Characteristics'!L:L,MATCH(PolicyLevers!$C364,'Policy Characteristics'!$C:$C,0))</f>
        <v>carbon-capture-and-sequestration.html</v>
      </c>
      <c r="S364" s="219">
        <f>INDEX('Policy Characteristics'!M:M,MATCH(PolicyLevers!$C364,'Policy Characteristics'!$C:$C,0))</f>
        <v>0</v>
      </c>
      <c r="T364" s="184">
        <f>INDEX('Policy Characteristics'!N:N,MATCH(PolicyLevers!$C364,'Policy Characteristics'!$C:$C,0))</f>
        <v>0</v>
      </c>
      <c r="U364" s="181">
        <f>INDEX('Policy Characteristics'!O:O,MATCH(PolicyLevers!$C364,'Policy Characteristics'!$C:$C,0))</f>
        <v>0</v>
      </c>
    </row>
    <row r="365" spans="1:21" x14ac:dyDescent="0.25">
      <c r="A365" s="350" t="str">
        <f>INDEX('Policy Characteristics'!A:A,MATCH(PolicyLevers!$C365,'Policy Characteristics'!$C:$C,0))</f>
        <v>Industry</v>
      </c>
      <c r="B365" s="354" t="str">
        <f>INDEX('Policy Characteristics'!B:B,MATCH(PolicyLevers!$C365,'Policy Characteristics'!$C:$C,0))</f>
        <v>Carbon Capture and Sequestration</v>
      </c>
      <c r="C365" s="189" t="str">
        <f t="shared" si="26"/>
        <v>Industry Sector Fraction of Potential Additional CCS Achieved</v>
      </c>
      <c r="D365" s="191" t="s">
        <v>2084</v>
      </c>
      <c r="E365" s="191" t="s">
        <v>756</v>
      </c>
      <c r="F365" s="181" t="s">
        <v>2125</v>
      </c>
      <c r="G365" s="184" t="s">
        <v>758</v>
      </c>
      <c r="H365" s="259">
        <v>922</v>
      </c>
      <c r="I365" s="356" t="s">
        <v>310</v>
      </c>
      <c r="J365" s="189" t="str">
        <f>INDEX('Policy Characteristics'!D:D,MATCH(PolicyLevers!$C365,'Policy Characteristics'!$C:$C,0))</f>
        <v>Industry CCS</v>
      </c>
      <c r="K365" s="189" t="str">
        <f>INDEX('Policy Characteristics'!E:E,MATCH(PolicyLevers!$C365,'Policy Characteristics'!$C:$C,0))</f>
        <v>indst CCS</v>
      </c>
      <c r="L365" s="197">
        <f>INDEX('Policy Characteristics'!F:F,MATCH(PolicyLevers!$C365,'Policy Characteristics'!$C:$C,0))</f>
        <v>0</v>
      </c>
      <c r="M365" s="197">
        <f>INDEX('Policy Characteristics'!G:G,MATCH(PolicyLevers!$C365,'Policy Characteristics'!$C:$C,0))</f>
        <v>1</v>
      </c>
      <c r="N365" s="197">
        <f>INDEX('Policy Characteristics'!H:H,MATCH(PolicyLevers!$C365,'Policy Characteristics'!$C:$C,0))</f>
        <v>0.01</v>
      </c>
      <c r="O365" s="189" t="str">
        <f>INDEX('Policy Characteristics'!I:I,MATCH(PolicyLevers!$C365,'Policy Characteristics'!$C:$C,0))</f>
        <v>% of CO2 captured</v>
      </c>
      <c r="P365" s="189"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89" t="str">
        <f>INDEX('Policy Characteristics'!K:K,MATCH(PolicyLevers!$C365,'Policy Characteristics'!$C:$C,0))</f>
        <v>ccs.html#ccs</v>
      </c>
      <c r="R365" s="189" t="str">
        <f>INDEX('Policy Characteristics'!L:L,MATCH(PolicyLevers!$C365,'Policy Characteristics'!$C:$C,0))</f>
        <v>carbon-capture-and-sequestration.html</v>
      </c>
      <c r="S365" s="219">
        <f>INDEX('Policy Characteristics'!M:M,MATCH(PolicyLevers!$C365,'Policy Characteristics'!$C:$C,0))</f>
        <v>0</v>
      </c>
      <c r="T365" s="184">
        <f>INDEX('Policy Characteristics'!N:N,MATCH(PolicyLevers!$C365,'Policy Characteristics'!$C:$C,0))</f>
        <v>0</v>
      </c>
      <c r="U365" s="181">
        <f>INDEX('Policy Characteristics'!O:O,MATCH(PolicyLevers!$C365,'Policy Characteristics'!$C:$C,0))</f>
        <v>0</v>
      </c>
    </row>
    <row r="366" spans="1:21" x14ac:dyDescent="0.25">
      <c r="A366" s="350" t="str">
        <f>INDEX('Policy Characteristics'!A:A,MATCH(PolicyLevers!$C366,'Policy Characteristics'!$C:$C,0))</f>
        <v>Industry</v>
      </c>
      <c r="B366" s="354" t="str">
        <f>INDEX('Policy Characteristics'!B:B,MATCH(PolicyLevers!$C366,'Policy Characteristics'!$C:$C,0))</f>
        <v>Carbon Capture and Sequestration</v>
      </c>
      <c r="C366" s="189" t="str">
        <f t="shared" si="26"/>
        <v>Industry Sector Fraction of Potential Additional CCS Achieved</v>
      </c>
      <c r="D366" s="191" t="s">
        <v>2084</v>
      </c>
      <c r="E366" s="191" t="s">
        <v>762</v>
      </c>
      <c r="F366" s="181" t="s">
        <v>2125</v>
      </c>
      <c r="G366" s="184" t="s">
        <v>763</v>
      </c>
      <c r="H366" s="259">
        <v>923</v>
      </c>
      <c r="I366" s="361" t="s">
        <v>332</v>
      </c>
      <c r="J366" s="189" t="str">
        <f>INDEX('Policy Characteristics'!D:D,MATCH(PolicyLevers!$C366,'Policy Characteristics'!$C:$C,0))</f>
        <v>Industry CCS</v>
      </c>
      <c r="K366" s="189" t="str">
        <f>INDEX('Policy Characteristics'!E:E,MATCH(PolicyLevers!$C366,'Policy Characteristics'!$C:$C,0))</f>
        <v>indst CCS</v>
      </c>
      <c r="L366" s="197">
        <f>INDEX('Policy Characteristics'!F:F,MATCH(PolicyLevers!$C366,'Policy Characteristics'!$C:$C,0))</f>
        <v>0</v>
      </c>
      <c r="M366" s="197">
        <f>INDEX('Policy Characteristics'!G:G,MATCH(PolicyLevers!$C366,'Policy Characteristics'!$C:$C,0))</f>
        <v>1</v>
      </c>
      <c r="N366" s="197">
        <f>INDEX('Policy Characteristics'!H:H,MATCH(PolicyLevers!$C366,'Policy Characteristics'!$C:$C,0))</f>
        <v>0.01</v>
      </c>
      <c r="O366" s="189" t="str">
        <f>INDEX('Policy Characteristics'!I:I,MATCH(PolicyLevers!$C366,'Policy Characteristics'!$C:$C,0))</f>
        <v>% of CO2 captured</v>
      </c>
      <c r="P366" s="199"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89" t="str">
        <f>INDEX('Policy Characteristics'!K:K,MATCH(PolicyLevers!$C366,'Policy Characteristics'!$C:$C,0))</f>
        <v>ccs.html#ccs</v>
      </c>
      <c r="R366" s="189" t="str">
        <f>INDEX('Policy Characteristics'!L:L,MATCH(PolicyLevers!$C366,'Policy Characteristics'!$C:$C,0))</f>
        <v>carbon-capture-and-sequestration.html</v>
      </c>
      <c r="S366" s="219">
        <f>INDEX('Policy Characteristics'!M:M,MATCH(PolicyLevers!$C366,'Policy Characteristics'!$C:$C,0))</f>
        <v>0</v>
      </c>
      <c r="T366" s="184">
        <f>INDEX('Policy Characteristics'!N:N,MATCH(PolicyLevers!$C366,'Policy Characteristics'!$C:$C,0))</f>
        <v>0</v>
      </c>
      <c r="U366" s="181">
        <f>INDEX('Policy Characteristics'!O:O,MATCH(PolicyLevers!$C366,'Policy Characteristics'!$C:$C,0))</f>
        <v>0</v>
      </c>
    </row>
    <row r="367" spans="1:21" x14ac:dyDescent="0.25">
      <c r="A367" s="350" t="str">
        <f>INDEX('Policy Characteristics'!A:A,MATCH(PolicyLevers!$C367,'Policy Characteristics'!$C:$C,0))</f>
        <v>Industry</v>
      </c>
      <c r="B367" s="354" t="str">
        <f>INDEX('Policy Characteristics'!B:B,MATCH(PolicyLevers!$C367,'Policy Characteristics'!$C:$C,0))</f>
        <v>Carbon Capture and Sequestration</v>
      </c>
      <c r="C367" s="189" t="str">
        <f t="shared" si="26"/>
        <v>Industry Sector Fraction of Potential Additional CCS Achieved</v>
      </c>
      <c r="D367" s="191" t="s">
        <v>2082</v>
      </c>
      <c r="E367" s="191" t="s">
        <v>756</v>
      </c>
      <c r="F367" s="181" t="s">
        <v>2124</v>
      </c>
      <c r="G367" s="184" t="s">
        <v>758</v>
      </c>
      <c r="H367" s="259">
        <v>924</v>
      </c>
      <c r="I367" s="356" t="s">
        <v>310</v>
      </c>
      <c r="J367" s="189" t="str">
        <f>INDEX('Policy Characteristics'!D:D,MATCH(PolicyLevers!$C367,'Policy Characteristics'!$C:$C,0))</f>
        <v>Industry CCS</v>
      </c>
      <c r="K367" s="189" t="str">
        <f>INDEX('Policy Characteristics'!E:E,MATCH(PolicyLevers!$C367,'Policy Characteristics'!$C:$C,0))</f>
        <v>indst CCS</v>
      </c>
      <c r="L367" s="197">
        <f>INDEX('Policy Characteristics'!F:F,MATCH(PolicyLevers!$C367,'Policy Characteristics'!$C:$C,0))</f>
        <v>0</v>
      </c>
      <c r="M367" s="197">
        <f>INDEX('Policy Characteristics'!G:G,MATCH(PolicyLevers!$C367,'Policy Characteristics'!$C:$C,0))</f>
        <v>1</v>
      </c>
      <c r="N367" s="197">
        <f>INDEX('Policy Characteristics'!H:H,MATCH(PolicyLevers!$C367,'Policy Characteristics'!$C:$C,0))</f>
        <v>0.01</v>
      </c>
      <c r="O367" s="189" t="str">
        <f>INDEX('Policy Characteristics'!I:I,MATCH(PolicyLevers!$C367,'Policy Characteristics'!$C:$C,0))</f>
        <v>% of CO2 captured</v>
      </c>
      <c r="P367" s="199"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89" t="str">
        <f>INDEX('Policy Characteristics'!K:K,MATCH(PolicyLevers!$C367,'Policy Characteristics'!$C:$C,0))</f>
        <v>ccs.html#ccs</v>
      </c>
      <c r="R367" s="189" t="str">
        <f>INDEX('Policy Characteristics'!L:L,MATCH(PolicyLevers!$C367,'Policy Characteristics'!$C:$C,0))</f>
        <v>carbon-capture-and-sequestration.html</v>
      </c>
      <c r="S367" s="219">
        <f>INDEX('Policy Characteristics'!M:M,MATCH(PolicyLevers!$C367,'Policy Characteristics'!$C:$C,0))</f>
        <v>0</v>
      </c>
      <c r="T367" s="184">
        <f>INDEX('Policy Characteristics'!N:N,MATCH(PolicyLevers!$C367,'Policy Characteristics'!$C:$C,0))</f>
        <v>0</v>
      </c>
      <c r="U367" s="181">
        <f>INDEX('Policy Characteristics'!O:O,MATCH(PolicyLevers!$C367,'Policy Characteristics'!$C:$C,0))</f>
        <v>0</v>
      </c>
    </row>
    <row r="368" spans="1:21" x14ac:dyDescent="0.25">
      <c r="A368" s="350" t="str">
        <f>INDEX('Policy Characteristics'!A:A,MATCH(PolicyLevers!$C368,'Policy Characteristics'!$C:$C,0))</f>
        <v>Industry</v>
      </c>
      <c r="B368" s="354" t="str">
        <f>INDEX('Policy Characteristics'!B:B,MATCH(PolicyLevers!$C368,'Policy Characteristics'!$C:$C,0))</f>
        <v>Carbon Capture and Sequestration</v>
      </c>
      <c r="C368" s="189" t="str">
        <f t="shared" ref="C368:C400" si="27">C$351</f>
        <v>Industry Sector Fraction of Potential Additional CCS Achieved</v>
      </c>
      <c r="D368" s="191" t="s">
        <v>2082</v>
      </c>
      <c r="E368" s="191" t="s">
        <v>762</v>
      </c>
      <c r="F368" s="181" t="s">
        <v>2124</v>
      </c>
      <c r="G368" s="184" t="s">
        <v>763</v>
      </c>
      <c r="H368" s="259">
        <v>925</v>
      </c>
      <c r="I368" s="361" t="s">
        <v>332</v>
      </c>
      <c r="J368" s="189" t="str">
        <f>INDEX('Policy Characteristics'!D:D,MATCH(PolicyLevers!$C368,'Policy Characteristics'!$C:$C,0))</f>
        <v>Industry CCS</v>
      </c>
      <c r="K368" s="189" t="str">
        <f>INDEX('Policy Characteristics'!E:E,MATCH(PolicyLevers!$C368,'Policy Characteristics'!$C:$C,0))</f>
        <v>indst CCS</v>
      </c>
      <c r="L368" s="197">
        <f>INDEX('Policy Characteristics'!F:F,MATCH(PolicyLevers!$C368,'Policy Characteristics'!$C:$C,0))</f>
        <v>0</v>
      </c>
      <c r="M368" s="197">
        <f>INDEX('Policy Characteristics'!G:G,MATCH(PolicyLevers!$C368,'Policy Characteristics'!$C:$C,0))</f>
        <v>1</v>
      </c>
      <c r="N368" s="197">
        <f>INDEX('Policy Characteristics'!H:H,MATCH(PolicyLevers!$C368,'Policy Characteristics'!$C:$C,0))</f>
        <v>0.01</v>
      </c>
      <c r="O368" s="189" t="str">
        <f>INDEX('Policy Characteristics'!I:I,MATCH(PolicyLevers!$C368,'Policy Characteristics'!$C:$C,0))</f>
        <v>% of CO2 captured</v>
      </c>
      <c r="P368" s="199"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89" t="str">
        <f>INDEX('Policy Characteristics'!K:K,MATCH(PolicyLevers!$C368,'Policy Characteristics'!$C:$C,0))</f>
        <v>ccs.html#ccs</v>
      </c>
      <c r="R368" s="189" t="str">
        <f>INDEX('Policy Characteristics'!L:L,MATCH(PolicyLevers!$C368,'Policy Characteristics'!$C:$C,0))</f>
        <v>carbon-capture-and-sequestration.html</v>
      </c>
      <c r="S368" s="219">
        <f>INDEX('Policy Characteristics'!M:M,MATCH(PolicyLevers!$C368,'Policy Characteristics'!$C:$C,0))</f>
        <v>0</v>
      </c>
      <c r="T368" s="184">
        <f>INDEX('Policy Characteristics'!N:N,MATCH(PolicyLevers!$C368,'Policy Characteristics'!$C:$C,0))</f>
        <v>0</v>
      </c>
      <c r="U368" s="181">
        <f>INDEX('Policy Characteristics'!O:O,MATCH(PolicyLevers!$C368,'Policy Characteristics'!$C:$C,0))</f>
        <v>0</v>
      </c>
    </row>
    <row r="369" spans="1:21" x14ac:dyDescent="0.25">
      <c r="A369" s="350" t="str">
        <f>INDEX('Policy Characteristics'!A:A,MATCH(PolicyLevers!$C369,'Policy Characteristics'!$C:$C,0))</f>
        <v>Industry</v>
      </c>
      <c r="B369" s="354" t="str">
        <f>INDEX('Policy Characteristics'!B:B,MATCH(PolicyLevers!$C369,'Policy Characteristics'!$C:$C,0))</f>
        <v>Carbon Capture and Sequestration</v>
      </c>
      <c r="C369" s="189" t="str">
        <f t="shared" si="27"/>
        <v>Industry Sector Fraction of Potential Additional CCS Achieved</v>
      </c>
      <c r="D369" s="191" t="s">
        <v>2080</v>
      </c>
      <c r="E369" s="191" t="s">
        <v>756</v>
      </c>
      <c r="F369" s="181" t="s">
        <v>1832</v>
      </c>
      <c r="G369" s="184" t="s">
        <v>758</v>
      </c>
      <c r="H369" s="259">
        <v>926</v>
      </c>
      <c r="I369" s="356" t="s">
        <v>310</v>
      </c>
      <c r="J369" s="189" t="str">
        <f>INDEX('Policy Characteristics'!D:D,MATCH(PolicyLevers!$C369,'Policy Characteristics'!$C:$C,0))</f>
        <v>Industry CCS</v>
      </c>
      <c r="K369" s="189" t="str">
        <f>INDEX('Policy Characteristics'!E:E,MATCH(PolicyLevers!$C369,'Policy Characteristics'!$C:$C,0))</f>
        <v>indst CCS</v>
      </c>
      <c r="L369" s="197">
        <f>INDEX('Policy Characteristics'!F:F,MATCH(PolicyLevers!$C369,'Policy Characteristics'!$C:$C,0))</f>
        <v>0</v>
      </c>
      <c r="M369" s="197">
        <f>INDEX('Policy Characteristics'!G:G,MATCH(PolicyLevers!$C369,'Policy Characteristics'!$C:$C,0))</f>
        <v>1</v>
      </c>
      <c r="N369" s="197">
        <f>INDEX('Policy Characteristics'!H:H,MATCH(PolicyLevers!$C369,'Policy Characteristics'!$C:$C,0))</f>
        <v>0.01</v>
      </c>
      <c r="O369" s="189" t="str">
        <f>INDEX('Policy Characteristics'!I:I,MATCH(PolicyLevers!$C369,'Policy Characteristics'!$C:$C,0))</f>
        <v>% of CO2 captured</v>
      </c>
      <c r="P369" s="199"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89" t="str">
        <f>INDEX('Policy Characteristics'!K:K,MATCH(PolicyLevers!$C369,'Policy Characteristics'!$C:$C,0))</f>
        <v>ccs.html#ccs</v>
      </c>
      <c r="R369" s="189" t="str">
        <f>INDEX('Policy Characteristics'!L:L,MATCH(PolicyLevers!$C369,'Policy Characteristics'!$C:$C,0))</f>
        <v>carbon-capture-and-sequestration.html</v>
      </c>
      <c r="S369" s="219">
        <f>INDEX('Policy Characteristics'!M:M,MATCH(PolicyLevers!$C369,'Policy Characteristics'!$C:$C,0))</f>
        <v>0</v>
      </c>
      <c r="T369" s="184">
        <f>INDEX('Policy Characteristics'!N:N,MATCH(PolicyLevers!$C369,'Policy Characteristics'!$C:$C,0))</f>
        <v>0</v>
      </c>
      <c r="U369" s="181">
        <f>INDEX('Policy Characteristics'!O:O,MATCH(PolicyLevers!$C369,'Policy Characteristics'!$C:$C,0))</f>
        <v>0</v>
      </c>
    </row>
    <row r="370" spans="1:21" x14ac:dyDescent="0.25">
      <c r="A370" s="350" t="str">
        <f>INDEX('Policy Characteristics'!A:A,MATCH(PolicyLevers!$C370,'Policy Characteristics'!$C:$C,0))</f>
        <v>Industry</v>
      </c>
      <c r="B370" s="354" t="str">
        <f>INDEX('Policy Characteristics'!B:B,MATCH(PolicyLevers!$C370,'Policy Characteristics'!$C:$C,0))</f>
        <v>Carbon Capture and Sequestration</v>
      </c>
      <c r="C370" s="189" t="str">
        <f t="shared" si="27"/>
        <v>Industry Sector Fraction of Potential Additional CCS Achieved</v>
      </c>
      <c r="D370" s="191" t="s">
        <v>2080</v>
      </c>
      <c r="E370" s="191" t="s">
        <v>762</v>
      </c>
      <c r="F370" s="181" t="s">
        <v>1832</v>
      </c>
      <c r="G370" s="184" t="s">
        <v>763</v>
      </c>
      <c r="H370" s="259">
        <v>927</v>
      </c>
      <c r="I370" s="356" t="s">
        <v>310</v>
      </c>
      <c r="J370" s="189" t="str">
        <f>INDEX('Policy Characteristics'!D:D,MATCH(PolicyLevers!$C370,'Policy Characteristics'!$C:$C,0))</f>
        <v>Industry CCS</v>
      </c>
      <c r="K370" s="189" t="str">
        <f>INDEX('Policy Characteristics'!E:E,MATCH(PolicyLevers!$C370,'Policy Characteristics'!$C:$C,0))</f>
        <v>indst CCS</v>
      </c>
      <c r="L370" s="197">
        <f>INDEX('Policy Characteristics'!F:F,MATCH(PolicyLevers!$C370,'Policy Characteristics'!$C:$C,0))</f>
        <v>0</v>
      </c>
      <c r="M370" s="197">
        <f>INDEX('Policy Characteristics'!G:G,MATCH(PolicyLevers!$C370,'Policy Characteristics'!$C:$C,0))</f>
        <v>1</v>
      </c>
      <c r="N370" s="197">
        <f>INDEX('Policy Characteristics'!H:H,MATCH(PolicyLevers!$C370,'Policy Characteristics'!$C:$C,0))</f>
        <v>0.01</v>
      </c>
      <c r="O370" s="189" t="str">
        <f>INDEX('Policy Characteristics'!I:I,MATCH(PolicyLevers!$C370,'Policy Characteristics'!$C:$C,0))</f>
        <v>% of CO2 captured</v>
      </c>
      <c r="P370" s="199"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89" t="str">
        <f>INDEX('Policy Characteristics'!K:K,MATCH(PolicyLevers!$C370,'Policy Characteristics'!$C:$C,0))</f>
        <v>ccs.html#ccs</v>
      </c>
      <c r="R370" s="189" t="str">
        <f>INDEX('Policy Characteristics'!L:L,MATCH(PolicyLevers!$C370,'Policy Characteristics'!$C:$C,0))</f>
        <v>carbon-capture-and-sequestration.html</v>
      </c>
      <c r="S370" s="219">
        <f>INDEX('Policy Characteristics'!M:M,MATCH(PolicyLevers!$C370,'Policy Characteristics'!$C:$C,0))</f>
        <v>0</v>
      </c>
      <c r="T370" s="184">
        <f>INDEX('Policy Characteristics'!N:N,MATCH(PolicyLevers!$C370,'Policy Characteristics'!$C:$C,0))</f>
        <v>0</v>
      </c>
      <c r="U370" s="181">
        <f>INDEX('Policy Characteristics'!O:O,MATCH(PolicyLevers!$C370,'Policy Characteristics'!$C:$C,0))</f>
        <v>0</v>
      </c>
    </row>
    <row r="371" spans="1:21" x14ac:dyDescent="0.25">
      <c r="A371" s="350" t="str">
        <f>INDEX('Policy Characteristics'!A:A,MATCH(PolicyLevers!$C371,'Policy Characteristics'!$C:$C,0))</f>
        <v>Industry</v>
      </c>
      <c r="B371" s="354" t="str">
        <f>INDEX('Policy Characteristics'!B:B,MATCH(PolicyLevers!$C371,'Policy Characteristics'!$C:$C,0))</f>
        <v>Carbon Capture and Sequestration</v>
      </c>
      <c r="C371" s="189" t="str">
        <f t="shared" si="27"/>
        <v>Industry Sector Fraction of Potential Additional CCS Achieved</v>
      </c>
      <c r="D371" s="191" t="s">
        <v>2079</v>
      </c>
      <c r="E371" s="191" t="s">
        <v>756</v>
      </c>
      <c r="F371" s="181" t="s">
        <v>2123</v>
      </c>
      <c r="G371" s="184" t="s">
        <v>758</v>
      </c>
      <c r="H371" s="259">
        <v>928</v>
      </c>
      <c r="I371" s="356" t="s">
        <v>310</v>
      </c>
      <c r="J371" s="189" t="str">
        <f>INDEX('Policy Characteristics'!D:D,MATCH(PolicyLevers!$C371,'Policy Characteristics'!$C:$C,0))</f>
        <v>Industry CCS</v>
      </c>
      <c r="K371" s="189" t="str">
        <f>INDEX('Policy Characteristics'!E:E,MATCH(PolicyLevers!$C371,'Policy Characteristics'!$C:$C,0))</f>
        <v>indst CCS</v>
      </c>
      <c r="L371" s="197">
        <f>INDEX('Policy Characteristics'!F:F,MATCH(PolicyLevers!$C371,'Policy Characteristics'!$C:$C,0))</f>
        <v>0</v>
      </c>
      <c r="M371" s="197">
        <f>INDEX('Policy Characteristics'!G:G,MATCH(PolicyLevers!$C371,'Policy Characteristics'!$C:$C,0))</f>
        <v>1</v>
      </c>
      <c r="N371" s="197">
        <f>INDEX('Policy Characteristics'!H:H,MATCH(PolicyLevers!$C371,'Policy Characteristics'!$C:$C,0))</f>
        <v>0.01</v>
      </c>
      <c r="O371" s="189" t="str">
        <f>INDEX('Policy Characteristics'!I:I,MATCH(PolicyLevers!$C371,'Policy Characteristics'!$C:$C,0))</f>
        <v>% of CO2 captured</v>
      </c>
      <c r="P371" s="199"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89" t="str">
        <f>INDEX('Policy Characteristics'!K:K,MATCH(PolicyLevers!$C371,'Policy Characteristics'!$C:$C,0))</f>
        <v>ccs.html#ccs</v>
      </c>
      <c r="R371" s="189" t="str">
        <f>INDEX('Policy Characteristics'!L:L,MATCH(PolicyLevers!$C371,'Policy Characteristics'!$C:$C,0))</f>
        <v>carbon-capture-and-sequestration.html</v>
      </c>
      <c r="S371" s="219">
        <f>INDEX('Policy Characteristics'!M:M,MATCH(PolicyLevers!$C371,'Policy Characteristics'!$C:$C,0))</f>
        <v>0</v>
      </c>
      <c r="T371" s="184">
        <f>INDEX('Policy Characteristics'!N:N,MATCH(PolicyLevers!$C371,'Policy Characteristics'!$C:$C,0))</f>
        <v>0</v>
      </c>
      <c r="U371" s="181">
        <f>INDEX('Policy Characteristics'!O:O,MATCH(PolicyLevers!$C371,'Policy Characteristics'!$C:$C,0))</f>
        <v>0</v>
      </c>
    </row>
    <row r="372" spans="1:21" x14ac:dyDescent="0.25">
      <c r="A372" s="350" t="str">
        <f>INDEX('Policy Characteristics'!A:A,MATCH(PolicyLevers!$C372,'Policy Characteristics'!$C:$C,0))</f>
        <v>Industry</v>
      </c>
      <c r="B372" s="354" t="str">
        <f>INDEX('Policy Characteristics'!B:B,MATCH(PolicyLevers!$C372,'Policy Characteristics'!$C:$C,0))</f>
        <v>Carbon Capture and Sequestration</v>
      </c>
      <c r="C372" s="189" t="str">
        <f t="shared" si="27"/>
        <v>Industry Sector Fraction of Potential Additional CCS Achieved</v>
      </c>
      <c r="D372" s="191" t="s">
        <v>2079</v>
      </c>
      <c r="E372" s="191" t="s">
        <v>762</v>
      </c>
      <c r="F372" s="181" t="s">
        <v>2123</v>
      </c>
      <c r="G372" s="184" t="s">
        <v>763</v>
      </c>
      <c r="H372" s="259">
        <v>929</v>
      </c>
      <c r="I372" s="361" t="s">
        <v>332</v>
      </c>
      <c r="J372" s="189" t="str">
        <f>INDEX('Policy Characteristics'!D:D,MATCH(PolicyLevers!$C372,'Policy Characteristics'!$C:$C,0))</f>
        <v>Industry CCS</v>
      </c>
      <c r="K372" s="189" t="str">
        <f>INDEX('Policy Characteristics'!E:E,MATCH(PolicyLevers!$C372,'Policy Characteristics'!$C:$C,0))</f>
        <v>indst CCS</v>
      </c>
      <c r="L372" s="197">
        <f>INDEX('Policy Characteristics'!F:F,MATCH(PolicyLevers!$C372,'Policy Characteristics'!$C:$C,0))</f>
        <v>0</v>
      </c>
      <c r="M372" s="197">
        <f>INDEX('Policy Characteristics'!G:G,MATCH(PolicyLevers!$C372,'Policy Characteristics'!$C:$C,0))</f>
        <v>1</v>
      </c>
      <c r="N372" s="197">
        <f>INDEX('Policy Characteristics'!H:H,MATCH(PolicyLevers!$C372,'Policy Characteristics'!$C:$C,0))</f>
        <v>0.01</v>
      </c>
      <c r="O372" s="189" t="str">
        <f>INDEX('Policy Characteristics'!I:I,MATCH(PolicyLevers!$C372,'Policy Characteristics'!$C:$C,0))</f>
        <v>% of CO2 captured</v>
      </c>
      <c r="P372" s="199"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89" t="str">
        <f>INDEX('Policy Characteristics'!K:K,MATCH(PolicyLevers!$C372,'Policy Characteristics'!$C:$C,0))</f>
        <v>ccs.html#ccs</v>
      </c>
      <c r="R372" s="189" t="str">
        <f>INDEX('Policy Characteristics'!L:L,MATCH(PolicyLevers!$C372,'Policy Characteristics'!$C:$C,0))</f>
        <v>carbon-capture-and-sequestration.html</v>
      </c>
      <c r="S372" s="219">
        <f>INDEX('Policy Characteristics'!M:M,MATCH(PolicyLevers!$C372,'Policy Characteristics'!$C:$C,0))</f>
        <v>0</v>
      </c>
      <c r="T372" s="184">
        <f>INDEX('Policy Characteristics'!N:N,MATCH(PolicyLevers!$C372,'Policy Characteristics'!$C:$C,0))</f>
        <v>0</v>
      </c>
      <c r="U372" s="181">
        <f>INDEX('Policy Characteristics'!O:O,MATCH(PolicyLevers!$C372,'Policy Characteristics'!$C:$C,0))</f>
        <v>0</v>
      </c>
    </row>
    <row r="373" spans="1:21" x14ac:dyDescent="0.25">
      <c r="A373" s="350" t="str">
        <f>INDEX('Policy Characteristics'!A:A,MATCH(PolicyLevers!$C373,'Policy Characteristics'!$C:$C,0))</f>
        <v>Industry</v>
      </c>
      <c r="B373" s="354" t="str">
        <f>INDEX('Policy Characteristics'!B:B,MATCH(PolicyLevers!$C373,'Policy Characteristics'!$C:$C,0))</f>
        <v>Carbon Capture and Sequestration</v>
      </c>
      <c r="C373" s="189" t="str">
        <f t="shared" si="27"/>
        <v>Industry Sector Fraction of Potential Additional CCS Achieved</v>
      </c>
      <c r="D373" s="191" t="s">
        <v>2077</v>
      </c>
      <c r="E373" s="191" t="s">
        <v>756</v>
      </c>
      <c r="F373" s="181" t="s">
        <v>2122</v>
      </c>
      <c r="G373" s="184" t="s">
        <v>758</v>
      </c>
      <c r="H373" s="259">
        <v>930</v>
      </c>
      <c r="I373" s="356" t="s">
        <v>310</v>
      </c>
      <c r="J373" s="189" t="str">
        <f>INDEX('Policy Characteristics'!D:D,MATCH(PolicyLevers!$C373,'Policy Characteristics'!$C:$C,0))</f>
        <v>Industry CCS</v>
      </c>
      <c r="K373" s="189" t="str">
        <f>INDEX('Policy Characteristics'!E:E,MATCH(PolicyLevers!$C373,'Policy Characteristics'!$C:$C,0))</f>
        <v>indst CCS</v>
      </c>
      <c r="L373" s="197">
        <f>INDEX('Policy Characteristics'!F:F,MATCH(PolicyLevers!$C373,'Policy Characteristics'!$C:$C,0))</f>
        <v>0</v>
      </c>
      <c r="M373" s="197">
        <f>INDEX('Policy Characteristics'!G:G,MATCH(PolicyLevers!$C373,'Policy Characteristics'!$C:$C,0))</f>
        <v>1</v>
      </c>
      <c r="N373" s="197">
        <f>INDEX('Policy Characteristics'!H:H,MATCH(PolicyLevers!$C373,'Policy Characteristics'!$C:$C,0))</f>
        <v>0.01</v>
      </c>
      <c r="O373" s="189" t="str">
        <f>INDEX('Policy Characteristics'!I:I,MATCH(PolicyLevers!$C373,'Policy Characteristics'!$C:$C,0))</f>
        <v>% of CO2 captured</v>
      </c>
      <c r="P373" s="199"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89" t="str">
        <f>INDEX('Policy Characteristics'!K:K,MATCH(PolicyLevers!$C373,'Policy Characteristics'!$C:$C,0))</f>
        <v>ccs.html#ccs</v>
      </c>
      <c r="R373" s="189" t="str">
        <f>INDEX('Policy Characteristics'!L:L,MATCH(PolicyLevers!$C373,'Policy Characteristics'!$C:$C,0))</f>
        <v>carbon-capture-and-sequestration.html</v>
      </c>
      <c r="S373" s="219">
        <f>INDEX('Policy Characteristics'!M:M,MATCH(PolicyLevers!$C373,'Policy Characteristics'!$C:$C,0))</f>
        <v>0</v>
      </c>
      <c r="T373" s="184">
        <f>INDEX('Policy Characteristics'!N:N,MATCH(PolicyLevers!$C373,'Policy Characteristics'!$C:$C,0))</f>
        <v>0</v>
      </c>
      <c r="U373" s="181">
        <f>INDEX('Policy Characteristics'!O:O,MATCH(PolicyLevers!$C373,'Policy Characteristics'!$C:$C,0))</f>
        <v>0</v>
      </c>
    </row>
    <row r="374" spans="1:21" x14ac:dyDescent="0.25">
      <c r="A374" s="350" t="str">
        <f>INDEX('Policy Characteristics'!A:A,MATCH(PolicyLevers!$C374,'Policy Characteristics'!$C:$C,0))</f>
        <v>Industry</v>
      </c>
      <c r="B374" s="354" t="str">
        <f>INDEX('Policy Characteristics'!B:B,MATCH(PolicyLevers!$C374,'Policy Characteristics'!$C:$C,0))</f>
        <v>Carbon Capture and Sequestration</v>
      </c>
      <c r="C374" s="189" t="str">
        <f t="shared" si="27"/>
        <v>Industry Sector Fraction of Potential Additional CCS Achieved</v>
      </c>
      <c r="D374" s="191" t="s">
        <v>2077</v>
      </c>
      <c r="E374" s="191" t="s">
        <v>762</v>
      </c>
      <c r="F374" s="181" t="s">
        <v>2122</v>
      </c>
      <c r="G374" s="184" t="s">
        <v>763</v>
      </c>
      <c r="H374" s="259">
        <v>931</v>
      </c>
      <c r="I374" s="361" t="s">
        <v>332</v>
      </c>
      <c r="J374" s="189" t="str">
        <f>INDEX('Policy Characteristics'!D:D,MATCH(PolicyLevers!$C374,'Policy Characteristics'!$C:$C,0))</f>
        <v>Industry CCS</v>
      </c>
      <c r="K374" s="189" t="str">
        <f>INDEX('Policy Characteristics'!E:E,MATCH(PolicyLevers!$C374,'Policy Characteristics'!$C:$C,0))</f>
        <v>indst CCS</v>
      </c>
      <c r="L374" s="197">
        <f>INDEX('Policy Characteristics'!F:F,MATCH(PolicyLevers!$C374,'Policy Characteristics'!$C:$C,0))</f>
        <v>0</v>
      </c>
      <c r="M374" s="197">
        <f>INDEX('Policy Characteristics'!G:G,MATCH(PolicyLevers!$C374,'Policy Characteristics'!$C:$C,0))</f>
        <v>1</v>
      </c>
      <c r="N374" s="197">
        <f>INDEX('Policy Characteristics'!H:H,MATCH(PolicyLevers!$C374,'Policy Characteristics'!$C:$C,0))</f>
        <v>0.01</v>
      </c>
      <c r="O374" s="189" t="str">
        <f>INDEX('Policy Characteristics'!I:I,MATCH(PolicyLevers!$C374,'Policy Characteristics'!$C:$C,0))</f>
        <v>% of CO2 captured</v>
      </c>
      <c r="P374" s="199"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89" t="str">
        <f>INDEX('Policy Characteristics'!K:K,MATCH(PolicyLevers!$C374,'Policy Characteristics'!$C:$C,0))</f>
        <v>ccs.html#ccs</v>
      </c>
      <c r="R374" s="189" t="str">
        <f>INDEX('Policy Characteristics'!L:L,MATCH(PolicyLevers!$C374,'Policy Characteristics'!$C:$C,0))</f>
        <v>carbon-capture-and-sequestration.html</v>
      </c>
      <c r="S374" s="219">
        <f>INDEX('Policy Characteristics'!M:M,MATCH(PolicyLevers!$C374,'Policy Characteristics'!$C:$C,0))</f>
        <v>0</v>
      </c>
      <c r="T374" s="184">
        <f>INDEX('Policy Characteristics'!N:N,MATCH(PolicyLevers!$C374,'Policy Characteristics'!$C:$C,0))</f>
        <v>0</v>
      </c>
      <c r="U374" s="181">
        <f>INDEX('Policy Characteristics'!O:O,MATCH(PolicyLevers!$C374,'Policy Characteristics'!$C:$C,0))</f>
        <v>0</v>
      </c>
    </row>
    <row r="375" spans="1:21" x14ac:dyDescent="0.25">
      <c r="A375" s="350" t="str">
        <f>INDEX('Policy Characteristics'!A:A,MATCH(PolicyLevers!$C375,'Policy Characteristics'!$C:$C,0))</f>
        <v>Industry</v>
      </c>
      <c r="B375" s="354" t="str">
        <f>INDEX('Policy Characteristics'!B:B,MATCH(PolicyLevers!$C375,'Policy Characteristics'!$C:$C,0))</f>
        <v>Carbon Capture and Sequestration</v>
      </c>
      <c r="C375" s="189" t="str">
        <f t="shared" si="27"/>
        <v>Industry Sector Fraction of Potential Additional CCS Achieved</v>
      </c>
      <c r="D375" s="191" t="s">
        <v>2075</v>
      </c>
      <c r="E375" s="191" t="s">
        <v>756</v>
      </c>
      <c r="F375" s="181" t="s">
        <v>2121</v>
      </c>
      <c r="G375" s="184" t="s">
        <v>758</v>
      </c>
      <c r="H375" s="259">
        <v>932</v>
      </c>
      <c r="I375" s="356" t="s">
        <v>310</v>
      </c>
      <c r="J375" s="189" t="str">
        <f>INDEX('Policy Characteristics'!D:D,MATCH(PolicyLevers!$C375,'Policy Characteristics'!$C:$C,0))</f>
        <v>Industry CCS</v>
      </c>
      <c r="K375" s="189" t="str">
        <f>INDEX('Policy Characteristics'!E:E,MATCH(PolicyLevers!$C375,'Policy Characteristics'!$C:$C,0))</f>
        <v>indst CCS</v>
      </c>
      <c r="L375" s="197">
        <f>INDEX('Policy Characteristics'!F:F,MATCH(PolicyLevers!$C375,'Policy Characteristics'!$C:$C,0))</f>
        <v>0</v>
      </c>
      <c r="M375" s="197">
        <f>INDEX('Policy Characteristics'!G:G,MATCH(PolicyLevers!$C375,'Policy Characteristics'!$C:$C,0))</f>
        <v>1</v>
      </c>
      <c r="N375" s="197">
        <f>INDEX('Policy Characteristics'!H:H,MATCH(PolicyLevers!$C375,'Policy Characteristics'!$C:$C,0))</f>
        <v>0.01</v>
      </c>
      <c r="O375" s="189" t="str">
        <f>INDEX('Policy Characteristics'!I:I,MATCH(PolicyLevers!$C375,'Policy Characteristics'!$C:$C,0))</f>
        <v>% of CO2 captured</v>
      </c>
      <c r="P375" s="199"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89" t="str">
        <f>INDEX('Policy Characteristics'!K:K,MATCH(PolicyLevers!$C375,'Policy Characteristics'!$C:$C,0))</f>
        <v>ccs.html#ccs</v>
      </c>
      <c r="R375" s="189" t="str">
        <f>INDEX('Policy Characteristics'!L:L,MATCH(PolicyLevers!$C375,'Policy Characteristics'!$C:$C,0))</f>
        <v>carbon-capture-and-sequestration.html</v>
      </c>
      <c r="S375" s="219">
        <f>INDEX('Policy Characteristics'!M:M,MATCH(PolicyLevers!$C375,'Policy Characteristics'!$C:$C,0))</f>
        <v>0</v>
      </c>
      <c r="T375" s="184">
        <f>INDEX('Policy Characteristics'!N:N,MATCH(PolicyLevers!$C375,'Policy Characteristics'!$C:$C,0))</f>
        <v>0</v>
      </c>
      <c r="U375" s="181">
        <f>INDEX('Policy Characteristics'!O:O,MATCH(PolicyLevers!$C375,'Policy Characteristics'!$C:$C,0))</f>
        <v>0</v>
      </c>
    </row>
    <row r="376" spans="1:21" x14ac:dyDescent="0.25">
      <c r="A376" s="350" t="str">
        <f>INDEX('Policy Characteristics'!A:A,MATCH(PolicyLevers!$C376,'Policy Characteristics'!$C:$C,0))</f>
        <v>Industry</v>
      </c>
      <c r="B376" s="354" t="str">
        <f>INDEX('Policy Characteristics'!B:B,MATCH(PolicyLevers!$C376,'Policy Characteristics'!$C:$C,0))</f>
        <v>Carbon Capture and Sequestration</v>
      </c>
      <c r="C376" s="189" t="str">
        <f t="shared" si="27"/>
        <v>Industry Sector Fraction of Potential Additional CCS Achieved</v>
      </c>
      <c r="D376" s="191" t="s">
        <v>2075</v>
      </c>
      <c r="E376" s="191" t="s">
        <v>762</v>
      </c>
      <c r="F376" s="181" t="s">
        <v>2121</v>
      </c>
      <c r="G376" s="184" t="s">
        <v>763</v>
      </c>
      <c r="H376" s="259">
        <v>933</v>
      </c>
      <c r="I376" s="356" t="s">
        <v>310</v>
      </c>
      <c r="J376" s="189" t="str">
        <f>INDEX('Policy Characteristics'!D:D,MATCH(PolicyLevers!$C376,'Policy Characteristics'!$C:$C,0))</f>
        <v>Industry CCS</v>
      </c>
      <c r="K376" s="189" t="str">
        <f>INDEX('Policy Characteristics'!E:E,MATCH(PolicyLevers!$C376,'Policy Characteristics'!$C:$C,0))</f>
        <v>indst CCS</v>
      </c>
      <c r="L376" s="197">
        <f>INDEX('Policy Characteristics'!F:F,MATCH(PolicyLevers!$C376,'Policy Characteristics'!$C:$C,0))</f>
        <v>0</v>
      </c>
      <c r="M376" s="197">
        <f>INDEX('Policy Characteristics'!G:G,MATCH(PolicyLevers!$C376,'Policy Characteristics'!$C:$C,0))</f>
        <v>1</v>
      </c>
      <c r="N376" s="197">
        <f>INDEX('Policy Characteristics'!H:H,MATCH(PolicyLevers!$C376,'Policy Characteristics'!$C:$C,0))</f>
        <v>0.01</v>
      </c>
      <c r="O376" s="189" t="str">
        <f>INDEX('Policy Characteristics'!I:I,MATCH(PolicyLevers!$C376,'Policy Characteristics'!$C:$C,0))</f>
        <v>% of CO2 captured</v>
      </c>
      <c r="P376" s="199"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89" t="str">
        <f>INDEX('Policy Characteristics'!K:K,MATCH(PolicyLevers!$C376,'Policy Characteristics'!$C:$C,0))</f>
        <v>ccs.html#ccs</v>
      </c>
      <c r="R376" s="189" t="str">
        <f>INDEX('Policy Characteristics'!L:L,MATCH(PolicyLevers!$C376,'Policy Characteristics'!$C:$C,0))</f>
        <v>carbon-capture-and-sequestration.html</v>
      </c>
      <c r="S376" s="219">
        <f>INDEX('Policy Characteristics'!M:M,MATCH(PolicyLevers!$C376,'Policy Characteristics'!$C:$C,0))</f>
        <v>0</v>
      </c>
      <c r="T376" s="184">
        <f>INDEX('Policy Characteristics'!N:N,MATCH(PolicyLevers!$C376,'Policy Characteristics'!$C:$C,0))</f>
        <v>0</v>
      </c>
      <c r="U376" s="181">
        <f>INDEX('Policy Characteristics'!O:O,MATCH(PolicyLevers!$C376,'Policy Characteristics'!$C:$C,0))</f>
        <v>0</v>
      </c>
    </row>
    <row r="377" spans="1:21" x14ac:dyDescent="0.25">
      <c r="A377" s="350" t="str">
        <f>INDEX('Policy Characteristics'!A:A,MATCH(PolicyLevers!$C377,'Policy Characteristics'!$C:$C,0))</f>
        <v>Industry</v>
      </c>
      <c r="B377" s="354" t="str">
        <f>INDEX('Policy Characteristics'!B:B,MATCH(PolicyLevers!$C377,'Policy Characteristics'!$C:$C,0))</f>
        <v>Carbon Capture and Sequestration</v>
      </c>
      <c r="C377" s="189" t="str">
        <f t="shared" si="27"/>
        <v>Industry Sector Fraction of Potential Additional CCS Achieved</v>
      </c>
      <c r="D377" s="191" t="s">
        <v>2073</v>
      </c>
      <c r="E377" s="191" t="s">
        <v>756</v>
      </c>
      <c r="F377" s="181" t="s">
        <v>1833</v>
      </c>
      <c r="G377" s="184" t="s">
        <v>758</v>
      </c>
      <c r="H377" s="259">
        <v>934</v>
      </c>
      <c r="I377" s="356" t="s">
        <v>310</v>
      </c>
      <c r="J377" s="189" t="str">
        <f>INDEX('Policy Characteristics'!D:D,MATCH(PolicyLevers!$C377,'Policy Characteristics'!$C:$C,0))</f>
        <v>Industry CCS</v>
      </c>
      <c r="K377" s="189" t="str">
        <f>INDEX('Policy Characteristics'!E:E,MATCH(PolicyLevers!$C377,'Policy Characteristics'!$C:$C,0))</f>
        <v>indst CCS</v>
      </c>
      <c r="L377" s="197">
        <f>INDEX('Policy Characteristics'!F:F,MATCH(PolicyLevers!$C377,'Policy Characteristics'!$C:$C,0))</f>
        <v>0</v>
      </c>
      <c r="M377" s="197">
        <f>INDEX('Policy Characteristics'!G:G,MATCH(PolicyLevers!$C377,'Policy Characteristics'!$C:$C,0))</f>
        <v>1</v>
      </c>
      <c r="N377" s="197">
        <f>INDEX('Policy Characteristics'!H:H,MATCH(PolicyLevers!$C377,'Policy Characteristics'!$C:$C,0))</f>
        <v>0.01</v>
      </c>
      <c r="O377" s="189" t="str">
        <f>INDEX('Policy Characteristics'!I:I,MATCH(PolicyLevers!$C377,'Policy Characteristics'!$C:$C,0))</f>
        <v>% of CO2 captured</v>
      </c>
      <c r="P377" s="199"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89" t="str">
        <f>INDEX('Policy Characteristics'!K:K,MATCH(PolicyLevers!$C377,'Policy Characteristics'!$C:$C,0))</f>
        <v>ccs.html#ccs</v>
      </c>
      <c r="R377" s="189" t="str">
        <f>INDEX('Policy Characteristics'!L:L,MATCH(PolicyLevers!$C377,'Policy Characteristics'!$C:$C,0))</f>
        <v>carbon-capture-and-sequestration.html</v>
      </c>
      <c r="S377" s="219">
        <f>INDEX('Policy Characteristics'!M:M,MATCH(PolicyLevers!$C377,'Policy Characteristics'!$C:$C,0))</f>
        <v>0</v>
      </c>
      <c r="T377" s="184">
        <f>INDEX('Policy Characteristics'!N:N,MATCH(PolicyLevers!$C377,'Policy Characteristics'!$C:$C,0))</f>
        <v>0</v>
      </c>
      <c r="U377" s="181">
        <f>INDEX('Policy Characteristics'!O:O,MATCH(PolicyLevers!$C377,'Policy Characteristics'!$C:$C,0))</f>
        <v>0</v>
      </c>
    </row>
    <row r="378" spans="1:21" x14ac:dyDescent="0.25">
      <c r="A378" s="350" t="str">
        <f>INDEX('Policy Characteristics'!A:A,MATCH(PolicyLevers!$C378,'Policy Characteristics'!$C:$C,0))</f>
        <v>Industry</v>
      </c>
      <c r="B378" s="354" t="str">
        <f>INDEX('Policy Characteristics'!B:B,MATCH(PolicyLevers!$C378,'Policy Characteristics'!$C:$C,0))</f>
        <v>Carbon Capture and Sequestration</v>
      </c>
      <c r="C378" s="189" t="str">
        <f t="shared" si="27"/>
        <v>Industry Sector Fraction of Potential Additional CCS Achieved</v>
      </c>
      <c r="D378" s="191" t="s">
        <v>2073</v>
      </c>
      <c r="E378" s="191" t="s">
        <v>762</v>
      </c>
      <c r="F378" s="181" t="s">
        <v>1833</v>
      </c>
      <c r="G378" s="184" t="s">
        <v>763</v>
      </c>
      <c r="H378" s="259">
        <v>935</v>
      </c>
      <c r="I378" s="356" t="s">
        <v>310</v>
      </c>
      <c r="J378" s="189" t="str">
        <f>INDEX('Policy Characteristics'!D:D,MATCH(PolicyLevers!$C378,'Policy Characteristics'!$C:$C,0))</f>
        <v>Industry CCS</v>
      </c>
      <c r="K378" s="189" t="str">
        <f>INDEX('Policy Characteristics'!E:E,MATCH(PolicyLevers!$C378,'Policy Characteristics'!$C:$C,0))</f>
        <v>indst CCS</v>
      </c>
      <c r="L378" s="197">
        <f>INDEX('Policy Characteristics'!F:F,MATCH(PolicyLevers!$C378,'Policy Characteristics'!$C:$C,0))</f>
        <v>0</v>
      </c>
      <c r="M378" s="197">
        <f>INDEX('Policy Characteristics'!G:G,MATCH(PolicyLevers!$C378,'Policy Characteristics'!$C:$C,0))</f>
        <v>1</v>
      </c>
      <c r="N378" s="197">
        <f>INDEX('Policy Characteristics'!H:H,MATCH(PolicyLevers!$C378,'Policy Characteristics'!$C:$C,0))</f>
        <v>0.01</v>
      </c>
      <c r="O378" s="189" t="str">
        <f>INDEX('Policy Characteristics'!I:I,MATCH(PolicyLevers!$C378,'Policy Characteristics'!$C:$C,0))</f>
        <v>% of CO2 captured</v>
      </c>
      <c r="P378" s="199"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89" t="str">
        <f>INDEX('Policy Characteristics'!K:K,MATCH(PolicyLevers!$C378,'Policy Characteristics'!$C:$C,0))</f>
        <v>ccs.html#ccs</v>
      </c>
      <c r="R378" s="189" t="str">
        <f>INDEX('Policy Characteristics'!L:L,MATCH(PolicyLevers!$C378,'Policy Characteristics'!$C:$C,0))</f>
        <v>carbon-capture-and-sequestration.html</v>
      </c>
      <c r="S378" s="219">
        <f>INDEX('Policy Characteristics'!M:M,MATCH(PolicyLevers!$C378,'Policy Characteristics'!$C:$C,0))</f>
        <v>0</v>
      </c>
      <c r="T378" s="184">
        <f>INDEX('Policy Characteristics'!N:N,MATCH(PolicyLevers!$C378,'Policy Characteristics'!$C:$C,0))</f>
        <v>0</v>
      </c>
      <c r="U378" s="181">
        <f>INDEX('Policy Characteristics'!O:O,MATCH(PolicyLevers!$C378,'Policy Characteristics'!$C:$C,0))</f>
        <v>0</v>
      </c>
    </row>
    <row r="379" spans="1:21" x14ac:dyDescent="0.25">
      <c r="A379" s="350" t="str">
        <f>INDEX('Policy Characteristics'!A:A,MATCH(PolicyLevers!$C379,'Policy Characteristics'!$C:$C,0))</f>
        <v>Industry</v>
      </c>
      <c r="B379" s="354" t="str">
        <f>INDEX('Policy Characteristics'!B:B,MATCH(PolicyLevers!$C379,'Policy Characteristics'!$C:$C,0))</f>
        <v>Carbon Capture and Sequestration</v>
      </c>
      <c r="C379" s="189" t="str">
        <f t="shared" si="27"/>
        <v>Industry Sector Fraction of Potential Additional CCS Achieved</v>
      </c>
      <c r="D379" s="191" t="s">
        <v>2072</v>
      </c>
      <c r="E379" s="191" t="s">
        <v>756</v>
      </c>
      <c r="F379" s="181" t="s">
        <v>2120</v>
      </c>
      <c r="G379" s="184" t="s">
        <v>758</v>
      </c>
      <c r="H379" s="259">
        <v>936</v>
      </c>
      <c r="I379" s="356" t="s">
        <v>310</v>
      </c>
      <c r="J379" s="189" t="str">
        <f>INDEX('Policy Characteristics'!D:D,MATCH(PolicyLevers!$C379,'Policy Characteristics'!$C:$C,0))</f>
        <v>Industry CCS</v>
      </c>
      <c r="K379" s="189" t="str">
        <f>INDEX('Policy Characteristics'!E:E,MATCH(PolicyLevers!$C379,'Policy Characteristics'!$C:$C,0))</f>
        <v>indst CCS</v>
      </c>
      <c r="L379" s="197">
        <f>INDEX('Policy Characteristics'!F:F,MATCH(PolicyLevers!$C379,'Policy Characteristics'!$C:$C,0))</f>
        <v>0</v>
      </c>
      <c r="M379" s="197">
        <f>INDEX('Policy Characteristics'!G:G,MATCH(PolicyLevers!$C379,'Policy Characteristics'!$C:$C,0))</f>
        <v>1</v>
      </c>
      <c r="N379" s="197">
        <f>INDEX('Policy Characteristics'!H:H,MATCH(PolicyLevers!$C379,'Policy Characteristics'!$C:$C,0))</f>
        <v>0.01</v>
      </c>
      <c r="O379" s="189" t="str">
        <f>INDEX('Policy Characteristics'!I:I,MATCH(PolicyLevers!$C379,'Policy Characteristics'!$C:$C,0))</f>
        <v>% of CO2 captured</v>
      </c>
      <c r="P379" s="199"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89" t="str">
        <f>INDEX('Policy Characteristics'!K:K,MATCH(PolicyLevers!$C379,'Policy Characteristics'!$C:$C,0))</f>
        <v>ccs.html#ccs</v>
      </c>
      <c r="R379" s="189" t="str">
        <f>INDEX('Policy Characteristics'!L:L,MATCH(PolicyLevers!$C379,'Policy Characteristics'!$C:$C,0))</f>
        <v>carbon-capture-and-sequestration.html</v>
      </c>
      <c r="S379" s="219">
        <f>INDEX('Policy Characteristics'!M:M,MATCH(PolicyLevers!$C379,'Policy Characteristics'!$C:$C,0))</f>
        <v>0</v>
      </c>
      <c r="T379" s="184">
        <f>INDEX('Policy Characteristics'!N:N,MATCH(PolicyLevers!$C379,'Policy Characteristics'!$C:$C,0))</f>
        <v>0</v>
      </c>
      <c r="U379" s="181">
        <f>INDEX('Policy Characteristics'!O:O,MATCH(PolicyLevers!$C379,'Policy Characteristics'!$C:$C,0))</f>
        <v>0</v>
      </c>
    </row>
    <row r="380" spans="1:21" x14ac:dyDescent="0.25">
      <c r="A380" s="350" t="str">
        <f>INDEX('Policy Characteristics'!A:A,MATCH(PolicyLevers!$C380,'Policy Characteristics'!$C:$C,0))</f>
        <v>Industry</v>
      </c>
      <c r="B380" s="354" t="str">
        <f>INDEX('Policy Characteristics'!B:B,MATCH(PolicyLevers!$C380,'Policy Characteristics'!$C:$C,0))</f>
        <v>Carbon Capture and Sequestration</v>
      </c>
      <c r="C380" s="189" t="str">
        <f t="shared" si="27"/>
        <v>Industry Sector Fraction of Potential Additional CCS Achieved</v>
      </c>
      <c r="D380" s="191" t="s">
        <v>2072</v>
      </c>
      <c r="E380" s="191" t="s">
        <v>762</v>
      </c>
      <c r="F380" s="181" t="s">
        <v>2120</v>
      </c>
      <c r="G380" s="184" t="s">
        <v>763</v>
      </c>
      <c r="H380" s="259">
        <v>937</v>
      </c>
      <c r="I380" s="361" t="s">
        <v>332</v>
      </c>
      <c r="J380" s="189" t="str">
        <f>INDEX('Policy Characteristics'!D:D,MATCH(PolicyLevers!$C380,'Policy Characteristics'!$C:$C,0))</f>
        <v>Industry CCS</v>
      </c>
      <c r="K380" s="189" t="str">
        <f>INDEX('Policy Characteristics'!E:E,MATCH(PolicyLevers!$C380,'Policy Characteristics'!$C:$C,0))</f>
        <v>indst CCS</v>
      </c>
      <c r="L380" s="197">
        <f>INDEX('Policy Characteristics'!F:F,MATCH(PolicyLevers!$C380,'Policy Characteristics'!$C:$C,0))</f>
        <v>0</v>
      </c>
      <c r="M380" s="197">
        <f>INDEX('Policy Characteristics'!G:G,MATCH(PolicyLevers!$C380,'Policy Characteristics'!$C:$C,0))</f>
        <v>1</v>
      </c>
      <c r="N380" s="197">
        <f>INDEX('Policy Characteristics'!H:H,MATCH(PolicyLevers!$C380,'Policy Characteristics'!$C:$C,0))</f>
        <v>0.01</v>
      </c>
      <c r="O380" s="189" t="str">
        <f>INDEX('Policy Characteristics'!I:I,MATCH(PolicyLevers!$C380,'Policy Characteristics'!$C:$C,0))</f>
        <v>% of CO2 captured</v>
      </c>
      <c r="P380" s="199"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89" t="str">
        <f>INDEX('Policy Characteristics'!K:K,MATCH(PolicyLevers!$C380,'Policy Characteristics'!$C:$C,0))</f>
        <v>ccs.html#ccs</v>
      </c>
      <c r="R380" s="189" t="str">
        <f>INDEX('Policy Characteristics'!L:L,MATCH(PolicyLevers!$C380,'Policy Characteristics'!$C:$C,0))</f>
        <v>carbon-capture-and-sequestration.html</v>
      </c>
      <c r="S380" s="219">
        <f>INDEX('Policy Characteristics'!M:M,MATCH(PolicyLevers!$C380,'Policy Characteristics'!$C:$C,0))</f>
        <v>0</v>
      </c>
      <c r="T380" s="184">
        <f>INDEX('Policy Characteristics'!N:N,MATCH(PolicyLevers!$C380,'Policy Characteristics'!$C:$C,0))</f>
        <v>0</v>
      </c>
      <c r="U380" s="181">
        <f>INDEX('Policy Characteristics'!O:O,MATCH(PolicyLevers!$C380,'Policy Characteristics'!$C:$C,0))</f>
        <v>0</v>
      </c>
    </row>
    <row r="381" spans="1:21" x14ac:dyDescent="0.25">
      <c r="A381" s="350" t="str">
        <f>INDEX('Policy Characteristics'!A:A,MATCH(PolicyLevers!$C381,'Policy Characteristics'!$C:$C,0))</f>
        <v>Industry</v>
      </c>
      <c r="B381" s="354" t="str">
        <f>INDEX('Policy Characteristics'!B:B,MATCH(PolicyLevers!$C381,'Policy Characteristics'!$C:$C,0))</f>
        <v>Carbon Capture and Sequestration</v>
      </c>
      <c r="C381" s="189" t="str">
        <f t="shared" si="27"/>
        <v>Industry Sector Fraction of Potential Additional CCS Achieved</v>
      </c>
      <c r="D381" s="191" t="s">
        <v>2070</v>
      </c>
      <c r="E381" s="191" t="s">
        <v>756</v>
      </c>
      <c r="F381" s="181" t="s">
        <v>2119</v>
      </c>
      <c r="G381" s="184" t="s">
        <v>758</v>
      </c>
      <c r="H381" s="259">
        <v>938</v>
      </c>
      <c r="I381" s="356" t="s">
        <v>310</v>
      </c>
      <c r="J381" s="189" t="str">
        <f>INDEX('Policy Characteristics'!D:D,MATCH(PolicyLevers!$C381,'Policy Characteristics'!$C:$C,0))</f>
        <v>Industry CCS</v>
      </c>
      <c r="K381" s="189" t="str">
        <f>INDEX('Policy Characteristics'!E:E,MATCH(PolicyLevers!$C381,'Policy Characteristics'!$C:$C,0))</f>
        <v>indst CCS</v>
      </c>
      <c r="L381" s="197">
        <f>INDEX('Policy Characteristics'!F:F,MATCH(PolicyLevers!$C381,'Policy Characteristics'!$C:$C,0))</f>
        <v>0</v>
      </c>
      <c r="M381" s="197">
        <f>INDEX('Policy Characteristics'!G:G,MATCH(PolicyLevers!$C381,'Policy Characteristics'!$C:$C,0))</f>
        <v>1</v>
      </c>
      <c r="N381" s="197">
        <f>INDEX('Policy Characteristics'!H:H,MATCH(PolicyLevers!$C381,'Policy Characteristics'!$C:$C,0))</f>
        <v>0.01</v>
      </c>
      <c r="O381" s="189" t="str">
        <f>INDEX('Policy Characteristics'!I:I,MATCH(PolicyLevers!$C381,'Policy Characteristics'!$C:$C,0))</f>
        <v>% of CO2 captured</v>
      </c>
      <c r="P381" s="199"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89" t="str">
        <f>INDEX('Policy Characteristics'!K:K,MATCH(PolicyLevers!$C381,'Policy Characteristics'!$C:$C,0))</f>
        <v>ccs.html#ccs</v>
      </c>
      <c r="R381" s="189" t="str">
        <f>INDEX('Policy Characteristics'!L:L,MATCH(PolicyLevers!$C381,'Policy Characteristics'!$C:$C,0))</f>
        <v>carbon-capture-and-sequestration.html</v>
      </c>
      <c r="S381" s="219">
        <f>INDEX('Policy Characteristics'!M:M,MATCH(PolicyLevers!$C381,'Policy Characteristics'!$C:$C,0))</f>
        <v>0</v>
      </c>
      <c r="T381" s="184">
        <f>INDEX('Policy Characteristics'!N:N,MATCH(PolicyLevers!$C381,'Policy Characteristics'!$C:$C,0))</f>
        <v>0</v>
      </c>
      <c r="U381" s="181">
        <f>INDEX('Policy Characteristics'!O:O,MATCH(PolicyLevers!$C381,'Policy Characteristics'!$C:$C,0))</f>
        <v>0</v>
      </c>
    </row>
    <row r="382" spans="1:21" x14ac:dyDescent="0.25">
      <c r="A382" s="350" t="str">
        <f>INDEX('Policy Characteristics'!A:A,MATCH(PolicyLevers!$C382,'Policy Characteristics'!$C:$C,0))</f>
        <v>Industry</v>
      </c>
      <c r="B382" s="354" t="str">
        <f>INDEX('Policy Characteristics'!B:B,MATCH(PolicyLevers!$C382,'Policy Characteristics'!$C:$C,0))</f>
        <v>Carbon Capture and Sequestration</v>
      </c>
      <c r="C382" s="189" t="str">
        <f t="shared" si="27"/>
        <v>Industry Sector Fraction of Potential Additional CCS Achieved</v>
      </c>
      <c r="D382" s="191" t="s">
        <v>2070</v>
      </c>
      <c r="E382" s="191" t="s">
        <v>762</v>
      </c>
      <c r="F382" s="181" t="s">
        <v>2119</v>
      </c>
      <c r="G382" s="184" t="s">
        <v>763</v>
      </c>
      <c r="H382" s="259">
        <v>939</v>
      </c>
      <c r="I382" s="361" t="s">
        <v>332</v>
      </c>
      <c r="J382" s="189" t="str">
        <f>INDEX('Policy Characteristics'!D:D,MATCH(PolicyLevers!$C382,'Policy Characteristics'!$C:$C,0))</f>
        <v>Industry CCS</v>
      </c>
      <c r="K382" s="189" t="str">
        <f>INDEX('Policy Characteristics'!E:E,MATCH(PolicyLevers!$C382,'Policy Characteristics'!$C:$C,0))</f>
        <v>indst CCS</v>
      </c>
      <c r="L382" s="197">
        <f>INDEX('Policy Characteristics'!F:F,MATCH(PolicyLevers!$C382,'Policy Characteristics'!$C:$C,0))</f>
        <v>0</v>
      </c>
      <c r="M382" s="197">
        <f>INDEX('Policy Characteristics'!G:G,MATCH(PolicyLevers!$C382,'Policy Characteristics'!$C:$C,0))</f>
        <v>1</v>
      </c>
      <c r="N382" s="197">
        <f>INDEX('Policy Characteristics'!H:H,MATCH(PolicyLevers!$C382,'Policy Characteristics'!$C:$C,0))</f>
        <v>0.01</v>
      </c>
      <c r="O382" s="189" t="str">
        <f>INDEX('Policy Characteristics'!I:I,MATCH(PolicyLevers!$C382,'Policy Characteristics'!$C:$C,0))</f>
        <v>% of CO2 captured</v>
      </c>
      <c r="P382" s="199"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89" t="str">
        <f>INDEX('Policy Characteristics'!K:K,MATCH(PolicyLevers!$C382,'Policy Characteristics'!$C:$C,0))</f>
        <v>ccs.html#ccs</v>
      </c>
      <c r="R382" s="189" t="str">
        <f>INDEX('Policy Characteristics'!L:L,MATCH(PolicyLevers!$C382,'Policy Characteristics'!$C:$C,0))</f>
        <v>carbon-capture-and-sequestration.html</v>
      </c>
      <c r="S382" s="219">
        <f>INDEX('Policy Characteristics'!M:M,MATCH(PolicyLevers!$C382,'Policy Characteristics'!$C:$C,0))</f>
        <v>0</v>
      </c>
      <c r="T382" s="184">
        <f>INDEX('Policy Characteristics'!N:N,MATCH(PolicyLevers!$C382,'Policy Characteristics'!$C:$C,0))</f>
        <v>0</v>
      </c>
      <c r="U382" s="181">
        <f>INDEX('Policy Characteristics'!O:O,MATCH(PolicyLevers!$C382,'Policy Characteristics'!$C:$C,0))</f>
        <v>0</v>
      </c>
    </row>
    <row r="383" spans="1:21" x14ac:dyDescent="0.25">
      <c r="A383" s="350" t="str">
        <f>INDEX('Policy Characteristics'!A:A,MATCH(PolicyLevers!$C383,'Policy Characteristics'!$C:$C,0))</f>
        <v>Industry</v>
      </c>
      <c r="B383" s="354" t="str">
        <f>INDEX('Policy Characteristics'!B:B,MATCH(PolicyLevers!$C383,'Policy Characteristics'!$C:$C,0))</f>
        <v>Carbon Capture and Sequestration</v>
      </c>
      <c r="C383" s="189" t="str">
        <f t="shared" si="27"/>
        <v>Industry Sector Fraction of Potential Additional CCS Achieved</v>
      </c>
      <c r="D383" s="191" t="s">
        <v>2068</v>
      </c>
      <c r="E383" s="191" t="s">
        <v>756</v>
      </c>
      <c r="F383" s="181" t="s">
        <v>2118</v>
      </c>
      <c r="G383" s="184" t="s">
        <v>758</v>
      </c>
      <c r="H383" s="259">
        <v>940</v>
      </c>
      <c r="I383" s="356" t="s">
        <v>310</v>
      </c>
      <c r="J383" s="189" t="str">
        <f>INDEX('Policy Characteristics'!D:D,MATCH(PolicyLevers!$C383,'Policy Characteristics'!$C:$C,0))</f>
        <v>Industry CCS</v>
      </c>
      <c r="K383" s="189" t="str">
        <f>INDEX('Policy Characteristics'!E:E,MATCH(PolicyLevers!$C383,'Policy Characteristics'!$C:$C,0))</f>
        <v>indst CCS</v>
      </c>
      <c r="L383" s="197">
        <f>INDEX('Policy Characteristics'!F:F,MATCH(PolicyLevers!$C383,'Policy Characteristics'!$C:$C,0))</f>
        <v>0</v>
      </c>
      <c r="M383" s="197">
        <f>INDEX('Policy Characteristics'!G:G,MATCH(PolicyLevers!$C383,'Policy Characteristics'!$C:$C,0))</f>
        <v>1</v>
      </c>
      <c r="N383" s="197">
        <f>INDEX('Policy Characteristics'!H:H,MATCH(PolicyLevers!$C383,'Policy Characteristics'!$C:$C,0))</f>
        <v>0.01</v>
      </c>
      <c r="O383" s="189" t="str">
        <f>INDEX('Policy Characteristics'!I:I,MATCH(PolicyLevers!$C383,'Policy Characteristics'!$C:$C,0))</f>
        <v>% of CO2 captured</v>
      </c>
      <c r="P383" s="199"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89" t="str">
        <f>INDEX('Policy Characteristics'!K:K,MATCH(PolicyLevers!$C383,'Policy Characteristics'!$C:$C,0))</f>
        <v>ccs.html#ccs</v>
      </c>
      <c r="R383" s="189" t="str">
        <f>INDEX('Policy Characteristics'!L:L,MATCH(PolicyLevers!$C383,'Policy Characteristics'!$C:$C,0))</f>
        <v>carbon-capture-and-sequestration.html</v>
      </c>
      <c r="S383" s="219">
        <f>INDEX('Policy Characteristics'!M:M,MATCH(PolicyLevers!$C383,'Policy Characteristics'!$C:$C,0))</f>
        <v>0</v>
      </c>
      <c r="T383" s="184">
        <f>INDEX('Policy Characteristics'!N:N,MATCH(PolicyLevers!$C383,'Policy Characteristics'!$C:$C,0))</f>
        <v>0</v>
      </c>
      <c r="U383" s="181">
        <f>INDEX('Policy Characteristics'!O:O,MATCH(PolicyLevers!$C383,'Policy Characteristics'!$C:$C,0))</f>
        <v>0</v>
      </c>
    </row>
    <row r="384" spans="1:21" x14ac:dyDescent="0.25">
      <c r="A384" s="350" t="str">
        <f>INDEX('Policy Characteristics'!A:A,MATCH(PolicyLevers!$C384,'Policy Characteristics'!$C:$C,0))</f>
        <v>Industry</v>
      </c>
      <c r="B384" s="354" t="str">
        <f>INDEX('Policy Characteristics'!B:B,MATCH(PolicyLevers!$C384,'Policy Characteristics'!$C:$C,0))</f>
        <v>Carbon Capture and Sequestration</v>
      </c>
      <c r="C384" s="189" t="str">
        <f t="shared" si="27"/>
        <v>Industry Sector Fraction of Potential Additional CCS Achieved</v>
      </c>
      <c r="D384" s="191" t="s">
        <v>2068</v>
      </c>
      <c r="E384" s="191" t="s">
        <v>762</v>
      </c>
      <c r="F384" s="181" t="s">
        <v>2118</v>
      </c>
      <c r="G384" s="184" t="s">
        <v>763</v>
      </c>
      <c r="H384" s="259">
        <v>941</v>
      </c>
      <c r="I384" s="361" t="s">
        <v>332</v>
      </c>
      <c r="J384" s="189" t="str">
        <f>INDEX('Policy Characteristics'!D:D,MATCH(PolicyLevers!$C384,'Policy Characteristics'!$C:$C,0))</f>
        <v>Industry CCS</v>
      </c>
      <c r="K384" s="189" t="str">
        <f>INDEX('Policy Characteristics'!E:E,MATCH(PolicyLevers!$C384,'Policy Characteristics'!$C:$C,0))</f>
        <v>indst CCS</v>
      </c>
      <c r="L384" s="197">
        <f>INDEX('Policy Characteristics'!F:F,MATCH(PolicyLevers!$C384,'Policy Characteristics'!$C:$C,0))</f>
        <v>0</v>
      </c>
      <c r="M384" s="197">
        <f>INDEX('Policy Characteristics'!G:G,MATCH(PolicyLevers!$C384,'Policy Characteristics'!$C:$C,0))</f>
        <v>1</v>
      </c>
      <c r="N384" s="197">
        <f>INDEX('Policy Characteristics'!H:H,MATCH(PolicyLevers!$C384,'Policy Characteristics'!$C:$C,0))</f>
        <v>0.01</v>
      </c>
      <c r="O384" s="189" t="str">
        <f>INDEX('Policy Characteristics'!I:I,MATCH(PolicyLevers!$C384,'Policy Characteristics'!$C:$C,0))</f>
        <v>% of CO2 captured</v>
      </c>
      <c r="P384" s="199"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89" t="str">
        <f>INDEX('Policy Characteristics'!K:K,MATCH(PolicyLevers!$C384,'Policy Characteristics'!$C:$C,0))</f>
        <v>ccs.html#ccs</v>
      </c>
      <c r="R384" s="189" t="str">
        <f>INDEX('Policy Characteristics'!L:L,MATCH(PolicyLevers!$C384,'Policy Characteristics'!$C:$C,0))</f>
        <v>carbon-capture-and-sequestration.html</v>
      </c>
      <c r="S384" s="219">
        <f>INDEX('Policy Characteristics'!M:M,MATCH(PolicyLevers!$C384,'Policy Characteristics'!$C:$C,0))</f>
        <v>0</v>
      </c>
      <c r="T384" s="184">
        <f>INDEX('Policy Characteristics'!N:N,MATCH(PolicyLevers!$C384,'Policy Characteristics'!$C:$C,0))</f>
        <v>0</v>
      </c>
      <c r="U384" s="181">
        <f>INDEX('Policy Characteristics'!O:O,MATCH(PolicyLevers!$C384,'Policy Characteristics'!$C:$C,0))</f>
        <v>0</v>
      </c>
    </row>
    <row r="385" spans="1:21" x14ac:dyDescent="0.25">
      <c r="A385" s="350" t="str">
        <f>INDEX('Policy Characteristics'!A:A,MATCH(PolicyLevers!$C385,'Policy Characteristics'!$C:$C,0))</f>
        <v>Industry</v>
      </c>
      <c r="B385" s="354" t="str">
        <f>INDEX('Policy Characteristics'!B:B,MATCH(PolicyLevers!$C385,'Policy Characteristics'!$C:$C,0))</f>
        <v>Carbon Capture and Sequestration</v>
      </c>
      <c r="C385" s="189" t="str">
        <f t="shared" si="27"/>
        <v>Industry Sector Fraction of Potential Additional CCS Achieved</v>
      </c>
      <c r="D385" s="191" t="s">
        <v>2066</v>
      </c>
      <c r="E385" s="191" t="s">
        <v>756</v>
      </c>
      <c r="F385" s="181" t="s">
        <v>2117</v>
      </c>
      <c r="G385" s="184" t="s">
        <v>758</v>
      </c>
      <c r="H385" s="259">
        <v>942</v>
      </c>
      <c r="I385" s="356" t="s">
        <v>310</v>
      </c>
      <c r="J385" s="189" t="str">
        <f>INDEX('Policy Characteristics'!D:D,MATCH(PolicyLevers!$C385,'Policy Characteristics'!$C:$C,0))</f>
        <v>Industry CCS</v>
      </c>
      <c r="K385" s="189" t="str">
        <f>INDEX('Policy Characteristics'!E:E,MATCH(PolicyLevers!$C385,'Policy Characteristics'!$C:$C,0))</f>
        <v>indst CCS</v>
      </c>
      <c r="L385" s="197">
        <f>INDEX('Policy Characteristics'!F:F,MATCH(PolicyLevers!$C385,'Policy Characteristics'!$C:$C,0))</f>
        <v>0</v>
      </c>
      <c r="M385" s="197">
        <f>INDEX('Policy Characteristics'!G:G,MATCH(PolicyLevers!$C385,'Policy Characteristics'!$C:$C,0))</f>
        <v>1</v>
      </c>
      <c r="N385" s="197">
        <f>INDEX('Policy Characteristics'!H:H,MATCH(PolicyLevers!$C385,'Policy Characteristics'!$C:$C,0))</f>
        <v>0.01</v>
      </c>
      <c r="O385" s="189" t="str">
        <f>INDEX('Policy Characteristics'!I:I,MATCH(PolicyLevers!$C385,'Policy Characteristics'!$C:$C,0))</f>
        <v>% of CO2 captured</v>
      </c>
      <c r="P385" s="199"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89" t="str">
        <f>INDEX('Policy Characteristics'!K:K,MATCH(PolicyLevers!$C385,'Policy Characteristics'!$C:$C,0))</f>
        <v>ccs.html#ccs</v>
      </c>
      <c r="R385" s="189" t="str">
        <f>INDEX('Policy Characteristics'!L:L,MATCH(PolicyLevers!$C385,'Policy Characteristics'!$C:$C,0))</f>
        <v>carbon-capture-and-sequestration.html</v>
      </c>
      <c r="S385" s="219">
        <f>INDEX('Policy Characteristics'!M:M,MATCH(PolicyLevers!$C385,'Policy Characteristics'!$C:$C,0))</f>
        <v>0</v>
      </c>
      <c r="T385" s="184">
        <f>INDEX('Policy Characteristics'!N:N,MATCH(PolicyLevers!$C385,'Policy Characteristics'!$C:$C,0))</f>
        <v>0</v>
      </c>
      <c r="U385" s="181">
        <f>INDEX('Policy Characteristics'!O:O,MATCH(PolicyLevers!$C385,'Policy Characteristics'!$C:$C,0))</f>
        <v>0</v>
      </c>
    </row>
    <row r="386" spans="1:21" x14ac:dyDescent="0.25">
      <c r="A386" s="350" t="str">
        <f>INDEX('Policy Characteristics'!A:A,MATCH(PolicyLevers!$C386,'Policy Characteristics'!$C:$C,0))</f>
        <v>Industry</v>
      </c>
      <c r="B386" s="354" t="str">
        <f>INDEX('Policy Characteristics'!B:B,MATCH(PolicyLevers!$C386,'Policy Characteristics'!$C:$C,0))</f>
        <v>Carbon Capture and Sequestration</v>
      </c>
      <c r="C386" s="189" t="str">
        <f t="shared" si="27"/>
        <v>Industry Sector Fraction of Potential Additional CCS Achieved</v>
      </c>
      <c r="D386" s="191" t="s">
        <v>2066</v>
      </c>
      <c r="E386" s="191" t="s">
        <v>762</v>
      </c>
      <c r="F386" s="181" t="s">
        <v>2117</v>
      </c>
      <c r="G386" s="184" t="s">
        <v>763</v>
      </c>
      <c r="H386" s="259">
        <v>943</v>
      </c>
      <c r="I386" s="361" t="s">
        <v>332</v>
      </c>
      <c r="J386" s="189" t="str">
        <f>INDEX('Policy Characteristics'!D:D,MATCH(PolicyLevers!$C386,'Policy Characteristics'!$C:$C,0))</f>
        <v>Industry CCS</v>
      </c>
      <c r="K386" s="189" t="str">
        <f>INDEX('Policy Characteristics'!E:E,MATCH(PolicyLevers!$C386,'Policy Characteristics'!$C:$C,0))</f>
        <v>indst CCS</v>
      </c>
      <c r="L386" s="197">
        <f>INDEX('Policy Characteristics'!F:F,MATCH(PolicyLevers!$C386,'Policy Characteristics'!$C:$C,0))</f>
        <v>0</v>
      </c>
      <c r="M386" s="197">
        <f>INDEX('Policy Characteristics'!G:G,MATCH(PolicyLevers!$C386,'Policy Characteristics'!$C:$C,0))</f>
        <v>1</v>
      </c>
      <c r="N386" s="197">
        <f>INDEX('Policy Characteristics'!H:H,MATCH(PolicyLevers!$C386,'Policy Characteristics'!$C:$C,0))</f>
        <v>0.01</v>
      </c>
      <c r="O386" s="189" t="str">
        <f>INDEX('Policy Characteristics'!I:I,MATCH(PolicyLevers!$C386,'Policy Characteristics'!$C:$C,0))</f>
        <v>% of CO2 captured</v>
      </c>
      <c r="P386" s="199"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89" t="str">
        <f>INDEX('Policy Characteristics'!K:K,MATCH(PolicyLevers!$C386,'Policy Characteristics'!$C:$C,0))</f>
        <v>ccs.html#ccs</v>
      </c>
      <c r="R386" s="189" t="str">
        <f>INDEX('Policy Characteristics'!L:L,MATCH(PolicyLevers!$C386,'Policy Characteristics'!$C:$C,0))</f>
        <v>carbon-capture-and-sequestration.html</v>
      </c>
      <c r="S386" s="219">
        <f>INDEX('Policy Characteristics'!M:M,MATCH(PolicyLevers!$C386,'Policy Characteristics'!$C:$C,0))</f>
        <v>0</v>
      </c>
      <c r="T386" s="184">
        <f>INDEX('Policy Characteristics'!N:N,MATCH(PolicyLevers!$C386,'Policy Characteristics'!$C:$C,0))</f>
        <v>0</v>
      </c>
      <c r="U386" s="181">
        <f>INDEX('Policy Characteristics'!O:O,MATCH(PolicyLevers!$C386,'Policy Characteristics'!$C:$C,0))</f>
        <v>0</v>
      </c>
    </row>
    <row r="387" spans="1:21" x14ac:dyDescent="0.25">
      <c r="A387" s="350" t="str">
        <f>INDEX('Policy Characteristics'!A:A,MATCH(PolicyLevers!$C387,'Policy Characteristics'!$C:$C,0))</f>
        <v>Industry</v>
      </c>
      <c r="B387" s="354" t="str">
        <f>INDEX('Policy Characteristics'!B:B,MATCH(PolicyLevers!$C387,'Policy Characteristics'!$C:$C,0))</f>
        <v>Carbon Capture and Sequestration</v>
      </c>
      <c r="C387" s="189" t="str">
        <f t="shared" si="27"/>
        <v>Industry Sector Fraction of Potential Additional CCS Achieved</v>
      </c>
      <c r="D387" s="191" t="s">
        <v>2064</v>
      </c>
      <c r="E387" s="191" t="s">
        <v>756</v>
      </c>
      <c r="F387" s="181" t="s">
        <v>2116</v>
      </c>
      <c r="G387" s="184" t="s">
        <v>758</v>
      </c>
      <c r="H387" s="259">
        <v>944</v>
      </c>
      <c r="I387" s="356" t="s">
        <v>310</v>
      </c>
      <c r="J387" s="189" t="str">
        <f>INDEX('Policy Characteristics'!D:D,MATCH(PolicyLevers!$C387,'Policy Characteristics'!$C:$C,0))</f>
        <v>Industry CCS</v>
      </c>
      <c r="K387" s="189" t="str">
        <f>INDEX('Policy Characteristics'!E:E,MATCH(PolicyLevers!$C387,'Policy Characteristics'!$C:$C,0))</f>
        <v>indst CCS</v>
      </c>
      <c r="L387" s="197">
        <f>INDEX('Policy Characteristics'!F:F,MATCH(PolicyLevers!$C387,'Policy Characteristics'!$C:$C,0))</f>
        <v>0</v>
      </c>
      <c r="M387" s="197">
        <f>INDEX('Policy Characteristics'!G:G,MATCH(PolicyLevers!$C387,'Policy Characteristics'!$C:$C,0))</f>
        <v>1</v>
      </c>
      <c r="N387" s="197">
        <f>INDEX('Policy Characteristics'!H:H,MATCH(PolicyLevers!$C387,'Policy Characteristics'!$C:$C,0))</f>
        <v>0.01</v>
      </c>
      <c r="O387" s="189" t="str">
        <f>INDEX('Policy Characteristics'!I:I,MATCH(PolicyLevers!$C387,'Policy Characteristics'!$C:$C,0))</f>
        <v>% of CO2 captured</v>
      </c>
      <c r="P387" s="199"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89" t="str">
        <f>INDEX('Policy Characteristics'!K:K,MATCH(PolicyLevers!$C387,'Policy Characteristics'!$C:$C,0))</f>
        <v>ccs.html#ccs</v>
      </c>
      <c r="R387" s="189" t="str">
        <f>INDEX('Policy Characteristics'!L:L,MATCH(PolicyLevers!$C387,'Policy Characteristics'!$C:$C,0))</f>
        <v>carbon-capture-and-sequestration.html</v>
      </c>
      <c r="S387" s="219">
        <f>INDEX('Policy Characteristics'!M:M,MATCH(PolicyLevers!$C387,'Policy Characteristics'!$C:$C,0))</f>
        <v>0</v>
      </c>
      <c r="T387" s="184">
        <f>INDEX('Policy Characteristics'!N:N,MATCH(PolicyLevers!$C387,'Policy Characteristics'!$C:$C,0))</f>
        <v>0</v>
      </c>
      <c r="U387" s="181">
        <f>INDEX('Policy Characteristics'!O:O,MATCH(PolicyLevers!$C387,'Policy Characteristics'!$C:$C,0))</f>
        <v>0</v>
      </c>
    </row>
    <row r="388" spans="1:21" x14ac:dyDescent="0.25">
      <c r="A388" s="350" t="str">
        <f>INDEX('Policy Characteristics'!A:A,MATCH(PolicyLevers!$C388,'Policy Characteristics'!$C:$C,0))</f>
        <v>Industry</v>
      </c>
      <c r="B388" s="354" t="str">
        <f>INDEX('Policy Characteristics'!B:B,MATCH(PolicyLevers!$C388,'Policy Characteristics'!$C:$C,0))</f>
        <v>Carbon Capture and Sequestration</v>
      </c>
      <c r="C388" s="189" t="str">
        <f t="shared" si="27"/>
        <v>Industry Sector Fraction of Potential Additional CCS Achieved</v>
      </c>
      <c r="D388" s="191" t="s">
        <v>2064</v>
      </c>
      <c r="E388" s="191" t="s">
        <v>762</v>
      </c>
      <c r="F388" s="181" t="s">
        <v>2116</v>
      </c>
      <c r="G388" s="184" t="s">
        <v>763</v>
      </c>
      <c r="H388" s="259">
        <v>945</v>
      </c>
      <c r="I388" s="361" t="s">
        <v>332</v>
      </c>
      <c r="J388" s="189" t="str">
        <f>INDEX('Policy Characteristics'!D:D,MATCH(PolicyLevers!$C388,'Policy Characteristics'!$C:$C,0))</f>
        <v>Industry CCS</v>
      </c>
      <c r="K388" s="189" t="str">
        <f>INDEX('Policy Characteristics'!E:E,MATCH(PolicyLevers!$C388,'Policy Characteristics'!$C:$C,0))</f>
        <v>indst CCS</v>
      </c>
      <c r="L388" s="197">
        <f>INDEX('Policy Characteristics'!F:F,MATCH(PolicyLevers!$C388,'Policy Characteristics'!$C:$C,0))</f>
        <v>0</v>
      </c>
      <c r="M388" s="197">
        <f>INDEX('Policy Characteristics'!G:G,MATCH(PolicyLevers!$C388,'Policy Characteristics'!$C:$C,0))</f>
        <v>1</v>
      </c>
      <c r="N388" s="197">
        <f>INDEX('Policy Characteristics'!H:H,MATCH(PolicyLevers!$C388,'Policy Characteristics'!$C:$C,0))</f>
        <v>0.01</v>
      </c>
      <c r="O388" s="189" t="str">
        <f>INDEX('Policy Characteristics'!I:I,MATCH(PolicyLevers!$C388,'Policy Characteristics'!$C:$C,0))</f>
        <v>% of CO2 captured</v>
      </c>
      <c r="P388" s="199"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89" t="str">
        <f>INDEX('Policy Characteristics'!K:K,MATCH(PolicyLevers!$C388,'Policy Characteristics'!$C:$C,0))</f>
        <v>ccs.html#ccs</v>
      </c>
      <c r="R388" s="189" t="str">
        <f>INDEX('Policy Characteristics'!L:L,MATCH(PolicyLevers!$C388,'Policy Characteristics'!$C:$C,0))</f>
        <v>carbon-capture-and-sequestration.html</v>
      </c>
      <c r="S388" s="219">
        <f>INDEX('Policy Characteristics'!M:M,MATCH(PolicyLevers!$C388,'Policy Characteristics'!$C:$C,0))</f>
        <v>0</v>
      </c>
      <c r="T388" s="184">
        <f>INDEX('Policy Characteristics'!N:N,MATCH(PolicyLevers!$C388,'Policy Characteristics'!$C:$C,0))</f>
        <v>0</v>
      </c>
      <c r="U388" s="181">
        <f>INDEX('Policy Characteristics'!O:O,MATCH(PolicyLevers!$C388,'Policy Characteristics'!$C:$C,0))</f>
        <v>0</v>
      </c>
    </row>
    <row r="389" spans="1:21" x14ac:dyDescent="0.25">
      <c r="A389" s="350" t="str">
        <f>INDEX('Policy Characteristics'!A:A,MATCH(PolicyLevers!$C389,'Policy Characteristics'!$C:$C,0))</f>
        <v>Industry</v>
      </c>
      <c r="B389" s="354" t="str">
        <f>INDEX('Policy Characteristics'!B:B,MATCH(PolicyLevers!$C389,'Policy Characteristics'!$C:$C,0))</f>
        <v>Carbon Capture and Sequestration</v>
      </c>
      <c r="C389" s="189" t="str">
        <f t="shared" si="27"/>
        <v>Industry Sector Fraction of Potential Additional CCS Achieved</v>
      </c>
      <c r="D389" s="191" t="s">
        <v>2062</v>
      </c>
      <c r="E389" s="191" t="s">
        <v>756</v>
      </c>
      <c r="F389" s="181" t="s">
        <v>2115</v>
      </c>
      <c r="G389" s="184" t="s">
        <v>758</v>
      </c>
      <c r="H389" s="259">
        <v>946</v>
      </c>
      <c r="I389" s="356" t="s">
        <v>310</v>
      </c>
      <c r="J389" s="189" t="str">
        <f>INDEX('Policy Characteristics'!D:D,MATCH(PolicyLevers!$C389,'Policy Characteristics'!$C:$C,0))</f>
        <v>Industry CCS</v>
      </c>
      <c r="K389" s="189" t="str">
        <f>INDEX('Policy Characteristics'!E:E,MATCH(PolicyLevers!$C389,'Policy Characteristics'!$C:$C,0))</f>
        <v>indst CCS</v>
      </c>
      <c r="L389" s="197">
        <f>INDEX('Policy Characteristics'!F:F,MATCH(PolicyLevers!$C389,'Policy Characteristics'!$C:$C,0))</f>
        <v>0</v>
      </c>
      <c r="M389" s="197">
        <f>INDEX('Policy Characteristics'!G:G,MATCH(PolicyLevers!$C389,'Policy Characteristics'!$C:$C,0))</f>
        <v>1</v>
      </c>
      <c r="N389" s="197">
        <f>INDEX('Policy Characteristics'!H:H,MATCH(PolicyLevers!$C389,'Policy Characteristics'!$C:$C,0))</f>
        <v>0.01</v>
      </c>
      <c r="O389" s="189" t="str">
        <f>INDEX('Policy Characteristics'!I:I,MATCH(PolicyLevers!$C389,'Policy Characteristics'!$C:$C,0))</f>
        <v>% of CO2 captured</v>
      </c>
      <c r="P389" s="199"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89" t="str">
        <f>INDEX('Policy Characteristics'!K:K,MATCH(PolicyLevers!$C389,'Policy Characteristics'!$C:$C,0))</f>
        <v>ccs.html#ccs</v>
      </c>
      <c r="R389" s="189" t="str">
        <f>INDEX('Policy Characteristics'!L:L,MATCH(PolicyLevers!$C389,'Policy Characteristics'!$C:$C,0))</f>
        <v>carbon-capture-and-sequestration.html</v>
      </c>
      <c r="S389" s="219">
        <f>INDEX('Policy Characteristics'!M:M,MATCH(PolicyLevers!$C389,'Policy Characteristics'!$C:$C,0))</f>
        <v>0</v>
      </c>
      <c r="T389" s="184">
        <f>INDEX('Policy Characteristics'!N:N,MATCH(PolicyLevers!$C389,'Policy Characteristics'!$C:$C,0))</f>
        <v>0</v>
      </c>
      <c r="U389" s="181">
        <f>INDEX('Policy Characteristics'!O:O,MATCH(PolicyLevers!$C389,'Policy Characteristics'!$C:$C,0))</f>
        <v>0</v>
      </c>
    </row>
    <row r="390" spans="1:21" x14ac:dyDescent="0.25">
      <c r="A390" s="350" t="str">
        <f>INDEX('Policy Characteristics'!A:A,MATCH(PolicyLevers!$C390,'Policy Characteristics'!$C:$C,0))</f>
        <v>Industry</v>
      </c>
      <c r="B390" s="354" t="str">
        <f>INDEX('Policy Characteristics'!B:B,MATCH(PolicyLevers!$C390,'Policy Characteristics'!$C:$C,0))</f>
        <v>Carbon Capture and Sequestration</v>
      </c>
      <c r="C390" s="189" t="str">
        <f t="shared" si="27"/>
        <v>Industry Sector Fraction of Potential Additional CCS Achieved</v>
      </c>
      <c r="D390" s="191" t="s">
        <v>2062</v>
      </c>
      <c r="E390" s="191" t="s">
        <v>762</v>
      </c>
      <c r="F390" s="181" t="s">
        <v>2115</v>
      </c>
      <c r="G390" s="184" t="s">
        <v>763</v>
      </c>
      <c r="H390" s="259">
        <v>947</v>
      </c>
      <c r="I390" s="361" t="s">
        <v>332</v>
      </c>
      <c r="J390" s="189" t="str">
        <f>INDEX('Policy Characteristics'!D:D,MATCH(PolicyLevers!$C390,'Policy Characteristics'!$C:$C,0))</f>
        <v>Industry CCS</v>
      </c>
      <c r="K390" s="189" t="str">
        <f>INDEX('Policy Characteristics'!E:E,MATCH(PolicyLevers!$C390,'Policy Characteristics'!$C:$C,0))</f>
        <v>indst CCS</v>
      </c>
      <c r="L390" s="197">
        <f>INDEX('Policy Characteristics'!F:F,MATCH(PolicyLevers!$C390,'Policy Characteristics'!$C:$C,0))</f>
        <v>0</v>
      </c>
      <c r="M390" s="197">
        <f>INDEX('Policy Characteristics'!G:G,MATCH(PolicyLevers!$C390,'Policy Characteristics'!$C:$C,0))</f>
        <v>1</v>
      </c>
      <c r="N390" s="197">
        <f>INDEX('Policy Characteristics'!H:H,MATCH(PolicyLevers!$C390,'Policy Characteristics'!$C:$C,0))</f>
        <v>0.01</v>
      </c>
      <c r="O390" s="189" t="str">
        <f>INDEX('Policy Characteristics'!I:I,MATCH(PolicyLevers!$C390,'Policy Characteristics'!$C:$C,0))</f>
        <v>% of CO2 captured</v>
      </c>
      <c r="P390" s="199"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89" t="str">
        <f>INDEX('Policy Characteristics'!K:K,MATCH(PolicyLevers!$C390,'Policy Characteristics'!$C:$C,0))</f>
        <v>ccs.html#ccs</v>
      </c>
      <c r="R390" s="189" t="str">
        <f>INDEX('Policy Characteristics'!L:L,MATCH(PolicyLevers!$C390,'Policy Characteristics'!$C:$C,0))</f>
        <v>carbon-capture-and-sequestration.html</v>
      </c>
      <c r="S390" s="219">
        <f>INDEX('Policy Characteristics'!M:M,MATCH(PolicyLevers!$C390,'Policy Characteristics'!$C:$C,0))</f>
        <v>0</v>
      </c>
      <c r="T390" s="184">
        <f>INDEX('Policy Characteristics'!N:N,MATCH(PolicyLevers!$C390,'Policy Characteristics'!$C:$C,0))</f>
        <v>0</v>
      </c>
      <c r="U390" s="181">
        <f>INDEX('Policy Characteristics'!O:O,MATCH(PolicyLevers!$C390,'Policy Characteristics'!$C:$C,0))</f>
        <v>0</v>
      </c>
    </row>
    <row r="391" spans="1:21" x14ac:dyDescent="0.25">
      <c r="A391" s="350" t="str">
        <f>INDEX('Policy Characteristics'!A:A,MATCH(PolicyLevers!$C391,'Policy Characteristics'!$C:$C,0))</f>
        <v>Industry</v>
      </c>
      <c r="B391" s="354" t="str">
        <f>INDEX('Policy Characteristics'!B:B,MATCH(PolicyLevers!$C391,'Policy Characteristics'!$C:$C,0))</f>
        <v>Carbon Capture and Sequestration</v>
      </c>
      <c r="C391" s="189" t="str">
        <f t="shared" si="27"/>
        <v>Industry Sector Fraction of Potential Additional CCS Achieved</v>
      </c>
      <c r="D391" s="191" t="s">
        <v>2060</v>
      </c>
      <c r="E391" s="191" t="s">
        <v>756</v>
      </c>
      <c r="F391" s="181" t="s">
        <v>2114</v>
      </c>
      <c r="G391" s="184" t="s">
        <v>758</v>
      </c>
      <c r="H391" s="259">
        <v>948</v>
      </c>
      <c r="I391" s="356" t="s">
        <v>310</v>
      </c>
      <c r="J391" s="189" t="str">
        <f>INDEX('Policy Characteristics'!D:D,MATCH(PolicyLevers!$C391,'Policy Characteristics'!$C:$C,0))</f>
        <v>Industry CCS</v>
      </c>
      <c r="K391" s="189" t="str">
        <f>INDEX('Policy Characteristics'!E:E,MATCH(PolicyLevers!$C391,'Policy Characteristics'!$C:$C,0))</f>
        <v>indst CCS</v>
      </c>
      <c r="L391" s="197">
        <f>INDEX('Policy Characteristics'!F:F,MATCH(PolicyLevers!$C391,'Policy Characteristics'!$C:$C,0))</f>
        <v>0</v>
      </c>
      <c r="M391" s="197">
        <f>INDEX('Policy Characteristics'!G:G,MATCH(PolicyLevers!$C391,'Policy Characteristics'!$C:$C,0))</f>
        <v>1</v>
      </c>
      <c r="N391" s="197">
        <f>INDEX('Policy Characteristics'!H:H,MATCH(PolicyLevers!$C391,'Policy Characteristics'!$C:$C,0))</f>
        <v>0.01</v>
      </c>
      <c r="O391" s="189" t="str">
        <f>INDEX('Policy Characteristics'!I:I,MATCH(PolicyLevers!$C391,'Policy Characteristics'!$C:$C,0))</f>
        <v>% of CO2 captured</v>
      </c>
      <c r="P391" s="199"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89" t="str">
        <f>INDEX('Policy Characteristics'!K:K,MATCH(PolicyLevers!$C391,'Policy Characteristics'!$C:$C,0))</f>
        <v>ccs.html#ccs</v>
      </c>
      <c r="R391" s="189" t="str">
        <f>INDEX('Policy Characteristics'!L:L,MATCH(PolicyLevers!$C391,'Policy Characteristics'!$C:$C,0))</f>
        <v>carbon-capture-and-sequestration.html</v>
      </c>
      <c r="S391" s="219">
        <f>INDEX('Policy Characteristics'!M:M,MATCH(PolicyLevers!$C391,'Policy Characteristics'!$C:$C,0))</f>
        <v>0</v>
      </c>
      <c r="T391" s="184">
        <f>INDEX('Policy Characteristics'!N:N,MATCH(PolicyLevers!$C391,'Policy Characteristics'!$C:$C,0))</f>
        <v>0</v>
      </c>
      <c r="U391" s="181">
        <f>INDEX('Policy Characteristics'!O:O,MATCH(PolicyLevers!$C391,'Policy Characteristics'!$C:$C,0))</f>
        <v>0</v>
      </c>
    </row>
    <row r="392" spans="1:21" x14ac:dyDescent="0.25">
      <c r="A392" s="350" t="str">
        <f>INDEX('Policy Characteristics'!A:A,MATCH(PolicyLevers!$C392,'Policy Characteristics'!$C:$C,0))</f>
        <v>Industry</v>
      </c>
      <c r="B392" s="354" t="str">
        <f>INDEX('Policy Characteristics'!B:B,MATCH(PolicyLevers!$C392,'Policy Characteristics'!$C:$C,0))</f>
        <v>Carbon Capture and Sequestration</v>
      </c>
      <c r="C392" s="189" t="str">
        <f t="shared" si="27"/>
        <v>Industry Sector Fraction of Potential Additional CCS Achieved</v>
      </c>
      <c r="D392" s="191" t="s">
        <v>2060</v>
      </c>
      <c r="E392" s="191" t="s">
        <v>762</v>
      </c>
      <c r="F392" s="181" t="s">
        <v>2114</v>
      </c>
      <c r="G392" s="184" t="s">
        <v>763</v>
      </c>
      <c r="H392" s="259">
        <v>949</v>
      </c>
      <c r="I392" s="361" t="s">
        <v>332</v>
      </c>
      <c r="J392" s="189" t="str">
        <f>INDEX('Policy Characteristics'!D:D,MATCH(PolicyLevers!$C392,'Policy Characteristics'!$C:$C,0))</f>
        <v>Industry CCS</v>
      </c>
      <c r="K392" s="189" t="str">
        <f>INDEX('Policy Characteristics'!E:E,MATCH(PolicyLevers!$C392,'Policy Characteristics'!$C:$C,0))</f>
        <v>indst CCS</v>
      </c>
      <c r="L392" s="197">
        <f>INDEX('Policy Characteristics'!F:F,MATCH(PolicyLevers!$C392,'Policy Characteristics'!$C:$C,0))</f>
        <v>0</v>
      </c>
      <c r="M392" s="197">
        <f>INDEX('Policy Characteristics'!G:G,MATCH(PolicyLevers!$C392,'Policy Characteristics'!$C:$C,0))</f>
        <v>1</v>
      </c>
      <c r="N392" s="197">
        <f>INDEX('Policy Characteristics'!H:H,MATCH(PolicyLevers!$C392,'Policy Characteristics'!$C:$C,0))</f>
        <v>0.01</v>
      </c>
      <c r="O392" s="189" t="str">
        <f>INDEX('Policy Characteristics'!I:I,MATCH(PolicyLevers!$C392,'Policy Characteristics'!$C:$C,0))</f>
        <v>% of CO2 captured</v>
      </c>
      <c r="P392" s="199"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89" t="str">
        <f>INDEX('Policy Characteristics'!K:K,MATCH(PolicyLevers!$C392,'Policy Characteristics'!$C:$C,0))</f>
        <v>ccs.html#ccs</v>
      </c>
      <c r="R392" s="189" t="str">
        <f>INDEX('Policy Characteristics'!L:L,MATCH(PolicyLevers!$C392,'Policy Characteristics'!$C:$C,0))</f>
        <v>carbon-capture-and-sequestration.html</v>
      </c>
      <c r="S392" s="219">
        <f>INDEX('Policy Characteristics'!M:M,MATCH(PolicyLevers!$C392,'Policy Characteristics'!$C:$C,0))</f>
        <v>0</v>
      </c>
      <c r="T392" s="184">
        <f>INDEX('Policy Characteristics'!N:N,MATCH(PolicyLevers!$C392,'Policy Characteristics'!$C:$C,0))</f>
        <v>0</v>
      </c>
      <c r="U392" s="181">
        <f>INDEX('Policy Characteristics'!O:O,MATCH(PolicyLevers!$C392,'Policy Characteristics'!$C:$C,0))</f>
        <v>0</v>
      </c>
    </row>
    <row r="393" spans="1:21" x14ac:dyDescent="0.25">
      <c r="A393" s="350" t="str">
        <f>INDEX('Policy Characteristics'!A:A,MATCH(PolicyLevers!$C393,'Policy Characteristics'!$C:$C,0))</f>
        <v>Industry</v>
      </c>
      <c r="B393" s="354" t="str">
        <f>INDEX('Policy Characteristics'!B:B,MATCH(PolicyLevers!$C393,'Policy Characteristics'!$C:$C,0))</f>
        <v>Carbon Capture and Sequestration</v>
      </c>
      <c r="C393" s="189" t="str">
        <f t="shared" si="27"/>
        <v>Industry Sector Fraction of Potential Additional CCS Achieved</v>
      </c>
      <c r="D393" s="191" t="s">
        <v>2058</v>
      </c>
      <c r="E393" s="191" t="s">
        <v>756</v>
      </c>
      <c r="F393" s="181" t="s">
        <v>2113</v>
      </c>
      <c r="G393" s="184" t="s">
        <v>758</v>
      </c>
      <c r="H393" s="259">
        <v>950</v>
      </c>
      <c r="I393" s="356" t="s">
        <v>310</v>
      </c>
      <c r="J393" s="189" t="str">
        <f>INDEX('Policy Characteristics'!D:D,MATCH(PolicyLevers!$C393,'Policy Characteristics'!$C:$C,0))</f>
        <v>Industry CCS</v>
      </c>
      <c r="K393" s="189" t="str">
        <f>INDEX('Policy Characteristics'!E:E,MATCH(PolicyLevers!$C393,'Policy Characteristics'!$C:$C,0))</f>
        <v>indst CCS</v>
      </c>
      <c r="L393" s="197">
        <f>INDEX('Policy Characteristics'!F:F,MATCH(PolicyLevers!$C393,'Policy Characteristics'!$C:$C,0))</f>
        <v>0</v>
      </c>
      <c r="M393" s="197">
        <f>INDEX('Policy Characteristics'!G:G,MATCH(PolicyLevers!$C393,'Policy Characteristics'!$C:$C,0))</f>
        <v>1</v>
      </c>
      <c r="N393" s="197">
        <f>INDEX('Policy Characteristics'!H:H,MATCH(PolicyLevers!$C393,'Policy Characteristics'!$C:$C,0))</f>
        <v>0.01</v>
      </c>
      <c r="O393" s="189" t="str">
        <f>INDEX('Policy Characteristics'!I:I,MATCH(PolicyLevers!$C393,'Policy Characteristics'!$C:$C,0))</f>
        <v>% of CO2 captured</v>
      </c>
      <c r="P393" s="199"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89" t="str">
        <f>INDEX('Policy Characteristics'!K:K,MATCH(PolicyLevers!$C393,'Policy Characteristics'!$C:$C,0))</f>
        <v>ccs.html#ccs</v>
      </c>
      <c r="R393" s="189" t="str">
        <f>INDEX('Policy Characteristics'!L:L,MATCH(PolicyLevers!$C393,'Policy Characteristics'!$C:$C,0))</f>
        <v>carbon-capture-and-sequestration.html</v>
      </c>
      <c r="S393" s="219">
        <f>INDEX('Policy Characteristics'!M:M,MATCH(PolicyLevers!$C393,'Policy Characteristics'!$C:$C,0))</f>
        <v>0</v>
      </c>
      <c r="T393" s="184">
        <f>INDEX('Policy Characteristics'!N:N,MATCH(PolicyLevers!$C393,'Policy Characteristics'!$C:$C,0))</f>
        <v>0</v>
      </c>
      <c r="U393" s="181">
        <f>INDEX('Policy Characteristics'!O:O,MATCH(PolicyLevers!$C393,'Policy Characteristics'!$C:$C,0))</f>
        <v>0</v>
      </c>
    </row>
    <row r="394" spans="1:21" x14ac:dyDescent="0.25">
      <c r="A394" s="350" t="str">
        <f>INDEX('Policy Characteristics'!A:A,MATCH(PolicyLevers!$C394,'Policy Characteristics'!$C:$C,0))</f>
        <v>Industry</v>
      </c>
      <c r="B394" s="354" t="str">
        <f>INDEX('Policy Characteristics'!B:B,MATCH(PolicyLevers!$C394,'Policy Characteristics'!$C:$C,0))</f>
        <v>Carbon Capture and Sequestration</v>
      </c>
      <c r="C394" s="189" t="str">
        <f t="shared" si="27"/>
        <v>Industry Sector Fraction of Potential Additional CCS Achieved</v>
      </c>
      <c r="D394" s="191" t="s">
        <v>2058</v>
      </c>
      <c r="E394" s="191" t="s">
        <v>762</v>
      </c>
      <c r="F394" s="181" t="s">
        <v>2113</v>
      </c>
      <c r="G394" s="184" t="s">
        <v>763</v>
      </c>
      <c r="H394" s="259">
        <v>951</v>
      </c>
      <c r="I394" s="361" t="s">
        <v>332</v>
      </c>
      <c r="J394" s="189" t="str">
        <f>INDEX('Policy Characteristics'!D:D,MATCH(PolicyLevers!$C394,'Policy Characteristics'!$C:$C,0))</f>
        <v>Industry CCS</v>
      </c>
      <c r="K394" s="189" t="str">
        <f>INDEX('Policy Characteristics'!E:E,MATCH(PolicyLevers!$C394,'Policy Characteristics'!$C:$C,0))</f>
        <v>indst CCS</v>
      </c>
      <c r="L394" s="197">
        <f>INDEX('Policy Characteristics'!F:F,MATCH(PolicyLevers!$C394,'Policy Characteristics'!$C:$C,0))</f>
        <v>0</v>
      </c>
      <c r="M394" s="197">
        <f>INDEX('Policy Characteristics'!G:G,MATCH(PolicyLevers!$C394,'Policy Characteristics'!$C:$C,0))</f>
        <v>1</v>
      </c>
      <c r="N394" s="197">
        <f>INDEX('Policy Characteristics'!H:H,MATCH(PolicyLevers!$C394,'Policy Characteristics'!$C:$C,0))</f>
        <v>0.01</v>
      </c>
      <c r="O394" s="189" t="str">
        <f>INDEX('Policy Characteristics'!I:I,MATCH(PolicyLevers!$C394,'Policy Characteristics'!$C:$C,0))</f>
        <v>% of CO2 captured</v>
      </c>
      <c r="P394" s="199"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89" t="str">
        <f>INDEX('Policy Characteristics'!K:K,MATCH(PolicyLevers!$C394,'Policy Characteristics'!$C:$C,0))</f>
        <v>ccs.html#ccs</v>
      </c>
      <c r="R394" s="189" t="str">
        <f>INDEX('Policy Characteristics'!L:L,MATCH(PolicyLevers!$C394,'Policy Characteristics'!$C:$C,0))</f>
        <v>carbon-capture-and-sequestration.html</v>
      </c>
      <c r="S394" s="219">
        <f>INDEX('Policy Characteristics'!M:M,MATCH(PolicyLevers!$C394,'Policy Characteristics'!$C:$C,0))</f>
        <v>0</v>
      </c>
      <c r="T394" s="184">
        <f>INDEX('Policy Characteristics'!N:N,MATCH(PolicyLevers!$C394,'Policy Characteristics'!$C:$C,0))</f>
        <v>0</v>
      </c>
      <c r="U394" s="181">
        <f>INDEX('Policy Characteristics'!O:O,MATCH(PolicyLevers!$C394,'Policy Characteristics'!$C:$C,0))</f>
        <v>0</v>
      </c>
    </row>
    <row r="395" spans="1:21" x14ac:dyDescent="0.25">
      <c r="A395" s="350" t="str">
        <f>INDEX('Policy Characteristics'!A:A,MATCH(PolicyLevers!$C395,'Policy Characteristics'!$C:$C,0))</f>
        <v>Industry</v>
      </c>
      <c r="B395" s="354" t="str">
        <f>INDEX('Policy Characteristics'!B:B,MATCH(PolicyLevers!$C395,'Policy Characteristics'!$C:$C,0))</f>
        <v>Carbon Capture and Sequestration</v>
      </c>
      <c r="C395" s="189" t="str">
        <f t="shared" si="27"/>
        <v>Industry Sector Fraction of Potential Additional CCS Achieved</v>
      </c>
      <c r="D395" s="191" t="s">
        <v>2056</v>
      </c>
      <c r="E395" s="191" t="s">
        <v>756</v>
      </c>
      <c r="F395" s="181" t="s">
        <v>2099</v>
      </c>
      <c r="G395" s="184" t="s">
        <v>758</v>
      </c>
      <c r="H395" s="259">
        <v>952</v>
      </c>
      <c r="I395" s="356" t="s">
        <v>310</v>
      </c>
      <c r="J395" s="189" t="str">
        <f>INDEX('Policy Characteristics'!D:D,MATCH(PolicyLevers!$C395,'Policy Characteristics'!$C:$C,0))</f>
        <v>Industry CCS</v>
      </c>
      <c r="K395" s="189" t="str">
        <f>INDEX('Policy Characteristics'!E:E,MATCH(PolicyLevers!$C395,'Policy Characteristics'!$C:$C,0))</f>
        <v>indst CCS</v>
      </c>
      <c r="L395" s="197">
        <f>INDEX('Policy Characteristics'!F:F,MATCH(PolicyLevers!$C395,'Policy Characteristics'!$C:$C,0))</f>
        <v>0</v>
      </c>
      <c r="M395" s="197">
        <f>INDEX('Policy Characteristics'!G:G,MATCH(PolicyLevers!$C395,'Policy Characteristics'!$C:$C,0))</f>
        <v>1</v>
      </c>
      <c r="N395" s="197">
        <f>INDEX('Policy Characteristics'!H:H,MATCH(PolicyLevers!$C395,'Policy Characteristics'!$C:$C,0))</f>
        <v>0.01</v>
      </c>
      <c r="O395" s="189" t="str">
        <f>INDEX('Policy Characteristics'!I:I,MATCH(PolicyLevers!$C395,'Policy Characteristics'!$C:$C,0))</f>
        <v>% of CO2 captured</v>
      </c>
      <c r="P395" s="199"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89" t="str">
        <f>INDEX('Policy Characteristics'!K:K,MATCH(PolicyLevers!$C395,'Policy Characteristics'!$C:$C,0))</f>
        <v>ccs.html#ccs</v>
      </c>
      <c r="R395" s="189" t="str">
        <f>INDEX('Policy Characteristics'!L:L,MATCH(PolicyLevers!$C395,'Policy Characteristics'!$C:$C,0))</f>
        <v>carbon-capture-and-sequestration.html</v>
      </c>
      <c r="S395" s="219">
        <f>INDEX('Policy Characteristics'!M:M,MATCH(PolicyLevers!$C395,'Policy Characteristics'!$C:$C,0))</f>
        <v>0</v>
      </c>
      <c r="T395" s="184">
        <f>INDEX('Policy Characteristics'!N:N,MATCH(PolicyLevers!$C395,'Policy Characteristics'!$C:$C,0))</f>
        <v>0</v>
      </c>
      <c r="U395" s="181">
        <f>INDEX('Policy Characteristics'!O:O,MATCH(PolicyLevers!$C395,'Policy Characteristics'!$C:$C,0))</f>
        <v>0</v>
      </c>
    </row>
    <row r="396" spans="1:21" x14ac:dyDescent="0.25">
      <c r="A396" s="350" t="str">
        <f>INDEX('Policy Characteristics'!A:A,MATCH(PolicyLevers!$C396,'Policy Characteristics'!$C:$C,0))</f>
        <v>Industry</v>
      </c>
      <c r="B396" s="354" t="str">
        <f>INDEX('Policy Characteristics'!B:B,MATCH(PolicyLevers!$C396,'Policy Characteristics'!$C:$C,0))</f>
        <v>Carbon Capture and Sequestration</v>
      </c>
      <c r="C396" s="189" t="str">
        <f t="shared" si="27"/>
        <v>Industry Sector Fraction of Potential Additional CCS Achieved</v>
      </c>
      <c r="D396" s="191" t="s">
        <v>2056</v>
      </c>
      <c r="E396" s="191" t="s">
        <v>762</v>
      </c>
      <c r="F396" s="181" t="s">
        <v>2099</v>
      </c>
      <c r="G396" s="184" t="s">
        <v>763</v>
      </c>
      <c r="H396" s="259">
        <v>953</v>
      </c>
      <c r="I396" s="361" t="s">
        <v>332</v>
      </c>
      <c r="J396" s="189" t="str">
        <f>INDEX('Policy Characteristics'!D:D,MATCH(PolicyLevers!$C396,'Policy Characteristics'!$C:$C,0))</f>
        <v>Industry CCS</v>
      </c>
      <c r="K396" s="189" t="str">
        <f>INDEX('Policy Characteristics'!E:E,MATCH(PolicyLevers!$C396,'Policy Characteristics'!$C:$C,0))</f>
        <v>indst CCS</v>
      </c>
      <c r="L396" s="197">
        <f>INDEX('Policy Characteristics'!F:F,MATCH(PolicyLevers!$C396,'Policy Characteristics'!$C:$C,0))</f>
        <v>0</v>
      </c>
      <c r="M396" s="197">
        <f>INDEX('Policy Characteristics'!G:G,MATCH(PolicyLevers!$C396,'Policy Characteristics'!$C:$C,0))</f>
        <v>1</v>
      </c>
      <c r="N396" s="197">
        <f>INDEX('Policy Characteristics'!H:H,MATCH(PolicyLevers!$C396,'Policy Characteristics'!$C:$C,0))</f>
        <v>0.01</v>
      </c>
      <c r="O396" s="189" t="str">
        <f>INDEX('Policy Characteristics'!I:I,MATCH(PolicyLevers!$C396,'Policy Characteristics'!$C:$C,0))</f>
        <v>% of CO2 captured</v>
      </c>
      <c r="P396" s="199"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89" t="str">
        <f>INDEX('Policy Characteristics'!K:K,MATCH(PolicyLevers!$C396,'Policy Characteristics'!$C:$C,0))</f>
        <v>ccs.html#ccs</v>
      </c>
      <c r="R396" s="189" t="str">
        <f>INDEX('Policy Characteristics'!L:L,MATCH(PolicyLevers!$C396,'Policy Characteristics'!$C:$C,0))</f>
        <v>carbon-capture-and-sequestration.html</v>
      </c>
      <c r="S396" s="219">
        <f>INDEX('Policy Characteristics'!M:M,MATCH(PolicyLevers!$C396,'Policy Characteristics'!$C:$C,0))</f>
        <v>0</v>
      </c>
      <c r="T396" s="184">
        <f>INDEX('Policy Characteristics'!N:N,MATCH(PolicyLevers!$C396,'Policy Characteristics'!$C:$C,0))</f>
        <v>0</v>
      </c>
      <c r="U396" s="181">
        <f>INDEX('Policy Characteristics'!O:O,MATCH(PolicyLevers!$C396,'Policy Characteristics'!$C:$C,0))</f>
        <v>0</v>
      </c>
    </row>
    <row r="397" spans="1:21" x14ac:dyDescent="0.25">
      <c r="A397" s="350" t="str">
        <f>INDEX('Policy Characteristics'!A:A,MATCH(PolicyLevers!$C397,'Policy Characteristics'!$C:$C,0))</f>
        <v>Industry</v>
      </c>
      <c r="B397" s="354" t="str">
        <f>INDEX('Policy Characteristics'!B:B,MATCH(PolicyLevers!$C397,'Policy Characteristics'!$C:$C,0))</f>
        <v>Carbon Capture and Sequestration</v>
      </c>
      <c r="C397" s="189" t="str">
        <f t="shared" si="27"/>
        <v>Industry Sector Fraction of Potential Additional CCS Achieved</v>
      </c>
      <c r="D397" s="191" t="s">
        <v>2054</v>
      </c>
      <c r="E397" s="191" t="s">
        <v>756</v>
      </c>
      <c r="F397" s="181" t="s">
        <v>2112</v>
      </c>
      <c r="G397" s="184" t="s">
        <v>758</v>
      </c>
      <c r="H397" s="259">
        <v>954</v>
      </c>
      <c r="I397" s="361" t="s">
        <v>332</v>
      </c>
      <c r="J397" s="189" t="str">
        <f>INDEX('Policy Characteristics'!D:D,MATCH(PolicyLevers!$C397,'Policy Characteristics'!$C:$C,0))</f>
        <v>Industry CCS</v>
      </c>
      <c r="K397" s="189" t="str">
        <f>INDEX('Policy Characteristics'!E:E,MATCH(PolicyLevers!$C397,'Policy Characteristics'!$C:$C,0))</f>
        <v>indst CCS</v>
      </c>
      <c r="L397" s="197">
        <f>INDEX('Policy Characteristics'!F:F,MATCH(PolicyLevers!$C397,'Policy Characteristics'!$C:$C,0))</f>
        <v>0</v>
      </c>
      <c r="M397" s="197">
        <f>INDEX('Policy Characteristics'!G:G,MATCH(PolicyLevers!$C397,'Policy Characteristics'!$C:$C,0))</f>
        <v>1</v>
      </c>
      <c r="N397" s="197">
        <f>INDEX('Policy Characteristics'!H:H,MATCH(PolicyLevers!$C397,'Policy Characteristics'!$C:$C,0))</f>
        <v>0.01</v>
      </c>
      <c r="O397" s="189" t="str">
        <f>INDEX('Policy Characteristics'!I:I,MATCH(PolicyLevers!$C397,'Policy Characteristics'!$C:$C,0))</f>
        <v>% of CO2 captured</v>
      </c>
      <c r="P397" s="199"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89" t="str">
        <f>INDEX('Policy Characteristics'!K:K,MATCH(PolicyLevers!$C397,'Policy Characteristics'!$C:$C,0))</f>
        <v>ccs.html#ccs</v>
      </c>
      <c r="R397" s="189" t="str">
        <f>INDEX('Policy Characteristics'!L:L,MATCH(PolicyLevers!$C397,'Policy Characteristics'!$C:$C,0))</f>
        <v>carbon-capture-and-sequestration.html</v>
      </c>
      <c r="S397" s="219">
        <f>INDEX('Policy Characteristics'!M:M,MATCH(PolicyLevers!$C397,'Policy Characteristics'!$C:$C,0))</f>
        <v>0</v>
      </c>
      <c r="T397" s="184">
        <f>INDEX('Policy Characteristics'!N:N,MATCH(PolicyLevers!$C397,'Policy Characteristics'!$C:$C,0))</f>
        <v>0</v>
      </c>
      <c r="U397" s="181">
        <f>INDEX('Policy Characteristics'!O:O,MATCH(PolicyLevers!$C397,'Policy Characteristics'!$C:$C,0))</f>
        <v>0</v>
      </c>
    </row>
    <row r="398" spans="1:21" x14ac:dyDescent="0.25">
      <c r="A398" s="350" t="str">
        <f>INDEX('Policy Characteristics'!A:A,MATCH(PolicyLevers!$C398,'Policy Characteristics'!$C:$C,0))</f>
        <v>Industry</v>
      </c>
      <c r="B398" s="354" t="str">
        <f>INDEX('Policy Characteristics'!B:B,MATCH(PolicyLevers!$C398,'Policy Characteristics'!$C:$C,0))</f>
        <v>Carbon Capture and Sequestration</v>
      </c>
      <c r="C398" s="189" t="str">
        <f t="shared" si="27"/>
        <v>Industry Sector Fraction of Potential Additional CCS Achieved</v>
      </c>
      <c r="D398" s="191" t="s">
        <v>2054</v>
      </c>
      <c r="E398" s="191" t="s">
        <v>762</v>
      </c>
      <c r="F398" s="181" t="s">
        <v>2112</v>
      </c>
      <c r="G398" s="184" t="s">
        <v>763</v>
      </c>
      <c r="H398" s="259">
        <v>955</v>
      </c>
      <c r="I398" s="361" t="s">
        <v>332</v>
      </c>
      <c r="J398" s="189" t="str">
        <f>INDEX('Policy Characteristics'!D:D,MATCH(PolicyLevers!$C398,'Policy Characteristics'!$C:$C,0))</f>
        <v>Industry CCS</v>
      </c>
      <c r="K398" s="189" t="str">
        <f>INDEX('Policy Characteristics'!E:E,MATCH(PolicyLevers!$C398,'Policy Characteristics'!$C:$C,0))</f>
        <v>indst CCS</v>
      </c>
      <c r="L398" s="197">
        <f>INDEX('Policy Characteristics'!F:F,MATCH(PolicyLevers!$C398,'Policy Characteristics'!$C:$C,0))</f>
        <v>0</v>
      </c>
      <c r="M398" s="197">
        <f>INDEX('Policy Characteristics'!G:G,MATCH(PolicyLevers!$C398,'Policy Characteristics'!$C:$C,0))</f>
        <v>1</v>
      </c>
      <c r="N398" s="197">
        <f>INDEX('Policy Characteristics'!H:H,MATCH(PolicyLevers!$C398,'Policy Characteristics'!$C:$C,0))</f>
        <v>0.01</v>
      </c>
      <c r="O398" s="189" t="str">
        <f>INDEX('Policy Characteristics'!I:I,MATCH(PolicyLevers!$C398,'Policy Characteristics'!$C:$C,0))</f>
        <v>% of CO2 captured</v>
      </c>
      <c r="P398" s="199"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89" t="str">
        <f>INDEX('Policy Characteristics'!K:K,MATCH(PolicyLevers!$C398,'Policy Characteristics'!$C:$C,0))</f>
        <v>ccs.html#ccs</v>
      </c>
      <c r="R398" s="189" t="str">
        <f>INDEX('Policy Characteristics'!L:L,MATCH(PolicyLevers!$C398,'Policy Characteristics'!$C:$C,0))</f>
        <v>carbon-capture-and-sequestration.html</v>
      </c>
      <c r="S398" s="219">
        <f>INDEX('Policy Characteristics'!M:M,MATCH(PolicyLevers!$C398,'Policy Characteristics'!$C:$C,0))</f>
        <v>0</v>
      </c>
      <c r="T398" s="184">
        <f>INDEX('Policy Characteristics'!N:N,MATCH(PolicyLevers!$C398,'Policy Characteristics'!$C:$C,0))</f>
        <v>0</v>
      </c>
      <c r="U398" s="181">
        <f>INDEX('Policy Characteristics'!O:O,MATCH(PolicyLevers!$C398,'Policy Characteristics'!$C:$C,0))</f>
        <v>0</v>
      </c>
    </row>
    <row r="399" spans="1:21" x14ac:dyDescent="0.25">
      <c r="A399" s="350" t="str">
        <f>INDEX('Policy Characteristics'!A:A,MATCH(PolicyLevers!$C399,'Policy Characteristics'!$C:$C,0))</f>
        <v>Industry</v>
      </c>
      <c r="B399" s="354" t="str">
        <f>INDEX('Policy Characteristics'!B:B,MATCH(PolicyLevers!$C399,'Policy Characteristics'!$C:$C,0))</f>
        <v>Carbon Capture and Sequestration</v>
      </c>
      <c r="C399" s="189" t="str">
        <f t="shared" si="27"/>
        <v>Industry Sector Fraction of Potential Additional CCS Achieved</v>
      </c>
      <c r="D399" s="191" t="s">
        <v>2052</v>
      </c>
      <c r="E399" s="191" t="s">
        <v>756</v>
      </c>
      <c r="F399" s="181" t="s">
        <v>2102</v>
      </c>
      <c r="G399" s="184" t="s">
        <v>758</v>
      </c>
      <c r="H399" s="259">
        <v>956</v>
      </c>
      <c r="I399" s="361" t="s">
        <v>332</v>
      </c>
      <c r="J399" s="189" t="str">
        <f>INDEX('Policy Characteristics'!D:D,MATCH(PolicyLevers!$C399,'Policy Characteristics'!$C:$C,0))</f>
        <v>Industry CCS</v>
      </c>
      <c r="K399" s="189" t="str">
        <f>INDEX('Policy Characteristics'!E:E,MATCH(PolicyLevers!$C399,'Policy Characteristics'!$C:$C,0))</f>
        <v>indst CCS</v>
      </c>
      <c r="L399" s="197">
        <f>INDEX('Policy Characteristics'!F:F,MATCH(PolicyLevers!$C399,'Policy Characteristics'!$C:$C,0))</f>
        <v>0</v>
      </c>
      <c r="M399" s="197">
        <f>INDEX('Policy Characteristics'!G:G,MATCH(PolicyLevers!$C399,'Policy Characteristics'!$C:$C,0))</f>
        <v>1</v>
      </c>
      <c r="N399" s="197">
        <f>INDEX('Policy Characteristics'!H:H,MATCH(PolicyLevers!$C399,'Policy Characteristics'!$C:$C,0))</f>
        <v>0.01</v>
      </c>
      <c r="O399" s="189" t="str">
        <f>INDEX('Policy Characteristics'!I:I,MATCH(PolicyLevers!$C399,'Policy Characteristics'!$C:$C,0))</f>
        <v>% of CO2 captured</v>
      </c>
      <c r="P399" s="199"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89" t="str">
        <f>INDEX('Policy Characteristics'!K:K,MATCH(PolicyLevers!$C399,'Policy Characteristics'!$C:$C,0))</f>
        <v>ccs.html#ccs</v>
      </c>
      <c r="R399" s="189" t="str">
        <f>INDEX('Policy Characteristics'!L:L,MATCH(PolicyLevers!$C399,'Policy Characteristics'!$C:$C,0))</f>
        <v>carbon-capture-and-sequestration.html</v>
      </c>
      <c r="S399" s="219">
        <f>INDEX('Policy Characteristics'!M:M,MATCH(PolicyLevers!$C399,'Policy Characteristics'!$C:$C,0))</f>
        <v>0</v>
      </c>
      <c r="T399" s="184">
        <f>INDEX('Policy Characteristics'!N:N,MATCH(PolicyLevers!$C399,'Policy Characteristics'!$C:$C,0))</f>
        <v>0</v>
      </c>
      <c r="U399" s="181">
        <f>INDEX('Policy Characteristics'!O:O,MATCH(PolicyLevers!$C399,'Policy Characteristics'!$C:$C,0))</f>
        <v>0</v>
      </c>
    </row>
    <row r="400" spans="1:21" x14ac:dyDescent="0.25">
      <c r="A400" s="350" t="str">
        <f>INDEX('Policy Characteristics'!A:A,MATCH(PolicyLevers!$C400,'Policy Characteristics'!$C:$C,0))</f>
        <v>Industry</v>
      </c>
      <c r="B400" s="354" t="str">
        <f>INDEX('Policy Characteristics'!B:B,MATCH(PolicyLevers!$C400,'Policy Characteristics'!$C:$C,0))</f>
        <v>Carbon Capture and Sequestration</v>
      </c>
      <c r="C400" s="189" t="str">
        <f t="shared" si="27"/>
        <v>Industry Sector Fraction of Potential Additional CCS Achieved</v>
      </c>
      <c r="D400" s="191" t="s">
        <v>2052</v>
      </c>
      <c r="E400" s="191" t="s">
        <v>762</v>
      </c>
      <c r="F400" s="181" t="s">
        <v>2102</v>
      </c>
      <c r="G400" s="184" t="s">
        <v>763</v>
      </c>
      <c r="H400" s="259">
        <v>957</v>
      </c>
      <c r="I400" s="361" t="s">
        <v>332</v>
      </c>
      <c r="J400" s="189" t="str">
        <f>INDEX('Policy Characteristics'!D:D,MATCH(PolicyLevers!$C400,'Policy Characteristics'!$C:$C,0))</f>
        <v>Industry CCS</v>
      </c>
      <c r="K400" s="189" t="str">
        <f>INDEX('Policy Characteristics'!E:E,MATCH(PolicyLevers!$C400,'Policy Characteristics'!$C:$C,0))</f>
        <v>indst CCS</v>
      </c>
      <c r="L400" s="197">
        <f>INDEX('Policy Characteristics'!F:F,MATCH(PolicyLevers!$C400,'Policy Characteristics'!$C:$C,0))</f>
        <v>0</v>
      </c>
      <c r="M400" s="197">
        <f>INDEX('Policy Characteristics'!G:G,MATCH(PolicyLevers!$C400,'Policy Characteristics'!$C:$C,0))</f>
        <v>1</v>
      </c>
      <c r="N400" s="197">
        <f>INDEX('Policy Characteristics'!H:H,MATCH(PolicyLevers!$C400,'Policy Characteristics'!$C:$C,0))</f>
        <v>0.01</v>
      </c>
      <c r="O400" s="189" t="str">
        <f>INDEX('Policy Characteristics'!I:I,MATCH(PolicyLevers!$C400,'Policy Characteristics'!$C:$C,0))</f>
        <v>% of CO2 captured</v>
      </c>
      <c r="P400" s="199"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89" t="str">
        <f>INDEX('Policy Characteristics'!K:K,MATCH(PolicyLevers!$C400,'Policy Characteristics'!$C:$C,0))</f>
        <v>ccs.html#ccs</v>
      </c>
      <c r="R400" s="189" t="str">
        <f>INDEX('Policy Characteristics'!L:L,MATCH(PolicyLevers!$C400,'Policy Characteristics'!$C:$C,0))</f>
        <v>carbon-capture-and-sequestration.html</v>
      </c>
      <c r="S400" s="219">
        <f>INDEX('Policy Characteristics'!M:M,MATCH(PolicyLevers!$C400,'Policy Characteristics'!$C:$C,0))</f>
        <v>0</v>
      </c>
      <c r="T400" s="184">
        <f>INDEX('Policy Characteristics'!N:N,MATCH(PolicyLevers!$C400,'Policy Characteristics'!$C:$C,0))</f>
        <v>0</v>
      </c>
      <c r="U400" s="181">
        <f>INDEX('Policy Characteristics'!O:O,MATCH(PolicyLevers!$C400,'Policy Characteristics'!$C:$C,0))</f>
        <v>0</v>
      </c>
    </row>
    <row r="401" spans="1:21" x14ac:dyDescent="0.25">
      <c r="A401" s="350" t="str">
        <f>INDEX('Policy Characteristics'!A:A,MATCH(PolicyLevers!$C401,'Policy Characteristics'!$C:$C,0))</f>
        <v>Industry</v>
      </c>
      <c r="B401" s="355" t="str">
        <f>INDEX('Policy Characteristics'!B:B,MATCH(PolicyLevers!$C401,'Policy Characteristics'!$C:$C,0))</f>
        <v>Cement Clinker Substitution</v>
      </c>
      <c r="C401" s="181" t="s">
        <v>779</v>
      </c>
      <c r="D401" s="184"/>
      <c r="E401" s="184"/>
      <c r="F401" s="184"/>
      <c r="G401" s="184"/>
      <c r="H401" s="43">
        <v>43</v>
      </c>
      <c r="I401" s="356" t="s">
        <v>310</v>
      </c>
      <c r="J401" s="181" t="str">
        <f>INDEX('Policy Characteristics'!D:D,MATCH(PolicyLevers!$C401,'Policy Characteristics'!$C:$C,0))</f>
        <v>Cement Clinker Substitution</v>
      </c>
      <c r="K401" s="181" t="str">
        <f>INDEX('Policy Characteristics'!E:E,MATCH(PolicyLevers!$C401,'Policy Characteristics'!$C:$C,0))</f>
        <v>indst cement measures</v>
      </c>
      <c r="L401" s="203">
        <f>INDEX('Policy Characteristics'!F:F,MATCH(PolicyLevers!$C401,'Policy Characteristics'!$C:$C,0))</f>
        <v>0</v>
      </c>
      <c r="M401" s="204">
        <f>INDEX('Policy Characteristics'!G:G,MATCH(PolicyLevers!$C401,'Policy Characteristics'!$C:$C,0))</f>
        <v>1</v>
      </c>
      <c r="N401" s="204">
        <f>INDEX('Policy Characteristics'!H:H,MATCH(PolicyLevers!$C401,'Policy Characteristics'!$C:$C,0))</f>
        <v>0.01</v>
      </c>
      <c r="O401" s="184" t="str">
        <f>INDEX('Policy Characteristics'!I:I,MATCH(PolicyLevers!$C401,'Policy Characteristics'!$C:$C,0))</f>
        <v>% of potential achieved</v>
      </c>
      <c r="P401" s="186"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4" t="str">
        <f>INDEX('Policy Characteristics'!K:K,MATCH(PolicyLevers!$C401,'Policy Characteristics'!$C:$C,0))</f>
        <v>industry-ag-main.html#clinker</v>
      </c>
      <c r="R401" s="191" t="str">
        <f>INDEX('Policy Characteristics'!L:L,MATCH(PolicyLevers!$C401,'Policy Characteristics'!$C:$C,0))</f>
        <v>cement-clinker-substitution.html</v>
      </c>
      <c r="S401" s="205"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4">
        <f>INDEX('Policy Characteristics'!N:N,MATCH(PolicyLevers!$C401,'Policy Characteristics'!$C:$C,0))</f>
        <v>0</v>
      </c>
      <c r="U401" s="181">
        <f>INDEX('Policy Characteristics'!O:O,MATCH(PolicyLevers!$C401,'Policy Characteristics'!$C:$C,0))</f>
        <v>0</v>
      </c>
    </row>
    <row r="402" spans="1:21" s="189" customFormat="1" x14ac:dyDescent="0.25">
      <c r="A402" s="350" t="str">
        <f>INDEX('Policy Characteristics'!A:A,MATCH(PolicyLevers!$C402,'Policy Characteristics'!$C:$C,0))</f>
        <v>Industry</v>
      </c>
      <c r="B402" s="355" t="str">
        <f>INDEX('Policy Characteristics'!B:B,MATCH(PolicyLevers!$C402,'Policy Characteristics'!$C:$C,0))</f>
        <v>Cogeneration and Waste Heat Recovery</v>
      </c>
      <c r="C402" s="181" t="s">
        <v>786</v>
      </c>
      <c r="D402" s="184"/>
      <c r="E402" s="184"/>
      <c r="F402" s="184"/>
      <c r="G402" s="184"/>
      <c r="H402" s="43">
        <v>44</v>
      </c>
      <c r="I402" s="356" t="s">
        <v>310</v>
      </c>
      <c r="J402" s="181" t="str">
        <f>INDEX('Policy Characteristics'!D:D,MATCH(PolicyLevers!$C402,'Policy Characteristics'!$C:$C,0))</f>
        <v>Cogeneration and Waste Heat Recovery</v>
      </c>
      <c r="K402" s="181" t="str">
        <f>INDEX('Policy Characteristics'!E:E,MATCH(PolicyLevers!$C402,'Policy Characteristics'!$C:$C,0))</f>
        <v>indst CHP</v>
      </c>
      <c r="L402" s="203">
        <f>INDEX('Policy Characteristics'!F:F,MATCH(PolicyLevers!$C402,'Policy Characteristics'!$C:$C,0))</f>
        <v>0</v>
      </c>
      <c r="M402" s="204">
        <f>INDEX('Policy Characteristics'!G:G,MATCH(PolicyLevers!$C402,'Policy Characteristics'!$C:$C,0))</f>
        <v>1</v>
      </c>
      <c r="N402" s="204">
        <f>INDEX('Policy Characteristics'!H:H,MATCH(PolicyLevers!$C402,'Policy Characteristics'!$C:$C,0))</f>
        <v>0.01</v>
      </c>
      <c r="O402" s="184" t="str">
        <f>INDEX('Policy Characteristics'!I:I,MATCH(PolicyLevers!$C402,'Policy Characteristics'!$C:$C,0))</f>
        <v>% of potential achieved</v>
      </c>
      <c r="P402" s="186"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4" t="str">
        <f>INDEX('Policy Characteristics'!K:K,MATCH(PolicyLevers!$C402,'Policy Characteristics'!$C:$C,0))</f>
        <v>industry-ag-main.html#cogen</v>
      </c>
      <c r="R402" s="191" t="str">
        <f>INDEX('Policy Characteristics'!L:L,MATCH(PolicyLevers!$C402,'Policy Characteristics'!$C:$C,0))</f>
        <v>cogeneration-and-waste-heat-recovery.html</v>
      </c>
      <c r="S402" s="205" t="str">
        <f>INDEX('Policy Characteristics'!M:M,MATCH(PolicyLevers!$C402,'Policy Characteristics'!$C:$C,0))</f>
        <v>Calculated from model data; see the relevant variable(s) in the InputData folder for source information.</v>
      </c>
      <c r="T402" s="199">
        <f>INDEX('Policy Characteristics'!N:N,MATCH(PolicyLevers!$C402,'Policy Characteristics'!$C:$C,0))</f>
        <v>0</v>
      </c>
      <c r="U402" s="189">
        <f>INDEX('Policy Characteristics'!O:O,MATCH(PolicyLevers!$C402,'Policy Characteristics'!$C:$C,0))</f>
        <v>0</v>
      </c>
    </row>
    <row r="403" spans="1:21" s="189" customFormat="1" x14ac:dyDescent="0.25">
      <c r="A403" s="350" t="str">
        <f>INDEX('Policy Characteristics'!A:A,MATCH(PolicyLevers!$C403,'Policy Characteristics'!$C:$C,0))</f>
        <v>Industry</v>
      </c>
      <c r="B403" s="355" t="str">
        <f>INDEX('Policy Characteristics'!B:B,MATCH(PolicyLevers!$C403,'Policy Characteristics'!$C:$C,0))</f>
        <v>Early Retirement of Industrial Facilities</v>
      </c>
      <c r="C403" s="181" t="s">
        <v>792</v>
      </c>
      <c r="D403" s="184"/>
      <c r="E403" s="184"/>
      <c r="F403" s="184"/>
      <c r="G403" s="184"/>
      <c r="H403" s="43">
        <v>45</v>
      </c>
      <c r="I403" s="356" t="s">
        <v>310</v>
      </c>
      <c r="J403" s="181" t="str">
        <f>INDEX('Policy Characteristics'!D:D,MATCH(PolicyLevers!$C403,'Policy Characteristics'!$C:$C,0))</f>
        <v>Early Retirement of Industrial Facilities</v>
      </c>
      <c r="K403" s="181" t="str">
        <f>INDEX('Policy Characteristics'!E:E,MATCH(PolicyLevers!$C403,'Policy Characteristics'!$C:$C,0))</f>
        <v>indst early retirement</v>
      </c>
      <c r="L403" s="203">
        <f>INDEX('Policy Characteristics'!F:F,MATCH(PolicyLevers!$C403,'Policy Characteristics'!$C:$C,0))</f>
        <v>0</v>
      </c>
      <c r="M403" s="204">
        <f>INDEX('Policy Characteristics'!G:G,MATCH(PolicyLevers!$C403,'Policy Characteristics'!$C:$C,0))</f>
        <v>1</v>
      </c>
      <c r="N403" s="204">
        <f>INDEX('Policy Characteristics'!H:H,MATCH(PolicyLevers!$C403,'Policy Characteristics'!$C:$C,0))</f>
        <v>0.01</v>
      </c>
      <c r="O403" s="184" t="str">
        <f>INDEX('Policy Characteristics'!I:I,MATCH(PolicyLevers!$C403,'Policy Characteristics'!$C:$C,0))</f>
        <v>% of potential achieved</v>
      </c>
      <c r="P403" s="186"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4" t="str">
        <f>INDEX('Policy Characteristics'!K:K,MATCH(PolicyLevers!$C403,'Policy Characteristics'!$C:$C,0))</f>
        <v>industry-ag-main.html#early-ret</v>
      </c>
      <c r="R403" s="191" t="str">
        <f>INDEX('Policy Characteristics'!L:L,MATCH(PolicyLevers!$C403,'Policy Characteristics'!$C:$C,0))</f>
        <v>early-retirement-of-industrial-facilities.html</v>
      </c>
      <c r="S403" s="205" t="str">
        <f>INDEX('Policy Characteristics'!M:M,MATCH(PolicyLevers!$C403,'Policy Characteristics'!$C:$C,0))</f>
        <v>Calculated from model data; see the relevant variable(s) in the InputData folder for source information.</v>
      </c>
      <c r="T403" s="199">
        <f>INDEX('Policy Characteristics'!N:N,MATCH(PolicyLevers!$C403,'Policy Characteristics'!$C:$C,0))</f>
        <v>0</v>
      </c>
      <c r="U403" s="189">
        <f>INDEX('Policy Characteristics'!O:O,MATCH(PolicyLevers!$C403,'Policy Characteristics'!$C:$C,0))</f>
        <v>0</v>
      </c>
    </row>
    <row r="404" spans="1:21" s="189" customFormat="1" x14ac:dyDescent="0.25">
      <c r="A404" s="350" t="str">
        <f>INDEX('Policy Characteristics'!A:A,MATCH(PolicyLevers!$C404,'Policy Characteristics'!$C:$C,0))</f>
        <v>Industry</v>
      </c>
      <c r="B404" s="355" t="str">
        <f>INDEX('Policy Characteristics'!B:B,MATCH(PolicyLevers!$C404,'Policy Characteristics'!$C:$C,0))</f>
        <v>Industry Energy Efficiency Standards</v>
      </c>
      <c r="C404" s="181" t="s">
        <v>798</v>
      </c>
      <c r="D404" s="184" t="s">
        <v>2098</v>
      </c>
      <c r="E404" s="184" t="s">
        <v>799</v>
      </c>
      <c r="F404" s="181" t="s">
        <v>2130</v>
      </c>
      <c r="G404" s="184" t="s">
        <v>800</v>
      </c>
      <c r="H404" s="43">
        <v>958</v>
      </c>
      <c r="I404" s="356" t="s">
        <v>310</v>
      </c>
      <c r="J404" s="181" t="str">
        <f>INDEX('Policy Characteristics'!D:D,MATCH(PolicyLevers!$C404,'Policy Characteristics'!$C:$C,0))</f>
        <v>Industry Energy Efficiency Standards</v>
      </c>
      <c r="K404" s="181" t="str">
        <f>INDEX('Policy Characteristics'!E:E,MATCH(PolicyLevers!$C404,'Policy Characteristics'!$C:$C,0))</f>
        <v>indst efficiency standards</v>
      </c>
      <c r="L404" s="204">
        <f>INDEX('Policy Characteristics'!F:F,MATCH(PolicyLevers!$C404,'Policy Characteristics'!$C:$C,0))</f>
        <v>0</v>
      </c>
      <c r="M404" s="204">
        <f>INDEX('Policy Characteristics'!G:G,MATCH(PolicyLevers!$C404,'Policy Characteristics'!$C:$C,0))</f>
        <v>0.25</v>
      </c>
      <c r="N404" s="204">
        <f>INDEX('Policy Characteristics'!H:H,MATCH(PolicyLevers!$C404,'Policy Characteristics'!$C:$C,0))</f>
        <v>0.01</v>
      </c>
      <c r="O404" s="184" t="str">
        <f>INDEX('Policy Characteristics'!I:I,MATCH(PolicyLevers!$C404,'Policy Characteristics'!$C:$C,0))</f>
        <v>% reduction in energy use</v>
      </c>
      <c r="P404" s="184"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4" t="str">
        <f>INDEX('Policy Characteristics'!K:K,MATCH(PolicyLevers!$C404,'Policy Characteristics'!$C:$C,0))</f>
        <v>industry-ag-main.html#eff-stds</v>
      </c>
      <c r="R404" s="191" t="str">
        <f>INDEX('Policy Characteristics'!L:L,MATCH(PolicyLevers!$C404,'Policy Characteristics'!$C:$C,0))</f>
        <v>industry-energy-efficiency-standards.html</v>
      </c>
      <c r="S404" s="212" t="str">
        <f>INDEX('Policy Characteristics'!M:M,MATCH(PolicyLevers!$C404,'Policy Characteristics'!$C:$C,0))</f>
        <v>U.S. DOE, 2016, Industrial Energy Efficiency Potential Analysis, https://energy.gov/sites/prod/files/2017/04/f34/energy-savings-by-state-industrial-methodology.pdf</v>
      </c>
      <c r="T404" s="191" t="str">
        <f>INDEX('Policy Characteristics'!N:N,MATCH(PolicyLevers!$C404,'Policy Characteristics'!$C:$C,0))</f>
        <v>U.S. DOE, 2016, Industrial Energy Efficiency Potential Analysis, https://energy.gov/sites/prod/files/2017/04/f34/energy-savings-by-state-industrial-methodology.pdf</v>
      </c>
      <c r="U404" s="181">
        <f>INDEX('Policy Characteristics'!O:O,MATCH(PolicyLevers!$C404,'Policy Characteristics'!$C:$C,0))</f>
        <v>0</v>
      </c>
    </row>
    <row r="405" spans="1:21" s="189" customFormat="1" x14ac:dyDescent="0.25">
      <c r="A405" s="350" t="str">
        <f>INDEX('Policy Characteristics'!A:A,MATCH(PolicyLevers!$C405,'Policy Characteristics'!$C:$C,0))</f>
        <v>Industry</v>
      </c>
      <c r="B405" s="354" t="str">
        <f>INDEX('Policy Characteristics'!B:B,MATCH(PolicyLevers!$C405,'Policy Characteristics'!$C:$C,0))</f>
        <v>Industry Energy Efficiency Standards</v>
      </c>
      <c r="C405" s="189" t="str">
        <f t="shared" ref="C405:C420" si="28">C$404</f>
        <v>Percentage Improvement in Eqpt Efficiency Standards above BAU</v>
      </c>
      <c r="D405" s="184" t="s">
        <v>2098</v>
      </c>
      <c r="E405" s="184" t="s">
        <v>806</v>
      </c>
      <c r="F405" s="181" t="s">
        <v>2130</v>
      </c>
      <c r="G405" s="184" t="s">
        <v>807</v>
      </c>
      <c r="H405" s="43">
        <v>959</v>
      </c>
      <c r="I405" s="356" t="s">
        <v>332</v>
      </c>
      <c r="J405" s="189" t="str">
        <f>INDEX('Policy Characteristics'!D:D,MATCH(PolicyLevers!$C405,'Policy Characteristics'!$C:$C,0))</f>
        <v>Industry Energy Efficiency Standards</v>
      </c>
      <c r="K405" s="197" t="str">
        <f>INDEX('Policy Characteristics'!E:E,MATCH(PolicyLevers!$C405,'Policy Characteristics'!$C:$C,0))</f>
        <v>indst efficiency standards</v>
      </c>
      <c r="L405" s="197">
        <f>INDEX('Policy Characteristics'!F:F,MATCH(PolicyLevers!$C405,'Policy Characteristics'!$C:$C,0))</f>
        <v>0</v>
      </c>
      <c r="M405" s="197">
        <f>INDEX('Policy Characteristics'!G:G,MATCH(PolicyLevers!$C405,'Policy Characteristics'!$C:$C,0))</f>
        <v>0.25</v>
      </c>
      <c r="N405" s="197">
        <f>INDEX('Policy Characteristics'!H:H,MATCH(PolicyLevers!$C405,'Policy Characteristics'!$C:$C,0))</f>
        <v>0.01</v>
      </c>
      <c r="O405" s="199" t="str">
        <f>INDEX('Policy Characteristics'!I:I,MATCH(PolicyLevers!$C405,'Policy Characteristics'!$C:$C,0))</f>
        <v>% reduction in energy use</v>
      </c>
      <c r="P405" s="199"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199" t="str">
        <f>INDEX('Policy Characteristics'!K:K,MATCH(PolicyLevers!$C405,'Policy Characteristics'!$C:$C,0))</f>
        <v>industry-ag-main.html#eff-stds</v>
      </c>
      <c r="R405" s="199" t="str">
        <f>INDEX('Policy Characteristics'!L:L,MATCH(PolicyLevers!$C405,'Policy Characteristics'!$C:$C,0))</f>
        <v>industry-energy-efficiency-standards.html</v>
      </c>
      <c r="S405" s="219" t="str">
        <f>INDEX('Policy Characteristics'!M:M,MATCH(PolicyLevers!$C405,'Policy Characteristics'!$C:$C,0))</f>
        <v>U.S. DOE, 2016, Industrial Energy Efficiency Potential Analysis, https://energy.gov/sites/prod/files/2017/04/f34/energy-savings-by-state-industrial-methodology.pdf</v>
      </c>
      <c r="T405" s="199" t="str">
        <f>INDEX('Policy Characteristics'!N:N,MATCH(PolicyLevers!$C405,'Policy Characteristics'!$C:$C,0))</f>
        <v>U.S. DOE, 2016, Industrial Energy Efficiency Potential Analysis, https://energy.gov/sites/prod/files/2017/04/f34/energy-savings-by-state-industrial-methodology.pdf</v>
      </c>
      <c r="U405" s="181">
        <f>INDEX('Policy Characteristics'!O:O,MATCH(PolicyLevers!$C405,'Policy Characteristics'!$C:$C,0))</f>
        <v>0</v>
      </c>
    </row>
    <row r="406" spans="1:21" s="189" customFormat="1" x14ac:dyDescent="0.25">
      <c r="A406" s="350" t="str">
        <f>INDEX('Policy Characteristics'!A:A,MATCH(PolicyLevers!$C406,'Policy Characteristics'!$C:$C,0))</f>
        <v>Industry</v>
      </c>
      <c r="B406" s="354" t="str">
        <f>INDEX('Policy Characteristics'!B:B,MATCH(PolicyLevers!$C406,'Policy Characteristics'!$C:$C,0))</f>
        <v>Industry Energy Efficiency Standards</v>
      </c>
      <c r="C406" s="189" t="str">
        <f t="shared" si="28"/>
        <v>Percentage Improvement in Eqpt Efficiency Standards above BAU</v>
      </c>
      <c r="D406" s="184" t="s">
        <v>2098</v>
      </c>
      <c r="E406" s="184" t="s">
        <v>808</v>
      </c>
      <c r="F406" s="181" t="s">
        <v>2130</v>
      </c>
      <c r="G406" s="184" t="s">
        <v>809</v>
      </c>
      <c r="H406" s="43">
        <v>960</v>
      </c>
      <c r="I406" s="356" t="s">
        <v>310</v>
      </c>
      <c r="J406" s="189" t="str">
        <f>INDEX('Policy Characteristics'!D:D,MATCH(PolicyLevers!$C406,'Policy Characteristics'!$C:$C,0))</f>
        <v>Industry Energy Efficiency Standards</v>
      </c>
      <c r="K406" s="197" t="str">
        <f>INDEX('Policy Characteristics'!E:E,MATCH(PolicyLevers!$C406,'Policy Characteristics'!$C:$C,0))</f>
        <v>indst efficiency standards</v>
      </c>
      <c r="L406" s="197">
        <f>INDEX('Policy Characteristics'!F:F,MATCH(PolicyLevers!$C406,'Policy Characteristics'!$C:$C,0))</f>
        <v>0</v>
      </c>
      <c r="M406" s="197">
        <f>INDEX('Policy Characteristics'!G:G,MATCH(PolicyLevers!$C406,'Policy Characteristics'!$C:$C,0))</f>
        <v>0.25</v>
      </c>
      <c r="N406" s="197">
        <f>INDEX('Policy Characteristics'!H:H,MATCH(PolicyLevers!$C406,'Policy Characteristics'!$C:$C,0))</f>
        <v>0.01</v>
      </c>
      <c r="O406" s="199" t="str">
        <f>INDEX('Policy Characteristics'!I:I,MATCH(PolicyLevers!$C406,'Policy Characteristics'!$C:$C,0))</f>
        <v>% reduction in energy use</v>
      </c>
      <c r="P406" s="199"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199" t="str">
        <f>INDEX('Policy Characteristics'!K:K,MATCH(PolicyLevers!$C406,'Policy Characteristics'!$C:$C,0))</f>
        <v>industry-ag-main.html#eff-stds</v>
      </c>
      <c r="R406" s="199" t="str">
        <f>INDEX('Policy Characteristics'!L:L,MATCH(PolicyLevers!$C406,'Policy Characteristics'!$C:$C,0))</f>
        <v>industry-energy-efficiency-standards.html</v>
      </c>
      <c r="S406" s="219" t="str">
        <f>INDEX('Policy Characteristics'!M:M,MATCH(PolicyLevers!$C406,'Policy Characteristics'!$C:$C,0))</f>
        <v>U.S. DOE, 2016, Industrial Energy Efficiency Potential Analysis, https://energy.gov/sites/prod/files/2017/04/f34/energy-savings-by-state-industrial-methodology.pdf</v>
      </c>
      <c r="T406" s="199" t="str">
        <f>INDEX('Policy Characteristics'!N:N,MATCH(PolicyLevers!$C406,'Policy Characteristics'!$C:$C,0))</f>
        <v>U.S. DOE, 2016, Industrial Energy Efficiency Potential Analysis, https://energy.gov/sites/prod/files/2017/04/f34/energy-savings-by-state-industrial-methodology.pdf</v>
      </c>
      <c r="U406" s="181">
        <f>INDEX('Policy Characteristics'!O:O,MATCH(PolicyLevers!$C406,'Policy Characteristics'!$C:$C,0))</f>
        <v>0</v>
      </c>
    </row>
    <row r="407" spans="1:21" s="189" customFormat="1" x14ac:dyDescent="0.25">
      <c r="A407" s="350" t="str">
        <f>INDEX('Policy Characteristics'!A:A,MATCH(PolicyLevers!$C407,'Policy Characteristics'!$C:$C,0))</f>
        <v>Industry</v>
      </c>
      <c r="B407" s="354" t="str">
        <f>INDEX('Policy Characteristics'!B:B,MATCH(PolicyLevers!$C407,'Policy Characteristics'!$C:$C,0))</f>
        <v>Industry Energy Efficiency Standards</v>
      </c>
      <c r="C407" s="189" t="str">
        <f t="shared" si="28"/>
        <v>Percentage Improvement in Eqpt Efficiency Standards above BAU</v>
      </c>
      <c r="D407" s="184" t="s">
        <v>2098</v>
      </c>
      <c r="E407" s="184" t="s">
        <v>810</v>
      </c>
      <c r="F407" s="181" t="s">
        <v>2130</v>
      </c>
      <c r="G407" s="184" t="s">
        <v>811</v>
      </c>
      <c r="H407" s="43">
        <v>961</v>
      </c>
      <c r="I407" s="356" t="s">
        <v>332</v>
      </c>
      <c r="J407" s="189" t="str">
        <f>INDEX('Policy Characteristics'!D:D,MATCH(PolicyLevers!$C407,'Policy Characteristics'!$C:$C,0))</f>
        <v>Industry Energy Efficiency Standards</v>
      </c>
      <c r="K407" s="197" t="str">
        <f>INDEX('Policy Characteristics'!E:E,MATCH(PolicyLevers!$C407,'Policy Characteristics'!$C:$C,0))</f>
        <v>indst efficiency standards</v>
      </c>
      <c r="L407" s="197">
        <f>INDEX('Policy Characteristics'!F:F,MATCH(PolicyLevers!$C407,'Policy Characteristics'!$C:$C,0))</f>
        <v>0</v>
      </c>
      <c r="M407" s="197">
        <f>INDEX('Policy Characteristics'!G:G,MATCH(PolicyLevers!$C407,'Policy Characteristics'!$C:$C,0))</f>
        <v>0.25</v>
      </c>
      <c r="N407" s="197">
        <f>INDEX('Policy Characteristics'!H:H,MATCH(PolicyLevers!$C407,'Policy Characteristics'!$C:$C,0))</f>
        <v>0.01</v>
      </c>
      <c r="O407" s="199" t="str">
        <f>INDEX('Policy Characteristics'!I:I,MATCH(PolicyLevers!$C407,'Policy Characteristics'!$C:$C,0))</f>
        <v>% reduction in energy use</v>
      </c>
      <c r="P407" s="199"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199" t="str">
        <f>INDEX('Policy Characteristics'!K:K,MATCH(PolicyLevers!$C407,'Policy Characteristics'!$C:$C,0))</f>
        <v>industry-ag-main.html#eff-stds</v>
      </c>
      <c r="R407" s="199" t="str">
        <f>INDEX('Policy Characteristics'!L:L,MATCH(PolicyLevers!$C407,'Policy Characteristics'!$C:$C,0))</f>
        <v>industry-energy-efficiency-standards.html</v>
      </c>
      <c r="S407" s="219" t="str">
        <f>INDEX('Policy Characteristics'!M:M,MATCH(PolicyLevers!$C407,'Policy Characteristics'!$C:$C,0))</f>
        <v>U.S. DOE, 2016, Industrial Energy Efficiency Potential Analysis, https://energy.gov/sites/prod/files/2017/04/f34/energy-savings-by-state-industrial-methodology.pdf</v>
      </c>
      <c r="T407" s="199" t="str">
        <f>INDEX('Policy Characteristics'!N:N,MATCH(PolicyLevers!$C407,'Policy Characteristics'!$C:$C,0))</f>
        <v>U.S. DOE, 2016, Industrial Energy Efficiency Potential Analysis, https://energy.gov/sites/prod/files/2017/04/f34/energy-savings-by-state-industrial-methodology.pdf</v>
      </c>
      <c r="U407" s="181">
        <f>INDEX('Policy Characteristics'!O:O,MATCH(PolicyLevers!$C407,'Policy Characteristics'!$C:$C,0))</f>
        <v>0</v>
      </c>
    </row>
    <row r="408" spans="1:21" s="189" customFormat="1" x14ac:dyDescent="0.25">
      <c r="A408" s="350" t="str">
        <f>INDEX('Policy Characteristics'!A:A,MATCH(PolicyLevers!$C408,'Policy Characteristics'!$C:$C,0))</f>
        <v>Industry</v>
      </c>
      <c r="B408" s="354" t="str">
        <f>INDEX('Policy Characteristics'!B:B,MATCH(PolicyLevers!$C408,'Policy Characteristics'!$C:$C,0))</f>
        <v>Industry Energy Efficiency Standards</v>
      </c>
      <c r="C408" s="189" t="str">
        <f t="shared" si="28"/>
        <v>Percentage Improvement in Eqpt Efficiency Standards above BAU</v>
      </c>
      <c r="D408" s="184" t="s">
        <v>2098</v>
      </c>
      <c r="E408" s="184" t="s">
        <v>812</v>
      </c>
      <c r="F408" s="181" t="s">
        <v>2130</v>
      </c>
      <c r="G408" s="184" t="s">
        <v>813</v>
      </c>
      <c r="H408" s="43">
        <v>962</v>
      </c>
      <c r="I408" s="356" t="s">
        <v>310</v>
      </c>
      <c r="J408" s="189" t="str">
        <f>INDEX('Policy Characteristics'!D:D,MATCH(PolicyLevers!$C408,'Policy Characteristics'!$C:$C,0))</f>
        <v>Industry Energy Efficiency Standards</v>
      </c>
      <c r="K408" s="197" t="str">
        <f>INDEX('Policy Characteristics'!E:E,MATCH(PolicyLevers!$C408,'Policy Characteristics'!$C:$C,0))</f>
        <v>indst efficiency standards</v>
      </c>
      <c r="L408" s="197">
        <f>INDEX('Policy Characteristics'!F:F,MATCH(PolicyLevers!$C408,'Policy Characteristics'!$C:$C,0))</f>
        <v>0</v>
      </c>
      <c r="M408" s="197">
        <f>INDEX('Policy Characteristics'!G:G,MATCH(PolicyLevers!$C408,'Policy Characteristics'!$C:$C,0))</f>
        <v>0.25</v>
      </c>
      <c r="N408" s="197">
        <f>INDEX('Policy Characteristics'!H:H,MATCH(PolicyLevers!$C408,'Policy Characteristics'!$C:$C,0))</f>
        <v>0.01</v>
      </c>
      <c r="O408" s="199" t="str">
        <f>INDEX('Policy Characteristics'!I:I,MATCH(PolicyLevers!$C408,'Policy Characteristics'!$C:$C,0))</f>
        <v>% reduction in energy use</v>
      </c>
      <c r="P408" s="199"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199" t="str">
        <f>INDEX('Policy Characteristics'!K:K,MATCH(PolicyLevers!$C408,'Policy Characteristics'!$C:$C,0))</f>
        <v>industry-ag-main.html#eff-stds</v>
      </c>
      <c r="R408" s="199" t="str">
        <f>INDEX('Policy Characteristics'!L:L,MATCH(PolicyLevers!$C408,'Policy Characteristics'!$C:$C,0))</f>
        <v>industry-energy-efficiency-standards.html</v>
      </c>
      <c r="S408" s="219" t="str">
        <f>INDEX('Policy Characteristics'!M:M,MATCH(PolicyLevers!$C408,'Policy Characteristics'!$C:$C,0))</f>
        <v>U.S. DOE, 2016, Industrial Energy Efficiency Potential Analysis, https://energy.gov/sites/prod/files/2017/04/f34/energy-savings-by-state-industrial-methodology.pdf</v>
      </c>
      <c r="T408" s="199" t="str">
        <f>INDEX('Policy Characteristics'!N:N,MATCH(PolicyLevers!$C408,'Policy Characteristics'!$C:$C,0))</f>
        <v>U.S. DOE, 2016, Industrial Energy Efficiency Potential Analysis, https://energy.gov/sites/prod/files/2017/04/f34/energy-savings-by-state-industrial-methodology.pdf</v>
      </c>
      <c r="U408" s="181">
        <f>INDEX('Policy Characteristics'!O:O,MATCH(PolicyLevers!$C408,'Policy Characteristics'!$C:$C,0))</f>
        <v>0</v>
      </c>
    </row>
    <row r="409" spans="1:21" s="189" customFormat="1" x14ac:dyDescent="0.25">
      <c r="A409" s="350" t="str">
        <f>INDEX('Policy Characteristics'!A:A,MATCH(PolicyLevers!$C409,'Policy Characteristics'!$C:$C,0))</f>
        <v>Industry</v>
      </c>
      <c r="B409" s="354" t="str">
        <f>INDEX('Policy Characteristics'!B:B,MATCH(PolicyLevers!$C409,'Policy Characteristics'!$C:$C,0))</f>
        <v>Industry Energy Efficiency Standards</v>
      </c>
      <c r="C409" s="189" t="str">
        <f t="shared" si="28"/>
        <v>Percentage Improvement in Eqpt Efficiency Standards above BAU</v>
      </c>
      <c r="D409" s="184" t="s">
        <v>2098</v>
      </c>
      <c r="E409" s="184" t="s">
        <v>814</v>
      </c>
      <c r="F409" s="181" t="s">
        <v>2130</v>
      </c>
      <c r="G409" s="184" t="s">
        <v>815</v>
      </c>
      <c r="H409" s="43">
        <v>963</v>
      </c>
      <c r="I409" s="356" t="s">
        <v>332</v>
      </c>
      <c r="J409" s="189" t="str">
        <f>INDEX('Policy Characteristics'!D:D,MATCH(PolicyLevers!$C409,'Policy Characteristics'!$C:$C,0))</f>
        <v>Industry Energy Efficiency Standards</v>
      </c>
      <c r="K409" s="197" t="str">
        <f>INDEX('Policy Characteristics'!E:E,MATCH(PolicyLevers!$C409,'Policy Characteristics'!$C:$C,0))</f>
        <v>indst efficiency standards</v>
      </c>
      <c r="L409" s="197">
        <f>INDEX('Policy Characteristics'!F:F,MATCH(PolicyLevers!$C409,'Policy Characteristics'!$C:$C,0))</f>
        <v>0</v>
      </c>
      <c r="M409" s="197">
        <f>INDEX('Policy Characteristics'!G:G,MATCH(PolicyLevers!$C409,'Policy Characteristics'!$C:$C,0))</f>
        <v>0.25</v>
      </c>
      <c r="N409" s="197">
        <f>INDEX('Policy Characteristics'!H:H,MATCH(PolicyLevers!$C409,'Policy Characteristics'!$C:$C,0))</f>
        <v>0.01</v>
      </c>
      <c r="O409" s="199" t="str">
        <f>INDEX('Policy Characteristics'!I:I,MATCH(PolicyLevers!$C409,'Policy Characteristics'!$C:$C,0))</f>
        <v>% reduction in energy use</v>
      </c>
      <c r="P409" s="199"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199" t="str">
        <f>INDEX('Policy Characteristics'!K:K,MATCH(PolicyLevers!$C409,'Policy Characteristics'!$C:$C,0))</f>
        <v>industry-ag-main.html#eff-stds</v>
      </c>
      <c r="R409" s="199" t="str">
        <f>INDEX('Policy Characteristics'!L:L,MATCH(PolicyLevers!$C409,'Policy Characteristics'!$C:$C,0))</f>
        <v>industry-energy-efficiency-standards.html</v>
      </c>
      <c r="S409" s="219" t="str">
        <f>INDEX('Policy Characteristics'!M:M,MATCH(PolicyLevers!$C409,'Policy Characteristics'!$C:$C,0))</f>
        <v>U.S. DOE, 2016, Industrial Energy Efficiency Potential Analysis, https://energy.gov/sites/prod/files/2017/04/f34/energy-savings-by-state-industrial-methodology.pdf</v>
      </c>
      <c r="T409" s="199" t="str">
        <f>INDEX('Policy Characteristics'!N:N,MATCH(PolicyLevers!$C409,'Policy Characteristics'!$C:$C,0))</f>
        <v>U.S. DOE, 2016, Industrial Energy Efficiency Potential Analysis, https://energy.gov/sites/prod/files/2017/04/f34/energy-savings-by-state-industrial-methodology.pdf</v>
      </c>
      <c r="U409" s="181">
        <f>INDEX('Policy Characteristics'!O:O,MATCH(PolicyLevers!$C409,'Policy Characteristics'!$C:$C,0))</f>
        <v>0</v>
      </c>
    </row>
    <row r="410" spans="1:21" x14ac:dyDescent="0.25">
      <c r="A410" s="350" t="str">
        <f>INDEX('Policy Characteristics'!A:A,MATCH(PolicyLevers!$C410,'Policy Characteristics'!$C:$C,0))</f>
        <v>Industry</v>
      </c>
      <c r="B410" s="354" t="str">
        <f>INDEX('Policy Characteristics'!B:B,MATCH(PolicyLevers!$C410,'Policy Characteristics'!$C:$C,0))</f>
        <v>Industry Energy Efficiency Standards</v>
      </c>
      <c r="C410" s="189" t="str">
        <f>C$404</f>
        <v>Percentage Improvement in Eqpt Efficiency Standards above BAU</v>
      </c>
      <c r="D410" s="184" t="s">
        <v>2098</v>
      </c>
      <c r="E410" s="184" t="s">
        <v>816</v>
      </c>
      <c r="F410" s="181" t="s">
        <v>2130</v>
      </c>
      <c r="G410" s="184" t="s">
        <v>817</v>
      </c>
      <c r="H410" s="43">
        <v>964</v>
      </c>
      <c r="I410" s="356" t="s">
        <v>332</v>
      </c>
      <c r="J410" s="189" t="str">
        <f>INDEX('Policy Characteristics'!D:D,MATCH(PolicyLevers!$C410,'Policy Characteristics'!$C:$C,0))</f>
        <v>Industry Energy Efficiency Standards</v>
      </c>
      <c r="K410" s="197" t="str">
        <f>INDEX('Policy Characteristics'!E:E,MATCH(PolicyLevers!$C410,'Policy Characteristics'!$C:$C,0))</f>
        <v>indst efficiency standards</v>
      </c>
      <c r="L410" s="197">
        <f>INDEX('Policy Characteristics'!F:F,MATCH(PolicyLevers!$C410,'Policy Characteristics'!$C:$C,0))</f>
        <v>0</v>
      </c>
      <c r="M410" s="197">
        <f>INDEX('Policy Characteristics'!G:G,MATCH(PolicyLevers!$C410,'Policy Characteristics'!$C:$C,0))</f>
        <v>0.25</v>
      </c>
      <c r="N410" s="197">
        <f>INDEX('Policy Characteristics'!H:H,MATCH(PolicyLevers!$C410,'Policy Characteristics'!$C:$C,0))</f>
        <v>0.01</v>
      </c>
      <c r="O410" s="199" t="str">
        <f>INDEX('Policy Characteristics'!I:I,MATCH(PolicyLevers!$C410,'Policy Characteristics'!$C:$C,0))</f>
        <v>% reduction in energy use</v>
      </c>
      <c r="P410" s="199"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199" t="str">
        <f>INDEX('Policy Characteristics'!K:K,MATCH(PolicyLevers!$C410,'Policy Characteristics'!$C:$C,0))</f>
        <v>industry-ag-main.html#eff-stds</v>
      </c>
      <c r="R410" s="199" t="str">
        <f>INDEX('Policy Characteristics'!L:L,MATCH(PolicyLevers!$C410,'Policy Characteristics'!$C:$C,0))</f>
        <v>industry-energy-efficiency-standards.html</v>
      </c>
      <c r="S410" s="219" t="str">
        <f>INDEX('Policy Characteristics'!M:M,MATCH(PolicyLevers!$C410,'Policy Characteristics'!$C:$C,0))</f>
        <v>U.S. DOE, 2016, Industrial Energy Efficiency Potential Analysis, https://energy.gov/sites/prod/files/2017/04/f34/energy-savings-by-state-industrial-methodology.pdf</v>
      </c>
      <c r="T410" s="199" t="str">
        <f>INDEX('Policy Characteristics'!N:N,MATCH(PolicyLevers!$C410,'Policy Characteristics'!$C:$C,0))</f>
        <v>U.S. DOE, 2016, Industrial Energy Efficiency Potential Analysis, https://energy.gov/sites/prod/files/2017/04/f34/energy-savings-by-state-industrial-methodology.pdf</v>
      </c>
      <c r="U410" s="181">
        <f>INDEX('Policy Characteristics'!O:O,MATCH(PolicyLevers!$C410,'Policy Characteristics'!$C:$C,0))</f>
        <v>0</v>
      </c>
    </row>
    <row r="411" spans="1:21" s="189" customFormat="1" x14ac:dyDescent="0.25">
      <c r="A411" s="350" t="str">
        <f>INDEX('Policy Characteristics'!A:A,MATCH(PolicyLevers!$C411,'Policy Characteristics'!$C:$C,0))</f>
        <v>Industry</v>
      </c>
      <c r="B411" s="354" t="str">
        <f>INDEX('Policy Characteristics'!B:B,MATCH(PolicyLevers!$C411,'Policy Characteristics'!$C:$C,0))</f>
        <v>Industry Energy Efficiency Standards</v>
      </c>
      <c r="C411" s="189" t="str">
        <f t="shared" si="28"/>
        <v>Percentage Improvement in Eqpt Efficiency Standards above BAU</v>
      </c>
      <c r="D411" s="184" t="s">
        <v>2098</v>
      </c>
      <c r="E411" s="184" t="s">
        <v>818</v>
      </c>
      <c r="F411" s="181" t="s">
        <v>2130</v>
      </c>
      <c r="G411" s="184" t="s">
        <v>819</v>
      </c>
      <c r="H411" s="43">
        <v>965</v>
      </c>
      <c r="I411" s="356" t="s">
        <v>310</v>
      </c>
      <c r="J411" s="189" t="str">
        <f>INDEX('Policy Characteristics'!D:D,MATCH(PolicyLevers!$C411,'Policy Characteristics'!$C:$C,0))</f>
        <v>Industry Energy Efficiency Standards</v>
      </c>
      <c r="K411" s="197" t="str">
        <f>INDEX('Policy Characteristics'!E:E,MATCH(PolicyLevers!$C411,'Policy Characteristics'!$C:$C,0))</f>
        <v>indst efficiency standards</v>
      </c>
      <c r="L411" s="197">
        <f>INDEX('Policy Characteristics'!F:F,MATCH(PolicyLevers!$C411,'Policy Characteristics'!$C:$C,0))</f>
        <v>0</v>
      </c>
      <c r="M411" s="197">
        <f>INDEX('Policy Characteristics'!G:G,MATCH(PolicyLevers!$C411,'Policy Characteristics'!$C:$C,0))</f>
        <v>0.25</v>
      </c>
      <c r="N411" s="197">
        <f>INDEX('Policy Characteristics'!H:H,MATCH(PolicyLevers!$C411,'Policy Characteristics'!$C:$C,0))</f>
        <v>0.01</v>
      </c>
      <c r="O411" s="199" t="str">
        <f>INDEX('Policy Characteristics'!I:I,MATCH(PolicyLevers!$C411,'Policy Characteristics'!$C:$C,0))</f>
        <v>% reduction in energy use</v>
      </c>
      <c r="P411" s="199"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199" t="str">
        <f>INDEX('Policy Characteristics'!K:K,MATCH(PolicyLevers!$C411,'Policy Characteristics'!$C:$C,0))</f>
        <v>industry-ag-main.html#eff-stds</v>
      </c>
      <c r="R411" s="199" t="str">
        <f>INDEX('Policy Characteristics'!L:L,MATCH(PolicyLevers!$C411,'Policy Characteristics'!$C:$C,0))</f>
        <v>industry-energy-efficiency-standards.html</v>
      </c>
      <c r="S411" s="219" t="str">
        <f>INDEX('Policy Characteristics'!M:M,MATCH(PolicyLevers!$C411,'Policy Characteristics'!$C:$C,0))</f>
        <v>U.S. DOE, 2016, Industrial Energy Efficiency Potential Analysis, https://energy.gov/sites/prod/files/2017/04/f34/energy-savings-by-state-industrial-methodology.pdf</v>
      </c>
      <c r="T411" s="199" t="str">
        <f>INDEX('Policy Characteristics'!N:N,MATCH(PolicyLevers!$C411,'Policy Characteristics'!$C:$C,0))</f>
        <v>U.S. DOE, 2016, Industrial Energy Efficiency Potential Analysis, https://energy.gov/sites/prod/files/2017/04/f34/energy-savings-by-state-industrial-methodology.pdf</v>
      </c>
      <c r="U411" s="181">
        <f>INDEX('Policy Characteristics'!O:O,MATCH(PolicyLevers!$C411,'Policy Characteristics'!$C:$C,0))</f>
        <v>0</v>
      </c>
    </row>
    <row r="412" spans="1:21" s="189" customFormat="1" x14ac:dyDescent="0.25">
      <c r="A412" s="350" t="str">
        <f>INDEX('Policy Characteristics'!A:A,MATCH(PolicyLevers!$C412,'Policy Characteristics'!$C:$C,0))</f>
        <v>Industry</v>
      </c>
      <c r="B412" s="354" t="str">
        <f>INDEX('Policy Characteristics'!B:B,MATCH(PolicyLevers!$C412,'Policy Characteristics'!$C:$C,0))</f>
        <v>Industry Energy Efficiency Standards</v>
      </c>
      <c r="C412" s="189" t="str">
        <f t="shared" si="28"/>
        <v>Percentage Improvement in Eqpt Efficiency Standards above BAU</v>
      </c>
      <c r="D412" s="184" t="s">
        <v>2098</v>
      </c>
      <c r="E412" s="184" t="s">
        <v>820</v>
      </c>
      <c r="F412" s="181" t="s">
        <v>2130</v>
      </c>
      <c r="G412" s="184" t="s">
        <v>821</v>
      </c>
      <c r="H412" s="43">
        <v>966</v>
      </c>
      <c r="I412" s="356" t="s">
        <v>310</v>
      </c>
      <c r="J412" s="189" t="str">
        <f>INDEX('Policy Characteristics'!D:D,MATCH(PolicyLevers!$C412,'Policy Characteristics'!$C:$C,0))</f>
        <v>Industry Energy Efficiency Standards</v>
      </c>
      <c r="K412" s="197" t="str">
        <f>INDEX('Policy Characteristics'!E:E,MATCH(PolicyLevers!$C412,'Policy Characteristics'!$C:$C,0))</f>
        <v>indst efficiency standards</v>
      </c>
      <c r="L412" s="197">
        <f>INDEX('Policy Characteristics'!F:F,MATCH(PolicyLevers!$C412,'Policy Characteristics'!$C:$C,0))</f>
        <v>0</v>
      </c>
      <c r="M412" s="197">
        <f>INDEX('Policy Characteristics'!G:G,MATCH(PolicyLevers!$C412,'Policy Characteristics'!$C:$C,0))</f>
        <v>0.25</v>
      </c>
      <c r="N412" s="197">
        <f>INDEX('Policy Characteristics'!H:H,MATCH(PolicyLevers!$C412,'Policy Characteristics'!$C:$C,0))</f>
        <v>0.01</v>
      </c>
      <c r="O412" s="199" t="str">
        <f>INDEX('Policy Characteristics'!I:I,MATCH(PolicyLevers!$C412,'Policy Characteristics'!$C:$C,0))</f>
        <v>% reduction in energy use</v>
      </c>
      <c r="P412" s="199"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199" t="str">
        <f>INDEX('Policy Characteristics'!K:K,MATCH(PolicyLevers!$C412,'Policy Characteristics'!$C:$C,0))</f>
        <v>industry-ag-main.html#eff-stds</v>
      </c>
      <c r="R412" s="199" t="str">
        <f>INDEX('Policy Characteristics'!L:L,MATCH(PolicyLevers!$C412,'Policy Characteristics'!$C:$C,0))</f>
        <v>industry-energy-efficiency-standards.html</v>
      </c>
      <c r="S412" s="219" t="str">
        <f>INDEX('Policy Characteristics'!M:M,MATCH(PolicyLevers!$C412,'Policy Characteristics'!$C:$C,0))</f>
        <v>U.S. DOE, 2016, Industrial Energy Efficiency Potential Analysis, https://energy.gov/sites/prod/files/2017/04/f34/energy-savings-by-state-industrial-methodology.pdf</v>
      </c>
      <c r="T412" s="199" t="str">
        <f>INDEX('Policy Characteristics'!N:N,MATCH(PolicyLevers!$C412,'Policy Characteristics'!$C:$C,0))</f>
        <v>U.S. DOE, 2016, Industrial Energy Efficiency Potential Analysis, https://energy.gov/sites/prod/files/2017/04/f34/energy-savings-by-state-industrial-methodology.pdf</v>
      </c>
      <c r="U412" s="181">
        <f>INDEX('Policy Characteristics'!O:O,MATCH(PolicyLevers!$C412,'Policy Characteristics'!$C:$C,0))</f>
        <v>0</v>
      </c>
    </row>
    <row r="413" spans="1:21" s="189" customFormat="1" x14ac:dyDescent="0.25">
      <c r="A413" s="350" t="str">
        <f>INDEX('Policy Characteristics'!A:A,MATCH(PolicyLevers!$C413,'Policy Characteristics'!$C:$C,0))</f>
        <v>Industry</v>
      </c>
      <c r="B413" s="354" t="str">
        <f>INDEX('Policy Characteristics'!B:B,MATCH(PolicyLevers!$C413,'Policy Characteristics'!$C:$C,0))</f>
        <v>Industry Energy Efficiency Standards</v>
      </c>
      <c r="C413" s="189" t="str">
        <f t="shared" si="28"/>
        <v>Percentage Improvement in Eqpt Efficiency Standards above BAU</v>
      </c>
      <c r="D413" s="184" t="s">
        <v>2098</v>
      </c>
      <c r="E413" s="184" t="s">
        <v>822</v>
      </c>
      <c r="F413" s="181" t="s">
        <v>2130</v>
      </c>
      <c r="G413" s="184" t="s">
        <v>823</v>
      </c>
      <c r="H413" s="43">
        <v>967</v>
      </c>
      <c r="I413" s="356" t="s">
        <v>332</v>
      </c>
      <c r="J413" s="189" t="str">
        <f>INDEX('Policy Characteristics'!D:D,MATCH(PolicyLevers!$C413,'Policy Characteristics'!$C:$C,0))</f>
        <v>Industry Energy Efficiency Standards</v>
      </c>
      <c r="K413" s="197" t="str">
        <f>INDEX('Policy Characteristics'!E:E,MATCH(PolicyLevers!$C413,'Policy Characteristics'!$C:$C,0))</f>
        <v>indst efficiency standards</v>
      </c>
      <c r="L413" s="197">
        <f>INDEX('Policy Characteristics'!F:F,MATCH(PolicyLevers!$C413,'Policy Characteristics'!$C:$C,0))</f>
        <v>0</v>
      </c>
      <c r="M413" s="197">
        <f>INDEX('Policy Characteristics'!G:G,MATCH(PolicyLevers!$C413,'Policy Characteristics'!$C:$C,0))</f>
        <v>0.25</v>
      </c>
      <c r="N413" s="197">
        <f>INDEX('Policy Characteristics'!H:H,MATCH(PolicyLevers!$C413,'Policy Characteristics'!$C:$C,0))</f>
        <v>0.01</v>
      </c>
      <c r="O413" s="199" t="str">
        <f>INDEX('Policy Characteristics'!I:I,MATCH(PolicyLevers!$C413,'Policy Characteristics'!$C:$C,0))</f>
        <v>% reduction in energy use</v>
      </c>
      <c r="P413" s="199"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199" t="str">
        <f>INDEX('Policy Characteristics'!K:K,MATCH(PolicyLevers!$C413,'Policy Characteristics'!$C:$C,0))</f>
        <v>industry-ag-main.html#eff-stds</v>
      </c>
      <c r="R413" s="199" t="str">
        <f>INDEX('Policy Characteristics'!L:L,MATCH(PolicyLevers!$C413,'Policy Characteristics'!$C:$C,0))</f>
        <v>industry-energy-efficiency-standards.html</v>
      </c>
      <c r="S413" s="219" t="str">
        <f>INDEX('Policy Characteristics'!M:M,MATCH(PolicyLevers!$C413,'Policy Characteristics'!$C:$C,0))</f>
        <v>U.S. DOE, 2016, Industrial Energy Efficiency Potential Analysis, https://energy.gov/sites/prod/files/2017/04/f34/energy-savings-by-state-industrial-methodology.pdf</v>
      </c>
      <c r="T413" s="199" t="str">
        <f>INDEX('Policy Characteristics'!N:N,MATCH(PolicyLevers!$C413,'Policy Characteristics'!$C:$C,0))</f>
        <v>U.S. DOE, 2016, Industrial Energy Efficiency Potential Analysis, https://energy.gov/sites/prod/files/2017/04/f34/energy-savings-by-state-industrial-methodology.pdf</v>
      </c>
      <c r="U413" s="181">
        <f>INDEX('Policy Characteristics'!O:O,MATCH(PolicyLevers!$C413,'Policy Characteristics'!$C:$C,0))</f>
        <v>0</v>
      </c>
    </row>
    <row r="414" spans="1:21" s="189" customFormat="1" x14ac:dyDescent="0.25">
      <c r="A414" s="350" t="str">
        <f>INDEX('Policy Characteristics'!A:A,MATCH(PolicyLevers!$C414,'Policy Characteristics'!$C:$C,0))</f>
        <v>Industry</v>
      </c>
      <c r="B414" s="354" t="str">
        <f>INDEX('Policy Characteristics'!B:B,MATCH(PolicyLevers!$C414,'Policy Characteristics'!$C:$C,0))</f>
        <v>Industry Energy Efficiency Standards</v>
      </c>
      <c r="C414" s="189" t="str">
        <f t="shared" si="28"/>
        <v>Percentage Improvement in Eqpt Efficiency Standards above BAU</v>
      </c>
      <c r="D414" s="191" t="s">
        <v>2096</v>
      </c>
      <c r="E414" s="184" t="s">
        <v>799</v>
      </c>
      <c r="F414" s="181" t="s">
        <v>1831</v>
      </c>
      <c r="G414" s="184" t="s">
        <v>800</v>
      </c>
      <c r="H414" s="43">
        <v>968</v>
      </c>
      <c r="I414" s="356" t="s">
        <v>310</v>
      </c>
      <c r="J414" s="189" t="str">
        <f>INDEX('Policy Characteristics'!D:D,MATCH(PolicyLevers!$C414,'Policy Characteristics'!$C:$C,0))</f>
        <v>Industry Energy Efficiency Standards</v>
      </c>
      <c r="K414" s="197" t="str">
        <f>INDEX('Policy Characteristics'!E:E,MATCH(PolicyLevers!$C414,'Policy Characteristics'!$C:$C,0))</f>
        <v>indst efficiency standards</v>
      </c>
      <c r="L414" s="197">
        <f>INDEX('Policy Characteristics'!F:F,MATCH(PolicyLevers!$C414,'Policy Characteristics'!$C:$C,0))</f>
        <v>0</v>
      </c>
      <c r="M414" s="197">
        <f>INDEX('Policy Characteristics'!G:G,MATCH(PolicyLevers!$C414,'Policy Characteristics'!$C:$C,0))</f>
        <v>0.25</v>
      </c>
      <c r="N414" s="197">
        <f>INDEX('Policy Characteristics'!H:H,MATCH(PolicyLevers!$C414,'Policy Characteristics'!$C:$C,0))</f>
        <v>0.01</v>
      </c>
      <c r="O414" s="199" t="str">
        <f>INDEX('Policy Characteristics'!I:I,MATCH(PolicyLevers!$C414,'Policy Characteristics'!$C:$C,0))</f>
        <v>% reduction in energy use</v>
      </c>
      <c r="P414" s="199"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199" t="str">
        <f>INDEX('Policy Characteristics'!K:K,MATCH(PolicyLevers!$C414,'Policy Characteristics'!$C:$C,0))</f>
        <v>industry-ag-main.html#eff-stds</v>
      </c>
      <c r="R414" s="199" t="str">
        <f>INDEX('Policy Characteristics'!L:L,MATCH(PolicyLevers!$C414,'Policy Characteristics'!$C:$C,0))</f>
        <v>industry-energy-efficiency-standards.html</v>
      </c>
      <c r="S414" s="219" t="str">
        <f>INDEX('Policy Characteristics'!M:M,MATCH(PolicyLevers!$C414,'Policy Characteristics'!$C:$C,0))</f>
        <v>U.S. DOE, 2016, Industrial Energy Efficiency Potential Analysis, https://energy.gov/sites/prod/files/2017/04/f34/energy-savings-by-state-industrial-methodology.pdf</v>
      </c>
      <c r="T414" s="199" t="str">
        <f>INDEX('Policy Characteristics'!N:N,MATCH(PolicyLevers!$C414,'Policy Characteristics'!$C:$C,0))</f>
        <v>U.S. DOE, 2016, Industrial Energy Efficiency Potential Analysis, https://energy.gov/sites/prod/files/2017/04/f34/energy-savings-by-state-industrial-methodology.pdf</v>
      </c>
      <c r="U414" s="181">
        <f>INDEX('Policy Characteristics'!O:O,MATCH(PolicyLevers!$C414,'Policy Characteristics'!$C:$C,0))</f>
        <v>0</v>
      </c>
    </row>
    <row r="415" spans="1:21" s="189" customFormat="1" x14ac:dyDescent="0.25">
      <c r="A415" s="350" t="str">
        <f>INDEX('Policy Characteristics'!A:A,MATCH(PolicyLevers!$C415,'Policy Characteristics'!$C:$C,0))</f>
        <v>Industry</v>
      </c>
      <c r="B415" s="354" t="str">
        <f>INDEX('Policy Characteristics'!B:B,MATCH(PolicyLevers!$C415,'Policy Characteristics'!$C:$C,0))</f>
        <v>Industry Energy Efficiency Standards</v>
      </c>
      <c r="C415" s="189" t="str">
        <f t="shared" si="28"/>
        <v>Percentage Improvement in Eqpt Efficiency Standards above BAU</v>
      </c>
      <c r="D415" s="191" t="s">
        <v>2096</v>
      </c>
      <c r="E415" s="184" t="s">
        <v>806</v>
      </c>
      <c r="F415" s="181" t="s">
        <v>1831</v>
      </c>
      <c r="G415" s="184" t="s">
        <v>807</v>
      </c>
      <c r="H415" s="43">
        <v>969</v>
      </c>
      <c r="I415" s="356" t="s">
        <v>310</v>
      </c>
      <c r="J415" s="189" t="str">
        <f>INDEX('Policy Characteristics'!D:D,MATCH(PolicyLevers!$C415,'Policy Characteristics'!$C:$C,0))</f>
        <v>Industry Energy Efficiency Standards</v>
      </c>
      <c r="K415" s="197" t="str">
        <f>INDEX('Policy Characteristics'!E:E,MATCH(PolicyLevers!$C415,'Policy Characteristics'!$C:$C,0))</f>
        <v>indst efficiency standards</v>
      </c>
      <c r="L415" s="197">
        <f>INDEX('Policy Characteristics'!F:F,MATCH(PolicyLevers!$C415,'Policy Characteristics'!$C:$C,0))</f>
        <v>0</v>
      </c>
      <c r="M415" s="197">
        <f>INDEX('Policy Characteristics'!G:G,MATCH(PolicyLevers!$C415,'Policy Characteristics'!$C:$C,0))</f>
        <v>0.25</v>
      </c>
      <c r="N415" s="197">
        <f>INDEX('Policy Characteristics'!H:H,MATCH(PolicyLevers!$C415,'Policy Characteristics'!$C:$C,0))</f>
        <v>0.01</v>
      </c>
      <c r="O415" s="199" t="str">
        <f>INDEX('Policy Characteristics'!I:I,MATCH(PolicyLevers!$C415,'Policy Characteristics'!$C:$C,0))</f>
        <v>% reduction in energy use</v>
      </c>
      <c r="P415" s="199"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199" t="str">
        <f>INDEX('Policy Characteristics'!K:K,MATCH(PolicyLevers!$C415,'Policy Characteristics'!$C:$C,0))</f>
        <v>industry-ag-main.html#eff-stds</v>
      </c>
      <c r="R415" s="199" t="str">
        <f>INDEX('Policy Characteristics'!L:L,MATCH(PolicyLevers!$C415,'Policy Characteristics'!$C:$C,0))</f>
        <v>industry-energy-efficiency-standards.html</v>
      </c>
      <c r="S415" s="219" t="str">
        <f>INDEX('Policy Characteristics'!M:M,MATCH(PolicyLevers!$C415,'Policy Characteristics'!$C:$C,0))</f>
        <v>U.S. DOE, 2016, Industrial Energy Efficiency Potential Analysis, https://energy.gov/sites/prod/files/2017/04/f34/energy-savings-by-state-industrial-methodology.pdf</v>
      </c>
      <c r="T415" s="199" t="str">
        <f>INDEX('Policy Characteristics'!N:N,MATCH(PolicyLevers!$C415,'Policy Characteristics'!$C:$C,0))</f>
        <v>U.S. DOE, 2016, Industrial Energy Efficiency Potential Analysis, https://energy.gov/sites/prod/files/2017/04/f34/energy-savings-by-state-industrial-methodology.pdf</v>
      </c>
      <c r="U415" s="181">
        <f>INDEX('Policy Characteristics'!O:O,MATCH(PolicyLevers!$C415,'Policy Characteristics'!$C:$C,0))</f>
        <v>0</v>
      </c>
    </row>
    <row r="416" spans="1:21" s="189" customFormat="1" x14ac:dyDescent="0.25">
      <c r="A416" s="350" t="str">
        <f>INDEX('Policy Characteristics'!A:A,MATCH(PolicyLevers!$C416,'Policy Characteristics'!$C:$C,0))</f>
        <v>Industry</v>
      </c>
      <c r="B416" s="354" t="str">
        <f>INDEX('Policy Characteristics'!B:B,MATCH(PolicyLevers!$C416,'Policy Characteristics'!$C:$C,0))</f>
        <v>Industry Energy Efficiency Standards</v>
      </c>
      <c r="C416" s="189" t="str">
        <f t="shared" si="28"/>
        <v>Percentage Improvement in Eqpt Efficiency Standards above BAU</v>
      </c>
      <c r="D416" s="191" t="s">
        <v>2096</v>
      </c>
      <c r="E416" s="184" t="s">
        <v>808</v>
      </c>
      <c r="F416" s="181" t="s">
        <v>1831</v>
      </c>
      <c r="G416" s="184" t="s">
        <v>809</v>
      </c>
      <c r="H416" s="43">
        <v>970</v>
      </c>
      <c r="I416" s="356" t="s">
        <v>310</v>
      </c>
      <c r="J416" s="189" t="str">
        <f>INDEX('Policy Characteristics'!D:D,MATCH(PolicyLevers!$C416,'Policy Characteristics'!$C:$C,0))</f>
        <v>Industry Energy Efficiency Standards</v>
      </c>
      <c r="K416" s="197" t="str">
        <f>INDEX('Policy Characteristics'!E:E,MATCH(PolicyLevers!$C416,'Policy Characteristics'!$C:$C,0))</f>
        <v>indst efficiency standards</v>
      </c>
      <c r="L416" s="197">
        <f>INDEX('Policy Characteristics'!F:F,MATCH(PolicyLevers!$C416,'Policy Characteristics'!$C:$C,0))</f>
        <v>0</v>
      </c>
      <c r="M416" s="197">
        <f>INDEX('Policy Characteristics'!G:G,MATCH(PolicyLevers!$C416,'Policy Characteristics'!$C:$C,0))</f>
        <v>0.25</v>
      </c>
      <c r="N416" s="197">
        <f>INDEX('Policy Characteristics'!H:H,MATCH(PolicyLevers!$C416,'Policy Characteristics'!$C:$C,0))</f>
        <v>0.01</v>
      </c>
      <c r="O416" s="199" t="str">
        <f>INDEX('Policy Characteristics'!I:I,MATCH(PolicyLevers!$C416,'Policy Characteristics'!$C:$C,0))</f>
        <v>% reduction in energy use</v>
      </c>
      <c r="P416" s="199"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199" t="str">
        <f>INDEX('Policy Characteristics'!K:K,MATCH(PolicyLevers!$C416,'Policy Characteristics'!$C:$C,0))</f>
        <v>industry-ag-main.html#eff-stds</v>
      </c>
      <c r="R416" s="199" t="str">
        <f>INDEX('Policy Characteristics'!L:L,MATCH(PolicyLevers!$C416,'Policy Characteristics'!$C:$C,0))</f>
        <v>industry-energy-efficiency-standards.html</v>
      </c>
      <c r="S416" s="219" t="str">
        <f>INDEX('Policy Characteristics'!M:M,MATCH(PolicyLevers!$C416,'Policy Characteristics'!$C:$C,0))</f>
        <v>U.S. DOE, 2016, Industrial Energy Efficiency Potential Analysis, https://energy.gov/sites/prod/files/2017/04/f34/energy-savings-by-state-industrial-methodology.pdf</v>
      </c>
      <c r="T416" s="199" t="str">
        <f>INDEX('Policy Characteristics'!N:N,MATCH(PolicyLevers!$C416,'Policy Characteristics'!$C:$C,0))</f>
        <v>U.S. DOE, 2016, Industrial Energy Efficiency Potential Analysis, https://energy.gov/sites/prod/files/2017/04/f34/energy-savings-by-state-industrial-methodology.pdf</v>
      </c>
      <c r="U416" s="181">
        <f>INDEX('Policy Characteristics'!O:O,MATCH(PolicyLevers!$C416,'Policy Characteristics'!$C:$C,0))</f>
        <v>0</v>
      </c>
    </row>
    <row r="417" spans="1:21" s="189" customFormat="1" x14ac:dyDescent="0.25">
      <c r="A417" s="350" t="str">
        <f>INDEX('Policy Characteristics'!A:A,MATCH(PolicyLevers!$C417,'Policy Characteristics'!$C:$C,0))</f>
        <v>Industry</v>
      </c>
      <c r="B417" s="354" t="str">
        <f>INDEX('Policy Characteristics'!B:B,MATCH(PolicyLevers!$C417,'Policy Characteristics'!$C:$C,0))</f>
        <v>Industry Energy Efficiency Standards</v>
      </c>
      <c r="C417" s="189" t="str">
        <f t="shared" si="28"/>
        <v>Percentage Improvement in Eqpt Efficiency Standards above BAU</v>
      </c>
      <c r="D417" s="191" t="s">
        <v>2096</v>
      </c>
      <c r="E417" s="184" t="s">
        <v>810</v>
      </c>
      <c r="F417" s="181" t="s">
        <v>1831</v>
      </c>
      <c r="G417" s="184" t="s">
        <v>811</v>
      </c>
      <c r="H417" s="43">
        <v>971</v>
      </c>
      <c r="I417" s="356" t="s">
        <v>332</v>
      </c>
      <c r="J417" s="189" t="str">
        <f>INDEX('Policy Characteristics'!D:D,MATCH(PolicyLevers!$C417,'Policy Characteristics'!$C:$C,0))</f>
        <v>Industry Energy Efficiency Standards</v>
      </c>
      <c r="K417" s="197" t="str">
        <f>INDEX('Policy Characteristics'!E:E,MATCH(PolicyLevers!$C417,'Policy Characteristics'!$C:$C,0))</f>
        <v>indst efficiency standards</v>
      </c>
      <c r="L417" s="197">
        <f>INDEX('Policy Characteristics'!F:F,MATCH(PolicyLevers!$C417,'Policy Characteristics'!$C:$C,0))</f>
        <v>0</v>
      </c>
      <c r="M417" s="197">
        <f>INDEX('Policy Characteristics'!G:G,MATCH(PolicyLevers!$C417,'Policy Characteristics'!$C:$C,0))</f>
        <v>0.25</v>
      </c>
      <c r="N417" s="197">
        <f>INDEX('Policy Characteristics'!H:H,MATCH(PolicyLevers!$C417,'Policy Characteristics'!$C:$C,0))</f>
        <v>0.01</v>
      </c>
      <c r="O417" s="199" t="str">
        <f>INDEX('Policy Characteristics'!I:I,MATCH(PolicyLevers!$C417,'Policy Characteristics'!$C:$C,0))</f>
        <v>% reduction in energy use</v>
      </c>
      <c r="P417" s="199"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199" t="str">
        <f>INDEX('Policy Characteristics'!K:K,MATCH(PolicyLevers!$C417,'Policy Characteristics'!$C:$C,0))</f>
        <v>industry-ag-main.html#eff-stds</v>
      </c>
      <c r="R417" s="199" t="str">
        <f>INDEX('Policy Characteristics'!L:L,MATCH(PolicyLevers!$C417,'Policy Characteristics'!$C:$C,0))</f>
        <v>industry-energy-efficiency-standards.html</v>
      </c>
      <c r="S417" s="219" t="str">
        <f>INDEX('Policy Characteristics'!M:M,MATCH(PolicyLevers!$C417,'Policy Characteristics'!$C:$C,0))</f>
        <v>U.S. DOE, 2016, Industrial Energy Efficiency Potential Analysis, https://energy.gov/sites/prod/files/2017/04/f34/energy-savings-by-state-industrial-methodology.pdf</v>
      </c>
      <c r="T417" s="199" t="str">
        <f>INDEX('Policy Characteristics'!N:N,MATCH(PolicyLevers!$C417,'Policy Characteristics'!$C:$C,0))</f>
        <v>U.S. DOE, 2016, Industrial Energy Efficiency Potential Analysis, https://energy.gov/sites/prod/files/2017/04/f34/energy-savings-by-state-industrial-methodology.pdf</v>
      </c>
      <c r="U417" s="181">
        <f>INDEX('Policy Characteristics'!O:O,MATCH(PolicyLevers!$C417,'Policy Characteristics'!$C:$C,0))</f>
        <v>0</v>
      </c>
    </row>
    <row r="418" spans="1:21" s="189" customFormat="1" x14ac:dyDescent="0.25">
      <c r="A418" s="350" t="str">
        <f>INDEX('Policy Characteristics'!A:A,MATCH(PolicyLevers!$C418,'Policy Characteristics'!$C:$C,0))</f>
        <v>Industry</v>
      </c>
      <c r="B418" s="354" t="str">
        <f>INDEX('Policy Characteristics'!B:B,MATCH(PolicyLevers!$C418,'Policy Characteristics'!$C:$C,0))</f>
        <v>Industry Energy Efficiency Standards</v>
      </c>
      <c r="C418" s="189" t="str">
        <f t="shared" si="28"/>
        <v>Percentage Improvement in Eqpt Efficiency Standards above BAU</v>
      </c>
      <c r="D418" s="191" t="s">
        <v>2096</v>
      </c>
      <c r="E418" s="184" t="s">
        <v>812</v>
      </c>
      <c r="F418" s="181" t="s">
        <v>1831</v>
      </c>
      <c r="G418" s="184" t="s">
        <v>813</v>
      </c>
      <c r="H418" s="43">
        <v>972</v>
      </c>
      <c r="I418" s="356" t="s">
        <v>310</v>
      </c>
      <c r="J418" s="189" t="str">
        <f>INDEX('Policy Characteristics'!D:D,MATCH(PolicyLevers!$C418,'Policy Characteristics'!$C:$C,0))</f>
        <v>Industry Energy Efficiency Standards</v>
      </c>
      <c r="K418" s="197" t="str">
        <f>INDEX('Policy Characteristics'!E:E,MATCH(PolicyLevers!$C418,'Policy Characteristics'!$C:$C,0))</f>
        <v>indst efficiency standards</v>
      </c>
      <c r="L418" s="197">
        <f>INDEX('Policy Characteristics'!F:F,MATCH(PolicyLevers!$C418,'Policy Characteristics'!$C:$C,0))</f>
        <v>0</v>
      </c>
      <c r="M418" s="197">
        <f>INDEX('Policy Characteristics'!G:G,MATCH(PolicyLevers!$C418,'Policy Characteristics'!$C:$C,0))</f>
        <v>0.25</v>
      </c>
      <c r="N418" s="197">
        <f>INDEX('Policy Characteristics'!H:H,MATCH(PolicyLevers!$C418,'Policy Characteristics'!$C:$C,0))</f>
        <v>0.01</v>
      </c>
      <c r="O418" s="199" t="str">
        <f>INDEX('Policy Characteristics'!I:I,MATCH(PolicyLevers!$C418,'Policy Characteristics'!$C:$C,0))</f>
        <v>% reduction in energy use</v>
      </c>
      <c r="P418" s="199"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199" t="str">
        <f>INDEX('Policy Characteristics'!K:K,MATCH(PolicyLevers!$C418,'Policy Characteristics'!$C:$C,0))</f>
        <v>industry-ag-main.html#eff-stds</v>
      </c>
      <c r="R418" s="199" t="str">
        <f>INDEX('Policy Characteristics'!L:L,MATCH(PolicyLevers!$C418,'Policy Characteristics'!$C:$C,0))</f>
        <v>industry-energy-efficiency-standards.html</v>
      </c>
      <c r="S418" s="219" t="str">
        <f>INDEX('Policy Characteristics'!M:M,MATCH(PolicyLevers!$C418,'Policy Characteristics'!$C:$C,0))</f>
        <v>U.S. DOE, 2016, Industrial Energy Efficiency Potential Analysis, https://energy.gov/sites/prod/files/2017/04/f34/energy-savings-by-state-industrial-methodology.pdf</v>
      </c>
      <c r="T418" s="199" t="str">
        <f>INDEX('Policy Characteristics'!N:N,MATCH(PolicyLevers!$C418,'Policy Characteristics'!$C:$C,0))</f>
        <v>U.S. DOE, 2016, Industrial Energy Efficiency Potential Analysis, https://energy.gov/sites/prod/files/2017/04/f34/energy-savings-by-state-industrial-methodology.pdf</v>
      </c>
      <c r="U418" s="181">
        <f>INDEX('Policy Characteristics'!O:O,MATCH(PolicyLevers!$C418,'Policy Characteristics'!$C:$C,0))</f>
        <v>0</v>
      </c>
    </row>
    <row r="419" spans="1:21" s="189" customFormat="1" x14ac:dyDescent="0.25">
      <c r="A419" s="350" t="str">
        <f>INDEX('Policy Characteristics'!A:A,MATCH(PolicyLevers!$C419,'Policy Characteristics'!$C:$C,0))</f>
        <v>Industry</v>
      </c>
      <c r="B419" s="354" t="str">
        <f>INDEX('Policy Characteristics'!B:B,MATCH(PolicyLevers!$C419,'Policy Characteristics'!$C:$C,0))</f>
        <v>Industry Energy Efficiency Standards</v>
      </c>
      <c r="C419" s="189" t="str">
        <f t="shared" si="28"/>
        <v>Percentage Improvement in Eqpt Efficiency Standards above BAU</v>
      </c>
      <c r="D419" s="191" t="s">
        <v>2096</v>
      </c>
      <c r="E419" s="184" t="s">
        <v>814</v>
      </c>
      <c r="F419" s="181" t="s">
        <v>1831</v>
      </c>
      <c r="G419" s="184" t="s">
        <v>815</v>
      </c>
      <c r="H419" s="43">
        <v>973</v>
      </c>
      <c r="I419" s="356" t="s">
        <v>332</v>
      </c>
      <c r="J419" s="189" t="str">
        <f>INDEX('Policy Characteristics'!D:D,MATCH(PolicyLevers!$C419,'Policy Characteristics'!$C:$C,0))</f>
        <v>Industry Energy Efficiency Standards</v>
      </c>
      <c r="K419" s="197" t="str">
        <f>INDEX('Policy Characteristics'!E:E,MATCH(PolicyLevers!$C419,'Policy Characteristics'!$C:$C,0))</f>
        <v>indst efficiency standards</v>
      </c>
      <c r="L419" s="197">
        <f>INDEX('Policy Characteristics'!F:F,MATCH(PolicyLevers!$C419,'Policy Characteristics'!$C:$C,0))</f>
        <v>0</v>
      </c>
      <c r="M419" s="197">
        <f>INDEX('Policy Characteristics'!G:G,MATCH(PolicyLevers!$C419,'Policy Characteristics'!$C:$C,0))</f>
        <v>0.25</v>
      </c>
      <c r="N419" s="197">
        <f>INDEX('Policy Characteristics'!H:H,MATCH(PolicyLevers!$C419,'Policy Characteristics'!$C:$C,0))</f>
        <v>0.01</v>
      </c>
      <c r="O419" s="199" t="str">
        <f>INDEX('Policy Characteristics'!I:I,MATCH(PolicyLevers!$C419,'Policy Characteristics'!$C:$C,0))</f>
        <v>% reduction in energy use</v>
      </c>
      <c r="P419" s="199"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199" t="str">
        <f>INDEX('Policy Characteristics'!K:K,MATCH(PolicyLevers!$C419,'Policy Characteristics'!$C:$C,0))</f>
        <v>industry-ag-main.html#eff-stds</v>
      </c>
      <c r="R419" s="199" t="str">
        <f>INDEX('Policy Characteristics'!L:L,MATCH(PolicyLevers!$C419,'Policy Characteristics'!$C:$C,0))</f>
        <v>industry-energy-efficiency-standards.html</v>
      </c>
      <c r="S419" s="219" t="str">
        <f>INDEX('Policy Characteristics'!M:M,MATCH(PolicyLevers!$C419,'Policy Characteristics'!$C:$C,0))</f>
        <v>U.S. DOE, 2016, Industrial Energy Efficiency Potential Analysis, https://energy.gov/sites/prod/files/2017/04/f34/energy-savings-by-state-industrial-methodology.pdf</v>
      </c>
      <c r="T419" s="199" t="str">
        <f>INDEX('Policy Characteristics'!N:N,MATCH(PolicyLevers!$C419,'Policy Characteristics'!$C:$C,0))</f>
        <v>U.S. DOE, 2016, Industrial Energy Efficiency Potential Analysis, https://energy.gov/sites/prod/files/2017/04/f34/energy-savings-by-state-industrial-methodology.pdf</v>
      </c>
      <c r="U419" s="181">
        <f>INDEX('Policy Characteristics'!O:O,MATCH(PolicyLevers!$C419,'Policy Characteristics'!$C:$C,0))</f>
        <v>0</v>
      </c>
    </row>
    <row r="420" spans="1:21" s="189" customFormat="1" x14ac:dyDescent="0.25">
      <c r="A420" s="350" t="str">
        <f>INDEX('Policy Characteristics'!A:A,MATCH(PolicyLevers!$C420,'Policy Characteristics'!$C:$C,0))</f>
        <v>Industry</v>
      </c>
      <c r="B420" s="354" t="str">
        <f>INDEX('Policy Characteristics'!B:B,MATCH(PolicyLevers!$C420,'Policy Characteristics'!$C:$C,0))</f>
        <v>Industry Energy Efficiency Standards</v>
      </c>
      <c r="C420" s="189" t="str">
        <f t="shared" si="28"/>
        <v>Percentage Improvement in Eqpt Efficiency Standards above BAU</v>
      </c>
      <c r="D420" s="191" t="s">
        <v>2096</v>
      </c>
      <c r="E420" s="184" t="s">
        <v>816</v>
      </c>
      <c r="F420" s="181" t="s">
        <v>1831</v>
      </c>
      <c r="G420" s="184" t="s">
        <v>817</v>
      </c>
      <c r="H420" s="43">
        <v>974</v>
      </c>
      <c r="I420" s="356" t="s">
        <v>332</v>
      </c>
      <c r="J420" s="189" t="str">
        <f>INDEX('Policy Characteristics'!D:D,MATCH(PolicyLevers!$C420,'Policy Characteristics'!$C:$C,0))</f>
        <v>Industry Energy Efficiency Standards</v>
      </c>
      <c r="K420" s="197" t="str">
        <f>INDEX('Policy Characteristics'!E:E,MATCH(PolicyLevers!$C420,'Policy Characteristics'!$C:$C,0))</f>
        <v>indst efficiency standards</v>
      </c>
      <c r="L420" s="197">
        <f>INDEX('Policy Characteristics'!F:F,MATCH(PolicyLevers!$C420,'Policy Characteristics'!$C:$C,0))</f>
        <v>0</v>
      </c>
      <c r="M420" s="197">
        <f>INDEX('Policy Characteristics'!G:G,MATCH(PolicyLevers!$C420,'Policy Characteristics'!$C:$C,0))</f>
        <v>0.25</v>
      </c>
      <c r="N420" s="197">
        <f>INDEX('Policy Characteristics'!H:H,MATCH(PolicyLevers!$C420,'Policy Characteristics'!$C:$C,0))</f>
        <v>0.01</v>
      </c>
      <c r="O420" s="199" t="str">
        <f>INDEX('Policy Characteristics'!I:I,MATCH(PolicyLevers!$C420,'Policy Characteristics'!$C:$C,0))</f>
        <v>% reduction in energy use</v>
      </c>
      <c r="P420" s="199"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199" t="str">
        <f>INDEX('Policy Characteristics'!K:K,MATCH(PolicyLevers!$C420,'Policy Characteristics'!$C:$C,0))</f>
        <v>industry-ag-main.html#eff-stds</v>
      </c>
      <c r="R420" s="199" t="str">
        <f>INDEX('Policy Characteristics'!L:L,MATCH(PolicyLevers!$C420,'Policy Characteristics'!$C:$C,0))</f>
        <v>industry-energy-efficiency-standards.html</v>
      </c>
      <c r="S420" s="219" t="str">
        <f>INDEX('Policy Characteristics'!M:M,MATCH(PolicyLevers!$C420,'Policy Characteristics'!$C:$C,0))</f>
        <v>U.S. DOE, 2016, Industrial Energy Efficiency Potential Analysis, https://energy.gov/sites/prod/files/2017/04/f34/energy-savings-by-state-industrial-methodology.pdf</v>
      </c>
      <c r="T420" s="199" t="str">
        <f>INDEX('Policy Characteristics'!N:N,MATCH(PolicyLevers!$C420,'Policy Characteristics'!$C:$C,0))</f>
        <v>U.S. DOE, 2016, Industrial Energy Efficiency Potential Analysis, https://energy.gov/sites/prod/files/2017/04/f34/energy-savings-by-state-industrial-methodology.pdf</v>
      </c>
      <c r="U420" s="181">
        <f>INDEX('Policy Characteristics'!O:O,MATCH(PolicyLevers!$C420,'Policy Characteristics'!$C:$C,0))</f>
        <v>0</v>
      </c>
    </row>
    <row r="421" spans="1:21" s="189" customFormat="1" x14ac:dyDescent="0.25">
      <c r="A421" s="350" t="str">
        <f>INDEX('Policy Characteristics'!A:A,MATCH(PolicyLevers!$C421,'Policy Characteristics'!$C:$C,0))</f>
        <v>Industry</v>
      </c>
      <c r="B421" s="354" t="str">
        <f>INDEX('Policy Characteristics'!B:B,MATCH(PolicyLevers!$C421,'Policy Characteristics'!$C:$C,0))</f>
        <v>Industry Energy Efficiency Standards</v>
      </c>
      <c r="C421" s="189" t="str">
        <f t="shared" ref="C421" si="29">C$404</f>
        <v>Percentage Improvement in Eqpt Efficiency Standards above BAU</v>
      </c>
      <c r="D421" s="191" t="s">
        <v>2096</v>
      </c>
      <c r="E421" s="184" t="s">
        <v>818</v>
      </c>
      <c r="F421" s="181" t="s">
        <v>1831</v>
      </c>
      <c r="G421" s="184" t="s">
        <v>819</v>
      </c>
      <c r="H421" s="43">
        <v>975</v>
      </c>
      <c r="I421" s="356" t="s">
        <v>310</v>
      </c>
      <c r="J421" s="189" t="str">
        <f>INDEX('Policy Characteristics'!D:D,MATCH(PolicyLevers!$C421,'Policy Characteristics'!$C:$C,0))</f>
        <v>Industry Energy Efficiency Standards</v>
      </c>
      <c r="K421" s="197" t="str">
        <f>INDEX('Policy Characteristics'!E:E,MATCH(PolicyLevers!$C421,'Policy Characteristics'!$C:$C,0))</f>
        <v>indst efficiency standards</v>
      </c>
      <c r="L421" s="197">
        <f>INDEX('Policy Characteristics'!F:F,MATCH(PolicyLevers!$C421,'Policy Characteristics'!$C:$C,0))</f>
        <v>0</v>
      </c>
      <c r="M421" s="197">
        <f>INDEX('Policy Characteristics'!G:G,MATCH(PolicyLevers!$C421,'Policy Characteristics'!$C:$C,0))</f>
        <v>0.25</v>
      </c>
      <c r="N421" s="197">
        <f>INDEX('Policy Characteristics'!H:H,MATCH(PolicyLevers!$C421,'Policy Characteristics'!$C:$C,0))</f>
        <v>0.01</v>
      </c>
      <c r="O421" s="199" t="str">
        <f>INDEX('Policy Characteristics'!I:I,MATCH(PolicyLevers!$C421,'Policy Characteristics'!$C:$C,0))</f>
        <v>% reduction in energy use</v>
      </c>
      <c r="P421" s="199"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199" t="str">
        <f>INDEX('Policy Characteristics'!K:K,MATCH(PolicyLevers!$C421,'Policy Characteristics'!$C:$C,0))</f>
        <v>industry-ag-main.html#eff-stds</v>
      </c>
      <c r="R421" s="199" t="str">
        <f>INDEX('Policy Characteristics'!L:L,MATCH(PolicyLevers!$C421,'Policy Characteristics'!$C:$C,0))</f>
        <v>industry-energy-efficiency-standards.html</v>
      </c>
      <c r="S421" s="219" t="str">
        <f>INDEX('Policy Characteristics'!M:M,MATCH(PolicyLevers!$C421,'Policy Characteristics'!$C:$C,0))</f>
        <v>U.S. DOE, 2016, Industrial Energy Efficiency Potential Analysis, https://energy.gov/sites/prod/files/2017/04/f34/energy-savings-by-state-industrial-methodology.pdf</v>
      </c>
      <c r="T421" s="199" t="str">
        <f>INDEX('Policy Characteristics'!N:N,MATCH(PolicyLevers!$C421,'Policy Characteristics'!$C:$C,0))</f>
        <v>U.S. DOE, 2016, Industrial Energy Efficiency Potential Analysis, https://energy.gov/sites/prod/files/2017/04/f34/energy-savings-by-state-industrial-methodology.pdf</v>
      </c>
      <c r="U421" s="181">
        <f>INDEX('Policy Characteristics'!O:O,MATCH(PolicyLevers!$C421,'Policy Characteristics'!$C:$C,0))</f>
        <v>0</v>
      </c>
    </row>
    <row r="422" spans="1:21" s="189" customFormat="1" x14ac:dyDescent="0.25">
      <c r="A422" s="350" t="str">
        <f>INDEX('Policy Characteristics'!A:A,MATCH(PolicyLevers!$C422,'Policy Characteristics'!$C:$C,0))</f>
        <v>Industry</v>
      </c>
      <c r="B422" s="354" t="str">
        <f>INDEX('Policy Characteristics'!B:B,MATCH(PolicyLevers!$C422,'Policy Characteristics'!$C:$C,0))</f>
        <v>Industry Energy Efficiency Standards</v>
      </c>
      <c r="C422" s="189" t="str">
        <f t="shared" ref="C422:C484" si="30">C$404</f>
        <v>Percentage Improvement in Eqpt Efficiency Standards above BAU</v>
      </c>
      <c r="D422" s="191" t="s">
        <v>2096</v>
      </c>
      <c r="E422" s="184" t="s">
        <v>820</v>
      </c>
      <c r="F422" s="181" t="s">
        <v>1831</v>
      </c>
      <c r="G422" s="184" t="s">
        <v>821</v>
      </c>
      <c r="H422" s="43">
        <v>976</v>
      </c>
      <c r="I422" s="356" t="s">
        <v>332</v>
      </c>
      <c r="J422" s="189" t="str">
        <f>INDEX('Policy Characteristics'!D:D,MATCH(PolicyLevers!$C422,'Policy Characteristics'!$C:$C,0))</f>
        <v>Industry Energy Efficiency Standards</v>
      </c>
      <c r="K422" s="197" t="str">
        <f>INDEX('Policy Characteristics'!E:E,MATCH(PolicyLevers!$C422,'Policy Characteristics'!$C:$C,0))</f>
        <v>indst efficiency standards</v>
      </c>
      <c r="L422" s="197">
        <f>INDEX('Policy Characteristics'!F:F,MATCH(PolicyLevers!$C422,'Policy Characteristics'!$C:$C,0))</f>
        <v>0</v>
      </c>
      <c r="M422" s="197">
        <f>INDEX('Policy Characteristics'!G:G,MATCH(PolicyLevers!$C422,'Policy Characteristics'!$C:$C,0))</f>
        <v>0.25</v>
      </c>
      <c r="N422" s="197">
        <f>INDEX('Policy Characteristics'!H:H,MATCH(PolicyLevers!$C422,'Policy Characteristics'!$C:$C,0))</f>
        <v>0.01</v>
      </c>
      <c r="O422" s="199" t="str">
        <f>INDEX('Policy Characteristics'!I:I,MATCH(PolicyLevers!$C422,'Policy Characteristics'!$C:$C,0))</f>
        <v>% reduction in energy use</v>
      </c>
      <c r="P422" s="199"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199" t="str">
        <f>INDEX('Policy Characteristics'!K:K,MATCH(PolicyLevers!$C422,'Policy Characteristics'!$C:$C,0))</f>
        <v>industry-ag-main.html#eff-stds</v>
      </c>
      <c r="R422" s="199" t="str">
        <f>INDEX('Policy Characteristics'!L:L,MATCH(PolicyLevers!$C422,'Policy Characteristics'!$C:$C,0))</f>
        <v>industry-energy-efficiency-standards.html</v>
      </c>
      <c r="S422" s="219" t="str">
        <f>INDEX('Policy Characteristics'!M:M,MATCH(PolicyLevers!$C422,'Policy Characteristics'!$C:$C,0))</f>
        <v>U.S. DOE, 2016, Industrial Energy Efficiency Potential Analysis, https://energy.gov/sites/prod/files/2017/04/f34/energy-savings-by-state-industrial-methodology.pdf</v>
      </c>
      <c r="T422" s="199" t="str">
        <f>INDEX('Policy Characteristics'!N:N,MATCH(PolicyLevers!$C422,'Policy Characteristics'!$C:$C,0))</f>
        <v>U.S. DOE, 2016, Industrial Energy Efficiency Potential Analysis, https://energy.gov/sites/prod/files/2017/04/f34/energy-savings-by-state-industrial-methodology.pdf</v>
      </c>
      <c r="U422" s="181">
        <f>INDEX('Policy Characteristics'!O:O,MATCH(PolicyLevers!$C422,'Policy Characteristics'!$C:$C,0))</f>
        <v>0</v>
      </c>
    </row>
    <row r="423" spans="1:21" s="189" customFormat="1" x14ac:dyDescent="0.25">
      <c r="A423" s="350" t="str">
        <f>INDEX('Policy Characteristics'!A:A,MATCH(PolicyLevers!$C423,'Policy Characteristics'!$C:$C,0))</f>
        <v>Industry</v>
      </c>
      <c r="B423" s="354" t="str">
        <f>INDEX('Policy Characteristics'!B:B,MATCH(PolicyLevers!$C423,'Policy Characteristics'!$C:$C,0))</f>
        <v>Industry Energy Efficiency Standards</v>
      </c>
      <c r="C423" s="189" t="str">
        <f t="shared" si="30"/>
        <v>Percentage Improvement in Eqpt Efficiency Standards above BAU</v>
      </c>
      <c r="D423" s="191" t="s">
        <v>2096</v>
      </c>
      <c r="E423" s="184" t="s">
        <v>822</v>
      </c>
      <c r="F423" s="181" t="s">
        <v>1831</v>
      </c>
      <c r="G423" s="184" t="s">
        <v>823</v>
      </c>
      <c r="H423" s="43">
        <v>977</v>
      </c>
      <c r="I423" s="356" t="s">
        <v>332</v>
      </c>
      <c r="J423" s="189" t="str">
        <f>INDEX('Policy Characteristics'!D:D,MATCH(PolicyLevers!$C423,'Policy Characteristics'!$C:$C,0))</f>
        <v>Industry Energy Efficiency Standards</v>
      </c>
      <c r="K423" s="197" t="str">
        <f>INDEX('Policy Characteristics'!E:E,MATCH(PolicyLevers!$C423,'Policy Characteristics'!$C:$C,0))</f>
        <v>indst efficiency standards</v>
      </c>
      <c r="L423" s="197">
        <f>INDEX('Policy Characteristics'!F:F,MATCH(PolicyLevers!$C423,'Policy Characteristics'!$C:$C,0))</f>
        <v>0</v>
      </c>
      <c r="M423" s="197">
        <f>INDEX('Policy Characteristics'!G:G,MATCH(PolicyLevers!$C423,'Policy Characteristics'!$C:$C,0))</f>
        <v>0.25</v>
      </c>
      <c r="N423" s="197">
        <f>INDEX('Policy Characteristics'!H:H,MATCH(PolicyLevers!$C423,'Policy Characteristics'!$C:$C,0))</f>
        <v>0.01</v>
      </c>
      <c r="O423" s="199" t="str">
        <f>INDEX('Policy Characteristics'!I:I,MATCH(PolicyLevers!$C423,'Policy Characteristics'!$C:$C,0))</f>
        <v>% reduction in energy use</v>
      </c>
      <c r="P423" s="199"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199" t="str">
        <f>INDEX('Policy Characteristics'!K:K,MATCH(PolicyLevers!$C423,'Policy Characteristics'!$C:$C,0))</f>
        <v>industry-ag-main.html#eff-stds</v>
      </c>
      <c r="R423" s="199" t="str">
        <f>INDEX('Policy Characteristics'!L:L,MATCH(PolicyLevers!$C423,'Policy Characteristics'!$C:$C,0))</f>
        <v>industry-energy-efficiency-standards.html</v>
      </c>
      <c r="S423" s="219" t="str">
        <f>INDEX('Policy Characteristics'!M:M,MATCH(PolicyLevers!$C423,'Policy Characteristics'!$C:$C,0))</f>
        <v>U.S. DOE, 2016, Industrial Energy Efficiency Potential Analysis, https://energy.gov/sites/prod/files/2017/04/f34/energy-savings-by-state-industrial-methodology.pdf</v>
      </c>
      <c r="T423" s="199" t="str">
        <f>INDEX('Policy Characteristics'!N:N,MATCH(PolicyLevers!$C423,'Policy Characteristics'!$C:$C,0))</f>
        <v>U.S. DOE, 2016, Industrial Energy Efficiency Potential Analysis, https://energy.gov/sites/prod/files/2017/04/f34/energy-savings-by-state-industrial-methodology.pdf</v>
      </c>
      <c r="U423" s="181">
        <f>INDEX('Policy Characteristics'!O:O,MATCH(PolicyLevers!$C423,'Policy Characteristics'!$C:$C,0))</f>
        <v>0</v>
      </c>
    </row>
    <row r="424" spans="1:21" s="189" customFormat="1" x14ac:dyDescent="0.25">
      <c r="A424" s="350" t="str">
        <f>INDEX('Policy Characteristics'!A:A,MATCH(PolicyLevers!$C424,'Policy Characteristics'!$C:$C,0))</f>
        <v>Industry</v>
      </c>
      <c r="B424" s="354" t="str">
        <f>INDEX('Policy Characteristics'!B:B,MATCH(PolicyLevers!$C424,'Policy Characteristics'!$C:$C,0))</f>
        <v>Industry Energy Efficiency Standards</v>
      </c>
      <c r="C424" s="189" t="str">
        <f t="shared" si="30"/>
        <v>Percentage Improvement in Eqpt Efficiency Standards above BAU</v>
      </c>
      <c r="D424" s="191" t="s">
        <v>2094</v>
      </c>
      <c r="E424" s="184" t="s">
        <v>799</v>
      </c>
      <c r="F424" s="181" t="s">
        <v>2100</v>
      </c>
      <c r="G424" s="184" t="s">
        <v>800</v>
      </c>
      <c r="H424" s="43">
        <v>978</v>
      </c>
      <c r="I424" s="356" t="s">
        <v>310</v>
      </c>
      <c r="J424" s="189" t="str">
        <f>INDEX('Policy Characteristics'!D:D,MATCH(PolicyLevers!$C424,'Policy Characteristics'!$C:$C,0))</f>
        <v>Industry Energy Efficiency Standards</v>
      </c>
      <c r="K424" s="197" t="str">
        <f>INDEX('Policy Characteristics'!E:E,MATCH(PolicyLevers!$C424,'Policy Characteristics'!$C:$C,0))</f>
        <v>indst efficiency standards</v>
      </c>
      <c r="L424" s="197">
        <f>INDEX('Policy Characteristics'!F:F,MATCH(PolicyLevers!$C424,'Policy Characteristics'!$C:$C,0))</f>
        <v>0</v>
      </c>
      <c r="M424" s="197">
        <f>INDEX('Policy Characteristics'!G:G,MATCH(PolicyLevers!$C424,'Policy Characteristics'!$C:$C,0))</f>
        <v>0.25</v>
      </c>
      <c r="N424" s="197">
        <f>INDEX('Policy Characteristics'!H:H,MATCH(PolicyLevers!$C424,'Policy Characteristics'!$C:$C,0))</f>
        <v>0.01</v>
      </c>
      <c r="O424" s="199" t="str">
        <f>INDEX('Policy Characteristics'!I:I,MATCH(PolicyLevers!$C424,'Policy Characteristics'!$C:$C,0))</f>
        <v>% reduction in energy use</v>
      </c>
      <c r="P424" s="199"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199" t="str">
        <f>INDEX('Policy Characteristics'!K:K,MATCH(PolicyLevers!$C424,'Policy Characteristics'!$C:$C,0))</f>
        <v>industry-ag-main.html#eff-stds</v>
      </c>
      <c r="R424" s="199" t="str">
        <f>INDEX('Policy Characteristics'!L:L,MATCH(PolicyLevers!$C424,'Policy Characteristics'!$C:$C,0))</f>
        <v>industry-energy-efficiency-standards.html</v>
      </c>
      <c r="S424" s="219" t="str">
        <f>INDEX('Policy Characteristics'!M:M,MATCH(PolicyLevers!$C424,'Policy Characteristics'!$C:$C,0))</f>
        <v>U.S. DOE, 2016, Industrial Energy Efficiency Potential Analysis, https://energy.gov/sites/prod/files/2017/04/f34/energy-savings-by-state-industrial-methodology.pdf</v>
      </c>
      <c r="T424" s="199" t="str">
        <f>INDEX('Policy Characteristics'!N:N,MATCH(PolicyLevers!$C424,'Policy Characteristics'!$C:$C,0))</f>
        <v>U.S. DOE, 2016, Industrial Energy Efficiency Potential Analysis, https://energy.gov/sites/prod/files/2017/04/f34/energy-savings-by-state-industrial-methodology.pdf</v>
      </c>
      <c r="U424" s="181">
        <f>INDEX('Policy Characteristics'!O:O,MATCH(PolicyLevers!$C424,'Policy Characteristics'!$C:$C,0))</f>
        <v>0</v>
      </c>
    </row>
    <row r="425" spans="1:21" s="189" customFormat="1" x14ac:dyDescent="0.25">
      <c r="A425" s="350" t="str">
        <f>INDEX('Policy Characteristics'!A:A,MATCH(PolicyLevers!$C425,'Policy Characteristics'!$C:$C,0))</f>
        <v>Industry</v>
      </c>
      <c r="B425" s="354" t="str">
        <f>INDEX('Policy Characteristics'!B:B,MATCH(PolicyLevers!$C425,'Policy Characteristics'!$C:$C,0))</f>
        <v>Industry Energy Efficiency Standards</v>
      </c>
      <c r="C425" s="189" t="str">
        <f t="shared" si="30"/>
        <v>Percentage Improvement in Eqpt Efficiency Standards above BAU</v>
      </c>
      <c r="D425" s="191" t="s">
        <v>2094</v>
      </c>
      <c r="E425" s="184" t="s">
        <v>806</v>
      </c>
      <c r="F425" s="181" t="s">
        <v>2100</v>
      </c>
      <c r="G425" s="184" t="s">
        <v>807</v>
      </c>
      <c r="H425" s="43">
        <v>979</v>
      </c>
      <c r="I425" s="356" t="s">
        <v>332</v>
      </c>
      <c r="J425" s="189" t="str">
        <f>INDEX('Policy Characteristics'!D:D,MATCH(PolicyLevers!$C425,'Policy Characteristics'!$C:$C,0))</f>
        <v>Industry Energy Efficiency Standards</v>
      </c>
      <c r="K425" s="197" t="str">
        <f>INDEX('Policy Characteristics'!E:E,MATCH(PolicyLevers!$C425,'Policy Characteristics'!$C:$C,0))</f>
        <v>indst efficiency standards</v>
      </c>
      <c r="L425" s="197">
        <f>INDEX('Policy Characteristics'!F:F,MATCH(PolicyLevers!$C425,'Policy Characteristics'!$C:$C,0))</f>
        <v>0</v>
      </c>
      <c r="M425" s="197">
        <f>INDEX('Policy Characteristics'!G:G,MATCH(PolicyLevers!$C425,'Policy Characteristics'!$C:$C,0))</f>
        <v>0.25</v>
      </c>
      <c r="N425" s="197">
        <f>INDEX('Policy Characteristics'!H:H,MATCH(PolicyLevers!$C425,'Policy Characteristics'!$C:$C,0))</f>
        <v>0.01</v>
      </c>
      <c r="O425" s="199" t="str">
        <f>INDEX('Policy Characteristics'!I:I,MATCH(PolicyLevers!$C425,'Policy Characteristics'!$C:$C,0))</f>
        <v>% reduction in energy use</v>
      </c>
      <c r="P425" s="199"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199" t="str">
        <f>INDEX('Policy Characteristics'!K:K,MATCH(PolicyLevers!$C425,'Policy Characteristics'!$C:$C,0))</f>
        <v>industry-ag-main.html#eff-stds</v>
      </c>
      <c r="R425" s="199" t="str">
        <f>INDEX('Policy Characteristics'!L:L,MATCH(PolicyLevers!$C425,'Policy Characteristics'!$C:$C,0))</f>
        <v>industry-energy-efficiency-standards.html</v>
      </c>
      <c r="S425" s="219" t="str">
        <f>INDEX('Policy Characteristics'!M:M,MATCH(PolicyLevers!$C425,'Policy Characteristics'!$C:$C,0))</f>
        <v>U.S. DOE, 2016, Industrial Energy Efficiency Potential Analysis, https://energy.gov/sites/prod/files/2017/04/f34/energy-savings-by-state-industrial-methodology.pdf</v>
      </c>
      <c r="T425" s="199" t="str">
        <f>INDEX('Policy Characteristics'!N:N,MATCH(PolicyLevers!$C425,'Policy Characteristics'!$C:$C,0))</f>
        <v>U.S. DOE, 2016, Industrial Energy Efficiency Potential Analysis, https://energy.gov/sites/prod/files/2017/04/f34/energy-savings-by-state-industrial-methodology.pdf</v>
      </c>
      <c r="U425" s="181">
        <f>INDEX('Policy Characteristics'!O:O,MATCH(PolicyLevers!$C425,'Policy Characteristics'!$C:$C,0))</f>
        <v>0</v>
      </c>
    </row>
    <row r="426" spans="1:21" s="189" customFormat="1" x14ac:dyDescent="0.25">
      <c r="A426" s="350" t="str">
        <f>INDEX('Policy Characteristics'!A:A,MATCH(PolicyLevers!$C426,'Policy Characteristics'!$C:$C,0))</f>
        <v>Industry</v>
      </c>
      <c r="B426" s="354" t="str">
        <f>INDEX('Policy Characteristics'!B:B,MATCH(PolicyLevers!$C426,'Policy Characteristics'!$C:$C,0))</f>
        <v>Industry Energy Efficiency Standards</v>
      </c>
      <c r="C426" s="189" t="str">
        <f t="shared" si="30"/>
        <v>Percentage Improvement in Eqpt Efficiency Standards above BAU</v>
      </c>
      <c r="D426" s="191" t="s">
        <v>2094</v>
      </c>
      <c r="E426" s="184" t="s">
        <v>808</v>
      </c>
      <c r="F426" s="181" t="s">
        <v>2100</v>
      </c>
      <c r="G426" s="184" t="s">
        <v>809</v>
      </c>
      <c r="H426" s="43">
        <v>980</v>
      </c>
      <c r="I426" s="356" t="s">
        <v>310</v>
      </c>
      <c r="J426" s="189" t="str">
        <f>INDEX('Policy Characteristics'!D:D,MATCH(PolicyLevers!$C426,'Policy Characteristics'!$C:$C,0))</f>
        <v>Industry Energy Efficiency Standards</v>
      </c>
      <c r="K426" s="197" t="str">
        <f>INDEX('Policy Characteristics'!E:E,MATCH(PolicyLevers!$C426,'Policy Characteristics'!$C:$C,0))</f>
        <v>indst efficiency standards</v>
      </c>
      <c r="L426" s="197">
        <f>INDEX('Policy Characteristics'!F:F,MATCH(PolicyLevers!$C426,'Policy Characteristics'!$C:$C,0))</f>
        <v>0</v>
      </c>
      <c r="M426" s="197">
        <f>INDEX('Policy Characteristics'!G:G,MATCH(PolicyLevers!$C426,'Policy Characteristics'!$C:$C,0))</f>
        <v>0.25</v>
      </c>
      <c r="N426" s="197">
        <f>INDEX('Policy Characteristics'!H:H,MATCH(PolicyLevers!$C426,'Policy Characteristics'!$C:$C,0))</f>
        <v>0.01</v>
      </c>
      <c r="O426" s="199" t="str">
        <f>INDEX('Policy Characteristics'!I:I,MATCH(PolicyLevers!$C426,'Policy Characteristics'!$C:$C,0))</f>
        <v>% reduction in energy use</v>
      </c>
      <c r="P426" s="199"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199" t="str">
        <f>INDEX('Policy Characteristics'!K:K,MATCH(PolicyLevers!$C426,'Policy Characteristics'!$C:$C,0))</f>
        <v>industry-ag-main.html#eff-stds</v>
      </c>
      <c r="R426" s="199" t="str">
        <f>INDEX('Policy Characteristics'!L:L,MATCH(PolicyLevers!$C426,'Policy Characteristics'!$C:$C,0))</f>
        <v>industry-energy-efficiency-standards.html</v>
      </c>
      <c r="S426" s="219" t="str">
        <f>INDEX('Policy Characteristics'!M:M,MATCH(PolicyLevers!$C426,'Policy Characteristics'!$C:$C,0))</f>
        <v>U.S. DOE, 2016, Industrial Energy Efficiency Potential Analysis, https://energy.gov/sites/prod/files/2017/04/f34/energy-savings-by-state-industrial-methodology.pdf</v>
      </c>
      <c r="T426" s="199" t="str">
        <f>INDEX('Policy Characteristics'!N:N,MATCH(PolicyLevers!$C426,'Policy Characteristics'!$C:$C,0))</f>
        <v>U.S. DOE, 2016, Industrial Energy Efficiency Potential Analysis, https://energy.gov/sites/prod/files/2017/04/f34/energy-savings-by-state-industrial-methodology.pdf</v>
      </c>
      <c r="U426" s="181">
        <f>INDEX('Policy Characteristics'!O:O,MATCH(PolicyLevers!$C426,'Policy Characteristics'!$C:$C,0))</f>
        <v>0</v>
      </c>
    </row>
    <row r="427" spans="1:21" s="189" customFormat="1" x14ac:dyDescent="0.25">
      <c r="A427" s="350" t="str">
        <f>INDEX('Policy Characteristics'!A:A,MATCH(PolicyLevers!$C427,'Policy Characteristics'!$C:$C,0))</f>
        <v>Industry</v>
      </c>
      <c r="B427" s="354" t="str">
        <f>INDEX('Policy Characteristics'!B:B,MATCH(PolicyLevers!$C427,'Policy Characteristics'!$C:$C,0))</f>
        <v>Industry Energy Efficiency Standards</v>
      </c>
      <c r="C427" s="189" t="str">
        <f t="shared" si="30"/>
        <v>Percentage Improvement in Eqpt Efficiency Standards above BAU</v>
      </c>
      <c r="D427" s="191" t="s">
        <v>2094</v>
      </c>
      <c r="E427" s="184" t="s">
        <v>810</v>
      </c>
      <c r="F427" s="181" t="s">
        <v>2100</v>
      </c>
      <c r="G427" s="184" t="s">
        <v>811</v>
      </c>
      <c r="H427" s="43">
        <v>981</v>
      </c>
      <c r="I427" s="356" t="s">
        <v>332</v>
      </c>
      <c r="J427" s="189" t="str">
        <f>INDEX('Policy Characteristics'!D:D,MATCH(PolicyLevers!$C427,'Policy Characteristics'!$C:$C,0))</f>
        <v>Industry Energy Efficiency Standards</v>
      </c>
      <c r="K427" s="197" t="str">
        <f>INDEX('Policy Characteristics'!E:E,MATCH(PolicyLevers!$C427,'Policy Characteristics'!$C:$C,0))</f>
        <v>indst efficiency standards</v>
      </c>
      <c r="L427" s="197">
        <f>INDEX('Policy Characteristics'!F:F,MATCH(PolicyLevers!$C427,'Policy Characteristics'!$C:$C,0))</f>
        <v>0</v>
      </c>
      <c r="M427" s="197">
        <f>INDEX('Policy Characteristics'!G:G,MATCH(PolicyLevers!$C427,'Policy Characteristics'!$C:$C,0))</f>
        <v>0.25</v>
      </c>
      <c r="N427" s="197">
        <f>INDEX('Policy Characteristics'!H:H,MATCH(PolicyLevers!$C427,'Policy Characteristics'!$C:$C,0))</f>
        <v>0.01</v>
      </c>
      <c r="O427" s="199" t="str">
        <f>INDEX('Policy Characteristics'!I:I,MATCH(PolicyLevers!$C427,'Policy Characteristics'!$C:$C,0))</f>
        <v>% reduction in energy use</v>
      </c>
      <c r="P427" s="199"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199" t="str">
        <f>INDEX('Policy Characteristics'!K:K,MATCH(PolicyLevers!$C427,'Policy Characteristics'!$C:$C,0))</f>
        <v>industry-ag-main.html#eff-stds</v>
      </c>
      <c r="R427" s="199" t="str">
        <f>INDEX('Policy Characteristics'!L:L,MATCH(PolicyLevers!$C427,'Policy Characteristics'!$C:$C,0))</f>
        <v>industry-energy-efficiency-standards.html</v>
      </c>
      <c r="S427" s="219" t="str">
        <f>INDEX('Policy Characteristics'!M:M,MATCH(PolicyLevers!$C427,'Policy Characteristics'!$C:$C,0))</f>
        <v>U.S. DOE, 2016, Industrial Energy Efficiency Potential Analysis, https://energy.gov/sites/prod/files/2017/04/f34/energy-savings-by-state-industrial-methodology.pdf</v>
      </c>
      <c r="T427" s="199" t="str">
        <f>INDEX('Policy Characteristics'!N:N,MATCH(PolicyLevers!$C427,'Policy Characteristics'!$C:$C,0))</f>
        <v>U.S. DOE, 2016, Industrial Energy Efficiency Potential Analysis, https://energy.gov/sites/prod/files/2017/04/f34/energy-savings-by-state-industrial-methodology.pdf</v>
      </c>
      <c r="U427" s="181">
        <f>INDEX('Policy Characteristics'!O:O,MATCH(PolicyLevers!$C427,'Policy Characteristics'!$C:$C,0))</f>
        <v>0</v>
      </c>
    </row>
    <row r="428" spans="1:21" s="189" customFormat="1" x14ac:dyDescent="0.25">
      <c r="A428" s="350" t="str">
        <f>INDEX('Policy Characteristics'!A:A,MATCH(PolicyLevers!$C428,'Policy Characteristics'!$C:$C,0))</f>
        <v>Industry</v>
      </c>
      <c r="B428" s="354" t="str">
        <f>INDEX('Policy Characteristics'!B:B,MATCH(PolicyLevers!$C428,'Policy Characteristics'!$C:$C,0))</f>
        <v>Industry Energy Efficiency Standards</v>
      </c>
      <c r="C428" s="189" t="str">
        <f t="shared" si="30"/>
        <v>Percentage Improvement in Eqpt Efficiency Standards above BAU</v>
      </c>
      <c r="D428" s="191" t="s">
        <v>2094</v>
      </c>
      <c r="E428" s="184" t="s">
        <v>812</v>
      </c>
      <c r="F428" s="181" t="s">
        <v>2100</v>
      </c>
      <c r="G428" s="184" t="s">
        <v>813</v>
      </c>
      <c r="H428" s="43">
        <v>982</v>
      </c>
      <c r="I428" s="356" t="s">
        <v>310</v>
      </c>
      <c r="J428" s="189" t="str">
        <f>INDEX('Policy Characteristics'!D:D,MATCH(PolicyLevers!$C428,'Policy Characteristics'!$C:$C,0))</f>
        <v>Industry Energy Efficiency Standards</v>
      </c>
      <c r="K428" s="197" t="str">
        <f>INDEX('Policy Characteristics'!E:E,MATCH(PolicyLevers!$C428,'Policy Characteristics'!$C:$C,0))</f>
        <v>indst efficiency standards</v>
      </c>
      <c r="L428" s="197">
        <f>INDEX('Policy Characteristics'!F:F,MATCH(PolicyLevers!$C428,'Policy Characteristics'!$C:$C,0))</f>
        <v>0</v>
      </c>
      <c r="M428" s="197">
        <f>INDEX('Policy Characteristics'!G:G,MATCH(PolicyLevers!$C428,'Policy Characteristics'!$C:$C,0))</f>
        <v>0.25</v>
      </c>
      <c r="N428" s="197">
        <f>INDEX('Policy Characteristics'!H:H,MATCH(PolicyLevers!$C428,'Policy Characteristics'!$C:$C,0))</f>
        <v>0.01</v>
      </c>
      <c r="O428" s="199" t="str">
        <f>INDEX('Policy Characteristics'!I:I,MATCH(PolicyLevers!$C428,'Policy Characteristics'!$C:$C,0))</f>
        <v>% reduction in energy use</v>
      </c>
      <c r="P428" s="199"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199" t="str">
        <f>INDEX('Policy Characteristics'!K:K,MATCH(PolicyLevers!$C428,'Policy Characteristics'!$C:$C,0))</f>
        <v>industry-ag-main.html#eff-stds</v>
      </c>
      <c r="R428" s="199" t="str">
        <f>INDEX('Policy Characteristics'!L:L,MATCH(PolicyLevers!$C428,'Policy Characteristics'!$C:$C,0))</f>
        <v>industry-energy-efficiency-standards.html</v>
      </c>
      <c r="S428" s="219" t="str">
        <f>INDEX('Policy Characteristics'!M:M,MATCH(PolicyLevers!$C428,'Policy Characteristics'!$C:$C,0))</f>
        <v>U.S. DOE, 2016, Industrial Energy Efficiency Potential Analysis, https://energy.gov/sites/prod/files/2017/04/f34/energy-savings-by-state-industrial-methodology.pdf</v>
      </c>
      <c r="T428" s="199" t="str">
        <f>INDEX('Policy Characteristics'!N:N,MATCH(PolicyLevers!$C428,'Policy Characteristics'!$C:$C,0))</f>
        <v>U.S. DOE, 2016, Industrial Energy Efficiency Potential Analysis, https://energy.gov/sites/prod/files/2017/04/f34/energy-savings-by-state-industrial-methodology.pdf</v>
      </c>
      <c r="U428" s="181">
        <f>INDEX('Policy Characteristics'!O:O,MATCH(PolicyLevers!$C428,'Policy Characteristics'!$C:$C,0))</f>
        <v>0</v>
      </c>
    </row>
    <row r="429" spans="1:21" s="189" customFormat="1" x14ac:dyDescent="0.25">
      <c r="A429" s="350" t="str">
        <f>INDEX('Policy Characteristics'!A:A,MATCH(PolicyLevers!$C429,'Policy Characteristics'!$C:$C,0))</f>
        <v>Industry</v>
      </c>
      <c r="B429" s="354" t="str">
        <f>INDEX('Policy Characteristics'!B:B,MATCH(PolicyLevers!$C429,'Policy Characteristics'!$C:$C,0))</f>
        <v>Industry Energy Efficiency Standards</v>
      </c>
      <c r="C429" s="189" t="str">
        <f t="shared" si="30"/>
        <v>Percentage Improvement in Eqpt Efficiency Standards above BAU</v>
      </c>
      <c r="D429" s="191" t="s">
        <v>2094</v>
      </c>
      <c r="E429" s="184" t="s">
        <v>814</v>
      </c>
      <c r="F429" s="181" t="s">
        <v>2100</v>
      </c>
      <c r="G429" s="184" t="s">
        <v>815</v>
      </c>
      <c r="H429" s="43">
        <v>983</v>
      </c>
      <c r="I429" s="356" t="s">
        <v>332</v>
      </c>
      <c r="J429" s="189" t="str">
        <f>INDEX('Policy Characteristics'!D:D,MATCH(PolicyLevers!$C429,'Policy Characteristics'!$C:$C,0))</f>
        <v>Industry Energy Efficiency Standards</v>
      </c>
      <c r="K429" s="197" t="str">
        <f>INDEX('Policy Characteristics'!E:E,MATCH(PolicyLevers!$C429,'Policy Characteristics'!$C:$C,0))</f>
        <v>indst efficiency standards</v>
      </c>
      <c r="L429" s="197">
        <f>INDEX('Policy Characteristics'!F:F,MATCH(PolicyLevers!$C429,'Policy Characteristics'!$C:$C,0))</f>
        <v>0</v>
      </c>
      <c r="M429" s="197">
        <f>INDEX('Policy Characteristics'!G:G,MATCH(PolicyLevers!$C429,'Policy Characteristics'!$C:$C,0))</f>
        <v>0.25</v>
      </c>
      <c r="N429" s="197">
        <f>INDEX('Policy Characteristics'!H:H,MATCH(PolicyLevers!$C429,'Policy Characteristics'!$C:$C,0))</f>
        <v>0.01</v>
      </c>
      <c r="O429" s="199" t="str">
        <f>INDEX('Policy Characteristics'!I:I,MATCH(PolicyLevers!$C429,'Policy Characteristics'!$C:$C,0))</f>
        <v>% reduction in energy use</v>
      </c>
      <c r="P429" s="199"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199" t="str">
        <f>INDEX('Policy Characteristics'!K:K,MATCH(PolicyLevers!$C429,'Policy Characteristics'!$C:$C,0))</f>
        <v>industry-ag-main.html#eff-stds</v>
      </c>
      <c r="R429" s="199" t="str">
        <f>INDEX('Policy Characteristics'!L:L,MATCH(PolicyLevers!$C429,'Policy Characteristics'!$C:$C,0))</f>
        <v>industry-energy-efficiency-standards.html</v>
      </c>
      <c r="S429" s="219" t="str">
        <f>INDEX('Policy Characteristics'!M:M,MATCH(PolicyLevers!$C429,'Policy Characteristics'!$C:$C,0))</f>
        <v>U.S. DOE, 2016, Industrial Energy Efficiency Potential Analysis, https://energy.gov/sites/prod/files/2017/04/f34/energy-savings-by-state-industrial-methodology.pdf</v>
      </c>
      <c r="T429" s="199" t="str">
        <f>INDEX('Policy Characteristics'!N:N,MATCH(PolicyLevers!$C429,'Policy Characteristics'!$C:$C,0))</f>
        <v>U.S. DOE, 2016, Industrial Energy Efficiency Potential Analysis, https://energy.gov/sites/prod/files/2017/04/f34/energy-savings-by-state-industrial-methodology.pdf</v>
      </c>
      <c r="U429" s="181">
        <f>INDEX('Policy Characteristics'!O:O,MATCH(PolicyLevers!$C429,'Policy Characteristics'!$C:$C,0))</f>
        <v>0</v>
      </c>
    </row>
    <row r="430" spans="1:21" s="189" customFormat="1" x14ac:dyDescent="0.25">
      <c r="A430" s="350" t="str">
        <f>INDEX('Policy Characteristics'!A:A,MATCH(PolicyLevers!$C430,'Policy Characteristics'!$C:$C,0))</f>
        <v>Industry</v>
      </c>
      <c r="B430" s="354" t="str">
        <f>INDEX('Policy Characteristics'!B:B,MATCH(PolicyLevers!$C430,'Policy Characteristics'!$C:$C,0))</f>
        <v>Industry Energy Efficiency Standards</v>
      </c>
      <c r="C430" s="189" t="str">
        <f t="shared" si="30"/>
        <v>Percentage Improvement in Eqpt Efficiency Standards above BAU</v>
      </c>
      <c r="D430" s="191" t="s">
        <v>2094</v>
      </c>
      <c r="E430" s="184" t="s">
        <v>816</v>
      </c>
      <c r="F430" s="181" t="s">
        <v>2100</v>
      </c>
      <c r="G430" s="184" t="s">
        <v>817</v>
      </c>
      <c r="H430" s="43">
        <v>984</v>
      </c>
      <c r="I430" s="356" t="s">
        <v>332</v>
      </c>
      <c r="J430" s="189" t="str">
        <f>INDEX('Policy Characteristics'!D:D,MATCH(PolicyLevers!$C430,'Policy Characteristics'!$C:$C,0))</f>
        <v>Industry Energy Efficiency Standards</v>
      </c>
      <c r="K430" s="197" t="str">
        <f>INDEX('Policy Characteristics'!E:E,MATCH(PolicyLevers!$C430,'Policy Characteristics'!$C:$C,0))</f>
        <v>indst efficiency standards</v>
      </c>
      <c r="L430" s="197">
        <f>INDEX('Policy Characteristics'!F:F,MATCH(PolicyLevers!$C430,'Policy Characteristics'!$C:$C,0))</f>
        <v>0</v>
      </c>
      <c r="M430" s="197">
        <f>INDEX('Policy Characteristics'!G:G,MATCH(PolicyLevers!$C430,'Policy Characteristics'!$C:$C,0))</f>
        <v>0.25</v>
      </c>
      <c r="N430" s="197">
        <f>INDEX('Policy Characteristics'!H:H,MATCH(PolicyLevers!$C430,'Policy Characteristics'!$C:$C,0))</f>
        <v>0.01</v>
      </c>
      <c r="O430" s="199" t="str">
        <f>INDEX('Policy Characteristics'!I:I,MATCH(PolicyLevers!$C430,'Policy Characteristics'!$C:$C,0))</f>
        <v>% reduction in energy use</v>
      </c>
      <c r="P430" s="199"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199" t="str">
        <f>INDEX('Policy Characteristics'!K:K,MATCH(PolicyLevers!$C430,'Policy Characteristics'!$C:$C,0))</f>
        <v>industry-ag-main.html#eff-stds</v>
      </c>
      <c r="R430" s="199" t="str">
        <f>INDEX('Policy Characteristics'!L:L,MATCH(PolicyLevers!$C430,'Policy Characteristics'!$C:$C,0))</f>
        <v>industry-energy-efficiency-standards.html</v>
      </c>
      <c r="S430" s="219" t="str">
        <f>INDEX('Policy Characteristics'!M:M,MATCH(PolicyLevers!$C430,'Policy Characteristics'!$C:$C,0))</f>
        <v>U.S. DOE, 2016, Industrial Energy Efficiency Potential Analysis, https://energy.gov/sites/prod/files/2017/04/f34/energy-savings-by-state-industrial-methodology.pdf</v>
      </c>
      <c r="T430" s="199" t="str">
        <f>INDEX('Policy Characteristics'!N:N,MATCH(PolicyLevers!$C430,'Policy Characteristics'!$C:$C,0))</f>
        <v>U.S. DOE, 2016, Industrial Energy Efficiency Potential Analysis, https://energy.gov/sites/prod/files/2017/04/f34/energy-savings-by-state-industrial-methodology.pdf</v>
      </c>
      <c r="U430" s="181">
        <f>INDEX('Policy Characteristics'!O:O,MATCH(PolicyLevers!$C430,'Policy Characteristics'!$C:$C,0))</f>
        <v>0</v>
      </c>
    </row>
    <row r="431" spans="1:21" s="189" customFormat="1" x14ac:dyDescent="0.25">
      <c r="A431" s="350" t="str">
        <f>INDEX('Policy Characteristics'!A:A,MATCH(PolicyLevers!$C431,'Policy Characteristics'!$C:$C,0))</f>
        <v>Industry</v>
      </c>
      <c r="B431" s="354" t="str">
        <f>INDEX('Policy Characteristics'!B:B,MATCH(PolicyLevers!$C431,'Policy Characteristics'!$C:$C,0))</f>
        <v>Industry Energy Efficiency Standards</v>
      </c>
      <c r="C431" s="189" t="str">
        <f t="shared" si="30"/>
        <v>Percentage Improvement in Eqpt Efficiency Standards above BAU</v>
      </c>
      <c r="D431" s="191" t="s">
        <v>2094</v>
      </c>
      <c r="E431" s="184" t="s">
        <v>818</v>
      </c>
      <c r="F431" s="181" t="s">
        <v>2100</v>
      </c>
      <c r="G431" s="184" t="s">
        <v>819</v>
      </c>
      <c r="H431" s="43">
        <v>985</v>
      </c>
      <c r="I431" s="356" t="s">
        <v>310</v>
      </c>
      <c r="J431" s="189" t="str">
        <f>INDEX('Policy Characteristics'!D:D,MATCH(PolicyLevers!$C431,'Policy Characteristics'!$C:$C,0))</f>
        <v>Industry Energy Efficiency Standards</v>
      </c>
      <c r="K431" s="197" t="str">
        <f>INDEX('Policy Characteristics'!E:E,MATCH(PolicyLevers!$C431,'Policy Characteristics'!$C:$C,0))</f>
        <v>indst efficiency standards</v>
      </c>
      <c r="L431" s="197">
        <f>INDEX('Policy Characteristics'!F:F,MATCH(PolicyLevers!$C431,'Policy Characteristics'!$C:$C,0))</f>
        <v>0</v>
      </c>
      <c r="M431" s="197">
        <f>INDEX('Policy Characteristics'!G:G,MATCH(PolicyLevers!$C431,'Policy Characteristics'!$C:$C,0))</f>
        <v>0.25</v>
      </c>
      <c r="N431" s="197">
        <f>INDEX('Policy Characteristics'!H:H,MATCH(PolicyLevers!$C431,'Policy Characteristics'!$C:$C,0))</f>
        <v>0.01</v>
      </c>
      <c r="O431" s="199" t="str">
        <f>INDEX('Policy Characteristics'!I:I,MATCH(PolicyLevers!$C431,'Policy Characteristics'!$C:$C,0))</f>
        <v>% reduction in energy use</v>
      </c>
      <c r="P431" s="199"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199" t="str">
        <f>INDEX('Policy Characteristics'!K:K,MATCH(PolicyLevers!$C431,'Policy Characteristics'!$C:$C,0))</f>
        <v>industry-ag-main.html#eff-stds</v>
      </c>
      <c r="R431" s="199" t="str">
        <f>INDEX('Policy Characteristics'!L:L,MATCH(PolicyLevers!$C431,'Policy Characteristics'!$C:$C,0))</f>
        <v>industry-energy-efficiency-standards.html</v>
      </c>
      <c r="S431" s="219" t="str">
        <f>INDEX('Policy Characteristics'!M:M,MATCH(PolicyLevers!$C431,'Policy Characteristics'!$C:$C,0))</f>
        <v>U.S. DOE, 2016, Industrial Energy Efficiency Potential Analysis, https://energy.gov/sites/prod/files/2017/04/f34/energy-savings-by-state-industrial-methodology.pdf</v>
      </c>
      <c r="T431" s="199" t="str">
        <f>INDEX('Policy Characteristics'!N:N,MATCH(PolicyLevers!$C431,'Policy Characteristics'!$C:$C,0))</f>
        <v>U.S. DOE, 2016, Industrial Energy Efficiency Potential Analysis, https://energy.gov/sites/prod/files/2017/04/f34/energy-savings-by-state-industrial-methodology.pdf</v>
      </c>
      <c r="U431" s="181">
        <f>INDEX('Policy Characteristics'!O:O,MATCH(PolicyLevers!$C431,'Policy Characteristics'!$C:$C,0))</f>
        <v>0</v>
      </c>
    </row>
    <row r="432" spans="1:21" s="189" customFormat="1" x14ac:dyDescent="0.25">
      <c r="A432" s="350" t="str">
        <f>INDEX('Policy Characteristics'!A:A,MATCH(PolicyLevers!$C432,'Policy Characteristics'!$C:$C,0))</f>
        <v>Industry</v>
      </c>
      <c r="B432" s="354" t="str">
        <f>INDEX('Policy Characteristics'!B:B,MATCH(PolicyLevers!$C432,'Policy Characteristics'!$C:$C,0))</f>
        <v>Industry Energy Efficiency Standards</v>
      </c>
      <c r="C432" s="189" t="str">
        <f t="shared" si="30"/>
        <v>Percentage Improvement in Eqpt Efficiency Standards above BAU</v>
      </c>
      <c r="D432" s="191" t="s">
        <v>2094</v>
      </c>
      <c r="E432" s="184" t="s">
        <v>820</v>
      </c>
      <c r="F432" s="181" t="s">
        <v>2100</v>
      </c>
      <c r="G432" s="184" t="s">
        <v>821</v>
      </c>
      <c r="H432" s="43">
        <v>986</v>
      </c>
      <c r="I432" s="356" t="s">
        <v>332</v>
      </c>
      <c r="J432" s="189" t="str">
        <f>INDEX('Policy Characteristics'!D:D,MATCH(PolicyLevers!$C432,'Policy Characteristics'!$C:$C,0))</f>
        <v>Industry Energy Efficiency Standards</v>
      </c>
      <c r="K432" s="197" t="str">
        <f>INDEX('Policy Characteristics'!E:E,MATCH(PolicyLevers!$C432,'Policy Characteristics'!$C:$C,0))</f>
        <v>indst efficiency standards</v>
      </c>
      <c r="L432" s="197">
        <f>INDEX('Policy Characteristics'!F:F,MATCH(PolicyLevers!$C432,'Policy Characteristics'!$C:$C,0))</f>
        <v>0</v>
      </c>
      <c r="M432" s="197">
        <f>INDEX('Policy Characteristics'!G:G,MATCH(PolicyLevers!$C432,'Policy Characteristics'!$C:$C,0))</f>
        <v>0.25</v>
      </c>
      <c r="N432" s="197">
        <f>INDEX('Policy Characteristics'!H:H,MATCH(PolicyLevers!$C432,'Policy Characteristics'!$C:$C,0))</f>
        <v>0.01</v>
      </c>
      <c r="O432" s="199" t="str">
        <f>INDEX('Policy Characteristics'!I:I,MATCH(PolicyLevers!$C432,'Policy Characteristics'!$C:$C,0))</f>
        <v>% reduction in energy use</v>
      </c>
      <c r="P432" s="199"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199" t="str">
        <f>INDEX('Policy Characteristics'!K:K,MATCH(PolicyLevers!$C432,'Policy Characteristics'!$C:$C,0))</f>
        <v>industry-ag-main.html#eff-stds</v>
      </c>
      <c r="R432" s="199" t="str">
        <f>INDEX('Policy Characteristics'!L:L,MATCH(PolicyLevers!$C432,'Policy Characteristics'!$C:$C,0))</f>
        <v>industry-energy-efficiency-standards.html</v>
      </c>
      <c r="S432" s="219" t="str">
        <f>INDEX('Policy Characteristics'!M:M,MATCH(PolicyLevers!$C432,'Policy Characteristics'!$C:$C,0))</f>
        <v>U.S. DOE, 2016, Industrial Energy Efficiency Potential Analysis, https://energy.gov/sites/prod/files/2017/04/f34/energy-savings-by-state-industrial-methodology.pdf</v>
      </c>
      <c r="T432" s="199" t="str">
        <f>INDEX('Policy Characteristics'!N:N,MATCH(PolicyLevers!$C432,'Policy Characteristics'!$C:$C,0))</f>
        <v>U.S. DOE, 2016, Industrial Energy Efficiency Potential Analysis, https://energy.gov/sites/prod/files/2017/04/f34/energy-savings-by-state-industrial-methodology.pdf</v>
      </c>
      <c r="U432" s="181">
        <f>INDEX('Policy Characteristics'!O:O,MATCH(PolicyLevers!$C432,'Policy Characteristics'!$C:$C,0))</f>
        <v>0</v>
      </c>
    </row>
    <row r="433" spans="1:21" s="189" customFormat="1" x14ac:dyDescent="0.25">
      <c r="A433" s="350" t="str">
        <f>INDEX('Policy Characteristics'!A:A,MATCH(PolicyLevers!$C433,'Policy Characteristics'!$C:$C,0))</f>
        <v>Industry</v>
      </c>
      <c r="B433" s="354" t="str">
        <f>INDEX('Policy Characteristics'!B:B,MATCH(PolicyLevers!$C433,'Policy Characteristics'!$C:$C,0))</f>
        <v>Industry Energy Efficiency Standards</v>
      </c>
      <c r="C433" s="189" t="str">
        <f t="shared" si="30"/>
        <v>Percentage Improvement in Eqpt Efficiency Standards above BAU</v>
      </c>
      <c r="D433" s="191" t="s">
        <v>2094</v>
      </c>
      <c r="E433" s="184" t="s">
        <v>822</v>
      </c>
      <c r="F433" s="181" t="s">
        <v>2100</v>
      </c>
      <c r="G433" s="184" t="s">
        <v>823</v>
      </c>
      <c r="H433" s="43">
        <v>987</v>
      </c>
      <c r="I433" s="356" t="s">
        <v>332</v>
      </c>
      <c r="J433" s="189" t="str">
        <f>INDEX('Policy Characteristics'!D:D,MATCH(PolicyLevers!$C433,'Policy Characteristics'!$C:$C,0))</f>
        <v>Industry Energy Efficiency Standards</v>
      </c>
      <c r="K433" s="197" t="str">
        <f>INDEX('Policy Characteristics'!E:E,MATCH(PolicyLevers!$C433,'Policy Characteristics'!$C:$C,0))</f>
        <v>indst efficiency standards</v>
      </c>
      <c r="L433" s="197">
        <f>INDEX('Policy Characteristics'!F:F,MATCH(PolicyLevers!$C433,'Policy Characteristics'!$C:$C,0))</f>
        <v>0</v>
      </c>
      <c r="M433" s="197">
        <f>INDEX('Policy Characteristics'!G:G,MATCH(PolicyLevers!$C433,'Policy Characteristics'!$C:$C,0))</f>
        <v>0.25</v>
      </c>
      <c r="N433" s="197">
        <f>INDEX('Policy Characteristics'!H:H,MATCH(PolicyLevers!$C433,'Policy Characteristics'!$C:$C,0))</f>
        <v>0.01</v>
      </c>
      <c r="O433" s="199" t="str">
        <f>INDEX('Policy Characteristics'!I:I,MATCH(PolicyLevers!$C433,'Policy Characteristics'!$C:$C,0))</f>
        <v>% reduction in energy use</v>
      </c>
      <c r="P433" s="199"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199" t="str">
        <f>INDEX('Policy Characteristics'!K:K,MATCH(PolicyLevers!$C433,'Policy Characteristics'!$C:$C,0))</f>
        <v>industry-ag-main.html#eff-stds</v>
      </c>
      <c r="R433" s="199" t="str">
        <f>INDEX('Policy Characteristics'!L:L,MATCH(PolicyLevers!$C433,'Policy Characteristics'!$C:$C,0))</f>
        <v>industry-energy-efficiency-standards.html</v>
      </c>
      <c r="S433" s="219" t="str">
        <f>INDEX('Policy Characteristics'!M:M,MATCH(PolicyLevers!$C433,'Policy Characteristics'!$C:$C,0))</f>
        <v>U.S. DOE, 2016, Industrial Energy Efficiency Potential Analysis, https://energy.gov/sites/prod/files/2017/04/f34/energy-savings-by-state-industrial-methodology.pdf</v>
      </c>
      <c r="T433" s="199" t="str">
        <f>INDEX('Policy Characteristics'!N:N,MATCH(PolicyLevers!$C433,'Policy Characteristics'!$C:$C,0))</f>
        <v>U.S. DOE, 2016, Industrial Energy Efficiency Potential Analysis, https://energy.gov/sites/prod/files/2017/04/f34/energy-savings-by-state-industrial-methodology.pdf</v>
      </c>
      <c r="U433" s="181">
        <f>INDEX('Policy Characteristics'!O:O,MATCH(PolicyLevers!$C433,'Policy Characteristics'!$C:$C,0))</f>
        <v>0</v>
      </c>
    </row>
    <row r="434" spans="1:21" s="189" customFormat="1" x14ac:dyDescent="0.25">
      <c r="A434" s="350" t="str">
        <f>INDEX('Policy Characteristics'!A:A,MATCH(PolicyLevers!$C434,'Policy Characteristics'!$C:$C,0))</f>
        <v>Industry</v>
      </c>
      <c r="B434" s="354" t="str">
        <f>INDEX('Policy Characteristics'!B:B,MATCH(PolicyLevers!$C434,'Policy Characteristics'!$C:$C,0))</f>
        <v>Industry Energy Efficiency Standards</v>
      </c>
      <c r="C434" s="189" t="str">
        <f t="shared" si="30"/>
        <v>Percentage Improvement in Eqpt Efficiency Standards above BAU</v>
      </c>
      <c r="D434" s="191" t="s">
        <v>2092</v>
      </c>
      <c r="E434" s="184" t="s">
        <v>799</v>
      </c>
      <c r="F434" s="181" t="s">
        <v>2129</v>
      </c>
      <c r="G434" s="184" t="s">
        <v>800</v>
      </c>
      <c r="H434" s="43">
        <v>988</v>
      </c>
      <c r="I434" s="356" t="s">
        <v>310</v>
      </c>
      <c r="J434" s="189" t="str">
        <f>INDEX('Policy Characteristics'!D:D,MATCH(PolicyLevers!$C434,'Policy Characteristics'!$C:$C,0))</f>
        <v>Industry Energy Efficiency Standards</v>
      </c>
      <c r="K434" s="197" t="str">
        <f>INDEX('Policy Characteristics'!E:E,MATCH(PolicyLevers!$C434,'Policy Characteristics'!$C:$C,0))</f>
        <v>indst efficiency standards</v>
      </c>
      <c r="L434" s="197">
        <f>INDEX('Policy Characteristics'!F:F,MATCH(PolicyLevers!$C434,'Policy Characteristics'!$C:$C,0))</f>
        <v>0</v>
      </c>
      <c r="M434" s="197">
        <f>INDEX('Policy Characteristics'!G:G,MATCH(PolicyLevers!$C434,'Policy Characteristics'!$C:$C,0))</f>
        <v>0.25</v>
      </c>
      <c r="N434" s="197">
        <f>INDEX('Policy Characteristics'!H:H,MATCH(PolicyLevers!$C434,'Policy Characteristics'!$C:$C,0))</f>
        <v>0.01</v>
      </c>
      <c r="O434" s="199" t="str">
        <f>INDEX('Policy Characteristics'!I:I,MATCH(PolicyLevers!$C434,'Policy Characteristics'!$C:$C,0))</f>
        <v>% reduction in energy use</v>
      </c>
      <c r="P434" s="199"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199" t="str">
        <f>INDEX('Policy Characteristics'!K:K,MATCH(PolicyLevers!$C434,'Policy Characteristics'!$C:$C,0))</f>
        <v>industry-ag-main.html#eff-stds</v>
      </c>
      <c r="R434" s="199" t="str">
        <f>INDEX('Policy Characteristics'!L:L,MATCH(PolicyLevers!$C434,'Policy Characteristics'!$C:$C,0))</f>
        <v>industry-energy-efficiency-standards.html</v>
      </c>
      <c r="S434" s="219" t="str">
        <f>INDEX('Policy Characteristics'!M:M,MATCH(PolicyLevers!$C434,'Policy Characteristics'!$C:$C,0))</f>
        <v>U.S. DOE, 2016, Industrial Energy Efficiency Potential Analysis, https://energy.gov/sites/prod/files/2017/04/f34/energy-savings-by-state-industrial-methodology.pdf</v>
      </c>
      <c r="T434" s="199" t="str">
        <f>INDEX('Policy Characteristics'!N:N,MATCH(PolicyLevers!$C434,'Policy Characteristics'!$C:$C,0))</f>
        <v>U.S. DOE, 2016, Industrial Energy Efficiency Potential Analysis, https://energy.gov/sites/prod/files/2017/04/f34/energy-savings-by-state-industrial-methodology.pdf</v>
      </c>
      <c r="U434" s="181">
        <f>INDEX('Policy Characteristics'!O:O,MATCH(PolicyLevers!$C434,'Policy Characteristics'!$C:$C,0))</f>
        <v>0</v>
      </c>
    </row>
    <row r="435" spans="1:21" s="189" customFormat="1" x14ac:dyDescent="0.25">
      <c r="A435" s="350" t="str">
        <f>INDEX('Policy Characteristics'!A:A,MATCH(PolicyLevers!$C435,'Policy Characteristics'!$C:$C,0))</f>
        <v>Industry</v>
      </c>
      <c r="B435" s="354" t="str">
        <f>INDEX('Policy Characteristics'!B:B,MATCH(PolicyLevers!$C435,'Policy Characteristics'!$C:$C,0))</f>
        <v>Industry Energy Efficiency Standards</v>
      </c>
      <c r="C435" s="189" t="str">
        <f t="shared" si="30"/>
        <v>Percentage Improvement in Eqpt Efficiency Standards above BAU</v>
      </c>
      <c r="D435" s="191" t="s">
        <v>2092</v>
      </c>
      <c r="E435" s="184" t="s">
        <v>806</v>
      </c>
      <c r="F435" s="181" t="s">
        <v>2129</v>
      </c>
      <c r="G435" s="184" t="s">
        <v>807</v>
      </c>
      <c r="H435" s="43">
        <v>989</v>
      </c>
      <c r="I435" s="356" t="s">
        <v>332</v>
      </c>
      <c r="J435" s="189" t="str">
        <f>INDEX('Policy Characteristics'!D:D,MATCH(PolicyLevers!$C435,'Policy Characteristics'!$C:$C,0))</f>
        <v>Industry Energy Efficiency Standards</v>
      </c>
      <c r="K435" s="197" t="str">
        <f>INDEX('Policy Characteristics'!E:E,MATCH(PolicyLevers!$C435,'Policy Characteristics'!$C:$C,0))</f>
        <v>indst efficiency standards</v>
      </c>
      <c r="L435" s="197">
        <f>INDEX('Policy Characteristics'!F:F,MATCH(PolicyLevers!$C435,'Policy Characteristics'!$C:$C,0))</f>
        <v>0</v>
      </c>
      <c r="M435" s="197">
        <f>INDEX('Policy Characteristics'!G:G,MATCH(PolicyLevers!$C435,'Policy Characteristics'!$C:$C,0))</f>
        <v>0.25</v>
      </c>
      <c r="N435" s="197">
        <f>INDEX('Policy Characteristics'!H:H,MATCH(PolicyLevers!$C435,'Policy Characteristics'!$C:$C,0))</f>
        <v>0.01</v>
      </c>
      <c r="O435" s="199" t="str">
        <f>INDEX('Policy Characteristics'!I:I,MATCH(PolicyLevers!$C435,'Policy Characteristics'!$C:$C,0))</f>
        <v>% reduction in energy use</v>
      </c>
      <c r="P435" s="199"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199" t="str">
        <f>INDEX('Policy Characteristics'!K:K,MATCH(PolicyLevers!$C435,'Policy Characteristics'!$C:$C,0))</f>
        <v>industry-ag-main.html#eff-stds</v>
      </c>
      <c r="R435" s="199" t="str">
        <f>INDEX('Policy Characteristics'!L:L,MATCH(PolicyLevers!$C435,'Policy Characteristics'!$C:$C,0))</f>
        <v>industry-energy-efficiency-standards.html</v>
      </c>
      <c r="S435" s="219" t="str">
        <f>INDEX('Policy Characteristics'!M:M,MATCH(PolicyLevers!$C435,'Policy Characteristics'!$C:$C,0))</f>
        <v>U.S. DOE, 2016, Industrial Energy Efficiency Potential Analysis, https://energy.gov/sites/prod/files/2017/04/f34/energy-savings-by-state-industrial-methodology.pdf</v>
      </c>
      <c r="T435" s="199" t="str">
        <f>INDEX('Policy Characteristics'!N:N,MATCH(PolicyLevers!$C435,'Policy Characteristics'!$C:$C,0))</f>
        <v>U.S. DOE, 2016, Industrial Energy Efficiency Potential Analysis, https://energy.gov/sites/prod/files/2017/04/f34/energy-savings-by-state-industrial-methodology.pdf</v>
      </c>
      <c r="U435" s="181">
        <f>INDEX('Policy Characteristics'!O:O,MATCH(PolicyLevers!$C435,'Policy Characteristics'!$C:$C,0))</f>
        <v>0</v>
      </c>
    </row>
    <row r="436" spans="1:21" s="189" customFormat="1" x14ac:dyDescent="0.25">
      <c r="A436" s="350" t="str">
        <f>INDEX('Policy Characteristics'!A:A,MATCH(PolicyLevers!$C436,'Policy Characteristics'!$C:$C,0))</f>
        <v>Industry</v>
      </c>
      <c r="B436" s="354" t="str">
        <f>INDEX('Policy Characteristics'!B:B,MATCH(PolicyLevers!$C436,'Policy Characteristics'!$C:$C,0))</f>
        <v>Industry Energy Efficiency Standards</v>
      </c>
      <c r="C436" s="189" t="str">
        <f t="shared" si="30"/>
        <v>Percentage Improvement in Eqpt Efficiency Standards above BAU</v>
      </c>
      <c r="D436" s="191" t="s">
        <v>2092</v>
      </c>
      <c r="E436" s="184" t="s">
        <v>808</v>
      </c>
      <c r="F436" s="181" t="s">
        <v>2129</v>
      </c>
      <c r="G436" s="184" t="s">
        <v>809</v>
      </c>
      <c r="H436" s="43">
        <v>990</v>
      </c>
      <c r="I436" s="356" t="s">
        <v>310</v>
      </c>
      <c r="J436" s="189" t="str">
        <f>INDEX('Policy Characteristics'!D:D,MATCH(PolicyLevers!$C436,'Policy Characteristics'!$C:$C,0))</f>
        <v>Industry Energy Efficiency Standards</v>
      </c>
      <c r="K436" s="197" t="str">
        <f>INDEX('Policy Characteristics'!E:E,MATCH(PolicyLevers!$C436,'Policy Characteristics'!$C:$C,0))</f>
        <v>indst efficiency standards</v>
      </c>
      <c r="L436" s="197">
        <f>INDEX('Policy Characteristics'!F:F,MATCH(PolicyLevers!$C436,'Policy Characteristics'!$C:$C,0))</f>
        <v>0</v>
      </c>
      <c r="M436" s="197">
        <f>INDEX('Policy Characteristics'!G:G,MATCH(PolicyLevers!$C436,'Policy Characteristics'!$C:$C,0))</f>
        <v>0.25</v>
      </c>
      <c r="N436" s="197">
        <f>INDEX('Policy Characteristics'!H:H,MATCH(PolicyLevers!$C436,'Policy Characteristics'!$C:$C,0))</f>
        <v>0.01</v>
      </c>
      <c r="O436" s="199" t="str">
        <f>INDEX('Policy Characteristics'!I:I,MATCH(PolicyLevers!$C436,'Policy Characteristics'!$C:$C,0))</f>
        <v>% reduction in energy use</v>
      </c>
      <c r="P436" s="199"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199" t="str">
        <f>INDEX('Policy Characteristics'!K:K,MATCH(PolicyLevers!$C436,'Policy Characteristics'!$C:$C,0))</f>
        <v>industry-ag-main.html#eff-stds</v>
      </c>
      <c r="R436" s="199" t="str">
        <f>INDEX('Policy Characteristics'!L:L,MATCH(PolicyLevers!$C436,'Policy Characteristics'!$C:$C,0))</f>
        <v>industry-energy-efficiency-standards.html</v>
      </c>
      <c r="S436" s="219" t="str">
        <f>INDEX('Policy Characteristics'!M:M,MATCH(PolicyLevers!$C436,'Policy Characteristics'!$C:$C,0))</f>
        <v>U.S. DOE, 2016, Industrial Energy Efficiency Potential Analysis, https://energy.gov/sites/prod/files/2017/04/f34/energy-savings-by-state-industrial-methodology.pdf</v>
      </c>
      <c r="T436" s="199" t="str">
        <f>INDEX('Policy Characteristics'!N:N,MATCH(PolicyLevers!$C436,'Policy Characteristics'!$C:$C,0))</f>
        <v>U.S. DOE, 2016, Industrial Energy Efficiency Potential Analysis, https://energy.gov/sites/prod/files/2017/04/f34/energy-savings-by-state-industrial-methodology.pdf</v>
      </c>
      <c r="U436" s="181">
        <f>INDEX('Policy Characteristics'!O:O,MATCH(PolicyLevers!$C436,'Policy Characteristics'!$C:$C,0))</f>
        <v>0</v>
      </c>
    </row>
    <row r="437" spans="1:21" s="189" customFormat="1" x14ac:dyDescent="0.25">
      <c r="A437" s="350" t="str">
        <f>INDEX('Policy Characteristics'!A:A,MATCH(PolicyLevers!$C437,'Policy Characteristics'!$C:$C,0))</f>
        <v>Industry</v>
      </c>
      <c r="B437" s="354" t="str">
        <f>INDEX('Policy Characteristics'!B:B,MATCH(PolicyLevers!$C437,'Policy Characteristics'!$C:$C,0))</f>
        <v>Industry Energy Efficiency Standards</v>
      </c>
      <c r="C437" s="189" t="str">
        <f t="shared" si="30"/>
        <v>Percentage Improvement in Eqpt Efficiency Standards above BAU</v>
      </c>
      <c r="D437" s="191" t="s">
        <v>2092</v>
      </c>
      <c r="E437" s="184" t="s">
        <v>810</v>
      </c>
      <c r="F437" s="181" t="s">
        <v>2129</v>
      </c>
      <c r="G437" s="184" t="s">
        <v>811</v>
      </c>
      <c r="H437" s="43">
        <v>991</v>
      </c>
      <c r="I437" s="356" t="s">
        <v>332</v>
      </c>
      <c r="J437" s="189" t="str">
        <f>INDEX('Policy Characteristics'!D:D,MATCH(PolicyLevers!$C437,'Policy Characteristics'!$C:$C,0))</f>
        <v>Industry Energy Efficiency Standards</v>
      </c>
      <c r="K437" s="197" t="str">
        <f>INDEX('Policy Characteristics'!E:E,MATCH(PolicyLevers!$C437,'Policy Characteristics'!$C:$C,0))</f>
        <v>indst efficiency standards</v>
      </c>
      <c r="L437" s="197">
        <f>INDEX('Policy Characteristics'!F:F,MATCH(PolicyLevers!$C437,'Policy Characteristics'!$C:$C,0))</f>
        <v>0</v>
      </c>
      <c r="M437" s="197">
        <f>INDEX('Policy Characteristics'!G:G,MATCH(PolicyLevers!$C437,'Policy Characteristics'!$C:$C,0))</f>
        <v>0.25</v>
      </c>
      <c r="N437" s="197">
        <f>INDEX('Policy Characteristics'!H:H,MATCH(PolicyLevers!$C437,'Policy Characteristics'!$C:$C,0))</f>
        <v>0.01</v>
      </c>
      <c r="O437" s="199" t="str">
        <f>INDEX('Policy Characteristics'!I:I,MATCH(PolicyLevers!$C437,'Policy Characteristics'!$C:$C,0))</f>
        <v>% reduction in energy use</v>
      </c>
      <c r="P437" s="199"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199" t="str">
        <f>INDEX('Policy Characteristics'!K:K,MATCH(PolicyLevers!$C437,'Policy Characteristics'!$C:$C,0))</f>
        <v>industry-ag-main.html#eff-stds</v>
      </c>
      <c r="R437" s="199" t="str">
        <f>INDEX('Policy Characteristics'!L:L,MATCH(PolicyLevers!$C437,'Policy Characteristics'!$C:$C,0))</f>
        <v>industry-energy-efficiency-standards.html</v>
      </c>
      <c r="S437" s="219" t="str">
        <f>INDEX('Policy Characteristics'!M:M,MATCH(PolicyLevers!$C437,'Policy Characteristics'!$C:$C,0))</f>
        <v>U.S. DOE, 2016, Industrial Energy Efficiency Potential Analysis, https://energy.gov/sites/prod/files/2017/04/f34/energy-savings-by-state-industrial-methodology.pdf</v>
      </c>
      <c r="T437" s="199" t="str">
        <f>INDEX('Policy Characteristics'!N:N,MATCH(PolicyLevers!$C437,'Policy Characteristics'!$C:$C,0))</f>
        <v>U.S. DOE, 2016, Industrial Energy Efficiency Potential Analysis, https://energy.gov/sites/prod/files/2017/04/f34/energy-savings-by-state-industrial-methodology.pdf</v>
      </c>
      <c r="U437" s="181">
        <f>INDEX('Policy Characteristics'!O:O,MATCH(PolicyLevers!$C437,'Policy Characteristics'!$C:$C,0))</f>
        <v>0</v>
      </c>
    </row>
    <row r="438" spans="1:21" s="189" customFormat="1" x14ac:dyDescent="0.25">
      <c r="A438" s="350" t="str">
        <f>INDEX('Policy Characteristics'!A:A,MATCH(PolicyLevers!$C438,'Policy Characteristics'!$C:$C,0))</f>
        <v>Industry</v>
      </c>
      <c r="B438" s="354" t="str">
        <f>INDEX('Policy Characteristics'!B:B,MATCH(PolicyLevers!$C438,'Policy Characteristics'!$C:$C,0))</f>
        <v>Industry Energy Efficiency Standards</v>
      </c>
      <c r="C438" s="189" t="str">
        <f t="shared" si="30"/>
        <v>Percentage Improvement in Eqpt Efficiency Standards above BAU</v>
      </c>
      <c r="D438" s="191" t="s">
        <v>2092</v>
      </c>
      <c r="E438" s="184" t="s">
        <v>812</v>
      </c>
      <c r="F438" s="181" t="s">
        <v>2129</v>
      </c>
      <c r="G438" s="184" t="s">
        <v>813</v>
      </c>
      <c r="H438" s="43">
        <v>992</v>
      </c>
      <c r="I438" s="356" t="s">
        <v>310</v>
      </c>
      <c r="J438" s="189" t="str">
        <f>INDEX('Policy Characteristics'!D:D,MATCH(PolicyLevers!$C438,'Policy Characteristics'!$C:$C,0))</f>
        <v>Industry Energy Efficiency Standards</v>
      </c>
      <c r="K438" s="197" t="str">
        <f>INDEX('Policy Characteristics'!E:E,MATCH(PolicyLevers!$C438,'Policy Characteristics'!$C:$C,0))</f>
        <v>indst efficiency standards</v>
      </c>
      <c r="L438" s="197">
        <f>INDEX('Policy Characteristics'!F:F,MATCH(PolicyLevers!$C438,'Policy Characteristics'!$C:$C,0))</f>
        <v>0</v>
      </c>
      <c r="M438" s="197">
        <f>INDEX('Policy Characteristics'!G:G,MATCH(PolicyLevers!$C438,'Policy Characteristics'!$C:$C,0))</f>
        <v>0.25</v>
      </c>
      <c r="N438" s="197">
        <f>INDEX('Policy Characteristics'!H:H,MATCH(PolicyLevers!$C438,'Policy Characteristics'!$C:$C,0))</f>
        <v>0.01</v>
      </c>
      <c r="O438" s="199" t="str">
        <f>INDEX('Policy Characteristics'!I:I,MATCH(PolicyLevers!$C438,'Policy Characteristics'!$C:$C,0))</f>
        <v>% reduction in energy use</v>
      </c>
      <c r="P438" s="199"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199" t="str">
        <f>INDEX('Policy Characteristics'!K:K,MATCH(PolicyLevers!$C438,'Policy Characteristics'!$C:$C,0))</f>
        <v>industry-ag-main.html#eff-stds</v>
      </c>
      <c r="R438" s="199" t="str">
        <f>INDEX('Policy Characteristics'!L:L,MATCH(PolicyLevers!$C438,'Policy Characteristics'!$C:$C,0))</f>
        <v>industry-energy-efficiency-standards.html</v>
      </c>
      <c r="S438" s="219" t="str">
        <f>INDEX('Policy Characteristics'!M:M,MATCH(PolicyLevers!$C438,'Policy Characteristics'!$C:$C,0))</f>
        <v>U.S. DOE, 2016, Industrial Energy Efficiency Potential Analysis, https://energy.gov/sites/prod/files/2017/04/f34/energy-savings-by-state-industrial-methodology.pdf</v>
      </c>
      <c r="T438" s="199" t="str">
        <f>INDEX('Policy Characteristics'!N:N,MATCH(PolicyLevers!$C438,'Policy Characteristics'!$C:$C,0))</f>
        <v>U.S. DOE, 2016, Industrial Energy Efficiency Potential Analysis, https://energy.gov/sites/prod/files/2017/04/f34/energy-savings-by-state-industrial-methodology.pdf</v>
      </c>
      <c r="U438" s="181">
        <f>INDEX('Policy Characteristics'!O:O,MATCH(PolicyLevers!$C438,'Policy Characteristics'!$C:$C,0))</f>
        <v>0</v>
      </c>
    </row>
    <row r="439" spans="1:21" s="189" customFormat="1" x14ac:dyDescent="0.25">
      <c r="A439" s="350" t="str">
        <f>INDEX('Policy Characteristics'!A:A,MATCH(PolicyLevers!$C439,'Policy Characteristics'!$C:$C,0))</f>
        <v>Industry</v>
      </c>
      <c r="B439" s="354" t="str">
        <f>INDEX('Policy Characteristics'!B:B,MATCH(PolicyLevers!$C439,'Policy Characteristics'!$C:$C,0))</f>
        <v>Industry Energy Efficiency Standards</v>
      </c>
      <c r="C439" s="189" t="str">
        <f t="shared" si="30"/>
        <v>Percentage Improvement in Eqpt Efficiency Standards above BAU</v>
      </c>
      <c r="D439" s="191" t="s">
        <v>2092</v>
      </c>
      <c r="E439" s="184" t="s">
        <v>814</v>
      </c>
      <c r="F439" s="181" t="s">
        <v>2129</v>
      </c>
      <c r="G439" s="184" t="s">
        <v>815</v>
      </c>
      <c r="H439" s="43">
        <v>993</v>
      </c>
      <c r="I439" s="356" t="s">
        <v>332</v>
      </c>
      <c r="J439" s="189" t="str">
        <f>INDEX('Policy Characteristics'!D:D,MATCH(PolicyLevers!$C439,'Policy Characteristics'!$C:$C,0))</f>
        <v>Industry Energy Efficiency Standards</v>
      </c>
      <c r="K439" s="197" t="str">
        <f>INDEX('Policy Characteristics'!E:E,MATCH(PolicyLevers!$C439,'Policy Characteristics'!$C:$C,0))</f>
        <v>indst efficiency standards</v>
      </c>
      <c r="L439" s="197">
        <f>INDEX('Policy Characteristics'!F:F,MATCH(PolicyLevers!$C439,'Policy Characteristics'!$C:$C,0))</f>
        <v>0</v>
      </c>
      <c r="M439" s="197">
        <f>INDEX('Policy Characteristics'!G:G,MATCH(PolicyLevers!$C439,'Policy Characteristics'!$C:$C,0))</f>
        <v>0.25</v>
      </c>
      <c r="N439" s="197">
        <f>INDEX('Policy Characteristics'!H:H,MATCH(PolicyLevers!$C439,'Policy Characteristics'!$C:$C,0))</f>
        <v>0.01</v>
      </c>
      <c r="O439" s="199" t="str">
        <f>INDEX('Policy Characteristics'!I:I,MATCH(PolicyLevers!$C439,'Policy Characteristics'!$C:$C,0))</f>
        <v>% reduction in energy use</v>
      </c>
      <c r="P439" s="199"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199" t="str">
        <f>INDEX('Policy Characteristics'!K:K,MATCH(PolicyLevers!$C439,'Policy Characteristics'!$C:$C,0))</f>
        <v>industry-ag-main.html#eff-stds</v>
      </c>
      <c r="R439" s="199" t="str">
        <f>INDEX('Policy Characteristics'!L:L,MATCH(PolicyLevers!$C439,'Policy Characteristics'!$C:$C,0))</f>
        <v>industry-energy-efficiency-standards.html</v>
      </c>
      <c r="S439" s="219" t="str">
        <f>INDEX('Policy Characteristics'!M:M,MATCH(PolicyLevers!$C439,'Policy Characteristics'!$C:$C,0))</f>
        <v>U.S. DOE, 2016, Industrial Energy Efficiency Potential Analysis, https://energy.gov/sites/prod/files/2017/04/f34/energy-savings-by-state-industrial-methodology.pdf</v>
      </c>
      <c r="T439" s="199" t="str">
        <f>INDEX('Policy Characteristics'!N:N,MATCH(PolicyLevers!$C439,'Policy Characteristics'!$C:$C,0))</f>
        <v>U.S. DOE, 2016, Industrial Energy Efficiency Potential Analysis, https://energy.gov/sites/prod/files/2017/04/f34/energy-savings-by-state-industrial-methodology.pdf</v>
      </c>
      <c r="U439" s="181">
        <f>INDEX('Policy Characteristics'!O:O,MATCH(PolicyLevers!$C439,'Policy Characteristics'!$C:$C,0))</f>
        <v>0</v>
      </c>
    </row>
    <row r="440" spans="1:21" s="189" customFormat="1" x14ac:dyDescent="0.25">
      <c r="A440" s="350" t="str">
        <f>INDEX('Policy Characteristics'!A:A,MATCH(PolicyLevers!$C440,'Policy Characteristics'!$C:$C,0))</f>
        <v>Industry</v>
      </c>
      <c r="B440" s="354" t="str">
        <f>INDEX('Policy Characteristics'!B:B,MATCH(PolicyLevers!$C440,'Policy Characteristics'!$C:$C,0))</f>
        <v>Industry Energy Efficiency Standards</v>
      </c>
      <c r="C440" s="189" t="str">
        <f t="shared" si="30"/>
        <v>Percentage Improvement in Eqpt Efficiency Standards above BAU</v>
      </c>
      <c r="D440" s="191" t="s">
        <v>2092</v>
      </c>
      <c r="E440" s="184" t="s">
        <v>816</v>
      </c>
      <c r="F440" s="181" t="s">
        <v>2129</v>
      </c>
      <c r="G440" s="184" t="s">
        <v>817</v>
      </c>
      <c r="H440" s="43">
        <v>994</v>
      </c>
      <c r="I440" s="356" t="s">
        <v>332</v>
      </c>
      <c r="J440" s="189" t="str">
        <f>INDEX('Policy Characteristics'!D:D,MATCH(PolicyLevers!$C440,'Policy Characteristics'!$C:$C,0))</f>
        <v>Industry Energy Efficiency Standards</v>
      </c>
      <c r="K440" s="197" t="str">
        <f>INDEX('Policy Characteristics'!E:E,MATCH(PolicyLevers!$C440,'Policy Characteristics'!$C:$C,0))</f>
        <v>indst efficiency standards</v>
      </c>
      <c r="L440" s="197">
        <f>INDEX('Policy Characteristics'!F:F,MATCH(PolicyLevers!$C440,'Policy Characteristics'!$C:$C,0))</f>
        <v>0</v>
      </c>
      <c r="M440" s="197">
        <f>INDEX('Policy Characteristics'!G:G,MATCH(PolicyLevers!$C440,'Policy Characteristics'!$C:$C,0))</f>
        <v>0.25</v>
      </c>
      <c r="N440" s="197">
        <f>INDEX('Policy Characteristics'!H:H,MATCH(PolicyLevers!$C440,'Policy Characteristics'!$C:$C,0))</f>
        <v>0.01</v>
      </c>
      <c r="O440" s="199" t="str">
        <f>INDEX('Policy Characteristics'!I:I,MATCH(PolicyLevers!$C440,'Policy Characteristics'!$C:$C,0))</f>
        <v>% reduction in energy use</v>
      </c>
      <c r="P440" s="199"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199" t="str">
        <f>INDEX('Policy Characteristics'!K:K,MATCH(PolicyLevers!$C440,'Policy Characteristics'!$C:$C,0))</f>
        <v>industry-ag-main.html#eff-stds</v>
      </c>
      <c r="R440" s="199" t="str">
        <f>INDEX('Policy Characteristics'!L:L,MATCH(PolicyLevers!$C440,'Policy Characteristics'!$C:$C,0))</f>
        <v>industry-energy-efficiency-standards.html</v>
      </c>
      <c r="S440" s="219" t="str">
        <f>INDEX('Policy Characteristics'!M:M,MATCH(PolicyLevers!$C440,'Policy Characteristics'!$C:$C,0))</f>
        <v>U.S. DOE, 2016, Industrial Energy Efficiency Potential Analysis, https://energy.gov/sites/prod/files/2017/04/f34/energy-savings-by-state-industrial-methodology.pdf</v>
      </c>
      <c r="T440" s="199" t="str">
        <f>INDEX('Policy Characteristics'!N:N,MATCH(PolicyLevers!$C440,'Policy Characteristics'!$C:$C,0))</f>
        <v>U.S. DOE, 2016, Industrial Energy Efficiency Potential Analysis, https://energy.gov/sites/prod/files/2017/04/f34/energy-savings-by-state-industrial-methodology.pdf</v>
      </c>
      <c r="U440" s="181">
        <f>INDEX('Policy Characteristics'!O:O,MATCH(PolicyLevers!$C440,'Policy Characteristics'!$C:$C,0))</f>
        <v>0</v>
      </c>
    </row>
    <row r="441" spans="1:21" s="189" customFormat="1" x14ac:dyDescent="0.25">
      <c r="A441" s="350" t="str">
        <f>INDEX('Policy Characteristics'!A:A,MATCH(PolicyLevers!$C441,'Policy Characteristics'!$C:$C,0))</f>
        <v>Industry</v>
      </c>
      <c r="B441" s="354" t="str">
        <f>INDEX('Policy Characteristics'!B:B,MATCH(PolicyLevers!$C441,'Policy Characteristics'!$C:$C,0))</f>
        <v>Industry Energy Efficiency Standards</v>
      </c>
      <c r="C441" s="189" t="str">
        <f t="shared" si="30"/>
        <v>Percentage Improvement in Eqpt Efficiency Standards above BAU</v>
      </c>
      <c r="D441" s="191" t="s">
        <v>2092</v>
      </c>
      <c r="E441" s="184" t="s">
        <v>818</v>
      </c>
      <c r="F441" s="181" t="s">
        <v>2129</v>
      </c>
      <c r="G441" s="184" t="s">
        <v>819</v>
      </c>
      <c r="H441" s="43">
        <v>995</v>
      </c>
      <c r="I441" s="356" t="s">
        <v>310</v>
      </c>
      <c r="J441" s="189" t="str">
        <f>INDEX('Policy Characteristics'!D:D,MATCH(PolicyLevers!$C441,'Policy Characteristics'!$C:$C,0))</f>
        <v>Industry Energy Efficiency Standards</v>
      </c>
      <c r="K441" s="197" t="str">
        <f>INDEX('Policy Characteristics'!E:E,MATCH(PolicyLevers!$C441,'Policy Characteristics'!$C:$C,0))</f>
        <v>indst efficiency standards</v>
      </c>
      <c r="L441" s="197">
        <f>INDEX('Policy Characteristics'!F:F,MATCH(PolicyLevers!$C441,'Policy Characteristics'!$C:$C,0))</f>
        <v>0</v>
      </c>
      <c r="M441" s="197">
        <f>INDEX('Policy Characteristics'!G:G,MATCH(PolicyLevers!$C441,'Policy Characteristics'!$C:$C,0))</f>
        <v>0.25</v>
      </c>
      <c r="N441" s="197">
        <f>INDEX('Policy Characteristics'!H:H,MATCH(PolicyLevers!$C441,'Policy Characteristics'!$C:$C,0))</f>
        <v>0.01</v>
      </c>
      <c r="O441" s="199" t="str">
        <f>INDEX('Policy Characteristics'!I:I,MATCH(PolicyLevers!$C441,'Policy Characteristics'!$C:$C,0))</f>
        <v>% reduction in energy use</v>
      </c>
      <c r="P441" s="199"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199" t="str">
        <f>INDEX('Policy Characteristics'!K:K,MATCH(PolicyLevers!$C441,'Policy Characteristics'!$C:$C,0))</f>
        <v>industry-ag-main.html#eff-stds</v>
      </c>
      <c r="R441" s="199" t="str">
        <f>INDEX('Policy Characteristics'!L:L,MATCH(PolicyLevers!$C441,'Policy Characteristics'!$C:$C,0))</f>
        <v>industry-energy-efficiency-standards.html</v>
      </c>
      <c r="S441" s="219" t="str">
        <f>INDEX('Policy Characteristics'!M:M,MATCH(PolicyLevers!$C441,'Policy Characteristics'!$C:$C,0))</f>
        <v>U.S. DOE, 2016, Industrial Energy Efficiency Potential Analysis, https://energy.gov/sites/prod/files/2017/04/f34/energy-savings-by-state-industrial-methodology.pdf</v>
      </c>
      <c r="T441" s="199" t="str">
        <f>INDEX('Policy Characteristics'!N:N,MATCH(PolicyLevers!$C441,'Policy Characteristics'!$C:$C,0))</f>
        <v>U.S. DOE, 2016, Industrial Energy Efficiency Potential Analysis, https://energy.gov/sites/prod/files/2017/04/f34/energy-savings-by-state-industrial-methodology.pdf</v>
      </c>
      <c r="U441" s="181">
        <f>INDEX('Policy Characteristics'!O:O,MATCH(PolicyLevers!$C441,'Policy Characteristics'!$C:$C,0))</f>
        <v>0</v>
      </c>
    </row>
    <row r="442" spans="1:21" s="189" customFormat="1" x14ac:dyDescent="0.25">
      <c r="A442" s="350" t="str">
        <f>INDEX('Policy Characteristics'!A:A,MATCH(PolicyLevers!$C442,'Policy Characteristics'!$C:$C,0))</f>
        <v>Industry</v>
      </c>
      <c r="B442" s="354" t="str">
        <f>INDEX('Policy Characteristics'!B:B,MATCH(PolicyLevers!$C442,'Policy Characteristics'!$C:$C,0))</f>
        <v>Industry Energy Efficiency Standards</v>
      </c>
      <c r="C442" s="189" t="str">
        <f t="shared" si="30"/>
        <v>Percentage Improvement in Eqpt Efficiency Standards above BAU</v>
      </c>
      <c r="D442" s="191" t="s">
        <v>2092</v>
      </c>
      <c r="E442" s="184" t="s">
        <v>820</v>
      </c>
      <c r="F442" s="181" t="s">
        <v>2129</v>
      </c>
      <c r="G442" s="184" t="s">
        <v>821</v>
      </c>
      <c r="H442" s="43">
        <v>996</v>
      </c>
      <c r="I442" s="356" t="s">
        <v>332</v>
      </c>
      <c r="J442" s="189" t="str">
        <f>INDEX('Policy Characteristics'!D:D,MATCH(PolicyLevers!$C442,'Policy Characteristics'!$C:$C,0))</f>
        <v>Industry Energy Efficiency Standards</v>
      </c>
      <c r="K442" s="197" t="str">
        <f>INDEX('Policy Characteristics'!E:E,MATCH(PolicyLevers!$C442,'Policy Characteristics'!$C:$C,0))</f>
        <v>indst efficiency standards</v>
      </c>
      <c r="L442" s="197">
        <f>INDEX('Policy Characteristics'!F:F,MATCH(PolicyLevers!$C442,'Policy Characteristics'!$C:$C,0))</f>
        <v>0</v>
      </c>
      <c r="M442" s="197">
        <f>INDEX('Policy Characteristics'!G:G,MATCH(PolicyLevers!$C442,'Policy Characteristics'!$C:$C,0))</f>
        <v>0.25</v>
      </c>
      <c r="N442" s="197">
        <f>INDEX('Policy Characteristics'!H:H,MATCH(PolicyLevers!$C442,'Policy Characteristics'!$C:$C,0))</f>
        <v>0.01</v>
      </c>
      <c r="O442" s="199" t="str">
        <f>INDEX('Policy Characteristics'!I:I,MATCH(PolicyLevers!$C442,'Policy Characteristics'!$C:$C,0))</f>
        <v>% reduction in energy use</v>
      </c>
      <c r="P442" s="199"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199" t="str">
        <f>INDEX('Policy Characteristics'!K:K,MATCH(PolicyLevers!$C442,'Policy Characteristics'!$C:$C,0))</f>
        <v>industry-ag-main.html#eff-stds</v>
      </c>
      <c r="R442" s="199" t="str">
        <f>INDEX('Policy Characteristics'!L:L,MATCH(PolicyLevers!$C442,'Policy Characteristics'!$C:$C,0))</f>
        <v>industry-energy-efficiency-standards.html</v>
      </c>
      <c r="S442" s="219" t="str">
        <f>INDEX('Policy Characteristics'!M:M,MATCH(PolicyLevers!$C442,'Policy Characteristics'!$C:$C,0))</f>
        <v>U.S. DOE, 2016, Industrial Energy Efficiency Potential Analysis, https://energy.gov/sites/prod/files/2017/04/f34/energy-savings-by-state-industrial-methodology.pdf</v>
      </c>
      <c r="T442" s="199" t="str">
        <f>INDEX('Policy Characteristics'!N:N,MATCH(PolicyLevers!$C442,'Policy Characteristics'!$C:$C,0))</f>
        <v>U.S. DOE, 2016, Industrial Energy Efficiency Potential Analysis, https://energy.gov/sites/prod/files/2017/04/f34/energy-savings-by-state-industrial-methodology.pdf</v>
      </c>
      <c r="U442" s="181">
        <f>INDEX('Policy Characteristics'!O:O,MATCH(PolicyLevers!$C442,'Policy Characteristics'!$C:$C,0))</f>
        <v>0</v>
      </c>
    </row>
    <row r="443" spans="1:21" s="189" customFormat="1" x14ac:dyDescent="0.25">
      <c r="A443" s="350" t="str">
        <f>INDEX('Policy Characteristics'!A:A,MATCH(PolicyLevers!$C443,'Policy Characteristics'!$C:$C,0))</f>
        <v>Industry</v>
      </c>
      <c r="B443" s="354" t="str">
        <f>INDEX('Policy Characteristics'!B:B,MATCH(PolicyLevers!$C443,'Policy Characteristics'!$C:$C,0))</f>
        <v>Industry Energy Efficiency Standards</v>
      </c>
      <c r="C443" s="189" t="str">
        <f t="shared" si="30"/>
        <v>Percentage Improvement in Eqpt Efficiency Standards above BAU</v>
      </c>
      <c r="D443" s="191" t="s">
        <v>2092</v>
      </c>
      <c r="E443" s="184" t="s">
        <v>822</v>
      </c>
      <c r="F443" s="181" t="s">
        <v>2129</v>
      </c>
      <c r="G443" s="184" t="s">
        <v>823</v>
      </c>
      <c r="H443" s="43">
        <v>997</v>
      </c>
      <c r="I443" s="356" t="s">
        <v>332</v>
      </c>
      <c r="J443" s="189" t="str">
        <f>INDEX('Policy Characteristics'!D:D,MATCH(PolicyLevers!$C443,'Policy Characteristics'!$C:$C,0))</f>
        <v>Industry Energy Efficiency Standards</v>
      </c>
      <c r="K443" s="197" t="str">
        <f>INDEX('Policy Characteristics'!E:E,MATCH(PolicyLevers!$C443,'Policy Characteristics'!$C:$C,0))</f>
        <v>indst efficiency standards</v>
      </c>
      <c r="L443" s="197">
        <f>INDEX('Policy Characteristics'!F:F,MATCH(PolicyLevers!$C443,'Policy Characteristics'!$C:$C,0))</f>
        <v>0</v>
      </c>
      <c r="M443" s="197">
        <f>INDEX('Policy Characteristics'!G:G,MATCH(PolicyLevers!$C443,'Policy Characteristics'!$C:$C,0))</f>
        <v>0.25</v>
      </c>
      <c r="N443" s="197">
        <f>INDEX('Policy Characteristics'!H:H,MATCH(PolicyLevers!$C443,'Policy Characteristics'!$C:$C,0))</f>
        <v>0.01</v>
      </c>
      <c r="O443" s="199" t="str">
        <f>INDEX('Policy Characteristics'!I:I,MATCH(PolicyLevers!$C443,'Policy Characteristics'!$C:$C,0))</f>
        <v>% reduction in energy use</v>
      </c>
      <c r="P443" s="199"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199" t="str">
        <f>INDEX('Policy Characteristics'!K:K,MATCH(PolicyLevers!$C443,'Policy Characteristics'!$C:$C,0))</f>
        <v>industry-ag-main.html#eff-stds</v>
      </c>
      <c r="R443" s="199" t="str">
        <f>INDEX('Policy Characteristics'!L:L,MATCH(PolicyLevers!$C443,'Policy Characteristics'!$C:$C,0))</f>
        <v>industry-energy-efficiency-standards.html</v>
      </c>
      <c r="S443" s="219" t="str">
        <f>INDEX('Policy Characteristics'!M:M,MATCH(PolicyLevers!$C443,'Policy Characteristics'!$C:$C,0))</f>
        <v>U.S. DOE, 2016, Industrial Energy Efficiency Potential Analysis, https://energy.gov/sites/prod/files/2017/04/f34/energy-savings-by-state-industrial-methodology.pdf</v>
      </c>
      <c r="T443" s="199" t="str">
        <f>INDEX('Policy Characteristics'!N:N,MATCH(PolicyLevers!$C443,'Policy Characteristics'!$C:$C,0))</f>
        <v>U.S. DOE, 2016, Industrial Energy Efficiency Potential Analysis, https://energy.gov/sites/prod/files/2017/04/f34/energy-savings-by-state-industrial-methodology.pdf</v>
      </c>
      <c r="U443" s="181">
        <f>INDEX('Policy Characteristics'!O:O,MATCH(PolicyLevers!$C443,'Policy Characteristics'!$C:$C,0))</f>
        <v>0</v>
      </c>
    </row>
    <row r="444" spans="1:21" s="189" customFormat="1" x14ac:dyDescent="0.25">
      <c r="A444" s="350" t="str">
        <f>INDEX('Policy Characteristics'!A:A,MATCH(PolicyLevers!$C444,'Policy Characteristics'!$C:$C,0))</f>
        <v>Industry</v>
      </c>
      <c r="B444" s="354" t="str">
        <f>INDEX('Policy Characteristics'!B:B,MATCH(PolicyLevers!$C444,'Policy Characteristics'!$C:$C,0))</f>
        <v>Industry Energy Efficiency Standards</v>
      </c>
      <c r="C444" s="189" t="str">
        <f t="shared" si="30"/>
        <v>Percentage Improvement in Eqpt Efficiency Standards above BAU</v>
      </c>
      <c r="D444" s="191" t="s">
        <v>2090</v>
      </c>
      <c r="E444" s="184" t="s">
        <v>799</v>
      </c>
      <c r="F444" s="181" t="s">
        <v>2128</v>
      </c>
      <c r="G444" s="184" t="s">
        <v>800</v>
      </c>
      <c r="H444" s="43">
        <v>998</v>
      </c>
      <c r="I444" s="356" t="s">
        <v>310</v>
      </c>
      <c r="J444" s="189" t="str">
        <f>INDEX('Policy Characteristics'!D:D,MATCH(PolicyLevers!$C444,'Policy Characteristics'!$C:$C,0))</f>
        <v>Industry Energy Efficiency Standards</v>
      </c>
      <c r="K444" s="197" t="str">
        <f>INDEX('Policy Characteristics'!E:E,MATCH(PolicyLevers!$C444,'Policy Characteristics'!$C:$C,0))</f>
        <v>indst efficiency standards</v>
      </c>
      <c r="L444" s="197">
        <f>INDEX('Policy Characteristics'!F:F,MATCH(PolicyLevers!$C444,'Policy Characteristics'!$C:$C,0))</f>
        <v>0</v>
      </c>
      <c r="M444" s="197">
        <f>INDEX('Policy Characteristics'!G:G,MATCH(PolicyLevers!$C444,'Policy Characteristics'!$C:$C,0))</f>
        <v>0.25</v>
      </c>
      <c r="N444" s="197">
        <f>INDEX('Policy Characteristics'!H:H,MATCH(PolicyLevers!$C444,'Policy Characteristics'!$C:$C,0))</f>
        <v>0.01</v>
      </c>
      <c r="O444" s="199" t="str">
        <f>INDEX('Policy Characteristics'!I:I,MATCH(PolicyLevers!$C444,'Policy Characteristics'!$C:$C,0))</f>
        <v>% reduction in energy use</v>
      </c>
      <c r="P444" s="199"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199" t="str">
        <f>INDEX('Policy Characteristics'!K:K,MATCH(PolicyLevers!$C444,'Policy Characteristics'!$C:$C,0))</f>
        <v>industry-ag-main.html#eff-stds</v>
      </c>
      <c r="R444" s="199" t="str">
        <f>INDEX('Policy Characteristics'!L:L,MATCH(PolicyLevers!$C444,'Policy Characteristics'!$C:$C,0))</f>
        <v>industry-energy-efficiency-standards.html</v>
      </c>
      <c r="S444" s="219" t="str">
        <f>INDEX('Policy Characteristics'!M:M,MATCH(PolicyLevers!$C444,'Policy Characteristics'!$C:$C,0))</f>
        <v>U.S. DOE, 2016, Industrial Energy Efficiency Potential Analysis, https://energy.gov/sites/prod/files/2017/04/f34/energy-savings-by-state-industrial-methodology.pdf</v>
      </c>
      <c r="T444" s="199" t="str">
        <f>INDEX('Policy Characteristics'!N:N,MATCH(PolicyLevers!$C444,'Policy Characteristics'!$C:$C,0))</f>
        <v>U.S. DOE, 2016, Industrial Energy Efficiency Potential Analysis, https://energy.gov/sites/prod/files/2017/04/f34/energy-savings-by-state-industrial-methodology.pdf</v>
      </c>
      <c r="U444" s="181">
        <f>INDEX('Policy Characteristics'!O:O,MATCH(PolicyLevers!$C444,'Policy Characteristics'!$C:$C,0))</f>
        <v>0</v>
      </c>
    </row>
    <row r="445" spans="1:21" s="189" customFormat="1" x14ac:dyDescent="0.25">
      <c r="A445" s="350" t="str">
        <f>INDEX('Policy Characteristics'!A:A,MATCH(PolicyLevers!$C445,'Policy Characteristics'!$C:$C,0))</f>
        <v>Industry</v>
      </c>
      <c r="B445" s="354" t="str">
        <f>INDEX('Policy Characteristics'!B:B,MATCH(PolicyLevers!$C445,'Policy Characteristics'!$C:$C,0))</f>
        <v>Industry Energy Efficiency Standards</v>
      </c>
      <c r="C445" s="189" t="str">
        <f t="shared" si="30"/>
        <v>Percentage Improvement in Eqpt Efficiency Standards above BAU</v>
      </c>
      <c r="D445" s="191" t="s">
        <v>2090</v>
      </c>
      <c r="E445" s="184" t="s">
        <v>806</v>
      </c>
      <c r="F445" s="181" t="s">
        <v>2128</v>
      </c>
      <c r="G445" s="184" t="s">
        <v>807</v>
      </c>
      <c r="H445" s="43">
        <v>999</v>
      </c>
      <c r="I445" s="356" t="s">
        <v>310</v>
      </c>
      <c r="J445" s="189" t="str">
        <f>INDEX('Policy Characteristics'!D:D,MATCH(PolicyLevers!$C445,'Policy Characteristics'!$C:$C,0))</f>
        <v>Industry Energy Efficiency Standards</v>
      </c>
      <c r="K445" s="197" t="str">
        <f>INDEX('Policy Characteristics'!E:E,MATCH(PolicyLevers!$C445,'Policy Characteristics'!$C:$C,0))</f>
        <v>indst efficiency standards</v>
      </c>
      <c r="L445" s="197">
        <f>INDEX('Policy Characteristics'!F:F,MATCH(PolicyLevers!$C445,'Policy Characteristics'!$C:$C,0))</f>
        <v>0</v>
      </c>
      <c r="M445" s="197">
        <f>INDEX('Policy Characteristics'!G:G,MATCH(PolicyLevers!$C445,'Policy Characteristics'!$C:$C,0))</f>
        <v>0.25</v>
      </c>
      <c r="N445" s="197">
        <f>INDEX('Policy Characteristics'!H:H,MATCH(PolicyLevers!$C445,'Policy Characteristics'!$C:$C,0))</f>
        <v>0.01</v>
      </c>
      <c r="O445" s="199" t="str">
        <f>INDEX('Policy Characteristics'!I:I,MATCH(PolicyLevers!$C445,'Policy Characteristics'!$C:$C,0))</f>
        <v>% reduction in energy use</v>
      </c>
      <c r="P445" s="199"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199" t="str">
        <f>INDEX('Policy Characteristics'!K:K,MATCH(PolicyLevers!$C445,'Policy Characteristics'!$C:$C,0))</f>
        <v>industry-ag-main.html#eff-stds</v>
      </c>
      <c r="R445" s="199" t="str">
        <f>INDEX('Policy Characteristics'!L:L,MATCH(PolicyLevers!$C445,'Policy Characteristics'!$C:$C,0))</f>
        <v>industry-energy-efficiency-standards.html</v>
      </c>
      <c r="S445" s="219" t="str">
        <f>INDEX('Policy Characteristics'!M:M,MATCH(PolicyLevers!$C445,'Policy Characteristics'!$C:$C,0))</f>
        <v>U.S. DOE, 2016, Industrial Energy Efficiency Potential Analysis, https://energy.gov/sites/prod/files/2017/04/f34/energy-savings-by-state-industrial-methodology.pdf</v>
      </c>
      <c r="T445" s="199" t="str">
        <f>INDEX('Policy Characteristics'!N:N,MATCH(PolicyLevers!$C445,'Policy Characteristics'!$C:$C,0))</f>
        <v>U.S. DOE, 2016, Industrial Energy Efficiency Potential Analysis, https://energy.gov/sites/prod/files/2017/04/f34/energy-savings-by-state-industrial-methodology.pdf</v>
      </c>
      <c r="U445" s="181">
        <f>INDEX('Policy Characteristics'!O:O,MATCH(PolicyLevers!$C445,'Policy Characteristics'!$C:$C,0))</f>
        <v>0</v>
      </c>
    </row>
    <row r="446" spans="1:21" s="189" customFormat="1" x14ac:dyDescent="0.25">
      <c r="A446" s="350" t="str">
        <f>INDEX('Policy Characteristics'!A:A,MATCH(PolicyLevers!$C446,'Policy Characteristics'!$C:$C,0))</f>
        <v>Industry</v>
      </c>
      <c r="B446" s="354" t="str">
        <f>INDEX('Policy Characteristics'!B:B,MATCH(PolicyLevers!$C446,'Policy Characteristics'!$C:$C,0))</f>
        <v>Industry Energy Efficiency Standards</v>
      </c>
      <c r="C446" s="189" t="str">
        <f t="shared" si="30"/>
        <v>Percentage Improvement in Eqpt Efficiency Standards above BAU</v>
      </c>
      <c r="D446" s="191" t="s">
        <v>2090</v>
      </c>
      <c r="E446" s="184" t="s">
        <v>808</v>
      </c>
      <c r="F446" s="181" t="s">
        <v>2128</v>
      </c>
      <c r="G446" s="184" t="s">
        <v>809</v>
      </c>
      <c r="H446" s="43">
        <v>1000</v>
      </c>
      <c r="I446" s="356" t="s">
        <v>310</v>
      </c>
      <c r="J446" s="189" t="str">
        <f>INDEX('Policy Characteristics'!D:D,MATCH(PolicyLevers!$C446,'Policy Characteristics'!$C:$C,0))</f>
        <v>Industry Energy Efficiency Standards</v>
      </c>
      <c r="K446" s="197" t="str">
        <f>INDEX('Policy Characteristics'!E:E,MATCH(PolicyLevers!$C446,'Policy Characteristics'!$C:$C,0))</f>
        <v>indst efficiency standards</v>
      </c>
      <c r="L446" s="197">
        <f>INDEX('Policy Characteristics'!F:F,MATCH(PolicyLevers!$C446,'Policy Characteristics'!$C:$C,0))</f>
        <v>0</v>
      </c>
      <c r="M446" s="197">
        <f>INDEX('Policy Characteristics'!G:G,MATCH(PolicyLevers!$C446,'Policy Characteristics'!$C:$C,0))</f>
        <v>0.25</v>
      </c>
      <c r="N446" s="197">
        <f>INDEX('Policy Characteristics'!H:H,MATCH(PolicyLevers!$C446,'Policy Characteristics'!$C:$C,0))</f>
        <v>0.01</v>
      </c>
      <c r="O446" s="199" t="str">
        <f>INDEX('Policy Characteristics'!I:I,MATCH(PolicyLevers!$C446,'Policy Characteristics'!$C:$C,0))</f>
        <v>% reduction in energy use</v>
      </c>
      <c r="P446" s="199"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199" t="str">
        <f>INDEX('Policy Characteristics'!K:K,MATCH(PolicyLevers!$C446,'Policy Characteristics'!$C:$C,0))</f>
        <v>industry-ag-main.html#eff-stds</v>
      </c>
      <c r="R446" s="199" t="str">
        <f>INDEX('Policy Characteristics'!L:L,MATCH(PolicyLevers!$C446,'Policy Characteristics'!$C:$C,0))</f>
        <v>industry-energy-efficiency-standards.html</v>
      </c>
      <c r="S446" s="219" t="str">
        <f>INDEX('Policy Characteristics'!M:M,MATCH(PolicyLevers!$C446,'Policy Characteristics'!$C:$C,0))</f>
        <v>U.S. DOE, 2016, Industrial Energy Efficiency Potential Analysis, https://energy.gov/sites/prod/files/2017/04/f34/energy-savings-by-state-industrial-methodology.pdf</v>
      </c>
      <c r="T446" s="199" t="str">
        <f>INDEX('Policy Characteristics'!N:N,MATCH(PolicyLevers!$C446,'Policy Characteristics'!$C:$C,0))</f>
        <v>U.S. DOE, 2016, Industrial Energy Efficiency Potential Analysis, https://energy.gov/sites/prod/files/2017/04/f34/energy-savings-by-state-industrial-methodology.pdf</v>
      </c>
      <c r="U446" s="181">
        <f>INDEX('Policy Characteristics'!O:O,MATCH(PolicyLevers!$C446,'Policy Characteristics'!$C:$C,0))</f>
        <v>0</v>
      </c>
    </row>
    <row r="447" spans="1:21" s="189" customFormat="1" x14ac:dyDescent="0.25">
      <c r="A447" s="350" t="str">
        <f>INDEX('Policy Characteristics'!A:A,MATCH(PolicyLevers!$C447,'Policy Characteristics'!$C:$C,0))</f>
        <v>Industry</v>
      </c>
      <c r="B447" s="354" t="str">
        <f>INDEX('Policy Characteristics'!B:B,MATCH(PolicyLevers!$C447,'Policy Characteristics'!$C:$C,0))</f>
        <v>Industry Energy Efficiency Standards</v>
      </c>
      <c r="C447" s="189" t="str">
        <f t="shared" si="30"/>
        <v>Percentage Improvement in Eqpt Efficiency Standards above BAU</v>
      </c>
      <c r="D447" s="191" t="s">
        <v>2090</v>
      </c>
      <c r="E447" s="184" t="s">
        <v>810</v>
      </c>
      <c r="F447" s="181" t="s">
        <v>2128</v>
      </c>
      <c r="G447" s="184" t="s">
        <v>811</v>
      </c>
      <c r="H447" s="43">
        <v>1001</v>
      </c>
      <c r="I447" s="356" t="s">
        <v>332</v>
      </c>
      <c r="J447" s="189" t="str">
        <f>INDEX('Policy Characteristics'!D:D,MATCH(PolicyLevers!$C447,'Policy Characteristics'!$C:$C,0))</f>
        <v>Industry Energy Efficiency Standards</v>
      </c>
      <c r="K447" s="197" t="str">
        <f>INDEX('Policy Characteristics'!E:E,MATCH(PolicyLevers!$C447,'Policy Characteristics'!$C:$C,0))</f>
        <v>indst efficiency standards</v>
      </c>
      <c r="L447" s="197">
        <f>INDEX('Policy Characteristics'!F:F,MATCH(PolicyLevers!$C447,'Policy Characteristics'!$C:$C,0))</f>
        <v>0</v>
      </c>
      <c r="M447" s="197">
        <f>INDEX('Policy Characteristics'!G:G,MATCH(PolicyLevers!$C447,'Policy Characteristics'!$C:$C,0))</f>
        <v>0.25</v>
      </c>
      <c r="N447" s="197">
        <f>INDEX('Policy Characteristics'!H:H,MATCH(PolicyLevers!$C447,'Policy Characteristics'!$C:$C,0))</f>
        <v>0.01</v>
      </c>
      <c r="O447" s="199" t="str">
        <f>INDEX('Policy Characteristics'!I:I,MATCH(PolicyLevers!$C447,'Policy Characteristics'!$C:$C,0))</f>
        <v>% reduction in energy use</v>
      </c>
      <c r="P447" s="199"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199" t="str">
        <f>INDEX('Policy Characteristics'!K:K,MATCH(PolicyLevers!$C447,'Policy Characteristics'!$C:$C,0))</f>
        <v>industry-ag-main.html#eff-stds</v>
      </c>
      <c r="R447" s="199" t="str">
        <f>INDEX('Policy Characteristics'!L:L,MATCH(PolicyLevers!$C447,'Policy Characteristics'!$C:$C,0))</f>
        <v>industry-energy-efficiency-standards.html</v>
      </c>
      <c r="S447" s="219" t="str">
        <f>INDEX('Policy Characteristics'!M:M,MATCH(PolicyLevers!$C447,'Policy Characteristics'!$C:$C,0))</f>
        <v>U.S. DOE, 2016, Industrial Energy Efficiency Potential Analysis, https://energy.gov/sites/prod/files/2017/04/f34/energy-savings-by-state-industrial-methodology.pdf</v>
      </c>
      <c r="T447" s="199" t="str">
        <f>INDEX('Policy Characteristics'!N:N,MATCH(PolicyLevers!$C447,'Policy Characteristics'!$C:$C,0))</f>
        <v>U.S. DOE, 2016, Industrial Energy Efficiency Potential Analysis, https://energy.gov/sites/prod/files/2017/04/f34/energy-savings-by-state-industrial-methodology.pdf</v>
      </c>
      <c r="U447" s="181">
        <f>INDEX('Policy Characteristics'!O:O,MATCH(PolicyLevers!$C447,'Policy Characteristics'!$C:$C,0))</f>
        <v>0</v>
      </c>
    </row>
    <row r="448" spans="1:21" s="189" customFormat="1" x14ac:dyDescent="0.25">
      <c r="A448" s="350" t="str">
        <f>INDEX('Policy Characteristics'!A:A,MATCH(PolicyLevers!$C448,'Policy Characteristics'!$C:$C,0))</f>
        <v>Industry</v>
      </c>
      <c r="B448" s="354" t="str">
        <f>INDEX('Policy Characteristics'!B:B,MATCH(PolicyLevers!$C448,'Policy Characteristics'!$C:$C,0))</f>
        <v>Industry Energy Efficiency Standards</v>
      </c>
      <c r="C448" s="189" t="str">
        <f t="shared" si="30"/>
        <v>Percentage Improvement in Eqpt Efficiency Standards above BAU</v>
      </c>
      <c r="D448" s="191" t="s">
        <v>2090</v>
      </c>
      <c r="E448" s="184" t="s">
        <v>812</v>
      </c>
      <c r="F448" s="181" t="s">
        <v>2128</v>
      </c>
      <c r="G448" s="184" t="s">
        <v>813</v>
      </c>
      <c r="H448" s="43">
        <v>1002</v>
      </c>
      <c r="I448" s="356" t="s">
        <v>310</v>
      </c>
      <c r="J448" s="189" t="str">
        <f>INDEX('Policy Characteristics'!D:D,MATCH(PolicyLevers!$C448,'Policy Characteristics'!$C:$C,0))</f>
        <v>Industry Energy Efficiency Standards</v>
      </c>
      <c r="K448" s="197" t="str">
        <f>INDEX('Policy Characteristics'!E:E,MATCH(PolicyLevers!$C448,'Policy Characteristics'!$C:$C,0))</f>
        <v>indst efficiency standards</v>
      </c>
      <c r="L448" s="197">
        <f>INDEX('Policy Characteristics'!F:F,MATCH(PolicyLevers!$C448,'Policy Characteristics'!$C:$C,0))</f>
        <v>0</v>
      </c>
      <c r="M448" s="197">
        <f>INDEX('Policy Characteristics'!G:G,MATCH(PolicyLevers!$C448,'Policy Characteristics'!$C:$C,0))</f>
        <v>0.25</v>
      </c>
      <c r="N448" s="197">
        <f>INDEX('Policy Characteristics'!H:H,MATCH(PolicyLevers!$C448,'Policy Characteristics'!$C:$C,0))</f>
        <v>0.01</v>
      </c>
      <c r="O448" s="199" t="str">
        <f>INDEX('Policy Characteristics'!I:I,MATCH(PolicyLevers!$C448,'Policy Characteristics'!$C:$C,0))</f>
        <v>% reduction in energy use</v>
      </c>
      <c r="P448" s="199"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199" t="str">
        <f>INDEX('Policy Characteristics'!K:K,MATCH(PolicyLevers!$C448,'Policy Characteristics'!$C:$C,0))</f>
        <v>industry-ag-main.html#eff-stds</v>
      </c>
      <c r="R448" s="199" t="str">
        <f>INDEX('Policy Characteristics'!L:L,MATCH(PolicyLevers!$C448,'Policy Characteristics'!$C:$C,0))</f>
        <v>industry-energy-efficiency-standards.html</v>
      </c>
      <c r="S448" s="219" t="str">
        <f>INDEX('Policy Characteristics'!M:M,MATCH(PolicyLevers!$C448,'Policy Characteristics'!$C:$C,0))</f>
        <v>U.S. DOE, 2016, Industrial Energy Efficiency Potential Analysis, https://energy.gov/sites/prod/files/2017/04/f34/energy-savings-by-state-industrial-methodology.pdf</v>
      </c>
      <c r="T448" s="199" t="str">
        <f>INDEX('Policy Characteristics'!N:N,MATCH(PolicyLevers!$C448,'Policy Characteristics'!$C:$C,0))</f>
        <v>U.S. DOE, 2016, Industrial Energy Efficiency Potential Analysis, https://energy.gov/sites/prod/files/2017/04/f34/energy-savings-by-state-industrial-methodology.pdf</v>
      </c>
      <c r="U448" s="181">
        <f>INDEX('Policy Characteristics'!O:O,MATCH(PolicyLevers!$C448,'Policy Characteristics'!$C:$C,0))</f>
        <v>0</v>
      </c>
    </row>
    <row r="449" spans="1:21" s="189" customFormat="1" x14ac:dyDescent="0.25">
      <c r="A449" s="350" t="str">
        <f>INDEX('Policy Characteristics'!A:A,MATCH(PolicyLevers!$C449,'Policy Characteristics'!$C:$C,0))</f>
        <v>Industry</v>
      </c>
      <c r="B449" s="354" t="str">
        <f>INDEX('Policy Characteristics'!B:B,MATCH(PolicyLevers!$C449,'Policy Characteristics'!$C:$C,0))</f>
        <v>Industry Energy Efficiency Standards</v>
      </c>
      <c r="C449" s="189" t="str">
        <f t="shared" si="30"/>
        <v>Percentage Improvement in Eqpt Efficiency Standards above BAU</v>
      </c>
      <c r="D449" s="191" t="s">
        <v>2090</v>
      </c>
      <c r="E449" s="184" t="s">
        <v>814</v>
      </c>
      <c r="F449" s="181" t="s">
        <v>2128</v>
      </c>
      <c r="G449" s="184" t="s">
        <v>815</v>
      </c>
      <c r="H449" s="43">
        <v>1003</v>
      </c>
      <c r="I449" s="356" t="s">
        <v>332</v>
      </c>
      <c r="J449" s="189" t="str">
        <f>INDEX('Policy Characteristics'!D:D,MATCH(PolicyLevers!$C449,'Policy Characteristics'!$C:$C,0))</f>
        <v>Industry Energy Efficiency Standards</v>
      </c>
      <c r="K449" s="197" t="str">
        <f>INDEX('Policy Characteristics'!E:E,MATCH(PolicyLevers!$C449,'Policy Characteristics'!$C:$C,0))</f>
        <v>indst efficiency standards</v>
      </c>
      <c r="L449" s="197">
        <f>INDEX('Policy Characteristics'!F:F,MATCH(PolicyLevers!$C449,'Policy Characteristics'!$C:$C,0))</f>
        <v>0</v>
      </c>
      <c r="M449" s="197">
        <f>INDEX('Policy Characteristics'!G:G,MATCH(PolicyLevers!$C449,'Policy Characteristics'!$C:$C,0))</f>
        <v>0.25</v>
      </c>
      <c r="N449" s="197">
        <f>INDEX('Policy Characteristics'!H:H,MATCH(PolicyLevers!$C449,'Policy Characteristics'!$C:$C,0))</f>
        <v>0.01</v>
      </c>
      <c r="O449" s="199" t="str">
        <f>INDEX('Policy Characteristics'!I:I,MATCH(PolicyLevers!$C449,'Policy Characteristics'!$C:$C,0))</f>
        <v>% reduction in energy use</v>
      </c>
      <c r="P449" s="199"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199" t="str">
        <f>INDEX('Policy Characteristics'!K:K,MATCH(PolicyLevers!$C449,'Policy Characteristics'!$C:$C,0))</f>
        <v>industry-ag-main.html#eff-stds</v>
      </c>
      <c r="R449" s="199" t="str">
        <f>INDEX('Policy Characteristics'!L:L,MATCH(PolicyLevers!$C449,'Policy Characteristics'!$C:$C,0))</f>
        <v>industry-energy-efficiency-standards.html</v>
      </c>
      <c r="S449" s="219" t="str">
        <f>INDEX('Policy Characteristics'!M:M,MATCH(PolicyLevers!$C449,'Policy Characteristics'!$C:$C,0))</f>
        <v>U.S. DOE, 2016, Industrial Energy Efficiency Potential Analysis, https://energy.gov/sites/prod/files/2017/04/f34/energy-savings-by-state-industrial-methodology.pdf</v>
      </c>
      <c r="T449" s="199" t="str">
        <f>INDEX('Policy Characteristics'!N:N,MATCH(PolicyLevers!$C449,'Policy Characteristics'!$C:$C,0))</f>
        <v>U.S. DOE, 2016, Industrial Energy Efficiency Potential Analysis, https://energy.gov/sites/prod/files/2017/04/f34/energy-savings-by-state-industrial-methodology.pdf</v>
      </c>
      <c r="U449" s="181">
        <f>INDEX('Policy Characteristics'!O:O,MATCH(PolicyLevers!$C449,'Policy Characteristics'!$C:$C,0))</f>
        <v>0</v>
      </c>
    </row>
    <row r="450" spans="1:21" s="189" customFormat="1" x14ac:dyDescent="0.25">
      <c r="A450" s="350" t="str">
        <f>INDEX('Policy Characteristics'!A:A,MATCH(PolicyLevers!$C450,'Policy Characteristics'!$C:$C,0))</f>
        <v>Industry</v>
      </c>
      <c r="B450" s="354" t="str">
        <f>INDEX('Policy Characteristics'!B:B,MATCH(PolicyLevers!$C450,'Policy Characteristics'!$C:$C,0))</f>
        <v>Industry Energy Efficiency Standards</v>
      </c>
      <c r="C450" s="189" t="str">
        <f t="shared" si="30"/>
        <v>Percentage Improvement in Eqpt Efficiency Standards above BAU</v>
      </c>
      <c r="D450" s="191" t="s">
        <v>2090</v>
      </c>
      <c r="E450" s="184" t="s">
        <v>816</v>
      </c>
      <c r="F450" s="181" t="s">
        <v>2128</v>
      </c>
      <c r="G450" s="184" t="s">
        <v>817</v>
      </c>
      <c r="H450" s="43">
        <v>1004</v>
      </c>
      <c r="I450" s="356" t="s">
        <v>332</v>
      </c>
      <c r="J450" s="189" t="str">
        <f>INDEX('Policy Characteristics'!D:D,MATCH(PolicyLevers!$C450,'Policy Characteristics'!$C:$C,0))</f>
        <v>Industry Energy Efficiency Standards</v>
      </c>
      <c r="K450" s="197" t="str">
        <f>INDEX('Policy Characteristics'!E:E,MATCH(PolicyLevers!$C450,'Policy Characteristics'!$C:$C,0))</f>
        <v>indst efficiency standards</v>
      </c>
      <c r="L450" s="197">
        <f>INDEX('Policy Characteristics'!F:F,MATCH(PolicyLevers!$C450,'Policy Characteristics'!$C:$C,0))</f>
        <v>0</v>
      </c>
      <c r="M450" s="197">
        <f>INDEX('Policy Characteristics'!G:G,MATCH(PolicyLevers!$C450,'Policy Characteristics'!$C:$C,0))</f>
        <v>0.25</v>
      </c>
      <c r="N450" s="197">
        <f>INDEX('Policy Characteristics'!H:H,MATCH(PolicyLevers!$C450,'Policy Characteristics'!$C:$C,0))</f>
        <v>0.01</v>
      </c>
      <c r="O450" s="199" t="str">
        <f>INDEX('Policy Characteristics'!I:I,MATCH(PolicyLevers!$C450,'Policy Characteristics'!$C:$C,0))</f>
        <v>% reduction in energy use</v>
      </c>
      <c r="P450" s="199"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199" t="str">
        <f>INDEX('Policy Characteristics'!K:K,MATCH(PolicyLevers!$C450,'Policy Characteristics'!$C:$C,0))</f>
        <v>industry-ag-main.html#eff-stds</v>
      </c>
      <c r="R450" s="199" t="str">
        <f>INDEX('Policy Characteristics'!L:L,MATCH(PolicyLevers!$C450,'Policy Characteristics'!$C:$C,0))</f>
        <v>industry-energy-efficiency-standards.html</v>
      </c>
      <c r="S450" s="219" t="str">
        <f>INDEX('Policy Characteristics'!M:M,MATCH(PolicyLevers!$C450,'Policy Characteristics'!$C:$C,0))</f>
        <v>U.S. DOE, 2016, Industrial Energy Efficiency Potential Analysis, https://energy.gov/sites/prod/files/2017/04/f34/energy-savings-by-state-industrial-methodology.pdf</v>
      </c>
      <c r="T450" s="199" t="str">
        <f>INDEX('Policy Characteristics'!N:N,MATCH(PolicyLevers!$C450,'Policy Characteristics'!$C:$C,0))</f>
        <v>U.S. DOE, 2016, Industrial Energy Efficiency Potential Analysis, https://energy.gov/sites/prod/files/2017/04/f34/energy-savings-by-state-industrial-methodology.pdf</v>
      </c>
      <c r="U450" s="181">
        <f>INDEX('Policy Characteristics'!O:O,MATCH(PolicyLevers!$C450,'Policy Characteristics'!$C:$C,0))</f>
        <v>0</v>
      </c>
    </row>
    <row r="451" spans="1:21" s="189" customFormat="1" x14ac:dyDescent="0.25">
      <c r="A451" s="350" t="str">
        <f>INDEX('Policy Characteristics'!A:A,MATCH(PolicyLevers!$C451,'Policy Characteristics'!$C:$C,0))</f>
        <v>Industry</v>
      </c>
      <c r="B451" s="354" t="str">
        <f>INDEX('Policy Characteristics'!B:B,MATCH(PolicyLevers!$C451,'Policy Characteristics'!$C:$C,0))</f>
        <v>Industry Energy Efficiency Standards</v>
      </c>
      <c r="C451" s="189" t="str">
        <f t="shared" si="30"/>
        <v>Percentage Improvement in Eqpt Efficiency Standards above BAU</v>
      </c>
      <c r="D451" s="191" t="s">
        <v>2090</v>
      </c>
      <c r="E451" s="184" t="s">
        <v>818</v>
      </c>
      <c r="F451" s="181" t="s">
        <v>2128</v>
      </c>
      <c r="G451" s="184" t="s">
        <v>819</v>
      </c>
      <c r="H451" s="43">
        <v>1005</v>
      </c>
      <c r="I451" s="356" t="s">
        <v>310</v>
      </c>
      <c r="J451" s="189" t="str">
        <f>INDEX('Policy Characteristics'!D:D,MATCH(PolicyLevers!$C451,'Policy Characteristics'!$C:$C,0))</f>
        <v>Industry Energy Efficiency Standards</v>
      </c>
      <c r="K451" s="197" t="str">
        <f>INDEX('Policy Characteristics'!E:E,MATCH(PolicyLevers!$C451,'Policy Characteristics'!$C:$C,0))</f>
        <v>indst efficiency standards</v>
      </c>
      <c r="L451" s="197">
        <f>INDEX('Policy Characteristics'!F:F,MATCH(PolicyLevers!$C451,'Policy Characteristics'!$C:$C,0))</f>
        <v>0</v>
      </c>
      <c r="M451" s="197">
        <f>INDEX('Policy Characteristics'!G:G,MATCH(PolicyLevers!$C451,'Policy Characteristics'!$C:$C,0))</f>
        <v>0.25</v>
      </c>
      <c r="N451" s="197">
        <f>INDEX('Policy Characteristics'!H:H,MATCH(PolicyLevers!$C451,'Policy Characteristics'!$C:$C,0))</f>
        <v>0.01</v>
      </c>
      <c r="O451" s="199" t="str">
        <f>INDEX('Policy Characteristics'!I:I,MATCH(PolicyLevers!$C451,'Policy Characteristics'!$C:$C,0))</f>
        <v>% reduction in energy use</v>
      </c>
      <c r="P451" s="199"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199" t="str">
        <f>INDEX('Policy Characteristics'!K:K,MATCH(PolicyLevers!$C451,'Policy Characteristics'!$C:$C,0))</f>
        <v>industry-ag-main.html#eff-stds</v>
      </c>
      <c r="R451" s="199" t="str">
        <f>INDEX('Policy Characteristics'!L:L,MATCH(PolicyLevers!$C451,'Policy Characteristics'!$C:$C,0))</f>
        <v>industry-energy-efficiency-standards.html</v>
      </c>
      <c r="S451" s="219" t="str">
        <f>INDEX('Policy Characteristics'!M:M,MATCH(PolicyLevers!$C451,'Policy Characteristics'!$C:$C,0))</f>
        <v>U.S. DOE, 2016, Industrial Energy Efficiency Potential Analysis, https://energy.gov/sites/prod/files/2017/04/f34/energy-savings-by-state-industrial-methodology.pdf</v>
      </c>
      <c r="T451" s="199" t="str">
        <f>INDEX('Policy Characteristics'!N:N,MATCH(PolicyLevers!$C451,'Policy Characteristics'!$C:$C,0))</f>
        <v>U.S. DOE, 2016, Industrial Energy Efficiency Potential Analysis, https://energy.gov/sites/prod/files/2017/04/f34/energy-savings-by-state-industrial-methodology.pdf</v>
      </c>
      <c r="U451" s="181">
        <f>INDEX('Policy Characteristics'!O:O,MATCH(PolicyLevers!$C451,'Policy Characteristics'!$C:$C,0))</f>
        <v>0</v>
      </c>
    </row>
    <row r="452" spans="1:21" s="189" customFormat="1" x14ac:dyDescent="0.25">
      <c r="A452" s="350" t="str">
        <f>INDEX('Policy Characteristics'!A:A,MATCH(PolicyLevers!$C452,'Policy Characteristics'!$C:$C,0))</f>
        <v>Industry</v>
      </c>
      <c r="B452" s="354" t="str">
        <f>INDEX('Policy Characteristics'!B:B,MATCH(PolicyLevers!$C452,'Policy Characteristics'!$C:$C,0))</f>
        <v>Industry Energy Efficiency Standards</v>
      </c>
      <c r="C452" s="189" t="str">
        <f t="shared" si="30"/>
        <v>Percentage Improvement in Eqpt Efficiency Standards above BAU</v>
      </c>
      <c r="D452" s="191" t="s">
        <v>2090</v>
      </c>
      <c r="E452" s="184" t="s">
        <v>820</v>
      </c>
      <c r="F452" s="181" t="s">
        <v>2128</v>
      </c>
      <c r="G452" s="184" t="s">
        <v>821</v>
      </c>
      <c r="H452" s="43">
        <v>1006</v>
      </c>
      <c r="I452" s="356" t="s">
        <v>310</v>
      </c>
      <c r="J452" s="189" t="str">
        <f>INDEX('Policy Characteristics'!D:D,MATCH(PolicyLevers!$C452,'Policy Characteristics'!$C:$C,0))</f>
        <v>Industry Energy Efficiency Standards</v>
      </c>
      <c r="K452" s="197" t="str">
        <f>INDEX('Policy Characteristics'!E:E,MATCH(PolicyLevers!$C452,'Policy Characteristics'!$C:$C,0))</f>
        <v>indst efficiency standards</v>
      </c>
      <c r="L452" s="197">
        <f>INDEX('Policy Characteristics'!F:F,MATCH(PolicyLevers!$C452,'Policy Characteristics'!$C:$C,0))</f>
        <v>0</v>
      </c>
      <c r="M452" s="197">
        <f>INDEX('Policy Characteristics'!G:G,MATCH(PolicyLevers!$C452,'Policy Characteristics'!$C:$C,0))</f>
        <v>0.25</v>
      </c>
      <c r="N452" s="197">
        <f>INDEX('Policy Characteristics'!H:H,MATCH(PolicyLevers!$C452,'Policy Characteristics'!$C:$C,0))</f>
        <v>0.01</v>
      </c>
      <c r="O452" s="199" t="str">
        <f>INDEX('Policy Characteristics'!I:I,MATCH(PolicyLevers!$C452,'Policy Characteristics'!$C:$C,0))</f>
        <v>% reduction in energy use</v>
      </c>
      <c r="P452" s="199"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199" t="str">
        <f>INDEX('Policy Characteristics'!K:K,MATCH(PolicyLevers!$C452,'Policy Characteristics'!$C:$C,0))</f>
        <v>industry-ag-main.html#eff-stds</v>
      </c>
      <c r="R452" s="199" t="str">
        <f>INDEX('Policy Characteristics'!L:L,MATCH(PolicyLevers!$C452,'Policy Characteristics'!$C:$C,0))</f>
        <v>industry-energy-efficiency-standards.html</v>
      </c>
      <c r="S452" s="219" t="str">
        <f>INDEX('Policy Characteristics'!M:M,MATCH(PolicyLevers!$C452,'Policy Characteristics'!$C:$C,0))</f>
        <v>U.S. DOE, 2016, Industrial Energy Efficiency Potential Analysis, https://energy.gov/sites/prod/files/2017/04/f34/energy-savings-by-state-industrial-methodology.pdf</v>
      </c>
      <c r="T452" s="199" t="str">
        <f>INDEX('Policy Characteristics'!N:N,MATCH(PolicyLevers!$C452,'Policy Characteristics'!$C:$C,0))</f>
        <v>U.S. DOE, 2016, Industrial Energy Efficiency Potential Analysis, https://energy.gov/sites/prod/files/2017/04/f34/energy-savings-by-state-industrial-methodology.pdf</v>
      </c>
      <c r="U452" s="181">
        <f>INDEX('Policy Characteristics'!O:O,MATCH(PolicyLevers!$C452,'Policy Characteristics'!$C:$C,0))</f>
        <v>0</v>
      </c>
    </row>
    <row r="453" spans="1:21" s="189" customFormat="1" x14ac:dyDescent="0.25">
      <c r="A453" s="350" t="str">
        <f>INDEX('Policy Characteristics'!A:A,MATCH(PolicyLevers!$C453,'Policy Characteristics'!$C:$C,0))</f>
        <v>Industry</v>
      </c>
      <c r="B453" s="354" t="str">
        <f>INDEX('Policy Characteristics'!B:B,MATCH(PolicyLevers!$C453,'Policy Characteristics'!$C:$C,0))</f>
        <v>Industry Energy Efficiency Standards</v>
      </c>
      <c r="C453" s="189" t="str">
        <f t="shared" si="30"/>
        <v>Percentage Improvement in Eqpt Efficiency Standards above BAU</v>
      </c>
      <c r="D453" s="191" t="s">
        <v>2090</v>
      </c>
      <c r="E453" s="184" t="s">
        <v>822</v>
      </c>
      <c r="F453" s="181" t="s">
        <v>2128</v>
      </c>
      <c r="G453" s="184" t="s">
        <v>823</v>
      </c>
      <c r="H453" s="43">
        <v>1007</v>
      </c>
      <c r="I453" s="356" t="s">
        <v>332</v>
      </c>
      <c r="J453" s="189" t="str">
        <f>INDEX('Policy Characteristics'!D:D,MATCH(PolicyLevers!$C453,'Policy Characteristics'!$C:$C,0))</f>
        <v>Industry Energy Efficiency Standards</v>
      </c>
      <c r="K453" s="197" t="str">
        <f>INDEX('Policy Characteristics'!E:E,MATCH(PolicyLevers!$C453,'Policy Characteristics'!$C:$C,0))</f>
        <v>indst efficiency standards</v>
      </c>
      <c r="L453" s="197">
        <f>INDEX('Policy Characteristics'!F:F,MATCH(PolicyLevers!$C453,'Policy Characteristics'!$C:$C,0))</f>
        <v>0</v>
      </c>
      <c r="M453" s="197">
        <f>INDEX('Policy Characteristics'!G:G,MATCH(PolicyLevers!$C453,'Policy Characteristics'!$C:$C,0))</f>
        <v>0.25</v>
      </c>
      <c r="N453" s="197">
        <f>INDEX('Policy Characteristics'!H:H,MATCH(PolicyLevers!$C453,'Policy Characteristics'!$C:$C,0))</f>
        <v>0.01</v>
      </c>
      <c r="O453" s="199" t="str">
        <f>INDEX('Policy Characteristics'!I:I,MATCH(PolicyLevers!$C453,'Policy Characteristics'!$C:$C,0))</f>
        <v>% reduction in energy use</v>
      </c>
      <c r="P453" s="199"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199" t="str">
        <f>INDEX('Policy Characteristics'!K:K,MATCH(PolicyLevers!$C453,'Policy Characteristics'!$C:$C,0))</f>
        <v>industry-ag-main.html#eff-stds</v>
      </c>
      <c r="R453" s="199" t="str">
        <f>INDEX('Policy Characteristics'!L:L,MATCH(PolicyLevers!$C453,'Policy Characteristics'!$C:$C,0))</f>
        <v>industry-energy-efficiency-standards.html</v>
      </c>
      <c r="S453" s="219" t="str">
        <f>INDEX('Policy Characteristics'!M:M,MATCH(PolicyLevers!$C453,'Policy Characteristics'!$C:$C,0))</f>
        <v>U.S. DOE, 2016, Industrial Energy Efficiency Potential Analysis, https://energy.gov/sites/prod/files/2017/04/f34/energy-savings-by-state-industrial-methodology.pdf</v>
      </c>
      <c r="T453" s="199" t="str">
        <f>INDEX('Policy Characteristics'!N:N,MATCH(PolicyLevers!$C453,'Policy Characteristics'!$C:$C,0))</f>
        <v>U.S. DOE, 2016, Industrial Energy Efficiency Potential Analysis, https://energy.gov/sites/prod/files/2017/04/f34/energy-savings-by-state-industrial-methodology.pdf</v>
      </c>
      <c r="U453" s="181">
        <f>INDEX('Policy Characteristics'!O:O,MATCH(PolicyLevers!$C453,'Policy Characteristics'!$C:$C,0))</f>
        <v>0</v>
      </c>
    </row>
    <row r="454" spans="1:21" s="189" customFormat="1" x14ac:dyDescent="0.25">
      <c r="A454" s="350" t="str">
        <f>INDEX('Policy Characteristics'!A:A,MATCH(PolicyLevers!$C454,'Policy Characteristics'!$C:$C,0))</f>
        <v>Industry</v>
      </c>
      <c r="B454" s="354" t="str">
        <f>INDEX('Policy Characteristics'!B:B,MATCH(PolicyLevers!$C454,'Policy Characteristics'!$C:$C,0))</f>
        <v>Industry Energy Efficiency Standards</v>
      </c>
      <c r="C454" s="189" t="str">
        <f t="shared" si="30"/>
        <v>Percentage Improvement in Eqpt Efficiency Standards above BAU</v>
      </c>
      <c r="D454" s="191" t="s">
        <v>2088</v>
      </c>
      <c r="E454" s="184" t="s">
        <v>799</v>
      </c>
      <c r="F454" s="181" t="s">
        <v>2127</v>
      </c>
      <c r="G454" s="184" t="s">
        <v>800</v>
      </c>
      <c r="H454" s="43">
        <v>1008</v>
      </c>
      <c r="I454" s="356" t="s">
        <v>310</v>
      </c>
      <c r="J454" s="189" t="str">
        <f>INDEX('Policy Characteristics'!D:D,MATCH(PolicyLevers!$C454,'Policy Characteristics'!$C:$C,0))</f>
        <v>Industry Energy Efficiency Standards</v>
      </c>
      <c r="K454" s="197" t="str">
        <f>INDEX('Policy Characteristics'!E:E,MATCH(PolicyLevers!$C454,'Policy Characteristics'!$C:$C,0))</f>
        <v>indst efficiency standards</v>
      </c>
      <c r="L454" s="197">
        <f>INDEX('Policy Characteristics'!F:F,MATCH(PolicyLevers!$C454,'Policy Characteristics'!$C:$C,0))</f>
        <v>0</v>
      </c>
      <c r="M454" s="197">
        <f>INDEX('Policy Characteristics'!G:G,MATCH(PolicyLevers!$C454,'Policy Characteristics'!$C:$C,0))</f>
        <v>0.25</v>
      </c>
      <c r="N454" s="197">
        <f>INDEX('Policy Characteristics'!H:H,MATCH(PolicyLevers!$C454,'Policy Characteristics'!$C:$C,0))</f>
        <v>0.01</v>
      </c>
      <c r="O454" s="199" t="str">
        <f>INDEX('Policy Characteristics'!I:I,MATCH(PolicyLevers!$C454,'Policy Characteristics'!$C:$C,0))</f>
        <v>% reduction in energy use</v>
      </c>
      <c r="P454" s="199"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199" t="str">
        <f>INDEX('Policy Characteristics'!K:K,MATCH(PolicyLevers!$C454,'Policy Characteristics'!$C:$C,0))</f>
        <v>industry-ag-main.html#eff-stds</v>
      </c>
      <c r="R454" s="199" t="str">
        <f>INDEX('Policy Characteristics'!L:L,MATCH(PolicyLevers!$C454,'Policy Characteristics'!$C:$C,0))</f>
        <v>industry-energy-efficiency-standards.html</v>
      </c>
      <c r="S454" s="219" t="str">
        <f>INDEX('Policy Characteristics'!M:M,MATCH(PolicyLevers!$C454,'Policy Characteristics'!$C:$C,0))</f>
        <v>U.S. DOE, 2016, Industrial Energy Efficiency Potential Analysis, https://energy.gov/sites/prod/files/2017/04/f34/energy-savings-by-state-industrial-methodology.pdf</v>
      </c>
      <c r="T454" s="199" t="str">
        <f>INDEX('Policy Characteristics'!N:N,MATCH(PolicyLevers!$C454,'Policy Characteristics'!$C:$C,0))</f>
        <v>U.S. DOE, 2016, Industrial Energy Efficiency Potential Analysis, https://energy.gov/sites/prod/files/2017/04/f34/energy-savings-by-state-industrial-methodology.pdf</v>
      </c>
      <c r="U454" s="181">
        <f>INDEX('Policy Characteristics'!O:O,MATCH(PolicyLevers!$C454,'Policy Characteristics'!$C:$C,0))</f>
        <v>0</v>
      </c>
    </row>
    <row r="455" spans="1:21" s="189" customFormat="1" x14ac:dyDescent="0.25">
      <c r="A455" s="350" t="str">
        <f>INDEX('Policy Characteristics'!A:A,MATCH(PolicyLevers!$C455,'Policy Characteristics'!$C:$C,0))</f>
        <v>Industry</v>
      </c>
      <c r="B455" s="354" t="str">
        <f>INDEX('Policy Characteristics'!B:B,MATCH(PolicyLevers!$C455,'Policy Characteristics'!$C:$C,0))</f>
        <v>Industry Energy Efficiency Standards</v>
      </c>
      <c r="C455" s="189" t="str">
        <f t="shared" si="30"/>
        <v>Percentage Improvement in Eqpt Efficiency Standards above BAU</v>
      </c>
      <c r="D455" s="191" t="s">
        <v>2088</v>
      </c>
      <c r="E455" s="184" t="s">
        <v>806</v>
      </c>
      <c r="F455" s="181" t="s">
        <v>2127</v>
      </c>
      <c r="G455" s="184" t="s">
        <v>807</v>
      </c>
      <c r="H455" s="43">
        <v>1009</v>
      </c>
      <c r="I455" s="356" t="s">
        <v>310</v>
      </c>
      <c r="J455" s="189" t="str">
        <f>INDEX('Policy Characteristics'!D:D,MATCH(PolicyLevers!$C455,'Policy Characteristics'!$C:$C,0))</f>
        <v>Industry Energy Efficiency Standards</v>
      </c>
      <c r="K455" s="197" t="str">
        <f>INDEX('Policy Characteristics'!E:E,MATCH(PolicyLevers!$C455,'Policy Characteristics'!$C:$C,0))</f>
        <v>indst efficiency standards</v>
      </c>
      <c r="L455" s="197">
        <f>INDEX('Policy Characteristics'!F:F,MATCH(PolicyLevers!$C455,'Policy Characteristics'!$C:$C,0))</f>
        <v>0</v>
      </c>
      <c r="M455" s="197">
        <f>INDEX('Policy Characteristics'!G:G,MATCH(PolicyLevers!$C455,'Policy Characteristics'!$C:$C,0))</f>
        <v>0.25</v>
      </c>
      <c r="N455" s="197">
        <f>INDEX('Policy Characteristics'!H:H,MATCH(PolicyLevers!$C455,'Policy Characteristics'!$C:$C,0))</f>
        <v>0.01</v>
      </c>
      <c r="O455" s="199" t="str">
        <f>INDEX('Policy Characteristics'!I:I,MATCH(PolicyLevers!$C455,'Policy Characteristics'!$C:$C,0))</f>
        <v>% reduction in energy use</v>
      </c>
      <c r="P455" s="199"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199" t="str">
        <f>INDEX('Policy Characteristics'!K:K,MATCH(PolicyLevers!$C455,'Policy Characteristics'!$C:$C,0))</f>
        <v>industry-ag-main.html#eff-stds</v>
      </c>
      <c r="R455" s="199" t="str">
        <f>INDEX('Policy Characteristics'!L:L,MATCH(PolicyLevers!$C455,'Policy Characteristics'!$C:$C,0))</f>
        <v>industry-energy-efficiency-standards.html</v>
      </c>
      <c r="S455" s="219" t="str">
        <f>INDEX('Policy Characteristics'!M:M,MATCH(PolicyLevers!$C455,'Policy Characteristics'!$C:$C,0))</f>
        <v>U.S. DOE, 2016, Industrial Energy Efficiency Potential Analysis, https://energy.gov/sites/prod/files/2017/04/f34/energy-savings-by-state-industrial-methodology.pdf</v>
      </c>
      <c r="T455" s="199" t="str">
        <f>INDEX('Policy Characteristics'!N:N,MATCH(PolicyLevers!$C455,'Policy Characteristics'!$C:$C,0))</f>
        <v>U.S. DOE, 2016, Industrial Energy Efficiency Potential Analysis, https://energy.gov/sites/prod/files/2017/04/f34/energy-savings-by-state-industrial-methodology.pdf</v>
      </c>
      <c r="U455" s="181">
        <f>INDEX('Policy Characteristics'!O:O,MATCH(PolicyLevers!$C455,'Policy Characteristics'!$C:$C,0))</f>
        <v>0</v>
      </c>
    </row>
    <row r="456" spans="1:21" s="189" customFormat="1" x14ac:dyDescent="0.25">
      <c r="A456" s="350" t="str">
        <f>INDEX('Policy Characteristics'!A:A,MATCH(PolicyLevers!$C456,'Policy Characteristics'!$C:$C,0))</f>
        <v>Industry</v>
      </c>
      <c r="B456" s="354" t="str">
        <f>INDEX('Policy Characteristics'!B:B,MATCH(PolicyLevers!$C456,'Policy Characteristics'!$C:$C,0))</f>
        <v>Industry Energy Efficiency Standards</v>
      </c>
      <c r="C456" s="189" t="str">
        <f t="shared" si="30"/>
        <v>Percentage Improvement in Eqpt Efficiency Standards above BAU</v>
      </c>
      <c r="D456" s="191" t="s">
        <v>2088</v>
      </c>
      <c r="E456" s="184" t="s">
        <v>808</v>
      </c>
      <c r="F456" s="181" t="s">
        <v>2127</v>
      </c>
      <c r="G456" s="184" t="s">
        <v>809</v>
      </c>
      <c r="H456" s="43">
        <v>1010</v>
      </c>
      <c r="I456" s="356" t="s">
        <v>310</v>
      </c>
      <c r="J456" s="189" t="str">
        <f>INDEX('Policy Characteristics'!D:D,MATCH(PolicyLevers!$C456,'Policy Characteristics'!$C:$C,0))</f>
        <v>Industry Energy Efficiency Standards</v>
      </c>
      <c r="K456" s="197" t="str">
        <f>INDEX('Policy Characteristics'!E:E,MATCH(PolicyLevers!$C456,'Policy Characteristics'!$C:$C,0))</f>
        <v>indst efficiency standards</v>
      </c>
      <c r="L456" s="197">
        <f>INDEX('Policy Characteristics'!F:F,MATCH(PolicyLevers!$C456,'Policy Characteristics'!$C:$C,0))</f>
        <v>0</v>
      </c>
      <c r="M456" s="197">
        <f>INDEX('Policy Characteristics'!G:G,MATCH(PolicyLevers!$C456,'Policy Characteristics'!$C:$C,0))</f>
        <v>0.25</v>
      </c>
      <c r="N456" s="197">
        <f>INDEX('Policy Characteristics'!H:H,MATCH(PolicyLevers!$C456,'Policy Characteristics'!$C:$C,0))</f>
        <v>0.01</v>
      </c>
      <c r="O456" s="199" t="str">
        <f>INDEX('Policy Characteristics'!I:I,MATCH(PolicyLevers!$C456,'Policy Characteristics'!$C:$C,0))</f>
        <v>% reduction in energy use</v>
      </c>
      <c r="P456" s="199"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199" t="str">
        <f>INDEX('Policy Characteristics'!K:K,MATCH(PolicyLevers!$C456,'Policy Characteristics'!$C:$C,0))</f>
        <v>industry-ag-main.html#eff-stds</v>
      </c>
      <c r="R456" s="199" t="str">
        <f>INDEX('Policy Characteristics'!L:L,MATCH(PolicyLevers!$C456,'Policy Characteristics'!$C:$C,0))</f>
        <v>industry-energy-efficiency-standards.html</v>
      </c>
      <c r="S456" s="219" t="str">
        <f>INDEX('Policy Characteristics'!M:M,MATCH(PolicyLevers!$C456,'Policy Characteristics'!$C:$C,0))</f>
        <v>U.S. DOE, 2016, Industrial Energy Efficiency Potential Analysis, https://energy.gov/sites/prod/files/2017/04/f34/energy-savings-by-state-industrial-methodology.pdf</v>
      </c>
      <c r="T456" s="199" t="str">
        <f>INDEX('Policy Characteristics'!N:N,MATCH(PolicyLevers!$C456,'Policy Characteristics'!$C:$C,0))</f>
        <v>U.S. DOE, 2016, Industrial Energy Efficiency Potential Analysis, https://energy.gov/sites/prod/files/2017/04/f34/energy-savings-by-state-industrial-methodology.pdf</v>
      </c>
      <c r="U456" s="181">
        <f>INDEX('Policy Characteristics'!O:O,MATCH(PolicyLevers!$C456,'Policy Characteristics'!$C:$C,0))</f>
        <v>0</v>
      </c>
    </row>
    <row r="457" spans="1:21" s="189" customFormat="1" x14ac:dyDescent="0.25">
      <c r="A457" s="350" t="str">
        <f>INDEX('Policy Characteristics'!A:A,MATCH(PolicyLevers!$C457,'Policy Characteristics'!$C:$C,0))</f>
        <v>Industry</v>
      </c>
      <c r="B457" s="354" t="str">
        <f>INDEX('Policy Characteristics'!B:B,MATCH(PolicyLevers!$C457,'Policy Characteristics'!$C:$C,0))</f>
        <v>Industry Energy Efficiency Standards</v>
      </c>
      <c r="C457" s="189" t="str">
        <f t="shared" si="30"/>
        <v>Percentage Improvement in Eqpt Efficiency Standards above BAU</v>
      </c>
      <c r="D457" s="191" t="s">
        <v>2088</v>
      </c>
      <c r="E457" s="184" t="s">
        <v>810</v>
      </c>
      <c r="F457" s="181" t="s">
        <v>2127</v>
      </c>
      <c r="G457" s="184" t="s">
        <v>811</v>
      </c>
      <c r="H457" s="43">
        <v>1011</v>
      </c>
      <c r="I457" s="356" t="s">
        <v>332</v>
      </c>
      <c r="J457" s="189" t="str">
        <f>INDEX('Policy Characteristics'!D:D,MATCH(PolicyLevers!$C457,'Policy Characteristics'!$C:$C,0))</f>
        <v>Industry Energy Efficiency Standards</v>
      </c>
      <c r="K457" s="197" t="str">
        <f>INDEX('Policy Characteristics'!E:E,MATCH(PolicyLevers!$C457,'Policy Characteristics'!$C:$C,0))</f>
        <v>indst efficiency standards</v>
      </c>
      <c r="L457" s="197">
        <f>INDEX('Policy Characteristics'!F:F,MATCH(PolicyLevers!$C457,'Policy Characteristics'!$C:$C,0))</f>
        <v>0</v>
      </c>
      <c r="M457" s="197">
        <f>INDEX('Policy Characteristics'!G:G,MATCH(PolicyLevers!$C457,'Policy Characteristics'!$C:$C,0))</f>
        <v>0.25</v>
      </c>
      <c r="N457" s="197">
        <f>INDEX('Policy Characteristics'!H:H,MATCH(PolicyLevers!$C457,'Policy Characteristics'!$C:$C,0))</f>
        <v>0.01</v>
      </c>
      <c r="O457" s="199" t="str">
        <f>INDEX('Policy Characteristics'!I:I,MATCH(PolicyLevers!$C457,'Policy Characteristics'!$C:$C,0))</f>
        <v>% reduction in energy use</v>
      </c>
      <c r="P457" s="199"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199" t="str">
        <f>INDEX('Policy Characteristics'!K:K,MATCH(PolicyLevers!$C457,'Policy Characteristics'!$C:$C,0))</f>
        <v>industry-ag-main.html#eff-stds</v>
      </c>
      <c r="R457" s="199" t="str">
        <f>INDEX('Policy Characteristics'!L:L,MATCH(PolicyLevers!$C457,'Policy Characteristics'!$C:$C,0))</f>
        <v>industry-energy-efficiency-standards.html</v>
      </c>
      <c r="S457" s="219" t="str">
        <f>INDEX('Policy Characteristics'!M:M,MATCH(PolicyLevers!$C457,'Policy Characteristics'!$C:$C,0))</f>
        <v>U.S. DOE, 2016, Industrial Energy Efficiency Potential Analysis, https://energy.gov/sites/prod/files/2017/04/f34/energy-savings-by-state-industrial-methodology.pdf</v>
      </c>
      <c r="T457" s="199" t="str">
        <f>INDEX('Policy Characteristics'!N:N,MATCH(PolicyLevers!$C457,'Policy Characteristics'!$C:$C,0))</f>
        <v>U.S. DOE, 2016, Industrial Energy Efficiency Potential Analysis, https://energy.gov/sites/prod/files/2017/04/f34/energy-savings-by-state-industrial-methodology.pdf</v>
      </c>
      <c r="U457" s="181">
        <f>INDEX('Policy Characteristics'!O:O,MATCH(PolicyLevers!$C457,'Policy Characteristics'!$C:$C,0))</f>
        <v>0</v>
      </c>
    </row>
    <row r="458" spans="1:21" s="189" customFormat="1" x14ac:dyDescent="0.25">
      <c r="A458" s="350" t="str">
        <f>INDEX('Policy Characteristics'!A:A,MATCH(PolicyLevers!$C458,'Policy Characteristics'!$C:$C,0))</f>
        <v>Industry</v>
      </c>
      <c r="B458" s="354" t="str">
        <f>INDEX('Policy Characteristics'!B:B,MATCH(PolicyLevers!$C458,'Policy Characteristics'!$C:$C,0))</f>
        <v>Industry Energy Efficiency Standards</v>
      </c>
      <c r="C458" s="189" t="str">
        <f t="shared" si="30"/>
        <v>Percentage Improvement in Eqpt Efficiency Standards above BAU</v>
      </c>
      <c r="D458" s="191" t="s">
        <v>2088</v>
      </c>
      <c r="E458" s="184" t="s">
        <v>812</v>
      </c>
      <c r="F458" s="181" t="s">
        <v>2127</v>
      </c>
      <c r="G458" s="184" t="s">
        <v>813</v>
      </c>
      <c r="H458" s="43">
        <v>1012</v>
      </c>
      <c r="I458" s="356" t="s">
        <v>310</v>
      </c>
      <c r="J458" s="189" t="str">
        <f>INDEX('Policy Characteristics'!D:D,MATCH(PolicyLevers!$C458,'Policy Characteristics'!$C:$C,0))</f>
        <v>Industry Energy Efficiency Standards</v>
      </c>
      <c r="K458" s="197" t="str">
        <f>INDEX('Policy Characteristics'!E:E,MATCH(PolicyLevers!$C458,'Policy Characteristics'!$C:$C,0))</f>
        <v>indst efficiency standards</v>
      </c>
      <c r="L458" s="197">
        <f>INDEX('Policy Characteristics'!F:F,MATCH(PolicyLevers!$C458,'Policy Characteristics'!$C:$C,0))</f>
        <v>0</v>
      </c>
      <c r="M458" s="197">
        <f>INDEX('Policy Characteristics'!G:G,MATCH(PolicyLevers!$C458,'Policy Characteristics'!$C:$C,0))</f>
        <v>0.25</v>
      </c>
      <c r="N458" s="197">
        <f>INDEX('Policy Characteristics'!H:H,MATCH(PolicyLevers!$C458,'Policy Characteristics'!$C:$C,0))</f>
        <v>0.01</v>
      </c>
      <c r="O458" s="199" t="str">
        <f>INDEX('Policy Characteristics'!I:I,MATCH(PolicyLevers!$C458,'Policy Characteristics'!$C:$C,0))</f>
        <v>% reduction in energy use</v>
      </c>
      <c r="P458" s="199"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199" t="str">
        <f>INDEX('Policy Characteristics'!K:K,MATCH(PolicyLevers!$C458,'Policy Characteristics'!$C:$C,0))</f>
        <v>industry-ag-main.html#eff-stds</v>
      </c>
      <c r="R458" s="199" t="str">
        <f>INDEX('Policy Characteristics'!L:L,MATCH(PolicyLevers!$C458,'Policy Characteristics'!$C:$C,0))</f>
        <v>industry-energy-efficiency-standards.html</v>
      </c>
      <c r="S458" s="219" t="str">
        <f>INDEX('Policy Characteristics'!M:M,MATCH(PolicyLevers!$C458,'Policy Characteristics'!$C:$C,0))</f>
        <v>U.S. DOE, 2016, Industrial Energy Efficiency Potential Analysis, https://energy.gov/sites/prod/files/2017/04/f34/energy-savings-by-state-industrial-methodology.pdf</v>
      </c>
      <c r="T458" s="199" t="str">
        <f>INDEX('Policy Characteristics'!N:N,MATCH(PolicyLevers!$C458,'Policy Characteristics'!$C:$C,0))</f>
        <v>U.S. DOE, 2016, Industrial Energy Efficiency Potential Analysis, https://energy.gov/sites/prod/files/2017/04/f34/energy-savings-by-state-industrial-methodology.pdf</v>
      </c>
      <c r="U458" s="181">
        <f>INDEX('Policy Characteristics'!O:O,MATCH(PolicyLevers!$C458,'Policy Characteristics'!$C:$C,0))</f>
        <v>0</v>
      </c>
    </row>
    <row r="459" spans="1:21" s="189" customFormat="1" x14ac:dyDescent="0.25">
      <c r="A459" s="350" t="str">
        <f>INDEX('Policy Characteristics'!A:A,MATCH(PolicyLevers!$C459,'Policy Characteristics'!$C:$C,0))</f>
        <v>Industry</v>
      </c>
      <c r="B459" s="354" t="str">
        <f>INDEX('Policy Characteristics'!B:B,MATCH(PolicyLevers!$C459,'Policy Characteristics'!$C:$C,0))</f>
        <v>Industry Energy Efficiency Standards</v>
      </c>
      <c r="C459" s="189" t="str">
        <f t="shared" si="30"/>
        <v>Percentage Improvement in Eqpt Efficiency Standards above BAU</v>
      </c>
      <c r="D459" s="191" t="s">
        <v>2088</v>
      </c>
      <c r="E459" s="184" t="s">
        <v>814</v>
      </c>
      <c r="F459" s="181" t="s">
        <v>2127</v>
      </c>
      <c r="G459" s="184" t="s">
        <v>815</v>
      </c>
      <c r="H459" s="43">
        <v>1013</v>
      </c>
      <c r="I459" s="356" t="s">
        <v>332</v>
      </c>
      <c r="J459" s="189" t="str">
        <f>INDEX('Policy Characteristics'!D:D,MATCH(PolicyLevers!$C459,'Policy Characteristics'!$C:$C,0))</f>
        <v>Industry Energy Efficiency Standards</v>
      </c>
      <c r="K459" s="197" t="str">
        <f>INDEX('Policy Characteristics'!E:E,MATCH(PolicyLevers!$C459,'Policy Characteristics'!$C:$C,0))</f>
        <v>indst efficiency standards</v>
      </c>
      <c r="L459" s="197">
        <f>INDEX('Policy Characteristics'!F:F,MATCH(PolicyLevers!$C459,'Policy Characteristics'!$C:$C,0))</f>
        <v>0</v>
      </c>
      <c r="M459" s="197">
        <f>INDEX('Policy Characteristics'!G:G,MATCH(PolicyLevers!$C459,'Policy Characteristics'!$C:$C,0))</f>
        <v>0.25</v>
      </c>
      <c r="N459" s="197">
        <f>INDEX('Policy Characteristics'!H:H,MATCH(PolicyLevers!$C459,'Policy Characteristics'!$C:$C,0))</f>
        <v>0.01</v>
      </c>
      <c r="O459" s="199" t="str">
        <f>INDEX('Policy Characteristics'!I:I,MATCH(PolicyLevers!$C459,'Policy Characteristics'!$C:$C,0))</f>
        <v>% reduction in energy use</v>
      </c>
      <c r="P459" s="199"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199" t="str">
        <f>INDEX('Policy Characteristics'!K:K,MATCH(PolicyLevers!$C459,'Policy Characteristics'!$C:$C,0))</f>
        <v>industry-ag-main.html#eff-stds</v>
      </c>
      <c r="R459" s="199" t="str">
        <f>INDEX('Policy Characteristics'!L:L,MATCH(PolicyLevers!$C459,'Policy Characteristics'!$C:$C,0))</f>
        <v>industry-energy-efficiency-standards.html</v>
      </c>
      <c r="S459" s="219" t="str">
        <f>INDEX('Policy Characteristics'!M:M,MATCH(PolicyLevers!$C459,'Policy Characteristics'!$C:$C,0))</f>
        <v>U.S. DOE, 2016, Industrial Energy Efficiency Potential Analysis, https://energy.gov/sites/prod/files/2017/04/f34/energy-savings-by-state-industrial-methodology.pdf</v>
      </c>
      <c r="T459" s="199" t="str">
        <f>INDEX('Policy Characteristics'!N:N,MATCH(PolicyLevers!$C459,'Policy Characteristics'!$C:$C,0))</f>
        <v>U.S. DOE, 2016, Industrial Energy Efficiency Potential Analysis, https://energy.gov/sites/prod/files/2017/04/f34/energy-savings-by-state-industrial-methodology.pdf</v>
      </c>
      <c r="U459" s="181">
        <f>INDEX('Policy Characteristics'!O:O,MATCH(PolicyLevers!$C459,'Policy Characteristics'!$C:$C,0))</f>
        <v>0</v>
      </c>
    </row>
    <row r="460" spans="1:21" s="189" customFormat="1" x14ac:dyDescent="0.25">
      <c r="A460" s="350" t="str">
        <f>INDEX('Policy Characteristics'!A:A,MATCH(PolicyLevers!$C460,'Policy Characteristics'!$C:$C,0))</f>
        <v>Industry</v>
      </c>
      <c r="B460" s="354" t="str">
        <f>INDEX('Policy Characteristics'!B:B,MATCH(PolicyLevers!$C460,'Policy Characteristics'!$C:$C,0))</f>
        <v>Industry Energy Efficiency Standards</v>
      </c>
      <c r="C460" s="189" t="str">
        <f t="shared" si="30"/>
        <v>Percentage Improvement in Eqpt Efficiency Standards above BAU</v>
      </c>
      <c r="D460" s="191" t="s">
        <v>2088</v>
      </c>
      <c r="E460" s="184" t="s">
        <v>816</v>
      </c>
      <c r="F460" s="181" t="s">
        <v>2127</v>
      </c>
      <c r="G460" s="184" t="s">
        <v>817</v>
      </c>
      <c r="H460" s="43">
        <v>1014</v>
      </c>
      <c r="I460" s="356" t="s">
        <v>332</v>
      </c>
      <c r="J460" s="189" t="str">
        <f>INDEX('Policy Characteristics'!D:D,MATCH(PolicyLevers!$C460,'Policy Characteristics'!$C:$C,0))</f>
        <v>Industry Energy Efficiency Standards</v>
      </c>
      <c r="K460" s="197" t="str">
        <f>INDEX('Policy Characteristics'!E:E,MATCH(PolicyLevers!$C460,'Policy Characteristics'!$C:$C,0))</f>
        <v>indst efficiency standards</v>
      </c>
      <c r="L460" s="197">
        <f>INDEX('Policy Characteristics'!F:F,MATCH(PolicyLevers!$C460,'Policy Characteristics'!$C:$C,0))</f>
        <v>0</v>
      </c>
      <c r="M460" s="197">
        <f>INDEX('Policy Characteristics'!G:G,MATCH(PolicyLevers!$C460,'Policy Characteristics'!$C:$C,0))</f>
        <v>0.25</v>
      </c>
      <c r="N460" s="197">
        <f>INDEX('Policy Characteristics'!H:H,MATCH(PolicyLevers!$C460,'Policy Characteristics'!$C:$C,0))</f>
        <v>0.01</v>
      </c>
      <c r="O460" s="199" t="str">
        <f>INDEX('Policy Characteristics'!I:I,MATCH(PolicyLevers!$C460,'Policy Characteristics'!$C:$C,0))</f>
        <v>% reduction in energy use</v>
      </c>
      <c r="P460" s="199"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199" t="str">
        <f>INDEX('Policy Characteristics'!K:K,MATCH(PolicyLevers!$C460,'Policy Characteristics'!$C:$C,0))</f>
        <v>industry-ag-main.html#eff-stds</v>
      </c>
      <c r="R460" s="199" t="str">
        <f>INDEX('Policy Characteristics'!L:L,MATCH(PolicyLevers!$C460,'Policy Characteristics'!$C:$C,0))</f>
        <v>industry-energy-efficiency-standards.html</v>
      </c>
      <c r="S460" s="219" t="str">
        <f>INDEX('Policy Characteristics'!M:M,MATCH(PolicyLevers!$C460,'Policy Characteristics'!$C:$C,0))</f>
        <v>U.S. DOE, 2016, Industrial Energy Efficiency Potential Analysis, https://energy.gov/sites/prod/files/2017/04/f34/energy-savings-by-state-industrial-methodology.pdf</v>
      </c>
      <c r="T460" s="199" t="str">
        <f>INDEX('Policy Characteristics'!N:N,MATCH(PolicyLevers!$C460,'Policy Characteristics'!$C:$C,0))</f>
        <v>U.S. DOE, 2016, Industrial Energy Efficiency Potential Analysis, https://energy.gov/sites/prod/files/2017/04/f34/energy-savings-by-state-industrial-methodology.pdf</v>
      </c>
      <c r="U460" s="181">
        <f>INDEX('Policy Characteristics'!O:O,MATCH(PolicyLevers!$C460,'Policy Characteristics'!$C:$C,0))</f>
        <v>0</v>
      </c>
    </row>
    <row r="461" spans="1:21" s="189" customFormat="1" x14ac:dyDescent="0.25">
      <c r="A461" s="350" t="str">
        <f>INDEX('Policy Characteristics'!A:A,MATCH(PolicyLevers!$C461,'Policy Characteristics'!$C:$C,0))</f>
        <v>Industry</v>
      </c>
      <c r="B461" s="354" t="str">
        <f>INDEX('Policy Characteristics'!B:B,MATCH(PolicyLevers!$C461,'Policy Characteristics'!$C:$C,0))</f>
        <v>Industry Energy Efficiency Standards</v>
      </c>
      <c r="C461" s="189" t="str">
        <f t="shared" si="30"/>
        <v>Percentage Improvement in Eqpt Efficiency Standards above BAU</v>
      </c>
      <c r="D461" s="191" t="s">
        <v>2088</v>
      </c>
      <c r="E461" s="184" t="s">
        <v>818</v>
      </c>
      <c r="F461" s="181" t="s">
        <v>2127</v>
      </c>
      <c r="G461" s="184" t="s">
        <v>819</v>
      </c>
      <c r="H461" s="43">
        <v>1015</v>
      </c>
      <c r="I461" s="356" t="s">
        <v>310</v>
      </c>
      <c r="J461" s="189" t="str">
        <f>INDEX('Policy Characteristics'!D:D,MATCH(PolicyLevers!$C461,'Policy Characteristics'!$C:$C,0))</f>
        <v>Industry Energy Efficiency Standards</v>
      </c>
      <c r="K461" s="197" t="str">
        <f>INDEX('Policy Characteristics'!E:E,MATCH(PolicyLevers!$C461,'Policy Characteristics'!$C:$C,0))</f>
        <v>indst efficiency standards</v>
      </c>
      <c r="L461" s="197">
        <f>INDEX('Policy Characteristics'!F:F,MATCH(PolicyLevers!$C461,'Policy Characteristics'!$C:$C,0))</f>
        <v>0</v>
      </c>
      <c r="M461" s="197">
        <f>INDEX('Policy Characteristics'!G:G,MATCH(PolicyLevers!$C461,'Policy Characteristics'!$C:$C,0))</f>
        <v>0.25</v>
      </c>
      <c r="N461" s="197">
        <f>INDEX('Policy Characteristics'!H:H,MATCH(PolicyLevers!$C461,'Policy Characteristics'!$C:$C,0))</f>
        <v>0.01</v>
      </c>
      <c r="O461" s="199" t="str">
        <f>INDEX('Policy Characteristics'!I:I,MATCH(PolicyLevers!$C461,'Policy Characteristics'!$C:$C,0))</f>
        <v>% reduction in energy use</v>
      </c>
      <c r="P461" s="199"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199" t="str">
        <f>INDEX('Policy Characteristics'!K:K,MATCH(PolicyLevers!$C461,'Policy Characteristics'!$C:$C,0))</f>
        <v>industry-ag-main.html#eff-stds</v>
      </c>
      <c r="R461" s="199" t="str">
        <f>INDEX('Policy Characteristics'!L:L,MATCH(PolicyLevers!$C461,'Policy Characteristics'!$C:$C,0))</f>
        <v>industry-energy-efficiency-standards.html</v>
      </c>
      <c r="S461" s="219" t="str">
        <f>INDEX('Policy Characteristics'!M:M,MATCH(PolicyLevers!$C461,'Policy Characteristics'!$C:$C,0))</f>
        <v>U.S. DOE, 2016, Industrial Energy Efficiency Potential Analysis, https://energy.gov/sites/prod/files/2017/04/f34/energy-savings-by-state-industrial-methodology.pdf</v>
      </c>
      <c r="T461" s="199" t="str">
        <f>INDEX('Policy Characteristics'!N:N,MATCH(PolicyLevers!$C461,'Policy Characteristics'!$C:$C,0))</f>
        <v>U.S. DOE, 2016, Industrial Energy Efficiency Potential Analysis, https://energy.gov/sites/prod/files/2017/04/f34/energy-savings-by-state-industrial-methodology.pdf</v>
      </c>
      <c r="U461" s="181">
        <f>INDEX('Policy Characteristics'!O:O,MATCH(PolicyLevers!$C461,'Policy Characteristics'!$C:$C,0))</f>
        <v>0</v>
      </c>
    </row>
    <row r="462" spans="1:21" s="189" customFormat="1" x14ac:dyDescent="0.25">
      <c r="A462" s="350" t="str">
        <f>INDEX('Policy Characteristics'!A:A,MATCH(PolicyLevers!$C462,'Policy Characteristics'!$C:$C,0))</f>
        <v>Industry</v>
      </c>
      <c r="B462" s="354" t="str">
        <f>INDEX('Policy Characteristics'!B:B,MATCH(PolicyLevers!$C462,'Policy Characteristics'!$C:$C,0))</f>
        <v>Industry Energy Efficiency Standards</v>
      </c>
      <c r="C462" s="189" t="str">
        <f t="shared" si="30"/>
        <v>Percentage Improvement in Eqpt Efficiency Standards above BAU</v>
      </c>
      <c r="D462" s="191" t="s">
        <v>2088</v>
      </c>
      <c r="E462" s="184" t="s">
        <v>820</v>
      </c>
      <c r="F462" s="181" t="s">
        <v>2127</v>
      </c>
      <c r="G462" s="184" t="s">
        <v>821</v>
      </c>
      <c r="H462" s="43">
        <v>1016</v>
      </c>
      <c r="I462" s="356" t="s">
        <v>310</v>
      </c>
      <c r="J462" s="189" t="str">
        <f>INDEX('Policy Characteristics'!D:D,MATCH(PolicyLevers!$C462,'Policy Characteristics'!$C:$C,0))</f>
        <v>Industry Energy Efficiency Standards</v>
      </c>
      <c r="K462" s="197" t="str">
        <f>INDEX('Policy Characteristics'!E:E,MATCH(PolicyLevers!$C462,'Policy Characteristics'!$C:$C,0))</f>
        <v>indst efficiency standards</v>
      </c>
      <c r="L462" s="197">
        <f>INDEX('Policy Characteristics'!F:F,MATCH(PolicyLevers!$C462,'Policy Characteristics'!$C:$C,0))</f>
        <v>0</v>
      </c>
      <c r="M462" s="197">
        <f>INDEX('Policy Characteristics'!G:G,MATCH(PolicyLevers!$C462,'Policy Characteristics'!$C:$C,0))</f>
        <v>0.25</v>
      </c>
      <c r="N462" s="197">
        <f>INDEX('Policy Characteristics'!H:H,MATCH(PolicyLevers!$C462,'Policy Characteristics'!$C:$C,0))</f>
        <v>0.01</v>
      </c>
      <c r="O462" s="199" t="str">
        <f>INDEX('Policy Characteristics'!I:I,MATCH(PolicyLevers!$C462,'Policy Characteristics'!$C:$C,0))</f>
        <v>% reduction in energy use</v>
      </c>
      <c r="P462" s="199"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199" t="str">
        <f>INDEX('Policy Characteristics'!K:K,MATCH(PolicyLevers!$C462,'Policy Characteristics'!$C:$C,0))</f>
        <v>industry-ag-main.html#eff-stds</v>
      </c>
      <c r="R462" s="199" t="str">
        <f>INDEX('Policy Characteristics'!L:L,MATCH(PolicyLevers!$C462,'Policy Characteristics'!$C:$C,0))</f>
        <v>industry-energy-efficiency-standards.html</v>
      </c>
      <c r="S462" s="219" t="str">
        <f>INDEX('Policy Characteristics'!M:M,MATCH(PolicyLevers!$C462,'Policy Characteristics'!$C:$C,0))</f>
        <v>U.S. DOE, 2016, Industrial Energy Efficiency Potential Analysis, https://energy.gov/sites/prod/files/2017/04/f34/energy-savings-by-state-industrial-methodology.pdf</v>
      </c>
      <c r="T462" s="199" t="str">
        <f>INDEX('Policy Characteristics'!N:N,MATCH(PolicyLevers!$C462,'Policy Characteristics'!$C:$C,0))</f>
        <v>U.S. DOE, 2016, Industrial Energy Efficiency Potential Analysis, https://energy.gov/sites/prod/files/2017/04/f34/energy-savings-by-state-industrial-methodology.pdf</v>
      </c>
      <c r="U462" s="181">
        <f>INDEX('Policy Characteristics'!O:O,MATCH(PolicyLevers!$C462,'Policy Characteristics'!$C:$C,0))</f>
        <v>0</v>
      </c>
    </row>
    <row r="463" spans="1:21" s="189" customFormat="1" x14ac:dyDescent="0.25">
      <c r="A463" s="350" t="str">
        <f>INDEX('Policy Characteristics'!A:A,MATCH(PolicyLevers!$C463,'Policy Characteristics'!$C:$C,0))</f>
        <v>Industry</v>
      </c>
      <c r="B463" s="354" t="str">
        <f>INDEX('Policy Characteristics'!B:B,MATCH(PolicyLevers!$C463,'Policy Characteristics'!$C:$C,0))</f>
        <v>Industry Energy Efficiency Standards</v>
      </c>
      <c r="C463" s="189" t="str">
        <f t="shared" si="30"/>
        <v>Percentage Improvement in Eqpt Efficiency Standards above BAU</v>
      </c>
      <c r="D463" s="191" t="s">
        <v>2088</v>
      </c>
      <c r="E463" s="184" t="s">
        <v>822</v>
      </c>
      <c r="F463" s="181" t="s">
        <v>2127</v>
      </c>
      <c r="G463" s="184" t="s">
        <v>823</v>
      </c>
      <c r="H463" s="43">
        <v>1017</v>
      </c>
      <c r="I463" s="356" t="s">
        <v>332</v>
      </c>
      <c r="J463" s="189" t="str">
        <f>INDEX('Policy Characteristics'!D:D,MATCH(PolicyLevers!$C463,'Policy Characteristics'!$C:$C,0))</f>
        <v>Industry Energy Efficiency Standards</v>
      </c>
      <c r="K463" s="197" t="str">
        <f>INDEX('Policy Characteristics'!E:E,MATCH(PolicyLevers!$C463,'Policy Characteristics'!$C:$C,0))</f>
        <v>indst efficiency standards</v>
      </c>
      <c r="L463" s="197">
        <f>INDEX('Policy Characteristics'!F:F,MATCH(PolicyLevers!$C463,'Policy Characteristics'!$C:$C,0))</f>
        <v>0</v>
      </c>
      <c r="M463" s="197">
        <f>INDEX('Policy Characteristics'!G:G,MATCH(PolicyLevers!$C463,'Policy Characteristics'!$C:$C,0))</f>
        <v>0.25</v>
      </c>
      <c r="N463" s="197">
        <f>INDEX('Policy Characteristics'!H:H,MATCH(PolicyLevers!$C463,'Policy Characteristics'!$C:$C,0))</f>
        <v>0.01</v>
      </c>
      <c r="O463" s="199" t="str">
        <f>INDEX('Policy Characteristics'!I:I,MATCH(PolicyLevers!$C463,'Policy Characteristics'!$C:$C,0))</f>
        <v>% reduction in energy use</v>
      </c>
      <c r="P463" s="199"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199" t="str">
        <f>INDEX('Policy Characteristics'!K:K,MATCH(PolicyLevers!$C463,'Policy Characteristics'!$C:$C,0))</f>
        <v>industry-ag-main.html#eff-stds</v>
      </c>
      <c r="R463" s="199" t="str">
        <f>INDEX('Policy Characteristics'!L:L,MATCH(PolicyLevers!$C463,'Policy Characteristics'!$C:$C,0))</f>
        <v>industry-energy-efficiency-standards.html</v>
      </c>
      <c r="S463" s="219" t="str">
        <f>INDEX('Policy Characteristics'!M:M,MATCH(PolicyLevers!$C463,'Policy Characteristics'!$C:$C,0))</f>
        <v>U.S. DOE, 2016, Industrial Energy Efficiency Potential Analysis, https://energy.gov/sites/prod/files/2017/04/f34/energy-savings-by-state-industrial-methodology.pdf</v>
      </c>
      <c r="T463" s="199" t="str">
        <f>INDEX('Policy Characteristics'!N:N,MATCH(PolicyLevers!$C463,'Policy Characteristics'!$C:$C,0))</f>
        <v>U.S. DOE, 2016, Industrial Energy Efficiency Potential Analysis, https://energy.gov/sites/prod/files/2017/04/f34/energy-savings-by-state-industrial-methodology.pdf</v>
      </c>
      <c r="U463" s="181">
        <f>INDEX('Policy Characteristics'!O:O,MATCH(PolicyLevers!$C463,'Policy Characteristics'!$C:$C,0))</f>
        <v>0</v>
      </c>
    </row>
    <row r="464" spans="1:21" s="189" customFormat="1" x14ac:dyDescent="0.25">
      <c r="A464" s="350" t="str">
        <f>INDEX('Policy Characteristics'!A:A,MATCH(PolicyLevers!$C464,'Policy Characteristics'!$C:$C,0))</f>
        <v>Industry</v>
      </c>
      <c r="B464" s="354" t="str">
        <f>INDEX('Policy Characteristics'!B:B,MATCH(PolicyLevers!$C464,'Policy Characteristics'!$C:$C,0))</f>
        <v>Industry Energy Efficiency Standards</v>
      </c>
      <c r="C464" s="189" t="str">
        <f t="shared" si="30"/>
        <v>Percentage Improvement in Eqpt Efficiency Standards above BAU</v>
      </c>
      <c r="D464" s="191" t="s">
        <v>2086</v>
      </c>
      <c r="E464" s="184" t="s">
        <v>799</v>
      </c>
      <c r="F464" s="181" t="s">
        <v>2126</v>
      </c>
      <c r="G464" s="184" t="s">
        <v>800</v>
      </c>
      <c r="H464" s="43">
        <v>1018</v>
      </c>
      <c r="I464" s="356" t="s">
        <v>310</v>
      </c>
      <c r="J464" s="189" t="str">
        <f>INDEX('Policy Characteristics'!D:D,MATCH(PolicyLevers!$C464,'Policy Characteristics'!$C:$C,0))</f>
        <v>Industry Energy Efficiency Standards</v>
      </c>
      <c r="K464" s="197" t="str">
        <f>INDEX('Policy Characteristics'!E:E,MATCH(PolicyLevers!$C464,'Policy Characteristics'!$C:$C,0))</f>
        <v>indst efficiency standards</v>
      </c>
      <c r="L464" s="197">
        <f>INDEX('Policy Characteristics'!F:F,MATCH(PolicyLevers!$C464,'Policy Characteristics'!$C:$C,0))</f>
        <v>0</v>
      </c>
      <c r="M464" s="197">
        <f>INDEX('Policy Characteristics'!G:G,MATCH(PolicyLevers!$C464,'Policy Characteristics'!$C:$C,0))</f>
        <v>0.25</v>
      </c>
      <c r="N464" s="197">
        <f>INDEX('Policy Characteristics'!H:H,MATCH(PolicyLevers!$C464,'Policy Characteristics'!$C:$C,0))</f>
        <v>0.01</v>
      </c>
      <c r="O464" s="199" t="str">
        <f>INDEX('Policy Characteristics'!I:I,MATCH(PolicyLevers!$C464,'Policy Characteristics'!$C:$C,0))</f>
        <v>% reduction in energy use</v>
      </c>
      <c r="P464" s="199"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199" t="str">
        <f>INDEX('Policy Characteristics'!K:K,MATCH(PolicyLevers!$C464,'Policy Characteristics'!$C:$C,0))</f>
        <v>industry-ag-main.html#eff-stds</v>
      </c>
      <c r="R464" s="199" t="str">
        <f>INDEX('Policy Characteristics'!L:L,MATCH(PolicyLevers!$C464,'Policy Characteristics'!$C:$C,0))</f>
        <v>industry-energy-efficiency-standards.html</v>
      </c>
      <c r="S464" s="219" t="str">
        <f>INDEX('Policy Characteristics'!M:M,MATCH(PolicyLevers!$C464,'Policy Characteristics'!$C:$C,0))</f>
        <v>U.S. DOE, 2016, Industrial Energy Efficiency Potential Analysis, https://energy.gov/sites/prod/files/2017/04/f34/energy-savings-by-state-industrial-methodology.pdf</v>
      </c>
      <c r="T464" s="199" t="str">
        <f>INDEX('Policy Characteristics'!N:N,MATCH(PolicyLevers!$C464,'Policy Characteristics'!$C:$C,0))</f>
        <v>U.S. DOE, 2016, Industrial Energy Efficiency Potential Analysis, https://energy.gov/sites/prod/files/2017/04/f34/energy-savings-by-state-industrial-methodology.pdf</v>
      </c>
      <c r="U464" s="181">
        <f>INDEX('Policy Characteristics'!O:O,MATCH(PolicyLevers!$C464,'Policy Characteristics'!$C:$C,0))</f>
        <v>0</v>
      </c>
    </row>
    <row r="465" spans="1:21" s="189" customFormat="1" x14ac:dyDescent="0.25">
      <c r="A465" s="350" t="str">
        <f>INDEX('Policy Characteristics'!A:A,MATCH(PolicyLevers!$C465,'Policy Characteristics'!$C:$C,0))</f>
        <v>Industry</v>
      </c>
      <c r="B465" s="354" t="str">
        <f>INDEX('Policy Characteristics'!B:B,MATCH(PolicyLevers!$C465,'Policy Characteristics'!$C:$C,0))</f>
        <v>Industry Energy Efficiency Standards</v>
      </c>
      <c r="C465" s="189" t="str">
        <f t="shared" si="30"/>
        <v>Percentage Improvement in Eqpt Efficiency Standards above BAU</v>
      </c>
      <c r="D465" s="191" t="s">
        <v>2086</v>
      </c>
      <c r="E465" s="184" t="s">
        <v>806</v>
      </c>
      <c r="F465" s="181" t="s">
        <v>2126</v>
      </c>
      <c r="G465" s="184" t="s">
        <v>807</v>
      </c>
      <c r="H465" s="43">
        <v>1019</v>
      </c>
      <c r="I465" s="356" t="s">
        <v>310</v>
      </c>
      <c r="J465" s="189" t="str">
        <f>INDEX('Policy Characteristics'!D:D,MATCH(PolicyLevers!$C465,'Policy Characteristics'!$C:$C,0))</f>
        <v>Industry Energy Efficiency Standards</v>
      </c>
      <c r="K465" s="197" t="str">
        <f>INDEX('Policy Characteristics'!E:E,MATCH(PolicyLevers!$C465,'Policy Characteristics'!$C:$C,0))</f>
        <v>indst efficiency standards</v>
      </c>
      <c r="L465" s="197">
        <f>INDEX('Policy Characteristics'!F:F,MATCH(PolicyLevers!$C465,'Policy Characteristics'!$C:$C,0))</f>
        <v>0</v>
      </c>
      <c r="M465" s="197">
        <f>INDEX('Policy Characteristics'!G:G,MATCH(PolicyLevers!$C465,'Policy Characteristics'!$C:$C,0))</f>
        <v>0.25</v>
      </c>
      <c r="N465" s="197">
        <f>INDEX('Policy Characteristics'!H:H,MATCH(PolicyLevers!$C465,'Policy Characteristics'!$C:$C,0))</f>
        <v>0.01</v>
      </c>
      <c r="O465" s="199" t="str">
        <f>INDEX('Policy Characteristics'!I:I,MATCH(PolicyLevers!$C465,'Policy Characteristics'!$C:$C,0))</f>
        <v>% reduction in energy use</v>
      </c>
      <c r="P465" s="199"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199" t="str">
        <f>INDEX('Policy Characteristics'!K:K,MATCH(PolicyLevers!$C465,'Policy Characteristics'!$C:$C,0))</f>
        <v>industry-ag-main.html#eff-stds</v>
      </c>
      <c r="R465" s="199" t="str">
        <f>INDEX('Policy Characteristics'!L:L,MATCH(PolicyLevers!$C465,'Policy Characteristics'!$C:$C,0))</f>
        <v>industry-energy-efficiency-standards.html</v>
      </c>
      <c r="S465" s="219" t="str">
        <f>INDEX('Policy Characteristics'!M:M,MATCH(PolicyLevers!$C465,'Policy Characteristics'!$C:$C,0))</f>
        <v>U.S. DOE, 2016, Industrial Energy Efficiency Potential Analysis, https://energy.gov/sites/prod/files/2017/04/f34/energy-savings-by-state-industrial-methodology.pdf</v>
      </c>
      <c r="T465" s="199" t="str">
        <f>INDEX('Policy Characteristics'!N:N,MATCH(PolicyLevers!$C465,'Policy Characteristics'!$C:$C,0))</f>
        <v>U.S. DOE, 2016, Industrial Energy Efficiency Potential Analysis, https://energy.gov/sites/prod/files/2017/04/f34/energy-savings-by-state-industrial-methodology.pdf</v>
      </c>
      <c r="U465" s="181">
        <f>INDEX('Policy Characteristics'!O:O,MATCH(PolicyLevers!$C465,'Policy Characteristics'!$C:$C,0))</f>
        <v>0</v>
      </c>
    </row>
    <row r="466" spans="1:21" s="189" customFormat="1" x14ac:dyDescent="0.25">
      <c r="A466" s="350" t="str">
        <f>INDEX('Policy Characteristics'!A:A,MATCH(PolicyLevers!$C466,'Policy Characteristics'!$C:$C,0))</f>
        <v>Industry</v>
      </c>
      <c r="B466" s="354" t="str">
        <f>INDEX('Policy Characteristics'!B:B,MATCH(PolicyLevers!$C466,'Policy Characteristics'!$C:$C,0))</f>
        <v>Industry Energy Efficiency Standards</v>
      </c>
      <c r="C466" s="189" t="str">
        <f t="shared" si="30"/>
        <v>Percentage Improvement in Eqpt Efficiency Standards above BAU</v>
      </c>
      <c r="D466" s="191" t="s">
        <v>2086</v>
      </c>
      <c r="E466" s="184" t="s">
        <v>808</v>
      </c>
      <c r="F466" s="181" t="s">
        <v>2126</v>
      </c>
      <c r="G466" s="184" t="s">
        <v>809</v>
      </c>
      <c r="H466" s="43">
        <v>1020</v>
      </c>
      <c r="I466" s="356" t="s">
        <v>310</v>
      </c>
      <c r="J466" s="189" t="str">
        <f>INDEX('Policy Characteristics'!D:D,MATCH(PolicyLevers!$C466,'Policy Characteristics'!$C:$C,0))</f>
        <v>Industry Energy Efficiency Standards</v>
      </c>
      <c r="K466" s="197" t="str">
        <f>INDEX('Policy Characteristics'!E:E,MATCH(PolicyLevers!$C466,'Policy Characteristics'!$C:$C,0))</f>
        <v>indst efficiency standards</v>
      </c>
      <c r="L466" s="197">
        <f>INDEX('Policy Characteristics'!F:F,MATCH(PolicyLevers!$C466,'Policy Characteristics'!$C:$C,0))</f>
        <v>0</v>
      </c>
      <c r="M466" s="197">
        <f>INDEX('Policy Characteristics'!G:G,MATCH(PolicyLevers!$C466,'Policy Characteristics'!$C:$C,0))</f>
        <v>0.25</v>
      </c>
      <c r="N466" s="197">
        <f>INDEX('Policy Characteristics'!H:H,MATCH(PolicyLevers!$C466,'Policy Characteristics'!$C:$C,0))</f>
        <v>0.01</v>
      </c>
      <c r="O466" s="199" t="str">
        <f>INDEX('Policy Characteristics'!I:I,MATCH(PolicyLevers!$C466,'Policy Characteristics'!$C:$C,0))</f>
        <v>% reduction in energy use</v>
      </c>
      <c r="P466" s="199"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199" t="str">
        <f>INDEX('Policy Characteristics'!K:K,MATCH(PolicyLevers!$C466,'Policy Characteristics'!$C:$C,0))</f>
        <v>industry-ag-main.html#eff-stds</v>
      </c>
      <c r="R466" s="199" t="str">
        <f>INDEX('Policy Characteristics'!L:L,MATCH(PolicyLevers!$C466,'Policy Characteristics'!$C:$C,0))</f>
        <v>industry-energy-efficiency-standards.html</v>
      </c>
      <c r="S466" s="219" t="str">
        <f>INDEX('Policy Characteristics'!M:M,MATCH(PolicyLevers!$C466,'Policy Characteristics'!$C:$C,0))</f>
        <v>U.S. DOE, 2016, Industrial Energy Efficiency Potential Analysis, https://energy.gov/sites/prod/files/2017/04/f34/energy-savings-by-state-industrial-methodology.pdf</v>
      </c>
      <c r="T466" s="199" t="str">
        <f>INDEX('Policy Characteristics'!N:N,MATCH(PolicyLevers!$C466,'Policy Characteristics'!$C:$C,0))</f>
        <v>U.S. DOE, 2016, Industrial Energy Efficiency Potential Analysis, https://energy.gov/sites/prod/files/2017/04/f34/energy-savings-by-state-industrial-methodology.pdf</v>
      </c>
      <c r="U466" s="181">
        <f>INDEX('Policy Characteristics'!O:O,MATCH(PolicyLevers!$C466,'Policy Characteristics'!$C:$C,0))</f>
        <v>0</v>
      </c>
    </row>
    <row r="467" spans="1:21" s="189" customFormat="1" x14ac:dyDescent="0.25">
      <c r="A467" s="350" t="str">
        <f>INDEX('Policy Characteristics'!A:A,MATCH(PolicyLevers!$C467,'Policy Characteristics'!$C:$C,0))</f>
        <v>Industry</v>
      </c>
      <c r="B467" s="354" t="str">
        <f>INDEX('Policy Characteristics'!B:B,MATCH(PolicyLevers!$C467,'Policy Characteristics'!$C:$C,0))</f>
        <v>Industry Energy Efficiency Standards</v>
      </c>
      <c r="C467" s="189" t="str">
        <f t="shared" si="30"/>
        <v>Percentage Improvement in Eqpt Efficiency Standards above BAU</v>
      </c>
      <c r="D467" s="191" t="s">
        <v>2086</v>
      </c>
      <c r="E467" s="184" t="s">
        <v>810</v>
      </c>
      <c r="F467" s="181" t="s">
        <v>2126</v>
      </c>
      <c r="G467" s="184" t="s">
        <v>811</v>
      </c>
      <c r="H467" s="43">
        <v>1021</v>
      </c>
      <c r="I467" s="356" t="s">
        <v>332</v>
      </c>
      <c r="J467" s="189" t="str">
        <f>INDEX('Policy Characteristics'!D:D,MATCH(PolicyLevers!$C467,'Policy Characteristics'!$C:$C,0))</f>
        <v>Industry Energy Efficiency Standards</v>
      </c>
      <c r="K467" s="197" t="str">
        <f>INDEX('Policy Characteristics'!E:E,MATCH(PolicyLevers!$C467,'Policy Characteristics'!$C:$C,0))</f>
        <v>indst efficiency standards</v>
      </c>
      <c r="L467" s="197">
        <f>INDEX('Policy Characteristics'!F:F,MATCH(PolicyLevers!$C467,'Policy Characteristics'!$C:$C,0))</f>
        <v>0</v>
      </c>
      <c r="M467" s="197">
        <f>INDEX('Policy Characteristics'!G:G,MATCH(PolicyLevers!$C467,'Policy Characteristics'!$C:$C,0))</f>
        <v>0.25</v>
      </c>
      <c r="N467" s="197">
        <f>INDEX('Policy Characteristics'!H:H,MATCH(PolicyLevers!$C467,'Policy Characteristics'!$C:$C,0))</f>
        <v>0.01</v>
      </c>
      <c r="O467" s="199" t="str">
        <f>INDEX('Policy Characteristics'!I:I,MATCH(PolicyLevers!$C467,'Policy Characteristics'!$C:$C,0))</f>
        <v>% reduction in energy use</v>
      </c>
      <c r="P467" s="199"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199" t="str">
        <f>INDEX('Policy Characteristics'!K:K,MATCH(PolicyLevers!$C467,'Policy Characteristics'!$C:$C,0))</f>
        <v>industry-ag-main.html#eff-stds</v>
      </c>
      <c r="R467" s="199" t="str">
        <f>INDEX('Policy Characteristics'!L:L,MATCH(PolicyLevers!$C467,'Policy Characteristics'!$C:$C,0))</f>
        <v>industry-energy-efficiency-standards.html</v>
      </c>
      <c r="S467" s="219" t="str">
        <f>INDEX('Policy Characteristics'!M:M,MATCH(PolicyLevers!$C467,'Policy Characteristics'!$C:$C,0))</f>
        <v>U.S. DOE, 2016, Industrial Energy Efficiency Potential Analysis, https://energy.gov/sites/prod/files/2017/04/f34/energy-savings-by-state-industrial-methodology.pdf</v>
      </c>
      <c r="T467" s="199" t="str">
        <f>INDEX('Policy Characteristics'!N:N,MATCH(PolicyLevers!$C467,'Policy Characteristics'!$C:$C,0))</f>
        <v>U.S. DOE, 2016, Industrial Energy Efficiency Potential Analysis, https://energy.gov/sites/prod/files/2017/04/f34/energy-savings-by-state-industrial-methodology.pdf</v>
      </c>
      <c r="U467" s="181">
        <f>INDEX('Policy Characteristics'!O:O,MATCH(PolicyLevers!$C467,'Policy Characteristics'!$C:$C,0))</f>
        <v>0</v>
      </c>
    </row>
    <row r="468" spans="1:21" s="189" customFormat="1" x14ac:dyDescent="0.25">
      <c r="A468" s="350" t="str">
        <f>INDEX('Policy Characteristics'!A:A,MATCH(PolicyLevers!$C468,'Policy Characteristics'!$C:$C,0))</f>
        <v>Industry</v>
      </c>
      <c r="B468" s="354" t="str">
        <f>INDEX('Policy Characteristics'!B:B,MATCH(PolicyLevers!$C468,'Policy Characteristics'!$C:$C,0))</f>
        <v>Industry Energy Efficiency Standards</v>
      </c>
      <c r="C468" s="189" t="str">
        <f t="shared" si="30"/>
        <v>Percentage Improvement in Eqpt Efficiency Standards above BAU</v>
      </c>
      <c r="D468" s="191" t="s">
        <v>2086</v>
      </c>
      <c r="E468" s="184" t="s">
        <v>812</v>
      </c>
      <c r="F468" s="181" t="s">
        <v>2126</v>
      </c>
      <c r="G468" s="184" t="s">
        <v>813</v>
      </c>
      <c r="H468" s="43">
        <v>1022</v>
      </c>
      <c r="I468" s="356" t="s">
        <v>310</v>
      </c>
      <c r="J468" s="189" t="str">
        <f>INDEX('Policy Characteristics'!D:D,MATCH(PolicyLevers!$C468,'Policy Characteristics'!$C:$C,0))</f>
        <v>Industry Energy Efficiency Standards</v>
      </c>
      <c r="K468" s="197" t="str">
        <f>INDEX('Policy Characteristics'!E:E,MATCH(PolicyLevers!$C468,'Policy Characteristics'!$C:$C,0))</f>
        <v>indst efficiency standards</v>
      </c>
      <c r="L468" s="197">
        <f>INDEX('Policy Characteristics'!F:F,MATCH(PolicyLevers!$C468,'Policy Characteristics'!$C:$C,0))</f>
        <v>0</v>
      </c>
      <c r="M468" s="197">
        <f>INDEX('Policy Characteristics'!G:G,MATCH(PolicyLevers!$C468,'Policy Characteristics'!$C:$C,0))</f>
        <v>0.25</v>
      </c>
      <c r="N468" s="197">
        <f>INDEX('Policy Characteristics'!H:H,MATCH(PolicyLevers!$C468,'Policy Characteristics'!$C:$C,0))</f>
        <v>0.01</v>
      </c>
      <c r="O468" s="199" t="str">
        <f>INDEX('Policy Characteristics'!I:I,MATCH(PolicyLevers!$C468,'Policy Characteristics'!$C:$C,0))</f>
        <v>% reduction in energy use</v>
      </c>
      <c r="P468" s="199"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199" t="str">
        <f>INDEX('Policy Characteristics'!K:K,MATCH(PolicyLevers!$C468,'Policy Characteristics'!$C:$C,0))</f>
        <v>industry-ag-main.html#eff-stds</v>
      </c>
      <c r="R468" s="199" t="str">
        <f>INDEX('Policy Characteristics'!L:L,MATCH(PolicyLevers!$C468,'Policy Characteristics'!$C:$C,0))</f>
        <v>industry-energy-efficiency-standards.html</v>
      </c>
      <c r="S468" s="219" t="str">
        <f>INDEX('Policy Characteristics'!M:M,MATCH(PolicyLevers!$C468,'Policy Characteristics'!$C:$C,0))</f>
        <v>U.S. DOE, 2016, Industrial Energy Efficiency Potential Analysis, https://energy.gov/sites/prod/files/2017/04/f34/energy-savings-by-state-industrial-methodology.pdf</v>
      </c>
      <c r="T468" s="199" t="str">
        <f>INDEX('Policy Characteristics'!N:N,MATCH(PolicyLevers!$C468,'Policy Characteristics'!$C:$C,0))</f>
        <v>U.S. DOE, 2016, Industrial Energy Efficiency Potential Analysis, https://energy.gov/sites/prod/files/2017/04/f34/energy-savings-by-state-industrial-methodology.pdf</v>
      </c>
      <c r="U468" s="181">
        <f>INDEX('Policy Characteristics'!O:O,MATCH(PolicyLevers!$C468,'Policy Characteristics'!$C:$C,0))</f>
        <v>0</v>
      </c>
    </row>
    <row r="469" spans="1:21" s="189" customFormat="1" x14ac:dyDescent="0.25">
      <c r="A469" s="350" t="str">
        <f>INDEX('Policy Characteristics'!A:A,MATCH(PolicyLevers!$C469,'Policy Characteristics'!$C:$C,0))</f>
        <v>Industry</v>
      </c>
      <c r="B469" s="354" t="str">
        <f>INDEX('Policy Characteristics'!B:B,MATCH(PolicyLevers!$C469,'Policy Characteristics'!$C:$C,0))</f>
        <v>Industry Energy Efficiency Standards</v>
      </c>
      <c r="C469" s="189" t="str">
        <f t="shared" si="30"/>
        <v>Percentage Improvement in Eqpt Efficiency Standards above BAU</v>
      </c>
      <c r="D469" s="191" t="s">
        <v>2086</v>
      </c>
      <c r="E469" s="184" t="s">
        <v>814</v>
      </c>
      <c r="F469" s="181" t="s">
        <v>2126</v>
      </c>
      <c r="G469" s="184" t="s">
        <v>815</v>
      </c>
      <c r="H469" s="43">
        <v>1023</v>
      </c>
      <c r="I469" s="356" t="s">
        <v>332</v>
      </c>
      <c r="J469" s="189" t="str">
        <f>INDEX('Policy Characteristics'!D:D,MATCH(PolicyLevers!$C469,'Policy Characteristics'!$C:$C,0))</f>
        <v>Industry Energy Efficiency Standards</v>
      </c>
      <c r="K469" s="197" t="str">
        <f>INDEX('Policy Characteristics'!E:E,MATCH(PolicyLevers!$C469,'Policy Characteristics'!$C:$C,0))</f>
        <v>indst efficiency standards</v>
      </c>
      <c r="L469" s="197">
        <f>INDEX('Policy Characteristics'!F:F,MATCH(PolicyLevers!$C469,'Policy Characteristics'!$C:$C,0))</f>
        <v>0</v>
      </c>
      <c r="M469" s="197">
        <f>INDEX('Policy Characteristics'!G:G,MATCH(PolicyLevers!$C469,'Policy Characteristics'!$C:$C,0))</f>
        <v>0.25</v>
      </c>
      <c r="N469" s="197">
        <f>INDEX('Policy Characteristics'!H:H,MATCH(PolicyLevers!$C469,'Policy Characteristics'!$C:$C,0))</f>
        <v>0.01</v>
      </c>
      <c r="O469" s="199" t="str">
        <f>INDEX('Policy Characteristics'!I:I,MATCH(PolicyLevers!$C469,'Policy Characteristics'!$C:$C,0))</f>
        <v>% reduction in energy use</v>
      </c>
      <c r="P469" s="199"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199" t="str">
        <f>INDEX('Policy Characteristics'!K:K,MATCH(PolicyLevers!$C469,'Policy Characteristics'!$C:$C,0))</f>
        <v>industry-ag-main.html#eff-stds</v>
      </c>
      <c r="R469" s="199" t="str">
        <f>INDEX('Policy Characteristics'!L:L,MATCH(PolicyLevers!$C469,'Policy Characteristics'!$C:$C,0))</f>
        <v>industry-energy-efficiency-standards.html</v>
      </c>
      <c r="S469" s="219" t="str">
        <f>INDEX('Policy Characteristics'!M:M,MATCH(PolicyLevers!$C469,'Policy Characteristics'!$C:$C,0))</f>
        <v>U.S. DOE, 2016, Industrial Energy Efficiency Potential Analysis, https://energy.gov/sites/prod/files/2017/04/f34/energy-savings-by-state-industrial-methodology.pdf</v>
      </c>
      <c r="T469" s="199" t="str">
        <f>INDEX('Policy Characteristics'!N:N,MATCH(PolicyLevers!$C469,'Policy Characteristics'!$C:$C,0))</f>
        <v>U.S. DOE, 2016, Industrial Energy Efficiency Potential Analysis, https://energy.gov/sites/prod/files/2017/04/f34/energy-savings-by-state-industrial-methodology.pdf</v>
      </c>
      <c r="U469" s="181">
        <f>INDEX('Policy Characteristics'!O:O,MATCH(PolicyLevers!$C469,'Policy Characteristics'!$C:$C,0))</f>
        <v>0</v>
      </c>
    </row>
    <row r="470" spans="1:21" s="189" customFormat="1" x14ac:dyDescent="0.25">
      <c r="A470" s="350" t="str">
        <f>INDEX('Policy Characteristics'!A:A,MATCH(PolicyLevers!$C470,'Policy Characteristics'!$C:$C,0))</f>
        <v>Industry</v>
      </c>
      <c r="B470" s="354" t="str">
        <f>INDEX('Policy Characteristics'!B:B,MATCH(PolicyLevers!$C470,'Policy Characteristics'!$C:$C,0))</f>
        <v>Industry Energy Efficiency Standards</v>
      </c>
      <c r="C470" s="189" t="str">
        <f t="shared" si="30"/>
        <v>Percentage Improvement in Eqpt Efficiency Standards above BAU</v>
      </c>
      <c r="D470" s="191" t="s">
        <v>2086</v>
      </c>
      <c r="E470" s="184" t="s">
        <v>816</v>
      </c>
      <c r="F470" s="181" t="s">
        <v>2126</v>
      </c>
      <c r="G470" s="184" t="s">
        <v>817</v>
      </c>
      <c r="H470" s="43">
        <v>1024</v>
      </c>
      <c r="I470" s="356" t="s">
        <v>332</v>
      </c>
      <c r="J470" s="189" t="str">
        <f>INDEX('Policy Characteristics'!D:D,MATCH(PolicyLevers!$C470,'Policy Characteristics'!$C:$C,0))</f>
        <v>Industry Energy Efficiency Standards</v>
      </c>
      <c r="K470" s="197" t="str">
        <f>INDEX('Policy Characteristics'!E:E,MATCH(PolicyLevers!$C470,'Policy Characteristics'!$C:$C,0))</f>
        <v>indst efficiency standards</v>
      </c>
      <c r="L470" s="197">
        <f>INDEX('Policy Characteristics'!F:F,MATCH(PolicyLevers!$C470,'Policy Characteristics'!$C:$C,0))</f>
        <v>0</v>
      </c>
      <c r="M470" s="197">
        <f>INDEX('Policy Characteristics'!G:G,MATCH(PolicyLevers!$C470,'Policy Characteristics'!$C:$C,0))</f>
        <v>0.25</v>
      </c>
      <c r="N470" s="197">
        <f>INDEX('Policy Characteristics'!H:H,MATCH(PolicyLevers!$C470,'Policy Characteristics'!$C:$C,0))</f>
        <v>0.01</v>
      </c>
      <c r="O470" s="199" t="str">
        <f>INDEX('Policy Characteristics'!I:I,MATCH(PolicyLevers!$C470,'Policy Characteristics'!$C:$C,0))</f>
        <v>% reduction in energy use</v>
      </c>
      <c r="P470" s="199"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199" t="str">
        <f>INDEX('Policy Characteristics'!K:K,MATCH(PolicyLevers!$C470,'Policy Characteristics'!$C:$C,0))</f>
        <v>industry-ag-main.html#eff-stds</v>
      </c>
      <c r="R470" s="199" t="str">
        <f>INDEX('Policy Characteristics'!L:L,MATCH(PolicyLevers!$C470,'Policy Characteristics'!$C:$C,0))</f>
        <v>industry-energy-efficiency-standards.html</v>
      </c>
      <c r="S470" s="219" t="str">
        <f>INDEX('Policy Characteristics'!M:M,MATCH(PolicyLevers!$C470,'Policy Characteristics'!$C:$C,0))</f>
        <v>U.S. DOE, 2016, Industrial Energy Efficiency Potential Analysis, https://energy.gov/sites/prod/files/2017/04/f34/energy-savings-by-state-industrial-methodology.pdf</v>
      </c>
      <c r="T470" s="199" t="str">
        <f>INDEX('Policy Characteristics'!N:N,MATCH(PolicyLevers!$C470,'Policy Characteristics'!$C:$C,0))</f>
        <v>U.S. DOE, 2016, Industrial Energy Efficiency Potential Analysis, https://energy.gov/sites/prod/files/2017/04/f34/energy-savings-by-state-industrial-methodology.pdf</v>
      </c>
      <c r="U470" s="181">
        <f>INDEX('Policy Characteristics'!O:O,MATCH(PolicyLevers!$C470,'Policy Characteristics'!$C:$C,0))</f>
        <v>0</v>
      </c>
    </row>
    <row r="471" spans="1:21" s="189" customFormat="1" x14ac:dyDescent="0.25">
      <c r="A471" s="350" t="str">
        <f>INDEX('Policy Characteristics'!A:A,MATCH(PolicyLevers!$C471,'Policy Characteristics'!$C:$C,0))</f>
        <v>Industry</v>
      </c>
      <c r="B471" s="354" t="str">
        <f>INDEX('Policy Characteristics'!B:B,MATCH(PolicyLevers!$C471,'Policy Characteristics'!$C:$C,0))</f>
        <v>Industry Energy Efficiency Standards</v>
      </c>
      <c r="C471" s="189" t="str">
        <f t="shared" si="30"/>
        <v>Percentage Improvement in Eqpt Efficiency Standards above BAU</v>
      </c>
      <c r="D471" s="191" t="s">
        <v>2086</v>
      </c>
      <c r="E471" s="184" t="s">
        <v>818</v>
      </c>
      <c r="F471" s="181" t="s">
        <v>2126</v>
      </c>
      <c r="G471" s="184" t="s">
        <v>819</v>
      </c>
      <c r="H471" s="43">
        <v>1025</v>
      </c>
      <c r="I471" s="356" t="s">
        <v>310</v>
      </c>
      <c r="J471" s="189" t="str">
        <f>INDEX('Policy Characteristics'!D:D,MATCH(PolicyLevers!$C471,'Policy Characteristics'!$C:$C,0))</f>
        <v>Industry Energy Efficiency Standards</v>
      </c>
      <c r="K471" s="197" t="str">
        <f>INDEX('Policy Characteristics'!E:E,MATCH(PolicyLevers!$C471,'Policy Characteristics'!$C:$C,0))</f>
        <v>indst efficiency standards</v>
      </c>
      <c r="L471" s="197">
        <f>INDEX('Policy Characteristics'!F:F,MATCH(PolicyLevers!$C471,'Policy Characteristics'!$C:$C,0))</f>
        <v>0</v>
      </c>
      <c r="M471" s="197">
        <f>INDEX('Policy Characteristics'!G:G,MATCH(PolicyLevers!$C471,'Policy Characteristics'!$C:$C,0))</f>
        <v>0.25</v>
      </c>
      <c r="N471" s="197">
        <f>INDEX('Policy Characteristics'!H:H,MATCH(PolicyLevers!$C471,'Policy Characteristics'!$C:$C,0))</f>
        <v>0.01</v>
      </c>
      <c r="O471" s="199" t="str">
        <f>INDEX('Policy Characteristics'!I:I,MATCH(PolicyLevers!$C471,'Policy Characteristics'!$C:$C,0))</f>
        <v>% reduction in energy use</v>
      </c>
      <c r="P471" s="199"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199" t="str">
        <f>INDEX('Policy Characteristics'!K:K,MATCH(PolicyLevers!$C471,'Policy Characteristics'!$C:$C,0))</f>
        <v>industry-ag-main.html#eff-stds</v>
      </c>
      <c r="R471" s="199" t="str">
        <f>INDEX('Policy Characteristics'!L:L,MATCH(PolicyLevers!$C471,'Policy Characteristics'!$C:$C,0))</f>
        <v>industry-energy-efficiency-standards.html</v>
      </c>
      <c r="S471" s="219" t="str">
        <f>INDEX('Policy Characteristics'!M:M,MATCH(PolicyLevers!$C471,'Policy Characteristics'!$C:$C,0))</f>
        <v>U.S. DOE, 2016, Industrial Energy Efficiency Potential Analysis, https://energy.gov/sites/prod/files/2017/04/f34/energy-savings-by-state-industrial-methodology.pdf</v>
      </c>
      <c r="T471" s="199" t="str">
        <f>INDEX('Policy Characteristics'!N:N,MATCH(PolicyLevers!$C471,'Policy Characteristics'!$C:$C,0))</f>
        <v>U.S. DOE, 2016, Industrial Energy Efficiency Potential Analysis, https://energy.gov/sites/prod/files/2017/04/f34/energy-savings-by-state-industrial-methodology.pdf</v>
      </c>
      <c r="U471" s="181">
        <f>INDEX('Policy Characteristics'!O:O,MATCH(PolicyLevers!$C471,'Policy Characteristics'!$C:$C,0))</f>
        <v>0</v>
      </c>
    </row>
    <row r="472" spans="1:21" s="189" customFormat="1" x14ac:dyDescent="0.25">
      <c r="A472" s="350" t="str">
        <f>INDEX('Policy Characteristics'!A:A,MATCH(PolicyLevers!$C472,'Policy Characteristics'!$C:$C,0))</f>
        <v>Industry</v>
      </c>
      <c r="B472" s="354" t="str">
        <f>INDEX('Policy Characteristics'!B:B,MATCH(PolicyLevers!$C472,'Policy Characteristics'!$C:$C,0))</f>
        <v>Industry Energy Efficiency Standards</v>
      </c>
      <c r="C472" s="189" t="str">
        <f t="shared" si="30"/>
        <v>Percentage Improvement in Eqpt Efficiency Standards above BAU</v>
      </c>
      <c r="D472" s="191" t="s">
        <v>2086</v>
      </c>
      <c r="E472" s="184" t="s">
        <v>820</v>
      </c>
      <c r="F472" s="181" t="s">
        <v>2126</v>
      </c>
      <c r="G472" s="184" t="s">
        <v>821</v>
      </c>
      <c r="H472" s="43">
        <v>1026</v>
      </c>
      <c r="I472" s="356" t="s">
        <v>310</v>
      </c>
      <c r="J472" s="189" t="str">
        <f>INDEX('Policy Characteristics'!D:D,MATCH(PolicyLevers!$C472,'Policy Characteristics'!$C:$C,0))</f>
        <v>Industry Energy Efficiency Standards</v>
      </c>
      <c r="K472" s="197" t="str">
        <f>INDEX('Policy Characteristics'!E:E,MATCH(PolicyLevers!$C472,'Policy Characteristics'!$C:$C,0))</f>
        <v>indst efficiency standards</v>
      </c>
      <c r="L472" s="197">
        <f>INDEX('Policy Characteristics'!F:F,MATCH(PolicyLevers!$C472,'Policy Characteristics'!$C:$C,0))</f>
        <v>0</v>
      </c>
      <c r="M472" s="197">
        <f>INDEX('Policy Characteristics'!G:G,MATCH(PolicyLevers!$C472,'Policy Characteristics'!$C:$C,0))</f>
        <v>0.25</v>
      </c>
      <c r="N472" s="197">
        <f>INDEX('Policy Characteristics'!H:H,MATCH(PolicyLevers!$C472,'Policy Characteristics'!$C:$C,0))</f>
        <v>0.01</v>
      </c>
      <c r="O472" s="199" t="str">
        <f>INDEX('Policy Characteristics'!I:I,MATCH(PolicyLevers!$C472,'Policy Characteristics'!$C:$C,0))</f>
        <v>% reduction in energy use</v>
      </c>
      <c r="P472" s="199"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199" t="str">
        <f>INDEX('Policy Characteristics'!K:K,MATCH(PolicyLevers!$C472,'Policy Characteristics'!$C:$C,0))</f>
        <v>industry-ag-main.html#eff-stds</v>
      </c>
      <c r="R472" s="199" t="str">
        <f>INDEX('Policy Characteristics'!L:L,MATCH(PolicyLevers!$C472,'Policy Characteristics'!$C:$C,0))</f>
        <v>industry-energy-efficiency-standards.html</v>
      </c>
      <c r="S472" s="219" t="str">
        <f>INDEX('Policy Characteristics'!M:M,MATCH(PolicyLevers!$C472,'Policy Characteristics'!$C:$C,0))</f>
        <v>U.S. DOE, 2016, Industrial Energy Efficiency Potential Analysis, https://energy.gov/sites/prod/files/2017/04/f34/energy-savings-by-state-industrial-methodology.pdf</v>
      </c>
      <c r="T472" s="199" t="str">
        <f>INDEX('Policy Characteristics'!N:N,MATCH(PolicyLevers!$C472,'Policy Characteristics'!$C:$C,0))</f>
        <v>U.S. DOE, 2016, Industrial Energy Efficiency Potential Analysis, https://energy.gov/sites/prod/files/2017/04/f34/energy-savings-by-state-industrial-methodology.pdf</v>
      </c>
      <c r="U472" s="181">
        <f>INDEX('Policy Characteristics'!O:O,MATCH(PolicyLevers!$C472,'Policy Characteristics'!$C:$C,0))</f>
        <v>0</v>
      </c>
    </row>
    <row r="473" spans="1:21" s="189" customFormat="1" x14ac:dyDescent="0.25">
      <c r="A473" s="350" t="str">
        <f>INDEX('Policy Characteristics'!A:A,MATCH(PolicyLevers!$C473,'Policy Characteristics'!$C:$C,0))</f>
        <v>Industry</v>
      </c>
      <c r="B473" s="354" t="str">
        <f>INDEX('Policy Characteristics'!B:B,MATCH(PolicyLevers!$C473,'Policy Characteristics'!$C:$C,0))</f>
        <v>Industry Energy Efficiency Standards</v>
      </c>
      <c r="C473" s="189" t="str">
        <f t="shared" si="30"/>
        <v>Percentage Improvement in Eqpt Efficiency Standards above BAU</v>
      </c>
      <c r="D473" s="191" t="s">
        <v>2086</v>
      </c>
      <c r="E473" s="184" t="s">
        <v>822</v>
      </c>
      <c r="F473" s="181" t="s">
        <v>2126</v>
      </c>
      <c r="G473" s="184" t="s">
        <v>823</v>
      </c>
      <c r="H473" s="43">
        <v>1027</v>
      </c>
      <c r="I473" s="356" t="s">
        <v>332</v>
      </c>
      <c r="J473" s="189" t="str">
        <f>INDEX('Policy Characteristics'!D:D,MATCH(PolicyLevers!$C473,'Policy Characteristics'!$C:$C,0))</f>
        <v>Industry Energy Efficiency Standards</v>
      </c>
      <c r="K473" s="197" t="str">
        <f>INDEX('Policy Characteristics'!E:E,MATCH(PolicyLevers!$C473,'Policy Characteristics'!$C:$C,0))</f>
        <v>indst efficiency standards</v>
      </c>
      <c r="L473" s="197">
        <f>INDEX('Policy Characteristics'!F:F,MATCH(PolicyLevers!$C473,'Policy Characteristics'!$C:$C,0))</f>
        <v>0</v>
      </c>
      <c r="M473" s="197">
        <f>INDEX('Policy Characteristics'!G:G,MATCH(PolicyLevers!$C473,'Policy Characteristics'!$C:$C,0))</f>
        <v>0.25</v>
      </c>
      <c r="N473" s="197">
        <f>INDEX('Policy Characteristics'!H:H,MATCH(PolicyLevers!$C473,'Policy Characteristics'!$C:$C,0))</f>
        <v>0.01</v>
      </c>
      <c r="O473" s="199" t="str">
        <f>INDEX('Policy Characteristics'!I:I,MATCH(PolicyLevers!$C473,'Policy Characteristics'!$C:$C,0))</f>
        <v>% reduction in energy use</v>
      </c>
      <c r="P473" s="199"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199" t="str">
        <f>INDEX('Policy Characteristics'!K:K,MATCH(PolicyLevers!$C473,'Policy Characteristics'!$C:$C,0))</f>
        <v>industry-ag-main.html#eff-stds</v>
      </c>
      <c r="R473" s="199" t="str">
        <f>INDEX('Policy Characteristics'!L:L,MATCH(PolicyLevers!$C473,'Policy Characteristics'!$C:$C,0))</f>
        <v>industry-energy-efficiency-standards.html</v>
      </c>
      <c r="S473" s="219" t="str">
        <f>INDEX('Policy Characteristics'!M:M,MATCH(PolicyLevers!$C473,'Policy Characteristics'!$C:$C,0))</f>
        <v>U.S. DOE, 2016, Industrial Energy Efficiency Potential Analysis, https://energy.gov/sites/prod/files/2017/04/f34/energy-savings-by-state-industrial-methodology.pdf</v>
      </c>
      <c r="T473" s="199" t="str">
        <f>INDEX('Policy Characteristics'!N:N,MATCH(PolicyLevers!$C473,'Policy Characteristics'!$C:$C,0))</f>
        <v>U.S. DOE, 2016, Industrial Energy Efficiency Potential Analysis, https://energy.gov/sites/prod/files/2017/04/f34/energy-savings-by-state-industrial-methodology.pdf</v>
      </c>
      <c r="U473" s="181">
        <f>INDEX('Policy Characteristics'!O:O,MATCH(PolicyLevers!$C473,'Policy Characteristics'!$C:$C,0))</f>
        <v>0</v>
      </c>
    </row>
    <row r="474" spans="1:21" s="189" customFormat="1" x14ac:dyDescent="0.25">
      <c r="A474" s="350" t="str">
        <f>INDEX('Policy Characteristics'!A:A,MATCH(PolicyLevers!$C474,'Policy Characteristics'!$C:$C,0))</f>
        <v>Industry</v>
      </c>
      <c r="B474" s="354" t="str">
        <f>INDEX('Policy Characteristics'!B:B,MATCH(PolicyLevers!$C474,'Policy Characteristics'!$C:$C,0))</f>
        <v>Industry Energy Efficiency Standards</v>
      </c>
      <c r="C474" s="189" t="str">
        <f t="shared" si="30"/>
        <v>Percentage Improvement in Eqpt Efficiency Standards above BAU</v>
      </c>
      <c r="D474" s="191" t="s">
        <v>2084</v>
      </c>
      <c r="E474" s="184" t="s">
        <v>799</v>
      </c>
      <c r="F474" s="181" t="s">
        <v>2125</v>
      </c>
      <c r="G474" s="184" t="s">
        <v>800</v>
      </c>
      <c r="H474" s="43">
        <v>1028</v>
      </c>
      <c r="I474" s="356" t="s">
        <v>310</v>
      </c>
      <c r="J474" s="189" t="str">
        <f>INDEX('Policy Characteristics'!D:D,MATCH(PolicyLevers!$C474,'Policy Characteristics'!$C:$C,0))</f>
        <v>Industry Energy Efficiency Standards</v>
      </c>
      <c r="K474" s="197" t="str">
        <f>INDEX('Policy Characteristics'!E:E,MATCH(PolicyLevers!$C474,'Policy Characteristics'!$C:$C,0))</f>
        <v>indst efficiency standards</v>
      </c>
      <c r="L474" s="197">
        <f>INDEX('Policy Characteristics'!F:F,MATCH(PolicyLevers!$C474,'Policy Characteristics'!$C:$C,0))</f>
        <v>0</v>
      </c>
      <c r="M474" s="197">
        <f>INDEX('Policy Characteristics'!G:G,MATCH(PolicyLevers!$C474,'Policy Characteristics'!$C:$C,0))</f>
        <v>0.25</v>
      </c>
      <c r="N474" s="197">
        <f>INDEX('Policy Characteristics'!H:H,MATCH(PolicyLevers!$C474,'Policy Characteristics'!$C:$C,0))</f>
        <v>0.01</v>
      </c>
      <c r="O474" s="199" t="str">
        <f>INDEX('Policy Characteristics'!I:I,MATCH(PolicyLevers!$C474,'Policy Characteristics'!$C:$C,0))</f>
        <v>% reduction in energy use</v>
      </c>
      <c r="P474" s="199"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199" t="str">
        <f>INDEX('Policy Characteristics'!K:K,MATCH(PolicyLevers!$C474,'Policy Characteristics'!$C:$C,0))</f>
        <v>industry-ag-main.html#eff-stds</v>
      </c>
      <c r="R474" s="199" t="str">
        <f>INDEX('Policy Characteristics'!L:L,MATCH(PolicyLevers!$C474,'Policy Characteristics'!$C:$C,0))</f>
        <v>industry-energy-efficiency-standards.html</v>
      </c>
      <c r="S474" s="219" t="str">
        <f>INDEX('Policy Characteristics'!M:M,MATCH(PolicyLevers!$C474,'Policy Characteristics'!$C:$C,0))</f>
        <v>U.S. DOE, 2016, Industrial Energy Efficiency Potential Analysis, https://energy.gov/sites/prod/files/2017/04/f34/energy-savings-by-state-industrial-methodology.pdf</v>
      </c>
      <c r="T474" s="199" t="str">
        <f>INDEX('Policy Characteristics'!N:N,MATCH(PolicyLevers!$C474,'Policy Characteristics'!$C:$C,0))</f>
        <v>U.S. DOE, 2016, Industrial Energy Efficiency Potential Analysis, https://energy.gov/sites/prod/files/2017/04/f34/energy-savings-by-state-industrial-methodology.pdf</v>
      </c>
      <c r="U474" s="181">
        <f>INDEX('Policy Characteristics'!O:O,MATCH(PolicyLevers!$C474,'Policy Characteristics'!$C:$C,0))</f>
        <v>0</v>
      </c>
    </row>
    <row r="475" spans="1:21" s="189" customFormat="1" x14ac:dyDescent="0.25">
      <c r="A475" s="350" t="str">
        <f>INDEX('Policy Characteristics'!A:A,MATCH(PolicyLevers!$C475,'Policy Characteristics'!$C:$C,0))</f>
        <v>Industry</v>
      </c>
      <c r="B475" s="354" t="str">
        <f>INDEX('Policy Characteristics'!B:B,MATCH(PolicyLevers!$C475,'Policy Characteristics'!$C:$C,0))</f>
        <v>Industry Energy Efficiency Standards</v>
      </c>
      <c r="C475" s="189" t="str">
        <f t="shared" si="30"/>
        <v>Percentage Improvement in Eqpt Efficiency Standards above BAU</v>
      </c>
      <c r="D475" s="191" t="s">
        <v>2084</v>
      </c>
      <c r="E475" s="184" t="s">
        <v>806</v>
      </c>
      <c r="F475" s="181" t="s">
        <v>2125</v>
      </c>
      <c r="G475" s="184" t="s">
        <v>807</v>
      </c>
      <c r="H475" s="43">
        <v>1029</v>
      </c>
      <c r="I475" s="356" t="s">
        <v>310</v>
      </c>
      <c r="J475" s="189" t="str">
        <f>INDEX('Policy Characteristics'!D:D,MATCH(PolicyLevers!$C475,'Policy Characteristics'!$C:$C,0))</f>
        <v>Industry Energy Efficiency Standards</v>
      </c>
      <c r="K475" s="197" t="str">
        <f>INDEX('Policy Characteristics'!E:E,MATCH(PolicyLevers!$C475,'Policy Characteristics'!$C:$C,0))</f>
        <v>indst efficiency standards</v>
      </c>
      <c r="L475" s="197">
        <f>INDEX('Policy Characteristics'!F:F,MATCH(PolicyLevers!$C475,'Policy Characteristics'!$C:$C,0))</f>
        <v>0</v>
      </c>
      <c r="M475" s="197">
        <f>INDEX('Policy Characteristics'!G:G,MATCH(PolicyLevers!$C475,'Policy Characteristics'!$C:$C,0))</f>
        <v>0.25</v>
      </c>
      <c r="N475" s="197">
        <f>INDEX('Policy Characteristics'!H:H,MATCH(PolicyLevers!$C475,'Policy Characteristics'!$C:$C,0))</f>
        <v>0.01</v>
      </c>
      <c r="O475" s="199" t="str">
        <f>INDEX('Policy Characteristics'!I:I,MATCH(PolicyLevers!$C475,'Policy Characteristics'!$C:$C,0))</f>
        <v>% reduction in energy use</v>
      </c>
      <c r="P475" s="199"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199" t="str">
        <f>INDEX('Policy Characteristics'!K:K,MATCH(PolicyLevers!$C475,'Policy Characteristics'!$C:$C,0))</f>
        <v>industry-ag-main.html#eff-stds</v>
      </c>
      <c r="R475" s="199" t="str">
        <f>INDEX('Policy Characteristics'!L:L,MATCH(PolicyLevers!$C475,'Policy Characteristics'!$C:$C,0))</f>
        <v>industry-energy-efficiency-standards.html</v>
      </c>
      <c r="S475" s="219" t="str">
        <f>INDEX('Policy Characteristics'!M:M,MATCH(PolicyLevers!$C475,'Policy Characteristics'!$C:$C,0))</f>
        <v>U.S. DOE, 2016, Industrial Energy Efficiency Potential Analysis, https://energy.gov/sites/prod/files/2017/04/f34/energy-savings-by-state-industrial-methodology.pdf</v>
      </c>
      <c r="T475" s="199" t="str">
        <f>INDEX('Policy Characteristics'!N:N,MATCH(PolicyLevers!$C475,'Policy Characteristics'!$C:$C,0))</f>
        <v>U.S. DOE, 2016, Industrial Energy Efficiency Potential Analysis, https://energy.gov/sites/prod/files/2017/04/f34/energy-savings-by-state-industrial-methodology.pdf</v>
      </c>
      <c r="U475" s="181">
        <f>INDEX('Policy Characteristics'!O:O,MATCH(PolicyLevers!$C475,'Policy Characteristics'!$C:$C,0))</f>
        <v>0</v>
      </c>
    </row>
    <row r="476" spans="1:21" s="189" customFormat="1" x14ac:dyDescent="0.25">
      <c r="A476" s="350" t="str">
        <f>INDEX('Policy Characteristics'!A:A,MATCH(PolicyLevers!$C476,'Policy Characteristics'!$C:$C,0))</f>
        <v>Industry</v>
      </c>
      <c r="B476" s="354" t="str">
        <f>INDEX('Policy Characteristics'!B:B,MATCH(PolicyLevers!$C476,'Policy Characteristics'!$C:$C,0))</f>
        <v>Industry Energy Efficiency Standards</v>
      </c>
      <c r="C476" s="189" t="str">
        <f t="shared" si="30"/>
        <v>Percentage Improvement in Eqpt Efficiency Standards above BAU</v>
      </c>
      <c r="D476" s="191" t="s">
        <v>2084</v>
      </c>
      <c r="E476" s="184" t="s">
        <v>808</v>
      </c>
      <c r="F476" s="181" t="s">
        <v>2125</v>
      </c>
      <c r="G476" s="184" t="s">
        <v>809</v>
      </c>
      <c r="H476" s="43">
        <v>1030</v>
      </c>
      <c r="I476" s="356" t="s">
        <v>310</v>
      </c>
      <c r="J476" s="189" t="str">
        <f>INDEX('Policy Characteristics'!D:D,MATCH(PolicyLevers!$C476,'Policy Characteristics'!$C:$C,0))</f>
        <v>Industry Energy Efficiency Standards</v>
      </c>
      <c r="K476" s="197" t="str">
        <f>INDEX('Policy Characteristics'!E:E,MATCH(PolicyLevers!$C476,'Policy Characteristics'!$C:$C,0))</f>
        <v>indst efficiency standards</v>
      </c>
      <c r="L476" s="197">
        <f>INDEX('Policy Characteristics'!F:F,MATCH(PolicyLevers!$C476,'Policy Characteristics'!$C:$C,0))</f>
        <v>0</v>
      </c>
      <c r="M476" s="197">
        <f>INDEX('Policy Characteristics'!G:G,MATCH(PolicyLevers!$C476,'Policy Characteristics'!$C:$C,0))</f>
        <v>0.25</v>
      </c>
      <c r="N476" s="197">
        <f>INDEX('Policy Characteristics'!H:H,MATCH(PolicyLevers!$C476,'Policy Characteristics'!$C:$C,0))</f>
        <v>0.01</v>
      </c>
      <c r="O476" s="199" t="str">
        <f>INDEX('Policy Characteristics'!I:I,MATCH(PolicyLevers!$C476,'Policy Characteristics'!$C:$C,0))</f>
        <v>% reduction in energy use</v>
      </c>
      <c r="P476" s="199"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199" t="str">
        <f>INDEX('Policy Characteristics'!K:K,MATCH(PolicyLevers!$C476,'Policy Characteristics'!$C:$C,0))</f>
        <v>industry-ag-main.html#eff-stds</v>
      </c>
      <c r="R476" s="199" t="str">
        <f>INDEX('Policy Characteristics'!L:L,MATCH(PolicyLevers!$C476,'Policy Characteristics'!$C:$C,0))</f>
        <v>industry-energy-efficiency-standards.html</v>
      </c>
      <c r="S476" s="219" t="str">
        <f>INDEX('Policy Characteristics'!M:M,MATCH(PolicyLevers!$C476,'Policy Characteristics'!$C:$C,0))</f>
        <v>U.S. DOE, 2016, Industrial Energy Efficiency Potential Analysis, https://energy.gov/sites/prod/files/2017/04/f34/energy-savings-by-state-industrial-methodology.pdf</v>
      </c>
      <c r="T476" s="199" t="str">
        <f>INDEX('Policy Characteristics'!N:N,MATCH(PolicyLevers!$C476,'Policy Characteristics'!$C:$C,0))</f>
        <v>U.S. DOE, 2016, Industrial Energy Efficiency Potential Analysis, https://energy.gov/sites/prod/files/2017/04/f34/energy-savings-by-state-industrial-methodology.pdf</v>
      </c>
      <c r="U476" s="181">
        <f>INDEX('Policy Characteristics'!O:O,MATCH(PolicyLevers!$C476,'Policy Characteristics'!$C:$C,0))</f>
        <v>0</v>
      </c>
    </row>
    <row r="477" spans="1:21" s="189" customFormat="1" x14ac:dyDescent="0.25">
      <c r="A477" s="350" t="str">
        <f>INDEX('Policy Characteristics'!A:A,MATCH(PolicyLevers!$C477,'Policy Characteristics'!$C:$C,0))</f>
        <v>Industry</v>
      </c>
      <c r="B477" s="354" t="str">
        <f>INDEX('Policy Characteristics'!B:B,MATCH(PolicyLevers!$C477,'Policy Characteristics'!$C:$C,0))</f>
        <v>Industry Energy Efficiency Standards</v>
      </c>
      <c r="C477" s="189" t="str">
        <f t="shared" si="30"/>
        <v>Percentage Improvement in Eqpt Efficiency Standards above BAU</v>
      </c>
      <c r="D477" s="191" t="s">
        <v>2084</v>
      </c>
      <c r="E477" s="184" t="s">
        <v>810</v>
      </c>
      <c r="F477" s="181" t="s">
        <v>2125</v>
      </c>
      <c r="G477" s="184" t="s">
        <v>811</v>
      </c>
      <c r="H477" s="43">
        <v>1031</v>
      </c>
      <c r="I477" s="356" t="s">
        <v>332</v>
      </c>
      <c r="J477" s="189" t="str">
        <f>INDEX('Policy Characteristics'!D:D,MATCH(PolicyLevers!$C477,'Policy Characteristics'!$C:$C,0))</f>
        <v>Industry Energy Efficiency Standards</v>
      </c>
      <c r="K477" s="197" t="str">
        <f>INDEX('Policy Characteristics'!E:E,MATCH(PolicyLevers!$C477,'Policy Characteristics'!$C:$C,0))</f>
        <v>indst efficiency standards</v>
      </c>
      <c r="L477" s="197">
        <f>INDEX('Policy Characteristics'!F:F,MATCH(PolicyLevers!$C477,'Policy Characteristics'!$C:$C,0))</f>
        <v>0</v>
      </c>
      <c r="M477" s="197">
        <f>INDEX('Policy Characteristics'!G:G,MATCH(PolicyLevers!$C477,'Policy Characteristics'!$C:$C,0))</f>
        <v>0.25</v>
      </c>
      <c r="N477" s="197">
        <f>INDEX('Policy Characteristics'!H:H,MATCH(PolicyLevers!$C477,'Policy Characteristics'!$C:$C,0))</f>
        <v>0.01</v>
      </c>
      <c r="O477" s="199" t="str">
        <f>INDEX('Policy Characteristics'!I:I,MATCH(PolicyLevers!$C477,'Policy Characteristics'!$C:$C,0))</f>
        <v>% reduction in energy use</v>
      </c>
      <c r="P477" s="199"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199" t="str">
        <f>INDEX('Policy Characteristics'!K:K,MATCH(PolicyLevers!$C477,'Policy Characteristics'!$C:$C,0))</f>
        <v>industry-ag-main.html#eff-stds</v>
      </c>
      <c r="R477" s="199" t="str">
        <f>INDEX('Policy Characteristics'!L:L,MATCH(PolicyLevers!$C477,'Policy Characteristics'!$C:$C,0))</f>
        <v>industry-energy-efficiency-standards.html</v>
      </c>
      <c r="S477" s="219" t="str">
        <f>INDEX('Policy Characteristics'!M:M,MATCH(PolicyLevers!$C477,'Policy Characteristics'!$C:$C,0))</f>
        <v>U.S. DOE, 2016, Industrial Energy Efficiency Potential Analysis, https://energy.gov/sites/prod/files/2017/04/f34/energy-savings-by-state-industrial-methodology.pdf</v>
      </c>
      <c r="T477" s="199" t="str">
        <f>INDEX('Policy Characteristics'!N:N,MATCH(PolicyLevers!$C477,'Policy Characteristics'!$C:$C,0))</f>
        <v>U.S. DOE, 2016, Industrial Energy Efficiency Potential Analysis, https://energy.gov/sites/prod/files/2017/04/f34/energy-savings-by-state-industrial-methodology.pdf</v>
      </c>
      <c r="U477" s="181">
        <f>INDEX('Policy Characteristics'!O:O,MATCH(PolicyLevers!$C477,'Policy Characteristics'!$C:$C,0))</f>
        <v>0</v>
      </c>
    </row>
    <row r="478" spans="1:21" s="189" customFormat="1" x14ac:dyDescent="0.25">
      <c r="A478" s="350" t="str">
        <f>INDEX('Policy Characteristics'!A:A,MATCH(PolicyLevers!$C478,'Policy Characteristics'!$C:$C,0))</f>
        <v>Industry</v>
      </c>
      <c r="B478" s="354" t="str">
        <f>INDEX('Policy Characteristics'!B:B,MATCH(PolicyLevers!$C478,'Policy Characteristics'!$C:$C,0))</f>
        <v>Industry Energy Efficiency Standards</v>
      </c>
      <c r="C478" s="189" t="str">
        <f t="shared" si="30"/>
        <v>Percentage Improvement in Eqpt Efficiency Standards above BAU</v>
      </c>
      <c r="D478" s="191" t="s">
        <v>2084</v>
      </c>
      <c r="E478" s="184" t="s">
        <v>812</v>
      </c>
      <c r="F478" s="181" t="s">
        <v>2125</v>
      </c>
      <c r="G478" s="184" t="s">
        <v>813</v>
      </c>
      <c r="H478" s="43">
        <v>1032</v>
      </c>
      <c r="I478" s="356" t="s">
        <v>310</v>
      </c>
      <c r="J478" s="189" t="str">
        <f>INDEX('Policy Characteristics'!D:D,MATCH(PolicyLevers!$C478,'Policy Characteristics'!$C:$C,0))</f>
        <v>Industry Energy Efficiency Standards</v>
      </c>
      <c r="K478" s="197" t="str">
        <f>INDEX('Policy Characteristics'!E:E,MATCH(PolicyLevers!$C478,'Policy Characteristics'!$C:$C,0))</f>
        <v>indst efficiency standards</v>
      </c>
      <c r="L478" s="197">
        <f>INDEX('Policy Characteristics'!F:F,MATCH(PolicyLevers!$C478,'Policy Characteristics'!$C:$C,0))</f>
        <v>0</v>
      </c>
      <c r="M478" s="197">
        <f>INDEX('Policy Characteristics'!G:G,MATCH(PolicyLevers!$C478,'Policy Characteristics'!$C:$C,0))</f>
        <v>0.25</v>
      </c>
      <c r="N478" s="197">
        <f>INDEX('Policy Characteristics'!H:H,MATCH(PolicyLevers!$C478,'Policy Characteristics'!$C:$C,0))</f>
        <v>0.01</v>
      </c>
      <c r="O478" s="199" t="str">
        <f>INDEX('Policy Characteristics'!I:I,MATCH(PolicyLevers!$C478,'Policy Characteristics'!$C:$C,0))</f>
        <v>% reduction in energy use</v>
      </c>
      <c r="P478" s="199"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199" t="str">
        <f>INDEX('Policy Characteristics'!K:K,MATCH(PolicyLevers!$C478,'Policy Characteristics'!$C:$C,0))</f>
        <v>industry-ag-main.html#eff-stds</v>
      </c>
      <c r="R478" s="199" t="str">
        <f>INDEX('Policy Characteristics'!L:L,MATCH(PolicyLevers!$C478,'Policy Characteristics'!$C:$C,0))</f>
        <v>industry-energy-efficiency-standards.html</v>
      </c>
      <c r="S478" s="219" t="str">
        <f>INDEX('Policy Characteristics'!M:M,MATCH(PolicyLevers!$C478,'Policy Characteristics'!$C:$C,0))</f>
        <v>U.S. DOE, 2016, Industrial Energy Efficiency Potential Analysis, https://energy.gov/sites/prod/files/2017/04/f34/energy-savings-by-state-industrial-methodology.pdf</v>
      </c>
      <c r="T478" s="199" t="str">
        <f>INDEX('Policy Characteristics'!N:N,MATCH(PolicyLevers!$C478,'Policy Characteristics'!$C:$C,0))</f>
        <v>U.S. DOE, 2016, Industrial Energy Efficiency Potential Analysis, https://energy.gov/sites/prod/files/2017/04/f34/energy-savings-by-state-industrial-methodology.pdf</v>
      </c>
      <c r="U478" s="181">
        <f>INDEX('Policy Characteristics'!O:O,MATCH(PolicyLevers!$C478,'Policy Characteristics'!$C:$C,0))</f>
        <v>0</v>
      </c>
    </row>
    <row r="479" spans="1:21" s="189" customFormat="1" x14ac:dyDescent="0.25">
      <c r="A479" s="350" t="str">
        <f>INDEX('Policy Characteristics'!A:A,MATCH(PolicyLevers!$C479,'Policy Characteristics'!$C:$C,0))</f>
        <v>Industry</v>
      </c>
      <c r="B479" s="354" t="str">
        <f>INDEX('Policy Characteristics'!B:B,MATCH(PolicyLevers!$C479,'Policy Characteristics'!$C:$C,0))</f>
        <v>Industry Energy Efficiency Standards</v>
      </c>
      <c r="C479" s="189" t="str">
        <f t="shared" si="30"/>
        <v>Percentage Improvement in Eqpt Efficiency Standards above BAU</v>
      </c>
      <c r="D479" s="191" t="s">
        <v>2084</v>
      </c>
      <c r="E479" s="184" t="s">
        <v>814</v>
      </c>
      <c r="F479" s="181" t="s">
        <v>2125</v>
      </c>
      <c r="G479" s="184" t="s">
        <v>815</v>
      </c>
      <c r="H479" s="43">
        <v>1033</v>
      </c>
      <c r="I479" s="356" t="s">
        <v>332</v>
      </c>
      <c r="J479" s="189" t="str">
        <f>INDEX('Policy Characteristics'!D:D,MATCH(PolicyLevers!$C479,'Policy Characteristics'!$C:$C,0))</f>
        <v>Industry Energy Efficiency Standards</v>
      </c>
      <c r="K479" s="197" t="str">
        <f>INDEX('Policy Characteristics'!E:E,MATCH(PolicyLevers!$C479,'Policy Characteristics'!$C:$C,0))</f>
        <v>indst efficiency standards</v>
      </c>
      <c r="L479" s="197">
        <f>INDEX('Policy Characteristics'!F:F,MATCH(PolicyLevers!$C479,'Policy Characteristics'!$C:$C,0))</f>
        <v>0</v>
      </c>
      <c r="M479" s="197">
        <f>INDEX('Policy Characteristics'!G:G,MATCH(PolicyLevers!$C479,'Policy Characteristics'!$C:$C,0))</f>
        <v>0.25</v>
      </c>
      <c r="N479" s="197">
        <f>INDEX('Policy Characteristics'!H:H,MATCH(PolicyLevers!$C479,'Policy Characteristics'!$C:$C,0))</f>
        <v>0.01</v>
      </c>
      <c r="O479" s="199" t="str">
        <f>INDEX('Policy Characteristics'!I:I,MATCH(PolicyLevers!$C479,'Policy Characteristics'!$C:$C,0))</f>
        <v>% reduction in energy use</v>
      </c>
      <c r="P479" s="199"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199" t="str">
        <f>INDEX('Policy Characteristics'!K:K,MATCH(PolicyLevers!$C479,'Policy Characteristics'!$C:$C,0))</f>
        <v>industry-ag-main.html#eff-stds</v>
      </c>
      <c r="R479" s="199" t="str">
        <f>INDEX('Policy Characteristics'!L:L,MATCH(PolicyLevers!$C479,'Policy Characteristics'!$C:$C,0))</f>
        <v>industry-energy-efficiency-standards.html</v>
      </c>
      <c r="S479" s="219" t="str">
        <f>INDEX('Policy Characteristics'!M:M,MATCH(PolicyLevers!$C479,'Policy Characteristics'!$C:$C,0))</f>
        <v>U.S. DOE, 2016, Industrial Energy Efficiency Potential Analysis, https://energy.gov/sites/prod/files/2017/04/f34/energy-savings-by-state-industrial-methodology.pdf</v>
      </c>
      <c r="T479" s="199" t="str">
        <f>INDEX('Policy Characteristics'!N:N,MATCH(PolicyLevers!$C479,'Policy Characteristics'!$C:$C,0))</f>
        <v>U.S. DOE, 2016, Industrial Energy Efficiency Potential Analysis, https://energy.gov/sites/prod/files/2017/04/f34/energy-savings-by-state-industrial-methodology.pdf</v>
      </c>
      <c r="U479" s="181">
        <f>INDEX('Policy Characteristics'!O:O,MATCH(PolicyLevers!$C479,'Policy Characteristics'!$C:$C,0))</f>
        <v>0</v>
      </c>
    </row>
    <row r="480" spans="1:21" s="189" customFormat="1" x14ac:dyDescent="0.25">
      <c r="A480" s="350" t="str">
        <f>INDEX('Policy Characteristics'!A:A,MATCH(PolicyLevers!$C480,'Policy Characteristics'!$C:$C,0))</f>
        <v>Industry</v>
      </c>
      <c r="B480" s="354" t="str">
        <f>INDEX('Policy Characteristics'!B:B,MATCH(PolicyLevers!$C480,'Policy Characteristics'!$C:$C,0))</f>
        <v>Industry Energy Efficiency Standards</v>
      </c>
      <c r="C480" s="189" t="str">
        <f t="shared" si="30"/>
        <v>Percentage Improvement in Eqpt Efficiency Standards above BAU</v>
      </c>
      <c r="D480" s="191" t="s">
        <v>2084</v>
      </c>
      <c r="E480" s="184" t="s">
        <v>816</v>
      </c>
      <c r="F480" s="181" t="s">
        <v>2125</v>
      </c>
      <c r="G480" s="184" t="s">
        <v>817</v>
      </c>
      <c r="H480" s="43">
        <v>1034</v>
      </c>
      <c r="I480" s="356" t="s">
        <v>332</v>
      </c>
      <c r="J480" s="189" t="str">
        <f>INDEX('Policy Characteristics'!D:D,MATCH(PolicyLevers!$C480,'Policy Characteristics'!$C:$C,0))</f>
        <v>Industry Energy Efficiency Standards</v>
      </c>
      <c r="K480" s="197" t="str">
        <f>INDEX('Policy Characteristics'!E:E,MATCH(PolicyLevers!$C480,'Policy Characteristics'!$C:$C,0))</f>
        <v>indst efficiency standards</v>
      </c>
      <c r="L480" s="197">
        <f>INDEX('Policy Characteristics'!F:F,MATCH(PolicyLevers!$C480,'Policy Characteristics'!$C:$C,0))</f>
        <v>0</v>
      </c>
      <c r="M480" s="197">
        <f>INDEX('Policy Characteristics'!G:G,MATCH(PolicyLevers!$C480,'Policy Characteristics'!$C:$C,0))</f>
        <v>0.25</v>
      </c>
      <c r="N480" s="197">
        <f>INDEX('Policy Characteristics'!H:H,MATCH(PolicyLevers!$C480,'Policy Characteristics'!$C:$C,0))</f>
        <v>0.01</v>
      </c>
      <c r="O480" s="199" t="str">
        <f>INDEX('Policy Characteristics'!I:I,MATCH(PolicyLevers!$C480,'Policy Characteristics'!$C:$C,0))</f>
        <v>% reduction in energy use</v>
      </c>
      <c r="P480" s="199"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199" t="str">
        <f>INDEX('Policy Characteristics'!K:K,MATCH(PolicyLevers!$C480,'Policy Characteristics'!$C:$C,0))</f>
        <v>industry-ag-main.html#eff-stds</v>
      </c>
      <c r="R480" s="199" t="str">
        <f>INDEX('Policy Characteristics'!L:L,MATCH(PolicyLevers!$C480,'Policy Characteristics'!$C:$C,0))</f>
        <v>industry-energy-efficiency-standards.html</v>
      </c>
      <c r="S480" s="219" t="str">
        <f>INDEX('Policy Characteristics'!M:M,MATCH(PolicyLevers!$C480,'Policy Characteristics'!$C:$C,0))</f>
        <v>U.S. DOE, 2016, Industrial Energy Efficiency Potential Analysis, https://energy.gov/sites/prod/files/2017/04/f34/energy-savings-by-state-industrial-methodology.pdf</v>
      </c>
      <c r="T480" s="199" t="str">
        <f>INDEX('Policy Characteristics'!N:N,MATCH(PolicyLevers!$C480,'Policy Characteristics'!$C:$C,0))</f>
        <v>U.S. DOE, 2016, Industrial Energy Efficiency Potential Analysis, https://energy.gov/sites/prod/files/2017/04/f34/energy-savings-by-state-industrial-methodology.pdf</v>
      </c>
      <c r="U480" s="181">
        <f>INDEX('Policy Characteristics'!O:O,MATCH(PolicyLevers!$C480,'Policy Characteristics'!$C:$C,0))</f>
        <v>0</v>
      </c>
    </row>
    <row r="481" spans="1:21" s="189" customFormat="1" x14ac:dyDescent="0.25">
      <c r="A481" s="350" t="str">
        <f>INDEX('Policy Characteristics'!A:A,MATCH(PolicyLevers!$C481,'Policy Characteristics'!$C:$C,0))</f>
        <v>Industry</v>
      </c>
      <c r="B481" s="354" t="str">
        <f>INDEX('Policy Characteristics'!B:B,MATCH(PolicyLevers!$C481,'Policy Characteristics'!$C:$C,0))</f>
        <v>Industry Energy Efficiency Standards</v>
      </c>
      <c r="C481" s="189" t="str">
        <f t="shared" si="30"/>
        <v>Percentage Improvement in Eqpt Efficiency Standards above BAU</v>
      </c>
      <c r="D481" s="191" t="s">
        <v>2084</v>
      </c>
      <c r="E481" s="184" t="s">
        <v>818</v>
      </c>
      <c r="F481" s="181" t="s">
        <v>2125</v>
      </c>
      <c r="G481" s="184" t="s">
        <v>819</v>
      </c>
      <c r="H481" s="43">
        <v>1035</v>
      </c>
      <c r="I481" s="356" t="s">
        <v>310</v>
      </c>
      <c r="J481" s="189" t="str">
        <f>INDEX('Policy Characteristics'!D:D,MATCH(PolicyLevers!$C481,'Policy Characteristics'!$C:$C,0))</f>
        <v>Industry Energy Efficiency Standards</v>
      </c>
      <c r="K481" s="197" t="str">
        <f>INDEX('Policy Characteristics'!E:E,MATCH(PolicyLevers!$C481,'Policy Characteristics'!$C:$C,0))</f>
        <v>indst efficiency standards</v>
      </c>
      <c r="L481" s="197">
        <f>INDEX('Policy Characteristics'!F:F,MATCH(PolicyLevers!$C481,'Policy Characteristics'!$C:$C,0))</f>
        <v>0</v>
      </c>
      <c r="M481" s="197">
        <f>INDEX('Policy Characteristics'!G:G,MATCH(PolicyLevers!$C481,'Policy Characteristics'!$C:$C,0))</f>
        <v>0.25</v>
      </c>
      <c r="N481" s="197">
        <f>INDEX('Policy Characteristics'!H:H,MATCH(PolicyLevers!$C481,'Policy Characteristics'!$C:$C,0))</f>
        <v>0.01</v>
      </c>
      <c r="O481" s="199" t="str">
        <f>INDEX('Policy Characteristics'!I:I,MATCH(PolicyLevers!$C481,'Policy Characteristics'!$C:$C,0))</f>
        <v>% reduction in energy use</v>
      </c>
      <c r="P481" s="199"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199" t="str">
        <f>INDEX('Policy Characteristics'!K:K,MATCH(PolicyLevers!$C481,'Policy Characteristics'!$C:$C,0))</f>
        <v>industry-ag-main.html#eff-stds</v>
      </c>
      <c r="R481" s="199" t="str">
        <f>INDEX('Policy Characteristics'!L:L,MATCH(PolicyLevers!$C481,'Policy Characteristics'!$C:$C,0))</f>
        <v>industry-energy-efficiency-standards.html</v>
      </c>
      <c r="S481" s="219" t="str">
        <f>INDEX('Policy Characteristics'!M:M,MATCH(PolicyLevers!$C481,'Policy Characteristics'!$C:$C,0))</f>
        <v>U.S. DOE, 2016, Industrial Energy Efficiency Potential Analysis, https://energy.gov/sites/prod/files/2017/04/f34/energy-savings-by-state-industrial-methodology.pdf</v>
      </c>
      <c r="T481" s="199" t="str">
        <f>INDEX('Policy Characteristics'!N:N,MATCH(PolicyLevers!$C481,'Policy Characteristics'!$C:$C,0))</f>
        <v>U.S. DOE, 2016, Industrial Energy Efficiency Potential Analysis, https://energy.gov/sites/prod/files/2017/04/f34/energy-savings-by-state-industrial-methodology.pdf</v>
      </c>
      <c r="U481" s="181">
        <f>INDEX('Policy Characteristics'!O:O,MATCH(PolicyLevers!$C481,'Policy Characteristics'!$C:$C,0))</f>
        <v>0</v>
      </c>
    </row>
    <row r="482" spans="1:21" s="189" customFormat="1" x14ac:dyDescent="0.25">
      <c r="A482" s="350" t="str">
        <f>INDEX('Policy Characteristics'!A:A,MATCH(PolicyLevers!$C482,'Policy Characteristics'!$C:$C,0))</f>
        <v>Industry</v>
      </c>
      <c r="B482" s="354" t="str">
        <f>INDEX('Policy Characteristics'!B:B,MATCH(PolicyLevers!$C482,'Policy Characteristics'!$C:$C,0))</f>
        <v>Industry Energy Efficiency Standards</v>
      </c>
      <c r="C482" s="189" t="str">
        <f t="shared" si="30"/>
        <v>Percentage Improvement in Eqpt Efficiency Standards above BAU</v>
      </c>
      <c r="D482" s="191" t="s">
        <v>2084</v>
      </c>
      <c r="E482" s="184" t="s">
        <v>820</v>
      </c>
      <c r="F482" s="181" t="s">
        <v>2125</v>
      </c>
      <c r="G482" s="184" t="s">
        <v>821</v>
      </c>
      <c r="H482" s="43">
        <v>1036</v>
      </c>
      <c r="I482" s="356" t="s">
        <v>310</v>
      </c>
      <c r="J482" s="189" t="str">
        <f>INDEX('Policy Characteristics'!D:D,MATCH(PolicyLevers!$C482,'Policy Characteristics'!$C:$C,0))</f>
        <v>Industry Energy Efficiency Standards</v>
      </c>
      <c r="K482" s="197" t="str">
        <f>INDEX('Policy Characteristics'!E:E,MATCH(PolicyLevers!$C482,'Policy Characteristics'!$C:$C,0))</f>
        <v>indst efficiency standards</v>
      </c>
      <c r="L482" s="197">
        <f>INDEX('Policy Characteristics'!F:F,MATCH(PolicyLevers!$C482,'Policy Characteristics'!$C:$C,0))</f>
        <v>0</v>
      </c>
      <c r="M482" s="197">
        <f>INDEX('Policy Characteristics'!G:G,MATCH(PolicyLevers!$C482,'Policy Characteristics'!$C:$C,0))</f>
        <v>0.25</v>
      </c>
      <c r="N482" s="197">
        <f>INDEX('Policy Characteristics'!H:H,MATCH(PolicyLevers!$C482,'Policy Characteristics'!$C:$C,0))</f>
        <v>0.01</v>
      </c>
      <c r="O482" s="199" t="str">
        <f>INDEX('Policy Characteristics'!I:I,MATCH(PolicyLevers!$C482,'Policy Characteristics'!$C:$C,0))</f>
        <v>% reduction in energy use</v>
      </c>
      <c r="P482" s="199"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199" t="str">
        <f>INDEX('Policy Characteristics'!K:K,MATCH(PolicyLevers!$C482,'Policy Characteristics'!$C:$C,0))</f>
        <v>industry-ag-main.html#eff-stds</v>
      </c>
      <c r="R482" s="199" t="str">
        <f>INDEX('Policy Characteristics'!L:L,MATCH(PolicyLevers!$C482,'Policy Characteristics'!$C:$C,0))</f>
        <v>industry-energy-efficiency-standards.html</v>
      </c>
      <c r="S482" s="219" t="str">
        <f>INDEX('Policy Characteristics'!M:M,MATCH(PolicyLevers!$C482,'Policy Characteristics'!$C:$C,0))</f>
        <v>U.S. DOE, 2016, Industrial Energy Efficiency Potential Analysis, https://energy.gov/sites/prod/files/2017/04/f34/energy-savings-by-state-industrial-methodology.pdf</v>
      </c>
      <c r="T482" s="199" t="str">
        <f>INDEX('Policy Characteristics'!N:N,MATCH(PolicyLevers!$C482,'Policy Characteristics'!$C:$C,0))</f>
        <v>U.S. DOE, 2016, Industrial Energy Efficiency Potential Analysis, https://energy.gov/sites/prod/files/2017/04/f34/energy-savings-by-state-industrial-methodology.pdf</v>
      </c>
      <c r="U482" s="181">
        <f>INDEX('Policy Characteristics'!O:O,MATCH(PolicyLevers!$C482,'Policy Characteristics'!$C:$C,0))</f>
        <v>0</v>
      </c>
    </row>
    <row r="483" spans="1:21" s="189" customFormat="1" x14ac:dyDescent="0.25">
      <c r="A483" s="350" t="str">
        <f>INDEX('Policy Characteristics'!A:A,MATCH(PolicyLevers!$C483,'Policy Characteristics'!$C:$C,0))</f>
        <v>Industry</v>
      </c>
      <c r="B483" s="354" t="str">
        <f>INDEX('Policy Characteristics'!B:B,MATCH(PolicyLevers!$C483,'Policy Characteristics'!$C:$C,0))</f>
        <v>Industry Energy Efficiency Standards</v>
      </c>
      <c r="C483" s="189" t="str">
        <f t="shared" si="30"/>
        <v>Percentage Improvement in Eqpt Efficiency Standards above BAU</v>
      </c>
      <c r="D483" s="191" t="s">
        <v>2084</v>
      </c>
      <c r="E483" s="184" t="s">
        <v>822</v>
      </c>
      <c r="F483" s="181" t="s">
        <v>2125</v>
      </c>
      <c r="G483" s="184" t="s">
        <v>823</v>
      </c>
      <c r="H483" s="43">
        <v>1037</v>
      </c>
      <c r="I483" s="356" t="s">
        <v>332</v>
      </c>
      <c r="J483" s="189" t="str">
        <f>INDEX('Policy Characteristics'!D:D,MATCH(PolicyLevers!$C483,'Policy Characteristics'!$C:$C,0))</f>
        <v>Industry Energy Efficiency Standards</v>
      </c>
      <c r="K483" s="197" t="str">
        <f>INDEX('Policy Characteristics'!E:E,MATCH(PolicyLevers!$C483,'Policy Characteristics'!$C:$C,0))</f>
        <v>indst efficiency standards</v>
      </c>
      <c r="L483" s="197">
        <f>INDEX('Policy Characteristics'!F:F,MATCH(PolicyLevers!$C483,'Policy Characteristics'!$C:$C,0))</f>
        <v>0</v>
      </c>
      <c r="M483" s="197">
        <f>INDEX('Policy Characteristics'!G:G,MATCH(PolicyLevers!$C483,'Policy Characteristics'!$C:$C,0))</f>
        <v>0.25</v>
      </c>
      <c r="N483" s="197">
        <f>INDEX('Policy Characteristics'!H:H,MATCH(PolicyLevers!$C483,'Policy Characteristics'!$C:$C,0))</f>
        <v>0.01</v>
      </c>
      <c r="O483" s="199" t="str">
        <f>INDEX('Policy Characteristics'!I:I,MATCH(PolicyLevers!$C483,'Policy Characteristics'!$C:$C,0))</f>
        <v>% reduction in energy use</v>
      </c>
      <c r="P483" s="199"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199" t="str">
        <f>INDEX('Policy Characteristics'!K:K,MATCH(PolicyLevers!$C483,'Policy Characteristics'!$C:$C,0))</f>
        <v>industry-ag-main.html#eff-stds</v>
      </c>
      <c r="R483" s="199" t="str">
        <f>INDEX('Policy Characteristics'!L:L,MATCH(PolicyLevers!$C483,'Policy Characteristics'!$C:$C,0))</f>
        <v>industry-energy-efficiency-standards.html</v>
      </c>
      <c r="S483" s="219" t="str">
        <f>INDEX('Policy Characteristics'!M:M,MATCH(PolicyLevers!$C483,'Policy Characteristics'!$C:$C,0))</f>
        <v>U.S. DOE, 2016, Industrial Energy Efficiency Potential Analysis, https://energy.gov/sites/prod/files/2017/04/f34/energy-savings-by-state-industrial-methodology.pdf</v>
      </c>
      <c r="T483" s="199" t="str">
        <f>INDEX('Policy Characteristics'!N:N,MATCH(PolicyLevers!$C483,'Policy Characteristics'!$C:$C,0))</f>
        <v>U.S. DOE, 2016, Industrial Energy Efficiency Potential Analysis, https://energy.gov/sites/prod/files/2017/04/f34/energy-savings-by-state-industrial-methodology.pdf</v>
      </c>
      <c r="U483" s="181">
        <f>INDEX('Policy Characteristics'!O:O,MATCH(PolicyLevers!$C483,'Policy Characteristics'!$C:$C,0))</f>
        <v>0</v>
      </c>
    </row>
    <row r="484" spans="1:21" s="189" customFormat="1" x14ac:dyDescent="0.25">
      <c r="A484" s="350" t="str">
        <f>INDEX('Policy Characteristics'!A:A,MATCH(PolicyLevers!$C484,'Policy Characteristics'!$C:$C,0))</f>
        <v>Industry</v>
      </c>
      <c r="B484" s="354" t="str">
        <f>INDEX('Policy Characteristics'!B:B,MATCH(PolicyLevers!$C484,'Policy Characteristics'!$C:$C,0))</f>
        <v>Industry Energy Efficiency Standards</v>
      </c>
      <c r="C484" s="189" t="str">
        <f t="shared" si="30"/>
        <v>Percentage Improvement in Eqpt Efficiency Standards above BAU</v>
      </c>
      <c r="D484" s="191" t="s">
        <v>2082</v>
      </c>
      <c r="E484" s="184" t="s">
        <v>799</v>
      </c>
      <c r="F484" s="181" t="s">
        <v>2124</v>
      </c>
      <c r="G484" s="184" t="s">
        <v>800</v>
      </c>
      <c r="H484" s="43">
        <v>1038</v>
      </c>
      <c r="I484" s="356" t="s">
        <v>310</v>
      </c>
      <c r="J484" s="189" t="str">
        <f>INDEX('Policy Characteristics'!D:D,MATCH(PolicyLevers!$C484,'Policy Characteristics'!$C:$C,0))</f>
        <v>Industry Energy Efficiency Standards</v>
      </c>
      <c r="K484" s="197" t="str">
        <f>INDEX('Policy Characteristics'!E:E,MATCH(PolicyLevers!$C484,'Policy Characteristics'!$C:$C,0))</f>
        <v>indst efficiency standards</v>
      </c>
      <c r="L484" s="197">
        <f>INDEX('Policy Characteristics'!F:F,MATCH(PolicyLevers!$C484,'Policy Characteristics'!$C:$C,0))</f>
        <v>0</v>
      </c>
      <c r="M484" s="197">
        <f>INDEX('Policy Characteristics'!G:G,MATCH(PolicyLevers!$C484,'Policy Characteristics'!$C:$C,0))</f>
        <v>0.25</v>
      </c>
      <c r="N484" s="197">
        <f>INDEX('Policy Characteristics'!H:H,MATCH(PolicyLevers!$C484,'Policy Characteristics'!$C:$C,0))</f>
        <v>0.01</v>
      </c>
      <c r="O484" s="199" t="str">
        <f>INDEX('Policy Characteristics'!I:I,MATCH(PolicyLevers!$C484,'Policy Characteristics'!$C:$C,0))</f>
        <v>% reduction in energy use</v>
      </c>
      <c r="P484" s="199"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199" t="str">
        <f>INDEX('Policy Characteristics'!K:K,MATCH(PolicyLevers!$C484,'Policy Characteristics'!$C:$C,0))</f>
        <v>industry-ag-main.html#eff-stds</v>
      </c>
      <c r="R484" s="199" t="str">
        <f>INDEX('Policy Characteristics'!L:L,MATCH(PolicyLevers!$C484,'Policy Characteristics'!$C:$C,0))</f>
        <v>industry-energy-efficiency-standards.html</v>
      </c>
      <c r="S484" s="219" t="str">
        <f>INDEX('Policy Characteristics'!M:M,MATCH(PolicyLevers!$C484,'Policy Characteristics'!$C:$C,0))</f>
        <v>U.S. DOE, 2016, Industrial Energy Efficiency Potential Analysis, https://energy.gov/sites/prod/files/2017/04/f34/energy-savings-by-state-industrial-methodology.pdf</v>
      </c>
      <c r="T484" s="199" t="str">
        <f>INDEX('Policy Characteristics'!N:N,MATCH(PolicyLevers!$C484,'Policy Characteristics'!$C:$C,0))</f>
        <v>U.S. DOE, 2016, Industrial Energy Efficiency Potential Analysis, https://energy.gov/sites/prod/files/2017/04/f34/energy-savings-by-state-industrial-methodology.pdf</v>
      </c>
      <c r="U484" s="181">
        <f>INDEX('Policy Characteristics'!O:O,MATCH(PolicyLevers!$C484,'Policy Characteristics'!$C:$C,0))</f>
        <v>0</v>
      </c>
    </row>
    <row r="485" spans="1:21" s="189" customFormat="1" x14ac:dyDescent="0.25">
      <c r="A485" s="350" t="str">
        <f>INDEX('Policy Characteristics'!A:A,MATCH(PolicyLevers!$C485,'Policy Characteristics'!$C:$C,0))</f>
        <v>Industry</v>
      </c>
      <c r="B485" s="354" t="str">
        <f>INDEX('Policy Characteristics'!B:B,MATCH(PolicyLevers!$C485,'Policy Characteristics'!$C:$C,0))</f>
        <v>Industry Energy Efficiency Standards</v>
      </c>
      <c r="C485" s="189" t="str">
        <f t="shared" ref="C485:C548" si="31">C$404</f>
        <v>Percentage Improvement in Eqpt Efficiency Standards above BAU</v>
      </c>
      <c r="D485" s="191" t="s">
        <v>2082</v>
      </c>
      <c r="E485" s="184" t="s">
        <v>806</v>
      </c>
      <c r="F485" s="181" t="s">
        <v>2124</v>
      </c>
      <c r="G485" s="184" t="s">
        <v>807</v>
      </c>
      <c r="H485" s="43">
        <v>1039</v>
      </c>
      <c r="I485" s="356" t="s">
        <v>310</v>
      </c>
      <c r="J485" s="189" t="str">
        <f>INDEX('Policy Characteristics'!D:D,MATCH(PolicyLevers!$C485,'Policy Characteristics'!$C:$C,0))</f>
        <v>Industry Energy Efficiency Standards</v>
      </c>
      <c r="K485" s="197" t="str">
        <f>INDEX('Policy Characteristics'!E:E,MATCH(PolicyLevers!$C485,'Policy Characteristics'!$C:$C,0))</f>
        <v>indst efficiency standards</v>
      </c>
      <c r="L485" s="197">
        <f>INDEX('Policy Characteristics'!F:F,MATCH(PolicyLevers!$C485,'Policy Characteristics'!$C:$C,0))</f>
        <v>0</v>
      </c>
      <c r="M485" s="197">
        <f>INDEX('Policy Characteristics'!G:G,MATCH(PolicyLevers!$C485,'Policy Characteristics'!$C:$C,0))</f>
        <v>0.25</v>
      </c>
      <c r="N485" s="197">
        <f>INDEX('Policy Characteristics'!H:H,MATCH(PolicyLevers!$C485,'Policy Characteristics'!$C:$C,0))</f>
        <v>0.01</v>
      </c>
      <c r="O485" s="199" t="str">
        <f>INDEX('Policy Characteristics'!I:I,MATCH(PolicyLevers!$C485,'Policy Characteristics'!$C:$C,0))</f>
        <v>% reduction in energy use</v>
      </c>
      <c r="P485" s="199"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199" t="str">
        <f>INDEX('Policy Characteristics'!K:K,MATCH(PolicyLevers!$C485,'Policy Characteristics'!$C:$C,0))</f>
        <v>industry-ag-main.html#eff-stds</v>
      </c>
      <c r="R485" s="199" t="str">
        <f>INDEX('Policy Characteristics'!L:L,MATCH(PolicyLevers!$C485,'Policy Characteristics'!$C:$C,0))</f>
        <v>industry-energy-efficiency-standards.html</v>
      </c>
      <c r="S485" s="219" t="str">
        <f>INDEX('Policy Characteristics'!M:M,MATCH(PolicyLevers!$C485,'Policy Characteristics'!$C:$C,0))</f>
        <v>U.S. DOE, 2016, Industrial Energy Efficiency Potential Analysis, https://energy.gov/sites/prod/files/2017/04/f34/energy-savings-by-state-industrial-methodology.pdf</v>
      </c>
      <c r="T485" s="199" t="str">
        <f>INDEX('Policy Characteristics'!N:N,MATCH(PolicyLevers!$C485,'Policy Characteristics'!$C:$C,0))</f>
        <v>U.S. DOE, 2016, Industrial Energy Efficiency Potential Analysis, https://energy.gov/sites/prod/files/2017/04/f34/energy-savings-by-state-industrial-methodology.pdf</v>
      </c>
      <c r="U485" s="181">
        <f>INDEX('Policy Characteristics'!O:O,MATCH(PolicyLevers!$C485,'Policy Characteristics'!$C:$C,0))</f>
        <v>0</v>
      </c>
    </row>
    <row r="486" spans="1:21" s="189" customFormat="1" x14ac:dyDescent="0.25">
      <c r="A486" s="350" t="str">
        <f>INDEX('Policy Characteristics'!A:A,MATCH(PolicyLevers!$C486,'Policy Characteristics'!$C:$C,0))</f>
        <v>Industry</v>
      </c>
      <c r="B486" s="354" t="str">
        <f>INDEX('Policy Characteristics'!B:B,MATCH(PolicyLevers!$C486,'Policy Characteristics'!$C:$C,0))</f>
        <v>Industry Energy Efficiency Standards</v>
      </c>
      <c r="C486" s="189" t="str">
        <f t="shared" si="31"/>
        <v>Percentage Improvement in Eqpt Efficiency Standards above BAU</v>
      </c>
      <c r="D486" s="191" t="s">
        <v>2082</v>
      </c>
      <c r="E486" s="184" t="s">
        <v>808</v>
      </c>
      <c r="F486" s="181" t="s">
        <v>2124</v>
      </c>
      <c r="G486" s="184" t="s">
        <v>809</v>
      </c>
      <c r="H486" s="43">
        <v>1040</v>
      </c>
      <c r="I486" s="356" t="s">
        <v>310</v>
      </c>
      <c r="J486" s="189" t="str">
        <f>INDEX('Policy Characteristics'!D:D,MATCH(PolicyLevers!$C486,'Policy Characteristics'!$C:$C,0))</f>
        <v>Industry Energy Efficiency Standards</v>
      </c>
      <c r="K486" s="197" t="str">
        <f>INDEX('Policy Characteristics'!E:E,MATCH(PolicyLevers!$C486,'Policy Characteristics'!$C:$C,0))</f>
        <v>indst efficiency standards</v>
      </c>
      <c r="L486" s="197">
        <f>INDEX('Policy Characteristics'!F:F,MATCH(PolicyLevers!$C486,'Policy Characteristics'!$C:$C,0))</f>
        <v>0</v>
      </c>
      <c r="M486" s="197">
        <f>INDEX('Policy Characteristics'!G:G,MATCH(PolicyLevers!$C486,'Policy Characteristics'!$C:$C,0))</f>
        <v>0.25</v>
      </c>
      <c r="N486" s="197">
        <f>INDEX('Policy Characteristics'!H:H,MATCH(PolicyLevers!$C486,'Policy Characteristics'!$C:$C,0))</f>
        <v>0.01</v>
      </c>
      <c r="O486" s="199" t="str">
        <f>INDEX('Policy Characteristics'!I:I,MATCH(PolicyLevers!$C486,'Policy Characteristics'!$C:$C,0))</f>
        <v>% reduction in energy use</v>
      </c>
      <c r="P486" s="199"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199" t="str">
        <f>INDEX('Policy Characteristics'!K:K,MATCH(PolicyLevers!$C486,'Policy Characteristics'!$C:$C,0))</f>
        <v>industry-ag-main.html#eff-stds</v>
      </c>
      <c r="R486" s="199" t="str">
        <f>INDEX('Policy Characteristics'!L:L,MATCH(PolicyLevers!$C486,'Policy Characteristics'!$C:$C,0))</f>
        <v>industry-energy-efficiency-standards.html</v>
      </c>
      <c r="S486" s="219" t="str">
        <f>INDEX('Policy Characteristics'!M:M,MATCH(PolicyLevers!$C486,'Policy Characteristics'!$C:$C,0))</f>
        <v>U.S. DOE, 2016, Industrial Energy Efficiency Potential Analysis, https://energy.gov/sites/prod/files/2017/04/f34/energy-savings-by-state-industrial-methodology.pdf</v>
      </c>
      <c r="T486" s="199" t="str">
        <f>INDEX('Policy Characteristics'!N:N,MATCH(PolicyLevers!$C486,'Policy Characteristics'!$C:$C,0))</f>
        <v>U.S. DOE, 2016, Industrial Energy Efficiency Potential Analysis, https://energy.gov/sites/prod/files/2017/04/f34/energy-savings-by-state-industrial-methodology.pdf</v>
      </c>
      <c r="U486" s="181">
        <f>INDEX('Policy Characteristics'!O:O,MATCH(PolicyLevers!$C486,'Policy Characteristics'!$C:$C,0))</f>
        <v>0</v>
      </c>
    </row>
    <row r="487" spans="1:21" s="189" customFormat="1" x14ac:dyDescent="0.25">
      <c r="A487" s="350" t="str">
        <f>INDEX('Policy Characteristics'!A:A,MATCH(PolicyLevers!$C487,'Policy Characteristics'!$C:$C,0))</f>
        <v>Industry</v>
      </c>
      <c r="B487" s="354" t="str">
        <f>INDEX('Policy Characteristics'!B:B,MATCH(PolicyLevers!$C487,'Policy Characteristics'!$C:$C,0))</f>
        <v>Industry Energy Efficiency Standards</v>
      </c>
      <c r="C487" s="189" t="str">
        <f t="shared" si="31"/>
        <v>Percentage Improvement in Eqpt Efficiency Standards above BAU</v>
      </c>
      <c r="D487" s="191" t="s">
        <v>2082</v>
      </c>
      <c r="E487" s="184" t="s">
        <v>810</v>
      </c>
      <c r="F487" s="181" t="s">
        <v>2124</v>
      </c>
      <c r="G487" s="184" t="s">
        <v>811</v>
      </c>
      <c r="H487" s="43">
        <v>1041</v>
      </c>
      <c r="I487" s="356" t="s">
        <v>310</v>
      </c>
      <c r="J487" s="189" t="str">
        <f>INDEX('Policy Characteristics'!D:D,MATCH(PolicyLevers!$C487,'Policy Characteristics'!$C:$C,0))</f>
        <v>Industry Energy Efficiency Standards</v>
      </c>
      <c r="K487" s="197" t="str">
        <f>INDEX('Policy Characteristics'!E:E,MATCH(PolicyLevers!$C487,'Policy Characteristics'!$C:$C,0))</f>
        <v>indst efficiency standards</v>
      </c>
      <c r="L487" s="197">
        <f>INDEX('Policy Characteristics'!F:F,MATCH(PolicyLevers!$C487,'Policy Characteristics'!$C:$C,0))</f>
        <v>0</v>
      </c>
      <c r="M487" s="197">
        <f>INDEX('Policy Characteristics'!G:G,MATCH(PolicyLevers!$C487,'Policy Characteristics'!$C:$C,0))</f>
        <v>0.25</v>
      </c>
      <c r="N487" s="197">
        <f>INDEX('Policy Characteristics'!H:H,MATCH(PolicyLevers!$C487,'Policy Characteristics'!$C:$C,0))</f>
        <v>0.01</v>
      </c>
      <c r="O487" s="199" t="str">
        <f>INDEX('Policy Characteristics'!I:I,MATCH(PolicyLevers!$C487,'Policy Characteristics'!$C:$C,0))</f>
        <v>% reduction in energy use</v>
      </c>
      <c r="P487" s="199"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199" t="str">
        <f>INDEX('Policy Characteristics'!K:K,MATCH(PolicyLevers!$C487,'Policy Characteristics'!$C:$C,0))</f>
        <v>industry-ag-main.html#eff-stds</v>
      </c>
      <c r="R487" s="199" t="str">
        <f>INDEX('Policy Characteristics'!L:L,MATCH(PolicyLevers!$C487,'Policy Characteristics'!$C:$C,0))</f>
        <v>industry-energy-efficiency-standards.html</v>
      </c>
      <c r="S487" s="219" t="str">
        <f>INDEX('Policy Characteristics'!M:M,MATCH(PolicyLevers!$C487,'Policy Characteristics'!$C:$C,0))</f>
        <v>U.S. DOE, 2016, Industrial Energy Efficiency Potential Analysis, https://energy.gov/sites/prod/files/2017/04/f34/energy-savings-by-state-industrial-methodology.pdf</v>
      </c>
      <c r="T487" s="199" t="str">
        <f>INDEX('Policy Characteristics'!N:N,MATCH(PolicyLevers!$C487,'Policy Characteristics'!$C:$C,0))</f>
        <v>U.S. DOE, 2016, Industrial Energy Efficiency Potential Analysis, https://energy.gov/sites/prod/files/2017/04/f34/energy-savings-by-state-industrial-methodology.pdf</v>
      </c>
      <c r="U487" s="181">
        <f>INDEX('Policy Characteristics'!O:O,MATCH(PolicyLevers!$C487,'Policy Characteristics'!$C:$C,0))</f>
        <v>0</v>
      </c>
    </row>
    <row r="488" spans="1:21" s="189" customFormat="1" x14ac:dyDescent="0.25">
      <c r="A488" s="350" t="str">
        <f>INDEX('Policy Characteristics'!A:A,MATCH(PolicyLevers!$C488,'Policy Characteristics'!$C:$C,0))</f>
        <v>Industry</v>
      </c>
      <c r="B488" s="354" t="str">
        <f>INDEX('Policy Characteristics'!B:B,MATCH(PolicyLevers!$C488,'Policy Characteristics'!$C:$C,0))</f>
        <v>Industry Energy Efficiency Standards</v>
      </c>
      <c r="C488" s="189" t="str">
        <f t="shared" si="31"/>
        <v>Percentage Improvement in Eqpt Efficiency Standards above BAU</v>
      </c>
      <c r="D488" s="191" t="s">
        <v>2082</v>
      </c>
      <c r="E488" s="184" t="s">
        <v>812</v>
      </c>
      <c r="F488" s="181" t="s">
        <v>2124</v>
      </c>
      <c r="G488" s="184" t="s">
        <v>813</v>
      </c>
      <c r="H488" s="43">
        <v>1042</v>
      </c>
      <c r="I488" s="356" t="s">
        <v>332</v>
      </c>
      <c r="J488" s="189" t="str">
        <f>INDEX('Policy Characteristics'!D:D,MATCH(PolicyLevers!$C488,'Policy Characteristics'!$C:$C,0))</f>
        <v>Industry Energy Efficiency Standards</v>
      </c>
      <c r="K488" s="197" t="str">
        <f>INDEX('Policy Characteristics'!E:E,MATCH(PolicyLevers!$C488,'Policy Characteristics'!$C:$C,0))</f>
        <v>indst efficiency standards</v>
      </c>
      <c r="L488" s="197">
        <f>INDEX('Policy Characteristics'!F:F,MATCH(PolicyLevers!$C488,'Policy Characteristics'!$C:$C,0))</f>
        <v>0</v>
      </c>
      <c r="M488" s="197">
        <f>INDEX('Policy Characteristics'!G:G,MATCH(PolicyLevers!$C488,'Policy Characteristics'!$C:$C,0))</f>
        <v>0.25</v>
      </c>
      <c r="N488" s="197">
        <f>INDEX('Policy Characteristics'!H:H,MATCH(PolicyLevers!$C488,'Policy Characteristics'!$C:$C,0))</f>
        <v>0.01</v>
      </c>
      <c r="O488" s="199" t="str">
        <f>INDEX('Policy Characteristics'!I:I,MATCH(PolicyLevers!$C488,'Policy Characteristics'!$C:$C,0))</f>
        <v>% reduction in energy use</v>
      </c>
      <c r="P488" s="199"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199" t="str">
        <f>INDEX('Policy Characteristics'!K:K,MATCH(PolicyLevers!$C488,'Policy Characteristics'!$C:$C,0))</f>
        <v>industry-ag-main.html#eff-stds</v>
      </c>
      <c r="R488" s="199" t="str">
        <f>INDEX('Policy Characteristics'!L:L,MATCH(PolicyLevers!$C488,'Policy Characteristics'!$C:$C,0))</f>
        <v>industry-energy-efficiency-standards.html</v>
      </c>
      <c r="S488" s="219" t="str">
        <f>INDEX('Policy Characteristics'!M:M,MATCH(PolicyLevers!$C488,'Policy Characteristics'!$C:$C,0))</f>
        <v>U.S. DOE, 2016, Industrial Energy Efficiency Potential Analysis, https://energy.gov/sites/prod/files/2017/04/f34/energy-savings-by-state-industrial-methodology.pdf</v>
      </c>
      <c r="T488" s="199" t="str">
        <f>INDEX('Policy Characteristics'!N:N,MATCH(PolicyLevers!$C488,'Policy Characteristics'!$C:$C,0))</f>
        <v>U.S. DOE, 2016, Industrial Energy Efficiency Potential Analysis, https://energy.gov/sites/prod/files/2017/04/f34/energy-savings-by-state-industrial-methodology.pdf</v>
      </c>
      <c r="U488" s="181">
        <f>INDEX('Policy Characteristics'!O:O,MATCH(PolicyLevers!$C488,'Policy Characteristics'!$C:$C,0))</f>
        <v>0</v>
      </c>
    </row>
    <row r="489" spans="1:21" s="189" customFormat="1" x14ac:dyDescent="0.25">
      <c r="A489" s="350" t="str">
        <f>INDEX('Policy Characteristics'!A:A,MATCH(PolicyLevers!$C489,'Policy Characteristics'!$C:$C,0))</f>
        <v>Industry</v>
      </c>
      <c r="B489" s="354" t="str">
        <f>INDEX('Policy Characteristics'!B:B,MATCH(PolicyLevers!$C489,'Policy Characteristics'!$C:$C,0))</f>
        <v>Industry Energy Efficiency Standards</v>
      </c>
      <c r="C489" s="189" t="str">
        <f t="shared" si="31"/>
        <v>Percentage Improvement in Eqpt Efficiency Standards above BAU</v>
      </c>
      <c r="D489" s="191" t="s">
        <v>2082</v>
      </c>
      <c r="E489" s="184" t="s">
        <v>814</v>
      </c>
      <c r="F489" s="181" t="s">
        <v>2124</v>
      </c>
      <c r="G489" s="184" t="s">
        <v>815</v>
      </c>
      <c r="H489" s="43">
        <v>1043</v>
      </c>
      <c r="I489" s="356" t="s">
        <v>332</v>
      </c>
      <c r="J489" s="189" t="str">
        <f>INDEX('Policy Characteristics'!D:D,MATCH(PolicyLevers!$C489,'Policy Characteristics'!$C:$C,0))</f>
        <v>Industry Energy Efficiency Standards</v>
      </c>
      <c r="K489" s="197" t="str">
        <f>INDEX('Policy Characteristics'!E:E,MATCH(PolicyLevers!$C489,'Policy Characteristics'!$C:$C,0))</f>
        <v>indst efficiency standards</v>
      </c>
      <c r="L489" s="197">
        <f>INDEX('Policy Characteristics'!F:F,MATCH(PolicyLevers!$C489,'Policy Characteristics'!$C:$C,0))</f>
        <v>0</v>
      </c>
      <c r="M489" s="197">
        <f>INDEX('Policy Characteristics'!G:G,MATCH(PolicyLevers!$C489,'Policy Characteristics'!$C:$C,0))</f>
        <v>0.25</v>
      </c>
      <c r="N489" s="197">
        <f>INDEX('Policy Characteristics'!H:H,MATCH(PolicyLevers!$C489,'Policy Characteristics'!$C:$C,0))</f>
        <v>0.01</v>
      </c>
      <c r="O489" s="199" t="str">
        <f>INDEX('Policy Characteristics'!I:I,MATCH(PolicyLevers!$C489,'Policy Characteristics'!$C:$C,0))</f>
        <v>% reduction in energy use</v>
      </c>
      <c r="P489" s="199"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199" t="str">
        <f>INDEX('Policy Characteristics'!K:K,MATCH(PolicyLevers!$C489,'Policy Characteristics'!$C:$C,0))</f>
        <v>industry-ag-main.html#eff-stds</v>
      </c>
      <c r="R489" s="199" t="str">
        <f>INDEX('Policy Characteristics'!L:L,MATCH(PolicyLevers!$C489,'Policy Characteristics'!$C:$C,0))</f>
        <v>industry-energy-efficiency-standards.html</v>
      </c>
      <c r="S489" s="219" t="str">
        <f>INDEX('Policy Characteristics'!M:M,MATCH(PolicyLevers!$C489,'Policy Characteristics'!$C:$C,0))</f>
        <v>U.S. DOE, 2016, Industrial Energy Efficiency Potential Analysis, https://energy.gov/sites/prod/files/2017/04/f34/energy-savings-by-state-industrial-methodology.pdf</v>
      </c>
      <c r="T489" s="199" t="str">
        <f>INDEX('Policy Characteristics'!N:N,MATCH(PolicyLevers!$C489,'Policy Characteristics'!$C:$C,0))</f>
        <v>U.S. DOE, 2016, Industrial Energy Efficiency Potential Analysis, https://energy.gov/sites/prod/files/2017/04/f34/energy-savings-by-state-industrial-methodology.pdf</v>
      </c>
      <c r="U489" s="181">
        <f>INDEX('Policy Characteristics'!O:O,MATCH(PolicyLevers!$C489,'Policy Characteristics'!$C:$C,0))</f>
        <v>0</v>
      </c>
    </row>
    <row r="490" spans="1:21" s="189" customFormat="1" x14ac:dyDescent="0.25">
      <c r="A490" s="350" t="str">
        <f>INDEX('Policy Characteristics'!A:A,MATCH(PolicyLevers!$C490,'Policy Characteristics'!$C:$C,0))</f>
        <v>Industry</v>
      </c>
      <c r="B490" s="354" t="str">
        <f>INDEX('Policy Characteristics'!B:B,MATCH(PolicyLevers!$C490,'Policy Characteristics'!$C:$C,0))</f>
        <v>Industry Energy Efficiency Standards</v>
      </c>
      <c r="C490" s="189" t="str">
        <f t="shared" si="31"/>
        <v>Percentage Improvement in Eqpt Efficiency Standards above BAU</v>
      </c>
      <c r="D490" s="191" t="s">
        <v>2082</v>
      </c>
      <c r="E490" s="184" t="s">
        <v>816</v>
      </c>
      <c r="F490" s="181" t="s">
        <v>2124</v>
      </c>
      <c r="G490" s="184" t="s">
        <v>817</v>
      </c>
      <c r="H490" s="43">
        <v>1044</v>
      </c>
      <c r="I490" s="356" t="s">
        <v>310</v>
      </c>
      <c r="J490" s="189" t="str">
        <f>INDEX('Policy Characteristics'!D:D,MATCH(PolicyLevers!$C490,'Policy Characteristics'!$C:$C,0))</f>
        <v>Industry Energy Efficiency Standards</v>
      </c>
      <c r="K490" s="197" t="str">
        <f>INDEX('Policy Characteristics'!E:E,MATCH(PolicyLevers!$C490,'Policy Characteristics'!$C:$C,0))</f>
        <v>indst efficiency standards</v>
      </c>
      <c r="L490" s="197">
        <f>INDEX('Policy Characteristics'!F:F,MATCH(PolicyLevers!$C490,'Policy Characteristics'!$C:$C,0))</f>
        <v>0</v>
      </c>
      <c r="M490" s="197">
        <f>INDEX('Policy Characteristics'!G:G,MATCH(PolicyLevers!$C490,'Policy Characteristics'!$C:$C,0))</f>
        <v>0.25</v>
      </c>
      <c r="N490" s="197">
        <f>INDEX('Policy Characteristics'!H:H,MATCH(PolicyLevers!$C490,'Policy Characteristics'!$C:$C,0))</f>
        <v>0.01</v>
      </c>
      <c r="O490" s="199" t="str">
        <f>INDEX('Policy Characteristics'!I:I,MATCH(PolicyLevers!$C490,'Policy Characteristics'!$C:$C,0))</f>
        <v>% reduction in energy use</v>
      </c>
      <c r="P490" s="199"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199" t="str">
        <f>INDEX('Policy Characteristics'!K:K,MATCH(PolicyLevers!$C490,'Policy Characteristics'!$C:$C,0))</f>
        <v>industry-ag-main.html#eff-stds</v>
      </c>
      <c r="R490" s="199" t="str">
        <f>INDEX('Policy Characteristics'!L:L,MATCH(PolicyLevers!$C490,'Policy Characteristics'!$C:$C,0))</f>
        <v>industry-energy-efficiency-standards.html</v>
      </c>
      <c r="S490" s="219" t="str">
        <f>INDEX('Policy Characteristics'!M:M,MATCH(PolicyLevers!$C490,'Policy Characteristics'!$C:$C,0))</f>
        <v>U.S. DOE, 2016, Industrial Energy Efficiency Potential Analysis, https://energy.gov/sites/prod/files/2017/04/f34/energy-savings-by-state-industrial-methodology.pdf</v>
      </c>
      <c r="T490" s="199" t="str">
        <f>INDEX('Policy Characteristics'!N:N,MATCH(PolicyLevers!$C490,'Policy Characteristics'!$C:$C,0))</f>
        <v>U.S. DOE, 2016, Industrial Energy Efficiency Potential Analysis, https://energy.gov/sites/prod/files/2017/04/f34/energy-savings-by-state-industrial-methodology.pdf</v>
      </c>
      <c r="U490" s="181">
        <f>INDEX('Policy Characteristics'!O:O,MATCH(PolicyLevers!$C490,'Policy Characteristics'!$C:$C,0))</f>
        <v>0</v>
      </c>
    </row>
    <row r="491" spans="1:21" s="189" customFormat="1" x14ac:dyDescent="0.25">
      <c r="A491" s="350" t="str">
        <f>INDEX('Policy Characteristics'!A:A,MATCH(PolicyLevers!$C491,'Policy Characteristics'!$C:$C,0))</f>
        <v>Industry</v>
      </c>
      <c r="B491" s="354" t="str">
        <f>INDEX('Policy Characteristics'!B:B,MATCH(PolicyLevers!$C491,'Policy Characteristics'!$C:$C,0))</f>
        <v>Industry Energy Efficiency Standards</v>
      </c>
      <c r="C491" s="189" t="str">
        <f t="shared" si="31"/>
        <v>Percentage Improvement in Eqpt Efficiency Standards above BAU</v>
      </c>
      <c r="D491" s="191" t="s">
        <v>2082</v>
      </c>
      <c r="E491" s="184" t="s">
        <v>818</v>
      </c>
      <c r="F491" s="181" t="s">
        <v>2124</v>
      </c>
      <c r="G491" s="184" t="s">
        <v>819</v>
      </c>
      <c r="H491" s="43">
        <v>1045</v>
      </c>
      <c r="I491" s="356" t="s">
        <v>332</v>
      </c>
      <c r="J491" s="189" t="str">
        <f>INDEX('Policy Characteristics'!D:D,MATCH(PolicyLevers!$C491,'Policy Characteristics'!$C:$C,0))</f>
        <v>Industry Energy Efficiency Standards</v>
      </c>
      <c r="K491" s="197" t="str">
        <f>INDEX('Policy Characteristics'!E:E,MATCH(PolicyLevers!$C491,'Policy Characteristics'!$C:$C,0))</f>
        <v>indst efficiency standards</v>
      </c>
      <c r="L491" s="197">
        <f>INDEX('Policy Characteristics'!F:F,MATCH(PolicyLevers!$C491,'Policy Characteristics'!$C:$C,0))</f>
        <v>0</v>
      </c>
      <c r="M491" s="197">
        <f>INDEX('Policy Characteristics'!G:G,MATCH(PolicyLevers!$C491,'Policy Characteristics'!$C:$C,0))</f>
        <v>0.25</v>
      </c>
      <c r="N491" s="197">
        <f>INDEX('Policy Characteristics'!H:H,MATCH(PolicyLevers!$C491,'Policy Characteristics'!$C:$C,0))</f>
        <v>0.01</v>
      </c>
      <c r="O491" s="199" t="str">
        <f>INDEX('Policy Characteristics'!I:I,MATCH(PolicyLevers!$C491,'Policy Characteristics'!$C:$C,0))</f>
        <v>% reduction in energy use</v>
      </c>
      <c r="P491" s="199"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199" t="str">
        <f>INDEX('Policy Characteristics'!K:K,MATCH(PolicyLevers!$C491,'Policy Characteristics'!$C:$C,0))</f>
        <v>industry-ag-main.html#eff-stds</v>
      </c>
      <c r="R491" s="199" t="str">
        <f>INDEX('Policy Characteristics'!L:L,MATCH(PolicyLevers!$C491,'Policy Characteristics'!$C:$C,0))</f>
        <v>industry-energy-efficiency-standards.html</v>
      </c>
      <c r="S491" s="219" t="str">
        <f>INDEX('Policy Characteristics'!M:M,MATCH(PolicyLevers!$C491,'Policy Characteristics'!$C:$C,0))</f>
        <v>U.S. DOE, 2016, Industrial Energy Efficiency Potential Analysis, https://energy.gov/sites/prod/files/2017/04/f34/energy-savings-by-state-industrial-methodology.pdf</v>
      </c>
      <c r="T491" s="199" t="str">
        <f>INDEX('Policy Characteristics'!N:N,MATCH(PolicyLevers!$C491,'Policy Characteristics'!$C:$C,0))</f>
        <v>U.S. DOE, 2016, Industrial Energy Efficiency Potential Analysis, https://energy.gov/sites/prod/files/2017/04/f34/energy-savings-by-state-industrial-methodology.pdf</v>
      </c>
      <c r="U491" s="181">
        <f>INDEX('Policy Characteristics'!O:O,MATCH(PolicyLevers!$C491,'Policy Characteristics'!$C:$C,0))</f>
        <v>0</v>
      </c>
    </row>
    <row r="492" spans="1:21" s="189" customFormat="1" x14ac:dyDescent="0.25">
      <c r="A492" s="350" t="str">
        <f>INDEX('Policy Characteristics'!A:A,MATCH(PolicyLevers!$C492,'Policy Characteristics'!$C:$C,0))</f>
        <v>Industry</v>
      </c>
      <c r="B492" s="354" t="str">
        <f>INDEX('Policy Characteristics'!B:B,MATCH(PolicyLevers!$C492,'Policy Characteristics'!$C:$C,0))</f>
        <v>Industry Energy Efficiency Standards</v>
      </c>
      <c r="C492" s="189" t="str">
        <f t="shared" si="31"/>
        <v>Percentage Improvement in Eqpt Efficiency Standards above BAU</v>
      </c>
      <c r="D492" s="191" t="s">
        <v>2082</v>
      </c>
      <c r="E492" s="184" t="s">
        <v>820</v>
      </c>
      <c r="F492" s="181" t="s">
        <v>2124</v>
      </c>
      <c r="G492" s="184" t="s">
        <v>821</v>
      </c>
      <c r="H492" s="43">
        <v>1046</v>
      </c>
      <c r="I492" s="356" t="s">
        <v>332</v>
      </c>
      <c r="J492" s="189" t="str">
        <f>INDEX('Policy Characteristics'!D:D,MATCH(PolicyLevers!$C492,'Policy Characteristics'!$C:$C,0))</f>
        <v>Industry Energy Efficiency Standards</v>
      </c>
      <c r="K492" s="197" t="str">
        <f>INDEX('Policy Characteristics'!E:E,MATCH(PolicyLevers!$C492,'Policy Characteristics'!$C:$C,0))</f>
        <v>indst efficiency standards</v>
      </c>
      <c r="L492" s="197">
        <f>INDEX('Policy Characteristics'!F:F,MATCH(PolicyLevers!$C492,'Policy Characteristics'!$C:$C,0))</f>
        <v>0</v>
      </c>
      <c r="M492" s="197">
        <f>INDEX('Policy Characteristics'!G:G,MATCH(PolicyLevers!$C492,'Policy Characteristics'!$C:$C,0))</f>
        <v>0.25</v>
      </c>
      <c r="N492" s="197">
        <f>INDEX('Policy Characteristics'!H:H,MATCH(PolicyLevers!$C492,'Policy Characteristics'!$C:$C,0))</f>
        <v>0.01</v>
      </c>
      <c r="O492" s="199" t="str">
        <f>INDEX('Policy Characteristics'!I:I,MATCH(PolicyLevers!$C492,'Policy Characteristics'!$C:$C,0))</f>
        <v>% reduction in energy use</v>
      </c>
      <c r="P492" s="199"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199" t="str">
        <f>INDEX('Policy Characteristics'!K:K,MATCH(PolicyLevers!$C492,'Policy Characteristics'!$C:$C,0))</f>
        <v>industry-ag-main.html#eff-stds</v>
      </c>
      <c r="R492" s="199" t="str">
        <f>INDEX('Policy Characteristics'!L:L,MATCH(PolicyLevers!$C492,'Policy Characteristics'!$C:$C,0))</f>
        <v>industry-energy-efficiency-standards.html</v>
      </c>
      <c r="S492" s="219" t="str">
        <f>INDEX('Policy Characteristics'!M:M,MATCH(PolicyLevers!$C492,'Policy Characteristics'!$C:$C,0))</f>
        <v>U.S. DOE, 2016, Industrial Energy Efficiency Potential Analysis, https://energy.gov/sites/prod/files/2017/04/f34/energy-savings-by-state-industrial-methodology.pdf</v>
      </c>
      <c r="T492" s="199" t="str">
        <f>INDEX('Policy Characteristics'!N:N,MATCH(PolicyLevers!$C492,'Policy Characteristics'!$C:$C,0))</f>
        <v>U.S. DOE, 2016, Industrial Energy Efficiency Potential Analysis, https://energy.gov/sites/prod/files/2017/04/f34/energy-savings-by-state-industrial-methodology.pdf</v>
      </c>
      <c r="U492" s="181">
        <f>INDEX('Policy Characteristics'!O:O,MATCH(PolicyLevers!$C492,'Policy Characteristics'!$C:$C,0))</f>
        <v>0</v>
      </c>
    </row>
    <row r="493" spans="1:21" s="189" customFormat="1" x14ac:dyDescent="0.25">
      <c r="A493" s="350" t="str">
        <f>INDEX('Policy Characteristics'!A:A,MATCH(PolicyLevers!$C493,'Policy Characteristics'!$C:$C,0))</f>
        <v>Industry</v>
      </c>
      <c r="B493" s="354" t="str">
        <f>INDEX('Policy Characteristics'!B:B,MATCH(PolicyLevers!$C493,'Policy Characteristics'!$C:$C,0))</f>
        <v>Industry Energy Efficiency Standards</v>
      </c>
      <c r="C493" s="189" t="str">
        <f t="shared" si="31"/>
        <v>Percentage Improvement in Eqpt Efficiency Standards above BAU</v>
      </c>
      <c r="D493" s="191" t="s">
        <v>2082</v>
      </c>
      <c r="E493" s="184" t="s">
        <v>822</v>
      </c>
      <c r="F493" s="181" t="s">
        <v>2124</v>
      </c>
      <c r="G493" s="184" t="s">
        <v>823</v>
      </c>
      <c r="H493" s="43">
        <v>1047</v>
      </c>
      <c r="I493" s="356" t="s">
        <v>332</v>
      </c>
      <c r="J493" s="189" t="str">
        <f>INDEX('Policy Characteristics'!D:D,MATCH(PolicyLevers!$C493,'Policy Characteristics'!$C:$C,0))</f>
        <v>Industry Energy Efficiency Standards</v>
      </c>
      <c r="K493" s="197" t="str">
        <f>INDEX('Policy Characteristics'!E:E,MATCH(PolicyLevers!$C493,'Policy Characteristics'!$C:$C,0))</f>
        <v>indst efficiency standards</v>
      </c>
      <c r="L493" s="197">
        <f>INDEX('Policy Characteristics'!F:F,MATCH(PolicyLevers!$C493,'Policy Characteristics'!$C:$C,0))</f>
        <v>0</v>
      </c>
      <c r="M493" s="197">
        <f>INDEX('Policy Characteristics'!G:G,MATCH(PolicyLevers!$C493,'Policy Characteristics'!$C:$C,0))</f>
        <v>0.25</v>
      </c>
      <c r="N493" s="197">
        <f>INDEX('Policy Characteristics'!H:H,MATCH(PolicyLevers!$C493,'Policy Characteristics'!$C:$C,0))</f>
        <v>0.01</v>
      </c>
      <c r="O493" s="199" t="str">
        <f>INDEX('Policy Characteristics'!I:I,MATCH(PolicyLevers!$C493,'Policy Characteristics'!$C:$C,0))</f>
        <v>% reduction in energy use</v>
      </c>
      <c r="P493" s="199"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199" t="str">
        <f>INDEX('Policy Characteristics'!K:K,MATCH(PolicyLevers!$C493,'Policy Characteristics'!$C:$C,0))</f>
        <v>industry-ag-main.html#eff-stds</v>
      </c>
      <c r="R493" s="199" t="str">
        <f>INDEX('Policy Characteristics'!L:L,MATCH(PolicyLevers!$C493,'Policy Characteristics'!$C:$C,0))</f>
        <v>industry-energy-efficiency-standards.html</v>
      </c>
      <c r="S493" s="219" t="str">
        <f>INDEX('Policy Characteristics'!M:M,MATCH(PolicyLevers!$C493,'Policy Characteristics'!$C:$C,0))</f>
        <v>U.S. DOE, 2016, Industrial Energy Efficiency Potential Analysis, https://energy.gov/sites/prod/files/2017/04/f34/energy-savings-by-state-industrial-methodology.pdf</v>
      </c>
      <c r="T493" s="199" t="str">
        <f>INDEX('Policy Characteristics'!N:N,MATCH(PolicyLevers!$C493,'Policy Characteristics'!$C:$C,0))</f>
        <v>U.S. DOE, 2016, Industrial Energy Efficiency Potential Analysis, https://energy.gov/sites/prod/files/2017/04/f34/energy-savings-by-state-industrial-methodology.pdf</v>
      </c>
      <c r="U493" s="181">
        <f>INDEX('Policy Characteristics'!O:O,MATCH(PolicyLevers!$C493,'Policy Characteristics'!$C:$C,0))</f>
        <v>0</v>
      </c>
    </row>
    <row r="494" spans="1:21" s="189" customFormat="1" x14ac:dyDescent="0.25">
      <c r="A494" s="350" t="str">
        <f>INDEX('Policy Characteristics'!A:A,MATCH(PolicyLevers!$C494,'Policy Characteristics'!$C:$C,0))</f>
        <v>Industry</v>
      </c>
      <c r="B494" s="354" t="str">
        <f>INDEX('Policy Characteristics'!B:B,MATCH(PolicyLevers!$C494,'Policy Characteristics'!$C:$C,0))</f>
        <v>Industry Energy Efficiency Standards</v>
      </c>
      <c r="C494" s="189" t="str">
        <f t="shared" si="31"/>
        <v>Percentage Improvement in Eqpt Efficiency Standards above BAU</v>
      </c>
      <c r="D494" s="191" t="s">
        <v>2080</v>
      </c>
      <c r="E494" s="184" t="s">
        <v>799</v>
      </c>
      <c r="F494" s="181" t="s">
        <v>1832</v>
      </c>
      <c r="G494" s="184" t="s">
        <v>800</v>
      </c>
      <c r="H494" s="43">
        <v>1048</v>
      </c>
      <c r="I494" s="356" t="s">
        <v>310</v>
      </c>
      <c r="J494" s="189" t="str">
        <f>INDEX('Policy Characteristics'!D:D,MATCH(PolicyLevers!$C494,'Policy Characteristics'!$C:$C,0))</f>
        <v>Industry Energy Efficiency Standards</v>
      </c>
      <c r="K494" s="197" t="str">
        <f>INDEX('Policy Characteristics'!E:E,MATCH(PolicyLevers!$C494,'Policy Characteristics'!$C:$C,0))</f>
        <v>indst efficiency standards</v>
      </c>
      <c r="L494" s="197">
        <f>INDEX('Policy Characteristics'!F:F,MATCH(PolicyLevers!$C494,'Policy Characteristics'!$C:$C,0))</f>
        <v>0</v>
      </c>
      <c r="M494" s="197">
        <f>INDEX('Policy Characteristics'!G:G,MATCH(PolicyLevers!$C494,'Policy Characteristics'!$C:$C,0))</f>
        <v>0.25</v>
      </c>
      <c r="N494" s="197">
        <f>INDEX('Policy Characteristics'!H:H,MATCH(PolicyLevers!$C494,'Policy Characteristics'!$C:$C,0))</f>
        <v>0.01</v>
      </c>
      <c r="O494" s="199" t="str">
        <f>INDEX('Policy Characteristics'!I:I,MATCH(PolicyLevers!$C494,'Policy Characteristics'!$C:$C,0))</f>
        <v>% reduction in energy use</v>
      </c>
      <c r="P494" s="199"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199" t="str">
        <f>INDEX('Policy Characteristics'!K:K,MATCH(PolicyLevers!$C494,'Policy Characteristics'!$C:$C,0))</f>
        <v>industry-ag-main.html#eff-stds</v>
      </c>
      <c r="R494" s="199" t="str">
        <f>INDEX('Policy Characteristics'!L:L,MATCH(PolicyLevers!$C494,'Policy Characteristics'!$C:$C,0))</f>
        <v>industry-energy-efficiency-standards.html</v>
      </c>
      <c r="S494" s="219" t="str">
        <f>INDEX('Policy Characteristics'!M:M,MATCH(PolicyLevers!$C494,'Policy Characteristics'!$C:$C,0))</f>
        <v>U.S. DOE, 2016, Industrial Energy Efficiency Potential Analysis, https://energy.gov/sites/prod/files/2017/04/f34/energy-savings-by-state-industrial-methodology.pdf</v>
      </c>
      <c r="T494" s="199" t="str">
        <f>INDEX('Policy Characteristics'!N:N,MATCH(PolicyLevers!$C494,'Policy Characteristics'!$C:$C,0))</f>
        <v>U.S. DOE, 2016, Industrial Energy Efficiency Potential Analysis, https://energy.gov/sites/prod/files/2017/04/f34/energy-savings-by-state-industrial-methodology.pdf</v>
      </c>
      <c r="U494" s="181">
        <f>INDEX('Policy Characteristics'!O:O,MATCH(PolicyLevers!$C494,'Policy Characteristics'!$C:$C,0))</f>
        <v>0</v>
      </c>
    </row>
    <row r="495" spans="1:21" s="189" customFormat="1" x14ac:dyDescent="0.25">
      <c r="A495" s="350" t="str">
        <f>INDEX('Policy Characteristics'!A:A,MATCH(PolicyLevers!$C495,'Policy Characteristics'!$C:$C,0))</f>
        <v>Industry</v>
      </c>
      <c r="B495" s="354" t="str">
        <f>INDEX('Policy Characteristics'!B:B,MATCH(PolicyLevers!$C495,'Policy Characteristics'!$C:$C,0))</f>
        <v>Industry Energy Efficiency Standards</v>
      </c>
      <c r="C495" s="189" t="str">
        <f t="shared" si="31"/>
        <v>Percentage Improvement in Eqpt Efficiency Standards above BAU</v>
      </c>
      <c r="D495" s="191" t="s">
        <v>2080</v>
      </c>
      <c r="E495" s="184" t="s">
        <v>806</v>
      </c>
      <c r="F495" s="181" t="s">
        <v>1832</v>
      </c>
      <c r="G495" s="184" t="s">
        <v>807</v>
      </c>
      <c r="H495" s="43">
        <v>1049</v>
      </c>
      <c r="I495" s="356" t="s">
        <v>310</v>
      </c>
      <c r="J495" s="189" t="str">
        <f>INDEX('Policy Characteristics'!D:D,MATCH(PolicyLevers!$C495,'Policy Characteristics'!$C:$C,0))</f>
        <v>Industry Energy Efficiency Standards</v>
      </c>
      <c r="K495" s="197" t="str">
        <f>INDEX('Policy Characteristics'!E:E,MATCH(PolicyLevers!$C495,'Policy Characteristics'!$C:$C,0))</f>
        <v>indst efficiency standards</v>
      </c>
      <c r="L495" s="197">
        <f>INDEX('Policy Characteristics'!F:F,MATCH(PolicyLevers!$C495,'Policy Characteristics'!$C:$C,0))</f>
        <v>0</v>
      </c>
      <c r="M495" s="197">
        <f>INDEX('Policy Characteristics'!G:G,MATCH(PolicyLevers!$C495,'Policy Characteristics'!$C:$C,0))</f>
        <v>0.25</v>
      </c>
      <c r="N495" s="197">
        <f>INDEX('Policy Characteristics'!H:H,MATCH(PolicyLevers!$C495,'Policy Characteristics'!$C:$C,0))</f>
        <v>0.01</v>
      </c>
      <c r="O495" s="199" t="str">
        <f>INDEX('Policy Characteristics'!I:I,MATCH(PolicyLevers!$C495,'Policy Characteristics'!$C:$C,0))</f>
        <v>% reduction in energy use</v>
      </c>
      <c r="P495" s="199"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199" t="str">
        <f>INDEX('Policy Characteristics'!K:K,MATCH(PolicyLevers!$C495,'Policy Characteristics'!$C:$C,0))</f>
        <v>industry-ag-main.html#eff-stds</v>
      </c>
      <c r="R495" s="199" t="str">
        <f>INDEX('Policy Characteristics'!L:L,MATCH(PolicyLevers!$C495,'Policy Characteristics'!$C:$C,0))</f>
        <v>industry-energy-efficiency-standards.html</v>
      </c>
      <c r="S495" s="219" t="str">
        <f>INDEX('Policy Characteristics'!M:M,MATCH(PolicyLevers!$C495,'Policy Characteristics'!$C:$C,0))</f>
        <v>U.S. DOE, 2016, Industrial Energy Efficiency Potential Analysis, https://energy.gov/sites/prod/files/2017/04/f34/energy-savings-by-state-industrial-methodology.pdf</v>
      </c>
      <c r="T495" s="199" t="str">
        <f>INDEX('Policy Characteristics'!N:N,MATCH(PolicyLevers!$C495,'Policy Characteristics'!$C:$C,0))</f>
        <v>U.S. DOE, 2016, Industrial Energy Efficiency Potential Analysis, https://energy.gov/sites/prod/files/2017/04/f34/energy-savings-by-state-industrial-methodology.pdf</v>
      </c>
      <c r="U495" s="181">
        <f>INDEX('Policy Characteristics'!O:O,MATCH(PolicyLevers!$C495,'Policy Characteristics'!$C:$C,0))</f>
        <v>0</v>
      </c>
    </row>
    <row r="496" spans="1:21" s="189" customFormat="1" x14ac:dyDescent="0.25">
      <c r="A496" s="350" t="str">
        <f>INDEX('Policy Characteristics'!A:A,MATCH(PolicyLevers!$C496,'Policy Characteristics'!$C:$C,0))</f>
        <v>Industry</v>
      </c>
      <c r="B496" s="354" t="str">
        <f>INDEX('Policy Characteristics'!B:B,MATCH(PolicyLevers!$C496,'Policy Characteristics'!$C:$C,0))</f>
        <v>Industry Energy Efficiency Standards</v>
      </c>
      <c r="C496" s="189" t="str">
        <f t="shared" si="31"/>
        <v>Percentage Improvement in Eqpt Efficiency Standards above BAU</v>
      </c>
      <c r="D496" s="191" t="s">
        <v>2080</v>
      </c>
      <c r="E496" s="184" t="s">
        <v>808</v>
      </c>
      <c r="F496" s="181" t="s">
        <v>1832</v>
      </c>
      <c r="G496" s="184" t="s">
        <v>809</v>
      </c>
      <c r="H496" s="43">
        <v>1050</v>
      </c>
      <c r="I496" s="356" t="s">
        <v>310</v>
      </c>
      <c r="J496" s="189" t="str">
        <f>INDEX('Policy Characteristics'!D:D,MATCH(PolicyLevers!$C496,'Policy Characteristics'!$C:$C,0))</f>
        <v>Industry Energy Efficiency Standards</v>
      </c>
      <c r="K496" s="197" t="str">
        <f>INDEX('Policy Characteristics'!E:E,MATCH(PolicyLevers!$C496,'Policy Characteristics'!$C:$C,0))</f>
        <v>indst efficiency standards</v>
      </c>
      <c r="L496" s="197">
        <f>INDEX('Policy Characteristics'!F:F,MATCH(PolicyLevers!$C496,'Policy Characteristics'!$C:$C,0))</f>
        <v>0</v>
      </c>
      <c r="M496" s="197">
        <f>INDEX('Policy Characteristics'!G:G,MATCH(PolicyLevers!$C496,'Policy Characteristics'!$C:$C,0))</f>
        <v>0.25</v>
      </c>
      <c r="N496" s="197">
        <f>INDEX('Policy Characteristics'!H:H,MATCH(PolicyLevers!$C496,'Policy Characteristics'!$C:$C,0))</f>
        <v>0.01</v>
      </c>
      <c r="O496" s="199" t="str">
        <f>INDEX('Policy Characteristics'!I:I,MATCH(PolicyLevers!$C496,'Policy Characteristics'!$C:$C,0))</f>
        <v>% reduction in energy use</v>
      </c>
      <c r="P496" s="199"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199" t="str">
        <f>INDEX('Policy Characteristics'!K:K,MATCH(PolicyLevers!$C496,'Policy Characteristics'!$C:$C,0))</f>
        <v>industry-ag-main.html#eff-stds</v>
      </c>
      <c r="R496" s="199" t="str">
        <f>INDEX('Policy Characteristics'!L:L,MATCH(PolicyLevers!$C496,'Policy Characteristics'!$C:$C,0))</f>
        <v>industry-energy-efficiency-standards.html</v>
      </c>
      <c r="S496" s="219" t="str">
        <f>INDEX('Policy Characteristics'!M:M,MATCH(PolicyLevers!$C496,'Policy Characteristics'!$C:$C,0))</f>
        <v>U.S. DOE, 2016, Industrial Energy Efficiency Potential Analysis, https://energy.gov/sites/prod/files/2017/04/f34/energy-savings-by-state-industrial-methodology.pdf</v>
      </c>
      <c r="T496" s="199" t="str">
        <f>INDEX('Policy Characteristics'!N:N,MATCH(PolicyLevers!$C496,'Policy Characteristics'!$C:$C,0))</f>
        <v>U.S. DOE, 2016, Industrial Energy Efficiency Potential Analysis, https://energy.gov/sites/prod/files/2017/04/f34/energy-savings-by-state-industrial-methodology.pdf</v>
      </c>
      <c r="U496" s="181">
        <f>INDEX('Policy Characteristics'!O:O,MATCH(PolicyLevers!$C496,'Policy Characteristics'!$C:$C,0))</f>
        <v>0</v>
      </c>
    </row>
    <row r="497" spans="1:21" s="189" customFormat="1" x14ac:dyDescent="0.25">
      <c r="A497" s="350" t="str">
        <f>INDEX('Policy Characteristics'!A:A,MATCH(PolicyLevers!$C497,'Policy Characteristics'!$C:$C,0))</f>
        <v>Industry</v>
      </c>
      <c r="B497" s="354" t="str">
        <f>INDEX('Policy Characteristics'!B:B,MATCH(PolicyLevers!$C497,'Policy Characteristics'!$C:$C,0))</f>
        <v>Industry Energy Efficiency Standards</v>
      </c>
      <c r="C497" s="189" t="str">
        <f t="shared" si="31"/>
        <v>Percentage Improvement in Eqpt Efficiency Standards above BAU</v>
      </c>
      <c r="D497" s="191" t="s">
        <v>2080</v>
      </c>
      <c r="E497" s="184" t="s">
        <v>810</v>
      </c>
      <c r="F497" s="181" t="s">
        <v>1832</v>
      </c>
      <c r="G497" s="184" t="s">
        <v>811</v>
      </c>
      <c r="H497" s="43">
        <v>1051</v>
      </c>
      <c r="I497" s="356" t="s">
        <v>332</v>
      </c>
      <c r="J497" s="189" t="str">
        <f>INDEX('Policy Characteristics'!D:D,MATCH(PolicyLevers!$C497,'Policy Characteristics'!$C:$C,0))</f>
        <v>Industry Energy Efficiency Standards</v>
      </c>
      <c r="K497" s="197" t="str">
        <f>INDEX('Policy Characteristics'!E:E,MATCH(PolicyLevers!$C497,'Policy Characteristics'!$C:$C,0))</f>
        <v>indst efficiency standards</v>
      </c>
      <c r="L497" s="197">
        <f>INDEX('Policy Characteristics'!F:F,MATCH(PolicyLevers!$C497,'Policy Characteristics'!$C:$C,0))</f>
        <v>0</v>
      </c>
      <c r="M497" s="197">
        <f>INDEX('Policy Characteristics'!G:G,MATCH(PolicyLevers!$C497,'Policy Characteristics'!$C:$C,0))</f>
        <v>0.25</v>
      </c>
      <c r="N497" s="197">
        <f>INDEX('Policy Characteristics'!H:H,MATCH(PolicyLevers!$C497,'Policy Characteristics'!$C:$C,0))</f>
        <v>0.01</v>
      </c>
      <c r="O497" s="199" t="str">
        <f>INDEX('Policy Characteristics'!I:I,MATCH(PolicyLevers!$C497,'Policy Characteristics'!$C:$C,0))</f>
        <v>% reduction in energy use</v>
      </c>
      <c r="P497" s="199"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199" t="str">
        <f>INDEX('Policy Characteristics'!K:K,MATCH(PolicyLevers!$C497,'Policy Characteristics'!$C:$C,0))</f>
        <v>industry-ag-main.html#eff-stds</v>
      </c>
      <c r="R497" s="199" t="str">
        <f>INDEX('Policy Characteristics'!L:L,MATCH(PolicyLevers!$C497,'Policy Characteristics'!$C:$C,0))</f>
        <v>industry-energy-efficiency-standards.html</v>
      </c>
      <c r="S497" s="219" t="str">
        <f>INDEX('Policy Characteristics'!M:M,MATCH(PolicyLevers!$C497,'Policy Characteristics'!$C:$C,0))</f>
        <v>U.S. DOE, 2016, Industrial Energy Efficiency Potential Analysis, https://energy.gov/sites/prod/files/2017/04/f34/energy-savings-by-state-industrial-methodology.pdf</v>
      </c>
      <c r="T497" s="199" t="str">
        <f>INDEX('Policy Characteristics'!N:N,MATCH(PolicyLevers!$C497,'Policy Characteristics'!$C:$C,0))</f>
        <v>U.S. DOE, 2016, Industrial Energy Efficiency Potential Analysis, https://energy.gov/sites/prod/files/2017/04/f34/energy-savings-by-state-industrial-methodology.pdf</v>
      </c>
      <c r="U497" s="181">
        <f>INDEX('Policy Characteristics'!O:O,MATCH(PolicyLevers!$C497,'Policy Characteristics'!$C:$C,0))</f>
        <v>0</v>
      </c>
    </row>
    <row r="498" spans="1:21" s="189" customFormat="1" x14ac:dyDescent="0.25">
      <c r="A498" s="350" t="str">
        <f>INDEX('Policy Characteristics'!A:A,MATCH(PolicyLevers!$C498,'Policy Characteristics'!$C:$C,0))</f>
        <v>Industry</v>
      </c>
      <c r="B498" s="354" t="str">
        <f>INDEX('Policy Characteristics'!B:B,MATCH(PolicyLevers!$C498,'Policy Characteristics'!$C:$C,0))</f>
        <v>Industry Energy Efficiency Standards</v>
      </c>
      <c r="C498" s="189" t="str">
        <f t="shared" si="31"/>
        <v>Percentage Improvement in Eqpt Efficiency Standards above BAU</v>
      </c>
      <c r="D498" s="191" t="s">
        <v>2080</v>
      </c>
      <c r="E498" s="184" t="s">
        <v>812</v>
      </c>
      <c r="F498" s="181" t="s">
        <v>1832</v>
      </c>
      <c r="G498" s="184" t="s">
        <v>813</v>
      </c>
      <c r="H498" s="43">
        <v>1052</v>
      </c>
      <c r="I498" s="356" t="s">
        <v>310</v>
      </c>
      <c r="J498" s="189" t="str">
        <f>INDEX('Policy Characteristics'!D:D,MATCH(PolicyLevers!$C498,'Policy Characteristics'!$C:$C,0))</f>
        <v>Industry Energy Efficiency Standards</v>
      </c>
      <c r="K498" s="197" t="str">
        <f>INDEX('Policy Characteristics'!E:E,MATCH(PolicyLevers!$C498,'Policy Characteristics'!$C:$C,0))</f>
        <v>indst efficiency standards</v>
      </c>
      <c r="L498" s="197">
        <f>INDEX('Policy Characteristics'!F:F,MATCH(PolicyLevers!$C498,'Policy Characteristics'!$C:$C,0))</f>
        <v>0</v>
      </c>
      <c r="M498" s="197">
        <f>INDEX('Policy Characteristics'!G:G,MATCH(PolicyLevers!$C498,'Policy Characteristics'!$C:$C,0))</f>
        <v>0.25</v>
      </c>
      <c r="N498" s="197">
        <f>INDEX('Policy Characteristics'!H:H,MATCH(PolicyLevers!$C498,'Policy Characteristics'!$C:$C,0))</f>
        <v>0.01</v>
      </c>
      <c r="O498" s="199" t="str">
        <f>INDEX('Policy Characteristics'!I:I,MATCH(PolicyLevers!$C498,'Policy Characteristics'!$C:$C,0))</f>
        <v>% reduction in energy use</v>
      </c>
      <c r="P498" s="199"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199" t="str">
        <f>INDEX('Policy Characteristics'!K:K,MATCH(PolicyLevers!$C498,'Policy Characteristics'!$C:$C,0))</f>
        <v>industry-ag-main.html#eff-stds</v>
      </c>
      <c r="R498" s="199" t="str">
        <f>INDEX('Policy Characteristics'!L:L,MATCH(PolicyLevers!$C498,'Policy Characteristics'!$C:$C,0))</f>
        <v>industry-energy-efficiency-standards.html</v>
      </c>
      <c r="S498" s="219" t="str">
        <f>INDEX('Policy Characteristics'!M:M,MATCH(PolicyLevers!$C498,'Policy Characteristics'!$C:$C,0))</f>
        <v>U.S. DOE, 2016, Industrial Energy Efficiency Potential Analysis, https://energy.gov/sites/prod/files/2017/04/f34/energy-savings-by-state-industrial-methodology.pdf</v>
      </c>
      <c r="T498" s="199" t="str">
        <f>INDEX('Policy Characteristics'!N:N,MATCH(PolicyLevers!$C498,'Policy Characteristics'!$C:$C,0))</f>
        <v>U.S. DOE, 2016, Industrial Energy Efficiency Potential Analysis, https://energy.gov/sites/prod/files/2017/04/f34/energy-savings-by-state-industrial-methodology.pdf</v>
      </c>
      <c r="U498" s="181">
        <f>INDEX('Policy Characteristics'!O:O,MATCH(PolicyLevers!$C498,'Policy Characteristics'!$C:$C,0))</f>
        <v>0</v>
      </c>
    </row>
    <row r="499" spans="1:21" s="189" customFormat="1" x14ac:dyDescent="0.25">
      <c r="A499" s="350" t="str">
        <f>INDEX('Policy Characteristics'!A:A,MATCH(PolicyLevers!$C499,'Policy Characteristics'!$C:$C,0))</f>
        <v>Industry</v>
      </c>
      <c r="B499" s="354" t="str">
        <f>INDEX('Policy Characteristics'!B:B,MATCH(PolicyLevers!$C499,'Policy Characteristics'!$C:$C,0))</f>
        <v>Industry Energy Efficiency Standards</v>
      </c>
      <c r="C499" s="189" t="str">
        <f t="shared" si="31"/>
        <v>Percentage Improvement in Eqpt Efficiency Standards above BAU</v>
      </c>
      <c r="D499" s="191" t="s">
        <v>2080</v>
      </c>
      <c r="E499" s="184" t="s">
        <v>814</v>
      </c>
      <c r="F499" s="181" t="s">
        <v>1832</v>
      </c>
      <c r="G499" s="184" t="s">
        <v>815</v>
      </c>
      <c r="H499" s="43">
        <v>1053</v>
      </c>
      <c r="I499" s="356" t="s">
        <v>332</v>
      </c>
      <c r="J499" s="189" t="str">
        <f>INDEX('Policy Characteristics'!D:D,MATCH(PolicyLevers!$C499,'Policy Characteristics'!$C:$C,0))</f>
        <v>Industry Energy Efficiency Standards</v>
      </c>
      <c r="K499" s="197" t="str">
        <f>INDEX('Policy Characteristics'!E:E,MATCH(PolicyLevers!$C499,'Policy Characteristics'!$C:$C,0))</f>
        <v>indst efficiency standards</v>
      </c>
      <c r="L499" s="197">
        <f>INDEX('Policy Characteristics'!F:F,MATCH(PolicyLevers!$C499,'Policy Characteristics'!$C:$C,0))</f>
        <v>0</v>
      </c>
      <c r="M499" s="197">
        <f>INDEX('Policy Characteristics'!G:G,MATCH(PolicyLevers!$C499,'Policy Characteristics'!$C:$C,0))</f>
        <v>0.25</v>
      </c>
      <c r="N499" s="197">
        <f>INDEX('Policy Characteristics'!H:H,MATCH(PolicyLevers!$C499,'Policy Characteristics'!$C:$C,0))</f>
        <v>0.01</v>
      </c>
      <c r="O499" s="199" t="str">
        <f>INDEX('Policy Characteristics'!I:I,MATCH(PolicyLevers!$C499,'Policy Characteristics'!$C:$C,0))</f>
        <v>% reduction in energy use</v>
      </c>
      <c r="P499" s="199"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199" t="str">
        <f>INDEX('Policy Characteristics'!K:K,MATCH(PolicyLevers!$C499,'Policy Characteristics'!$C:$C,0))</f>
        <v>industry-ag-main.html#eff-stds</v>
      </c>
      <c r="R499" s="199" t="str">
        <f>INDEX('Policy Characteristics'!L:L,MATCH(PolicyLevers!$C499,'Policy Characteristics'!$C:$C,0))</f>
        <v>industry-energy-efficiency-standards.html</v>
      </c>
      <c r="S499" s="219" t="str">
        <f>INDEX('Policy Characteristics'!M:M,MATCH(PolicyLevers!$C499,'Policy Characteristics'!$C:$C,0))</f>
        <v>U.S. DOE, 2016, Industrial Energy Efficiency Potential Analysis, https://energy.gov/sites/prod/files/2017/04/f34/energy-savings-by-state-industrial-methodology.pdf</v>
      </c>
      <c r="T499" s="199" t="str">
        <f>INDEX('Policy Characteristics'!N:N,MATCH(PolicyLevers!$C499,'Policy Characteristics'!$C:$C,0))</f>
        <v>U.S. DOE, 2016, Industrial Energy Efficiency Potential Analysis, https://energy.gov/sites/prod/files/2017/04/f34/energy-savings-by-state-industrial-methodology.pdf</v>
      </c>
      <c r="U499" s="181">
        <f>INDEX('Policy Characteristics'!O:O,MATCH(PolicyLevers!$C499,'Policy Characteristics'!$C:$C,0))</f>
        <v>0</v>
      </c>
    </row>
    <row r="500" spans="1:21" s="189" customFormat="1" x14ac:dyDescent="0.25">
      <c r="A500" s="350" t="str">
        <f>INDEX('Policy Characteristics'!A:A,MATCH(PolicyLevers!$C500,'Policy Characteristics'!$C:$C,0))</f>
        <v>Industry</v>
      </c>
      <c r="B500" s="354" t="str">
        <f>INDEX('Policy Characteristics'!B:B,MATCH(PolicyLevers!$C500,'Policy Characteristics'!$C:$C,0))</f>
        <v>Industry Energy Efficiency Standards</v>
      </c>
      <c r="C500" s="189" t="str">
        <f t="shared" si="31"/>
        <v>Percentage Improvement in Eqpt Efficiency Standards above BAU</v>
      </c>
      <c r="D500" s="191" t="s">
        <v>2080</v>
      </c>
      <c r="E500" s="184" t="s">
        <v>816</v>
      </c>
      <c r="F500" s="181" t="s">
        <v>1832</v>
      </c>
      <c r="G500" s="184" t="s">
        <v>817</v>
      </c>
      <c r="H500" s="43">
        <v>1054</v>
      </c>
      <c r="I500" s="356" t="s">
        <v>332</v>
      </c>
      <c r="J500" s="189" t="str">
        <f>INDEX('Policy Characteristics'!D:D,MATCH(PolicyLevers!$C500,'Policy Characteristics'!$C:$C,0))</f>
        <v>Industry Energy Efficiency Standards</v>
      </c>
      <c r="K500" s="197" t="str">
        <f>INDEX('Policy Characteristics'!E:E,MATCH(PolicyLevers!$C500,'Policy Characteristics'!$C:$C,0))</f>
        <v>indst efficiency standards</v>
      </c>
      <c r="L500" s="197">
        <f>INDEX('Policy Characteristics'!F:F,MATCH(PolicyLevers!$C500,'Policy Characteristics'!$C:$C,0))</f>
        <v>0</v>
      </c>
      <c r="M500" s="197">
        <f>INDEX('Policy Characteristics'!G:G,MATCH(PolicyLevers!$C500,'Policy Characteristics'!$C:$C,0))</f>
        <v>0.25</v>
      </c>
      <c r="N500" s="197">
        <f>INDEX('Policy Characteristics'!H:H,MATCH(PolicyLevers!$C500,'Policy Characteristics'!$C:$C,0))</f>
        <v>0.01</v>
      </c>
      <c r="O500" s="199" t="str">
        <f>INDEX('Policy Characteristics'!I:I,MATCH(PolicyLevers!$C500,'Policy Characteristics'!$C:$C,0))</f>
        <v>% reduction in energy use</v>
      </c>
      <c r="P500" s="199"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199" t="str">
        <f>INDEX('Policy Characteristics'!K:K,MATCH(PolicyLevers!$C500,'Policy Characteristics'!$C:$C,0))</f>
        <v>industry-ag-main.html#eff-stds</v>
      </c>
      <c r="R500" s="199" t="str">
        <f>INDEX('Policy Characteristics'!L:L,MATCH(PolicyLevers!$C500,'Policy Characteristics'!$C:$C,0))</f>
        <v>industry-energy-efficiency-standards.html</v>
      </c>
      <c r="S500" s="219" t="str">
        <f>INDEX('Policy Characteristics'!M:M,MATCH(PolicyLevers!$C500,'Policy Characteristics'!$C:$C,0))</f>
        <v>U.S. DOE, 2016, Industrial Energy Efficiency Potential Analysis, https://energy.gov/sites/prod/files/2017/04/f34/energy-savings-by-state-industrial-methodology.pdf</v>
      </c>
      <c r="T500" s="199" t="str">
        <f>INDEX('Policy Characteristics'!N:N,MATCH(PolicyLevers!$C500,'Policy Characteristics'!$C:$C,0))</f>
        <v>U.S. DOE, 2016, Industrial Energy Efficiency Potential Analysis, https://energy.gov/sites/prod/files/2017/04/f34/energy-savings-by-state-industrial-methodology.pdf</v>
      </c>
      <c r="U500" s="181">
        <f>INDEX('Policy Characteristics'!O:O,MATCH(PolicyLevers!$C500,'Policy Characteristics'!$C:$C,0))</f>
        <v>0</v>
      </c>
    </row>
    <row r="501" spans="1:21" s="189" customFormat="1" x14ac:dyDescent="0.25">
      <c r="A501" s="350" t="str">
        <f>INDEX('Policy Characteristics'!A:A,MATCH(PolicyLevers!$C501,'Policy Characteristics'!$C:$C,0))</f>
        <v>Industry</v>
      </c>
      <c r="B501" s="354" t="str">
        <f>INDEX('Policy Characteristics'!B:B,MATCH(PolicyLevers!$C501,'Policy Characteristics'!$C:$C,0))</f>
        <v>Industry Energy Efficiency Standards</v>
      </c>
      <c r="C501" s="189" t="str">
        <f t="shared" si="31"/>
        <v>Percentage Improvement in Eqpt Efficiency Standards above BAU</v>
      </c>
      <c r="D501" s="191" t="s">
        <v>2080</v>
      </c>
      <c r="E501" s="184" t="s">
        <v>818</v>
      </c>
      <c r="F501" s="181" t="s">
        <v>1832</v>
      </c>
      <c r="G501" s="184" t="s">
        <v>819</v>
      </c>
      <c r="H501" s="43">
        <v>1055</v>
      </c>
      <c r="I501" s="356" t="s">
        <v>310</v>
      </c>
      <c r="J501" s="189" t="str">
        <f>INDEX('Policy Characteristics'!D:D,MATCH(PolicyLevers!$C501,'Policy Characteristics'!$C:$C,0))</f>
        <v>Industry Energy Efficiency Standards</v>
      </c>
      <c r="K501" s="197" t="str">
        <f>INDEX('Policy Characteristics'!E:E,MATCH(PolicyLevers!$C501,'Policy Characteristics'!$C:$C,0))</f>
        <v>indst efficiency standards</v>
      </c>
      <c r="L501" s="197">
        <f>INDEX('Policy Characteristics'!F:F,MATCH(PolicyLevers!$C501,'Policy Characteristics'!$C:$C,0))</f>
        <v>0</v>
      </c>
      <c r="M501" s="197">
        <f>INDEX('Policy Characteristics'!G:G,MATCH(PolicyLevers!$C501,'Policy Characteristics'!$C:$C,0))</f>
        <v>0.25</v>
      </c>
      <c r="N501" s="197">
        <f>INDEX('Policy Characteristics'!H:H,MATCH(PolicyLevers!$C501,'Policy Characteristics'!$C:$C,0))</f>
        <v>0.01</v>
      </c>
      <c r="O501" s="199" t="str">
        <f>INDEX('Policy Characteristics'!I:I,MATCH(PolicyLevers!$C501,'Policy Characteristics'!$C:$C,0))</f>
        <v>% reduction in energy use</v>
      </c>
      <c r="P501" s="199"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199" t="str">
        <f>INDEX('Policy Characteristics'!K:K,MATCH(PolicyLevers!$C501,'Policy Characteristics'!$C:$C,0))</f>
        <v>industry-ag-main.html#eff-stds</v>
      </c>
      <c r="R501" s="199" t="str">
        <f>INDEX('Policy Characteristics'!L:L,MATCH(PolicyLevers!$C501,'Policy Characteristics'!$C:$C,0))</f>
        <v>industry-energy-efficiency-standards.html</v>
      </c>
      <c r="S501" s="219" t="str">
        <f>INDEX('Policy Characteristics'!M:M,MATCH(PolicyLevers!$C501,'Policy Characteristics'!$C:$C,0))</f>
        <v>U.S. DOE, 2016, Industrial Energy Efficiency Potential Analysis, https://energy.gov/sites/prod/files/2017/04/f34/energy-savings-by-state-industrial-methodology.pdf</v>
      </c>
      <c r="T501" s="199" t="str">
        <f>INDEX('Policy Characteristics'!N:N,MATCH(PolicyLevers!$C501,'Policy Characteristics'!$C:$C,0))</f>
        <v>U.S. DOE, 2016, Industrial Energy Efficiency Potential Analysis, https://energy.gov/sites/prod/files/2017/04/f34/energy-savings-by-state-industrial-methodology.pdf</v>
      </c>
      <c r="U501" s="181">
        <f>INDEX('Policy Characteristics'!O:O,MATCH(PolicyLevers!$C501,'Policy Characteristics'!$C:$C,0))</f>
        <v>0</v>
      </c>
    </row>
    <row r="502" spans="1:21" s="189" customFormat="1" x14ac:dyDescent="0.25">
      <c r="A502" s="350" t="str">
        <f>INDEX('Policy Characteristics'!A:A,MATCH(PolicyLevers!$C502,'Policy Characteristics'!$C:$C,0))</f>
        <v>Industry</v>
      </c>
      <c r="B502" s="354" t="str">
        <f>INDEX('Policy Characteristics'!B:B,MATCH(PolicyLevers!$C502,'Policy Characteristics'!$C:$C,0))</f>
        <v>Industry Energy Efficiency Standards</v>
      </c>
      <c r="C502" s="189" t="str">
        <f t="shared" si="31"/>
        <v>Percentage Improvement in Eqpt Efficiency Standards above BAU</v>
      </c>
      <c r="D502" s="191" t="s">
        <v>2080</v>
      </c>
      <c r="E502" s="184" t="s">
        <v>820</v>
      </c>
      <c r="F502" s="181" t="s">
        <v>1832</v>
      </c>
      <c r="G502" s="184" t="s">
        <v>821</v>
      </c>
      <c r="H502" s="43">
        <v>1056</v>
      </c>
      <c r="I502" s="356" t="s">
        <v>310</v>
      </c>
      <c r="J502" s="189" t="str">
        <f>INDEX('Policy Characteristics'!D:D,MATCH(PolicyLevers!$C502,'Policy Characteristics'!$C:$C,0))</f>
        <v>Industry Energy Efficiency Standards</v>
      </c>
      <c r="K502" s="197" t="str">
        <f>INDEX('Policy Characteristics'!E:E,MATCH(PolicyLevers!$C502,'Policy Characteristics'!$C:$C,0))</f>
        <v>indst efficiency standards</v>
      </c>
      <c r="L502" s="197">
        <f>INDEX('Policy Characteristics'!F:F,MATCH(PolicyLevers!$C502,'Policy Characteristics'!$C:$C,0))</f>
        <v>0</v>
      </c>
      <c r="M502" s="197">
        <f>INDEX('Policy Characteristics'!G:G,MATCH(PolicyLevers!$C502,'Policy Characteristics'!$C:$C,0))</f>
        <v>0.25</v>
      </c>
      <c r="N502" s="197">
        <f>INDEX('Policy Characteristics'!H:H,MATCH(PolicyLevers!$C502,'Policy Characteristics'!$C:$C,0))</f>
        <v>0.01</v>
      </c>
      <c r="O502" s="199" t="str">
        <f>INDEX('Policy Characteristics'!I:I,MATCH(PolicyLevers!$C502,'Policy Characteristics'!$C:$C,0))</f>
        <v>% reduction in energy use</v>
      </c>
      <c r="P502" s="199"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199" t="str">
        <f>INDEX('Policy Characteristics'!K:K,MATCH(PolicyLevers!$C502,'Policy Characteristics'!$C:$C,0))</f>
        <v>industry-ag-main.html#eff-stds</v>
      </c>
      <c r="R502" s="199" t="str">
        <f>INDEX('Policy Characteristics'!L:L,MATCH(PolicyLevers!$C502,'Policy Characteristics'!$C:$C,0))</f>
        <v>industry-energy-efficiency-standards.html</v>
      </c>
      <c r="S502" s="219" t="str">
        <f>INDEX('Policy Characteristics'!M:M,MATCH(PolicyLevers!$C502,'Policy Characteristics'!$C:$C,0))</f>
        <v>U.S. DOE, 2016, Industrial Energy Efficiency Potential Analysis, https://energy.gov/sites/prod/files/2017/04/f34/energy-savings-by-state-industrial-methodology.pdf</v>
      </c>
      <c r="T502" s="199" t="str">
        <f>INDEX('Policy Characteristics'!N:N,MATCH(PolicyLevers!$C502,'Policy Characteristics'!$C:$C,0))</f>
        <v>U.S. DOE, 2016, Industrial Energy Efficiency Potential Analysis, https://energy.gov/sites/prod/files/2017/04/f34/energy-savings-by-state-industrial-methodology.pdf</v>
      </c>
      <c r="U502" s="181">
        <f>INDEX('Policy Characteristics'!O:O,MATCH(PolicyLevers!$C502,'Policy Characteristics'!$C:$C,0))</f>
        <v>0</v>
      </c>
    </row>
    <row r="503" spans="1:21" s="189" customFormat="1" x14ac:dyDescent="0.25">
      <c r="A503" s="350" t="str">
        <f>INDEX('Policy Characteristics'!A:A,MATCH(PolicyLevers!$C503,'Policy Characteristics'!$C:$C,0))</f>
        <v>Industry</v>
      </c>
      <c r="B503" s="354" t="str">
        <f>INDEX('Policy Characteristics'!B:B,MATCH(PolicyLevers!$C503,'Policy Characteristics'!$C:$C,0))</f>
        <v>Industry Energy Efficiency Standards</v>
      </c>
      <c r="C503" s="189" t="str">
        <f t="shared" si="31"/>
        <v>Percentage Improvement in Eqpt Efficiency Standards above BAU</v>
      </c>
      <c r="D503" s="191" t="s">
        <v>2080</v>
      </c>
      <c r="E503" s="184" t="s">
        <v>822</v>
      </c>
      <c r="F503" s="181" t="s">
        <v>1832</v>
      </c>
      <c r="G503" s="184" t="s">
        <v>823</v>
      </c>
      <c r="H503" s="43">
        <v>1057</v>
      </c>
      <c r="I503" s="356" t="s">
        <v>332</v>
      </c>
      <c r="J503" s="189" t="str">
        <f>INDEX('Policy Characteristics'!D:D,MATCH(PolicyLevers!$C503,'Policy Characteristics'!$C:$C,0))</f>
        <v>Industry Energy Efficiency Standards</v>
      </c>
      <c r="K503" s="197" t="str">
        <f>INDEX('Policy Characteristics'!E:E,MATCH(PolicyLevers!$C503,'Policy Characteristics'!$C:$C,0))</f>
        <v>indst efficiency standards</v>
      </c>
      <c r="L503" s="197">
        <f>INDEX('Policy Characteristics'!F:F,MATCH(PolicyLevers!$C503,'Policy Characteristics'!$C:$C,0))</f>
        <v>0</v>
      </c>
      <c r="M503" s="197">
        <f>INDEX('Policy Characteristics'!G:G,MATCH(PolicyLevers!$C503,'Policy Characteristics'!$C:$C,0))</f>
        <v>0.25</v>
      </c>
      <c r="N503" s="197">
        <f>INDEX('Policy Characteristics'!H:H,MATCH(PolicyLevers!$C503,'Policy Characteristics'!$C:$C,0))</f>
        <v>0.01</v>
      </c>
      <c r="O503" s="199" t="str">
        <f>INDEX('Policy Characteristics'!I:I,MATCH(PolicyLevers!$C503,'Policy Characteristics'!$C:$C,0))</f>
        <v>% reduction in energy use</v>
      </c>
      <c r="P503" s="199"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199" t="str">
        <f>INDEX('Policy Characteristics'!K:K,MATCH(PolicyLevers!$C503,'Policy Characteristics'!$C:$C,0))</f>
        <v>industry-ag-main.html#eff-stds</v>
      </c>
      <c r="R503" s="199" t="str">
        <f>INDEX('Policy Characteristics'!L:L,MATCH(PolicyLevers!$C503,'Policy Characteristics'!$C:$C,0))</f>
        <v>industry-energy-efficiency-standards.html</v>
      </c>
      <c r="S503" s="219" t="str">
        <f>INDEX('Policy Characteristics'!M:M,MATCH(PolicyLevers!$C503,'Policy Characteristics'!$C:$C,0))</f>
        <v>U.S. DOE, 2016, Industrial Energy Efficiency Potential Analysis, https://energy.gov/sites/prod/files/2017/04/f34/energy-savings-by-state-industrial-methodology.pdf</v>
      </c>
      <c r="T503" s="199" t="str">
        <f>INDEX('Policy Characteristics'!N:N,MATCH(PolicyLevers!$C503,'Policy Characteristics'!$C:$C,0))</f>
        <v>U.S. DOE, 2016, Industrial Energy Efficiency Potential Analysis, https://energy.gov/sites/prod/files/2017/04/f34/energy-savings-by-state-industrial-methodology.pdf</v>
      </c>
      <c r="U503" s="181">
        <f>INDEX('Policy Characteristics'!O:O,MATCH(PolicyLevers!$C503,'Policy Characteristics'!$C:$C,0))</f>
        <v>0</v>
      </c>
    </row>
    <row r="504" spans="1:21" s="189" customFormat="1" x14ac:dyDescent="0.25">
      <c r="A504" s="350" t="str">
        <f>INDEX('Policy Characteristics'!A:A,MATCH(PolicyLevers!$C504,'Policy Characteristics'!$C:$C,0))</f>
        <v>Industry</v>
      </c>
      <c r="B504" s="354" t="str">
        <f>INDEX('Policy Characteristics'!B:B,MATCH(PolicyLevers!$C504,'Policy Characteristics'!$C:$C,0))</f>
        <v>Industry Energy Efficiency Standards</v>
      </c>
      <c r="C504" s="189" t="str">
        <f t="shared" si="31"/>
        <v>Percentage Improvement in Eqpt Efficiency Standards above BAU</v>
      </c>
      <c r="D504" s="191" t="s">
        <v>2079</v>
      </c>
      <c r="E504" s="184" t="s">
        <v>799</v>
      </c>
      <c r="F504" s="181" t="s">
        <v>2123</v>
      </c>
      <c r="G504" s="184" t="s">
        <v>800</v>
      </c>
      <c r="H504" s="43">
        <v>1058</v>
      </c>
      <c r="I504" s="356" t="s">
        <v>310</v>
      </c>
      <c r="J504" s="189" t="str">
        <f>INDEX('Policy Characteristics'!D:D,MATCH(PolicyLevers!$C504,'Policy Characteristics'!$C:$C,0))</f>
        <v>Industry Energy Efficiency Standards</v>
      </c>
      <c r="K504" s="197" t="str">
        <f>INDEX('Policy Characteristics'!E:E,MATCH(PolicyLevers!$C504,'Policy Characteristics'!$C:$C,0))</f>
        <v>indst efficiency standards</v>
      </c>
      <c r="L504" s="197">
        <f>INDEX('Policy Characteristics'!F:F,MATCH(PolicyLevers!$C504,'Policy Characteristics'!$C:$C,0))</f>
        <v>0</v>
      </c>
      <c r="M504" s="197">
        <f>INDEX('Policy Characteristics'!G:G,MATCH(PolicyLevers!$C504,'Policy Characteristics'!$C:$C,0))</f>
        <v>0.25</v>
      </c>
      <c r="N504" s="197">
        <f>INDEX('Policy Characteristics'!H:H,MATCH(PolicyLevers!$C504,'Policy Characteristics'!$C:$C,0))</f>
        <v>0.01</v>
      </c>
      <c r="O504" s="199" t="str">
        <f>INDEX('Policy Characteristics'!I:I,MATCH(PolicyLevers!$C504,'Policy Characteristics'!$C:$C,0))</f>
        <v>% reduction in energy use</v>
      </c>
      <c r="P504" s="199"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199" t="str">
        <f>INDEX('Policy Characteristics'!K:K,MATCH(PolicyLevers!$C504,'Policy Characteristics'!$C:$C,0))</f>
        <v>industry-ag-main.html#eff-stds</v>
      </c>
      <c r="R504" s="199" t="str">
        <f>INDEX('Policy Characteristics'!L:L,MATCH(PolicyLevers!$C504,'Policy Characteristics'!$C:$C,0))</f>
        <v>industry-energy-efficiency-standards.html</v>
      </c>
      <c r="S504" s="219" t="str">
        <f>INDEX('Policy Characteristics'!M:M,MATCH(PolicyLevers!$C504,'Policy Characteristics'!$C:$C,0))</f>
        <v>U.S. DOE, 2016, Industrial Energy Efficiency Potential Analysis, https://energy.gov/sites/prod/files/2017/04/f34/energy-savings-by-state-industrial-methodology.pdf</v>
      </c>
      <c r="T504" s="199" t="str">
        <f>INDEX('Policy Characteristics'!N:N,MATCH(PolicyLevers!$C504,'Policy Characteristics'!$C:$C,0))</f>
        <v>U.S. DOE, 2016, Industrial Energy Efficiency Potential Analysis, https://energy.gov/sites/prod/files/2017/04/f34/energy-savings-by-state-industrial-methodology.pdf</v>
      </c>
      <c r="U504" s="181">
        <f>INDEX('Policy Characteristics'!O:O,MATCH(PolicyLevers!$C504,'Policy Characteristics'!$C:$C,0))</f>
        <v>0</v>
      </c>
    </row>
    <row r="505" spans="1:21" s="189" customFormat="1" x14ac:dyDescent="0.25">
      <c r="A505" s="350" t="str">
        <f>INDEX('Policy Characteristics'!A:A,MATCH(PolicyLevers!$C505,'Policy Characteristics'!$C:$C,0))</f>
        <v>Industry</v>
      </c>
      <c r="B505" s="354" t="str">
        <f>INDEX('Policy Characteristics'!B:B,MATCH(PolicyLevers!$C505,'Policy Characteristics'!$C:$C,0))</f>
        <v>Industry Energy Efficiency Standards</v>
      </c>
      <c r="C505" s="189" t="str">
        <f t="shared" si="31"/>
        <v>Percentage Improvement in Eqpt Efficiency Standards above BAU</v>
      </c>
      <c r="D505" s="191" t="s">
        <v>2079</v>
      </c>
      <c r="E505" s="184" t="s">
        <v>806</v>
      </c>
      <c r="F505" s="181" t="s">
        <v>2123</v>
      </c>
      <c r="G505" s="184" t="s">
        <v>807</v>
      </c>
      <c r="H505" s="43">
        <v>1059</v>
      </c>
      <c r="I505" s="356" t="s">
        <v>310</v>
      </c>
      <c r="J505" s="189" t="str">
        <f>INDEX('Policy Characteristics'!D:D,MATCH(PolicyLevers!$C505,'Policy Characteristics'!$C:$C,0))</f>
        <v>Industry Energy Efficiency Standards</v>
      </c>
      <c r="K505" s="197" t="str">
        <f>INDEX('Policy Characteristics'!E:E,MATCH(PolicyLevers!$C505,'Policy Characteristics'!$C:$C,0))</f>
        <v>indst efficiency standards</v>
      </c>
      <c r="L505" s="197">
        <f>INDEX('Policy Characteristics'!F:F,MATCH(PolicyLevers!$C505,'Policy Characteristics'!$C:$C,0))</f>
        <v>0</v>
      </c>
      <c r="M505" s="197">
        <f>INDEX('Policy Characteristics'!G:G,MATCH(PolicyLevers!$C505,'Policy Characteristics'!$C:$C,0))</f>
        <v>0.25</v>
      </c>
      <c r="N505" s="197">
        <f>INDEX('Policy Characteristics'!H:H,MATCH(PolicyLevers!$C505,'Policy Characteristics'!$C:$C,0))</f>
        <v>0.01</v>
      </c>
      <c r="O505" s="199" t="str">
        <f>INDEX('Policy Characteristics'!I:I,MATCH(PolicyLevers!$C505,'Policy Characteristics'!$C:$C,0))</f>
        <v>% reduction in energy use</v>
      </c>
      <c r="P505" s="199"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199" t="str">
        <f>INDEX('Policy Characteristics'!K:K,MATCH(PolicyLevers!$C505,'Policy Characteristics'!$C:$C,0))</f>
        <v>industry-ag-main.html#eff-stds</v>
      </c>
      <c r="R505" s="199" t="str">
        <f>INDEX('Policy Characteristics'!L:L,MATCH(PolicyLevers!$C505,'Policy Characteristics'!$C:$C,0))</f>
        <v>industry-energy-efficiency-standards.html</v>
      </c>
      <c r="S505" s="219" t="str">
        <f>INDEX('Policy Characteristics'!M:M,MATCH(PolicyLevers!$C505,'Policy Characteristics'!$C:$C,0))</f>
        <v>U.S. DOE, 2016, Industrial Energy Efficiency Potential Analysis, https://energy.gov/sites/prod/files/2017/04/f34/energy-savings-by-state-industrial-methodology.pdf</v>
      </c>
      <c r="T505" s="199" t="str">
        <f>INDEX('Policy Characteristics'!N:N,MATCH(PolicyLevers!$C505,'Policy Characteristics'!$C:$C,0))</f>
        <v>U.S. DOE, 2016, Industrial Energy Efficiency Potential Analysis, https://energy.gov/sites/prod/files/2017/04/f34/energy-savings-by-state-industrial-methodology.pdf</v>
      </c>
      <c r="U505" s="181">
        <f>INDEX('Policy Characteristics'!O:O,MATCH(PolicyLevers!$C505,'Policy Characteristics'!$C:$C,0))</f>
        <v>0</v>
      </c>
    </row>
    <row r="506" spans="1:21" s="189" customFormat="1" x14ac:dyDescent="0.25">
      <c r="A506" s="350" t="str">
        <f>INDEX('Policy Characteristics'!A:A,MATCH(PolicyLevers!$C506,'Policy Characteristics'!$C:$C,0))</f>
        <v>Industry</v>
      </c>
      <c r="B506" s="354" t="str">
        <f>INDEX('Policy Characteristics'!B:B,MATCH(PolicyLevers!$C506,'Policy Characteristics'!$C:$C,0))</f>
        <v>Industry Energy Efficiency Standards</v>
      </c>
      <c r="C506" s="189" t="str">
        <f t="shared" si="31"/>
        <v>Percentage Improvement in Eqpt Efficiency Standards above BAU</v>
      </c>
      <c r="D506" s="191" t="s">
        <v>2079</v>
      </c>
      <c r="E506" s="184" t="s">
        <v>808</v>
      </c>
      <c r="F506" s="181" t="s">
        <v>2123</v>
      </c>
      <c r="G506" s="184" t="s">
        <v>809</v>
      </c>
      <c r="H506" s="43">
        <v>1060</v>
      </c>
      <c r="I506" s="356" t="s">
        <v>310</v>
      </c>
      <c r="J506" s="189" t="str">
        <f>INDEX('Policy Characteristics'!D:D,MATCH(PolicyLevers!$C506,'Policy Characteristics'!$C:$C,0))</f>
        <v>Industry Energy Efficiency Standards</v>
      </c>
      <c r="K506" s="197" t="str">
        <f>INDEX('Policy Characteristics'!E:E,MATCH(PolicyLevers!$C506,'Policy Characteristics'!$C:$C,0))</f>
        <v>indst efficiency standards</v>
      </c>
      <c r="L506" s="197">
        <f>INDEX('Policy Characteristics'!F:F,MATCH(PolicyLevers!$C506,'Policy Characteristics'!$C:$C,0))</f>
        <v>0</v>
      </c>
      <c r="M506" s="197">
        <f>INDEX('Policy Characteristics'!G:G,MATCH(PolicyLevers!$C506,'Policy Characteristics'!$C:$C,0))</f>
        <v>0.25</v>
      </c>
      <c r="N506" s="197">
        <f>INDEX('Policy Characteristics'!H:H,MATCH(PolicyLevers!$C506,'Policy Characteristics'!$C:$C,0))</f>
        <v>0.01</v>
      </c>
      <c r="O506" s="199" t="str">
        <f>INDEX('Policy Characteristics'!I:I,MATCH(PolicyLevers!$C506,'Policy Characteristics'!$C:$C,0))</f>
        <v>% reduction in energy use</v>
      </c>
      <c r="P506" s="199"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199" t="str">
        <f>INDEX('Policy Characteristics'!K:K,MATCH(PolicyLevers!$C506,'Policy Characteristics'!$C:$C,0))</f>
        <v>industry-ag-main.html#eff-stds</v>
      </c>
      <c r="R506" s="199" t="str">
        <f>INDEX('Policy Characteristics'!L:L,MATCH(PolicyLevers!$C506,'Policy Characteristics'!$C:$C,0))</f>
        <v>industry-energy-efficiency-standards.html</v>
      </c>
      <c r="S506" s="219" t="str">
        <f>INDEX('Policy Characteristics'!M:M,MATCH(PolicyLevers!$C506,'Policy Characteristics'!$C:$C,0))</f>
        <v>U.S. DOE, 2016, Industrial Energy Efficiency Potential Analysis, https://energy.gov/sites/prod/files/2017/04/f34/energy-savings-by-state-industrial-methodology.pdf</v>
      </c>
      <c r="T506" s="199" t="str">
        <f>INDEX('Policy Characteristics'!N:N,MATCH(PolicyLevers!$C506,'Policy Characteristics'!$C:$C,0))</f>
        <v>U.S. DOE, 2016, Industrial Energy Efficiency Potential Analysis, https://energy.gov/sites/prod/files/2017/04/f34/energy-savings-by-state-industrial-methodology.pdf</v>
      </c>
      <c r="U506" s="181">
        <f>INDEX('Policy Characteristics'!O:O,MATCH(PolicyLevers!$C506,'Policy Characteristics'!$C:$C,0))</f>
        <v>0</v>
      </c>
    </row>
    <row r="507" spans="1:21" s="189" customFormat="1" x14ac:dyDescent="0.25">
      <c r="A507" s="350" t="str">
        <f>INDEX('Policy Characteristics'!A:A,MATCH(PolicyLevers!$C507,'Policy Characteristics'!$C:$C,0))</f>
        <v>Industry</v>
      </c>
      <c r="B507" s="354" t="str">
        <f>INDEX('Policy Characteristics'!B:B,MATCH(PolicyLevers!$C507,'Policy Characteristics'!$C:$C,0))</f>
        <v>Industry Energy Efficiency Standards</v>
      </c>
      <c r="C507" s="189" t="str">
        <f t="shared" si="31"/>
        <v>Percentage Improvement in Eqpt Efficiency Standards above BAU</v>
      </c>
      <c r="D507" s="191" t="s">
        <v>2079</v>
      </c>
      <c r="E507" s="184" t="s">
        <v>810</v>
      </c>
      <c r="F507" s="181" t="s">
        <v>2123</v>
      </c>
      <c r="G507" s="184" t="s">
        <v>811</v>
      </c>
      <c r="H507" s="43">
        <v>1061</v>
      </c>
      <c r="I507" s="356" t="s">
        <v>332</v>
      </c>
      <c r="J507" s="189" t="str">
        <f>INDEX('Policy Characteristics'!D:D,MATCH(PolicyLevers!$C507,'Policy Characteristics'!$C:$C,0))</f>
        <v>Industry Energy Efficiency Standards</v>
      </c>
      <c r="K507" s="197" t="str">
        <f>INDEX('Policy Characteristics'!E:E,MATCH(PolicyLevers!$C507,'Policy Characteristics'!$C:$C,0))</f>
        <v>indst efficiency standards</v>
      </c>
      <c r="L507" s="197">
        <f>INDEX('Policy Characteristics'!F:F,MATCH(PolicyLevers!$C507,'Policy Characteristics'!$C:$C,0))</f>
        <v>0</v>
      </c>
      <c r="M507" s="197">
        <f>INDEX('Policy Characteristics'!G:G,MATCH(PolicyLevers!$C507,'Policy Characteristics'!$C:$C,0))</f>
        <v>0.25</v>
      </c>
      <c r="N507" s="197">
        <f>INDEX('Policy Characteristics'!H:H,MATCH(PolicyLevers!$C507,'Policy Characteristics'!$C:$C,0))</f>
        <v>0.01</v>
      </c>
      <c r="O507" s="199" t="str">
        <f>INDEX('Policy Characteristics'!I:I,MATCH(PolicyLevers!$C507,'Policy Characteristics'!$C:$C,0))</f>
        <v>% reduction in energy use</v>
      </c>
      <c r="P507" s="199"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199" t="str">
        <f>INDEX('Policy Characteristics'!K:K,MATCH(PolicyLevers!$C507,'Policy Characteristics'!$C:$C,0))</f>
        <v>industry-ag-main.html#eff-stds</v>
      </c>
      <c r="R507" s="199" t="str">
        <f>INDEX('Policy Characteristics'!L:L,MATCH(PolicyLevers!$C507,'Policy Characteristics'!$C:$C,0))</f>
        <v>industry-energy-efficiency-standards.html</v>
      </c>
      <c r="S507" s="219" t="str">
        <f>INDEX('Policy Characteristics'!M:M,MATCH(PolicyLevers!$C507,'Policy Characteristics'!$C:$C,0))</f>
        <v>U.S. DOE, 2016, Industrial Energy Efficiency Potential Analysis, https://energy.gov/sites/prod/files/2017/04/f34/energy-savings-by-state-industrial-methodology.pdf</v>
      </c>
      <c r="T507" s="199" t="str">
        <f>INDEX('Policy Characteristics'!N:N,MATCH(PolicyLevers!$C507,'Policy Characteristics'!$C:$C,0))</f>
        <v>U.S. DOE, 2016, Industrial Energy Efficiency Potential Analysis, https://energy.gov/sites/prod/files/2017/04/f34/energy-savings-by-state-industrial-methodology.pdf</v>
      </c>
      <c r="U507" s="181">
        <f>INDEX('Policy Characteristics'!O:O,MATCH(PolicyLevers!$C507,'Policy Characteristics'!$C:$C,0))</f>
        <v>0</v>
      </c>
    </row>
    <row r="508" spans="1:21" s="189" customFormat="1" x14ac:dyDescent="0.25">
      <c r="A508" s="350" t="str">
        <f>INDEX('Policy Characteristics'!A:A,MATCH(PolicyLevers!$C508,'Policy Characteristics'!$C:$C,0))</f>
        <v>Industry</v>
      </c>
      <c r="B508" s="354" t="str">
        <f>INDEX('Policy Characteristics'!B:B,MATCH(PolicyLevers!$C508,'Policy Characteristics'!$C:$C,0))</f>
        <v>Industry Energy Efficiency Standards</v>
      </c>
      <c r="C508" s="189" t="str">
        <f t="shared" si="31"/>
        <v>Percentage Improvement in Eqpt Efficiency Standards above BAU</v>
      </c>
      <c r="D508" s="191" t="s">
        <v>2079</v>
      </c>
      <c r="E508" s="184" t="s">
        <v>812</v>
      </c>
      <c r="F508" s="181" t="s">
        <v>2123</v>
      </c>
      <c r="G508" s="184" t="s">
        <v>813</v>
      </c>
      <c r="H508" s="43">
        <v>1062</v>
      </c>
      <c r="I508" s="356" t="s">
        <v>310</v>
      </c>
      <c r="J508" s="189" t="str">
        <f>INDEX('Policy Characteristics'!D:D,MATCH(PolicyLevers!$C508,'Policy Characteristics'!$C:$C,0))</f>
        <v>Industry Energy Efficiency Standards</v>
      </c>
      <c r="K508" s="197" t="str">
        <f>INDEX('Policy Characteristics'!E:E,MATCH(PolicyLevers!$C508,'Policy Characteristics'!$C:$C,0))</f>
        <v>indst efficiency standards</v>
      </c>
      <c r="L508" s="197">
        <f>INDEX('Policy Characteristics'!F:F,MATCH(PolicyLevers!$C508,'Policy Characteristics'!$C:$C,0))</f>
        <v>0</v>
      </c>
      <c r="M508" s="197">
        <f>INDEX('Policy Characteristics'!G:G,MATCH(PolicyLevers!$C508,'Policy Characteristics'!$C:$C,0))</f>
        <v>0.25</v>
      </c>
      <c r="N508" s="197">
        <f>INDEX('Policy Characteristics'!H:H,MATCH(PolicyLevers!$C508,'Policy Characteristics'!$C:$C,0))</f>
        <v>0.01</v>
      </c>
      <c r="O508" s="199" t="str">
        <f>INDEX('Policy Characteristics'!I:I,MATCH(PolicyLevers!$C508,'Policy Characteristics'!$C:$C,0))</f>
        <v>% reduction in energy use</v>
      </c>
      <c r="P508" s="199"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199" t="str">
        <f>INDEX('Policy Characteristics'!K:K,MATCH(PolicyLevers!$C508,'Policy Characteristics'!$C:$C,0))</f>
        <v>industry-ag-main.html#eff-stds</v>
      </c>
      <c r="R508" s="199" t="str">
        <f>INDEX('Policy Characteristics'!L:L,MATCH(PolicyLevers!$C508,'Policy Characteristics'!$C:$C,0))</f>
        <v>industry-energy-efficiency-standards.html</v>
      </c>
      <c r="S508" s="219" t="str">
        <f>INDEX('Policy Characteristics'!M:M,MATCH(PolicyLevers!$C508,'Policy Characteristics'!$C:$C,0))</f>
        <v>U.S. DOE, 2016, Industrial Energy Efficiency Potential Analysis, https://energy.gov/sites/prod/files/2017/04/f34/energy-savings-by-state-industrial-methodology.pdf</v>
      </c>
      <c r="T508" s="199" t="str">
        <f>INDEX('Policy Characteristics'!N:N,MATCH(PolicyLevers!$C508,'Policy Characteristics'!$C:$C,0))</f>
        <v>U.S. DOE, 2016, Industrial Energy Efficiency Potential Analysis, https://energy.gov/sites/prod/files/2017/04/f34/energy-savings-by-state-industrial-methodology.pdf</v>
      </c>
      <c r="U508" s="181">
        <f>INDEX('Policy Characteristics'!O:O,MATCH(PolicyLevers!$C508,'Policy Characteristics'!$C:$C,0))</f>
        <v>0</v>
      </c>
    </row>
    <row r="509" spans="1:21" s="189" customFormat="1" x14ac:dyDescent="0.25">
      <c r="A509" s="350" t="str">
        <f>INDEX('Policy Characteristics'!A:A,MATCH(PolicyLevers!$C509,'Policy Characteristics'!$C:$C,0))</f>
        <v>Industry</v>
      </c>
      <c r="B509" s="354" t="str">
        <f>INDEX('Policy Characteristics'!B:B,MATCH(PolicyLevers!$C509,'Policy Characteristics'!$C:$C,0))</f>
        <v>Industry Energy Efficiency Standards</v>
      </c>
      <c r="C509" s="189" t="str">
        <f t="shared" si="31"/>
        <v>Percentage Improvement in Eqpt Efficiency Standards above BAU</v>
      </c>
      <c r="D509" s="191" t="s">
        <v>2079</v>
      </c>
      <c r="E509" s="184" t="s">
        <v>814</v>
      </c>
      <c r="F509" s="181" t="s">
        <v>2123</v>
      </c>
      <c r="G509" s="184" t="s">
        <v>815</v>
      </c>
      <c r="H509" s="43">
        <v>1063</v>
      </c>
      <c r="I509" s="356" t="s">
        <v>332</v>
      </c>
      <c r="J509" s="189" t="str">
        <f>INDEX('Policy Characteristics'!D:D,MATCH(PolicyLevers!$C509,'Policy Characteristics'!$C:$C,0))</f>
        <v>Industry Energy Efficiency Standards</v>
      </c>
      <c r="K509" s="197" t="str">
        <f>INDEX('Policy Characteristics'!E:E,MATCH(PolicyLevers!$C509,'Policy Characteristics'!$C:$C,0))</f>
        <v>indst efficiency standards</v>
      </c>
      <c r="L509" s="197">
        <f>INDEX('Policy Characteristics'!F:F,MATCH(PolicyLevers!$C509,'Policy Characteristics'!$C:$C,0))</f>
        <v>0</v>
      </c>
      <c r="M509" s="197">
        <f>INDEX('Policy Characteristics'!G:G,MATCH(PolicyLevers!$C509,'Policy Characteristics'!$C:$C,0))</f>
        <v>0.25</v>
      </c>
      <c r="N509" s="197">
        <f>INDEX('Policy Characteristics'!H:H,MATCH(PolicyLevers!$C509,'Policy Characteristics'!$C:$C,0))</f>
        <v>0.01</v>
      </c>
      <c r="O509" s="199" t="str">
        <f>INDEX('Policy Characteristics'!I:I,MATCH(PolicyLevers!$C509,'Policy Characteristics'!$C:$C,0))</f>
        <v>% reduction in energy use</v>
      </c>
      <c r="P509" s="199"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199" t="str">
        <f>INDEX('Policy Characteristics'!K:K,MATCH(PolicyLevers!$C509,'Policy Characteristics'!$C:$C,0))</f>
        <v>industry-ag-main.html#eff-stds</v>
      </c>
      <c r="R509" s="199" t="str">
        <f>INDEX('Policy Characteristics'!L:L,MATCH(PolicyLevers!$C509,'Policy Characteristics'!$C:$C,0))</f>
        <v>industry-energy-efficiency-standards.html</v>
      </c>
      <c r="S509" s="219" t="str">
        <f>INDEX('Policy Characteristics'!M:M,MATCH(PolicyLevers!$C509,'Policy Characteristics'!$C:$C,0))</f>
        <v>U.S. DOE, 2016, Industrial Energy Efficiency Potential Analysis, https://energy.gov/sites/prod/files/2017/04/f34/energy-savings-by-state-industrial-methodology.pdf</v>
      </c>
      <c r="T509" s="199" t="str">
        <f>INDEX('Policy Characteristics'!N:N,MATCH(PolicyLevers!$C509,'Policy Characteristics'!$C:$C,0))</f>
        <v>U.S. DOE, 2016, Industrial Energy Efficiency Potential Analysis, https://energy.gov/sites/prod/files/2017/04/f34/energy-savings-by-state-industrial-methodology.pdf</v>
      </c>
      <c r="U509" s="181">
        <f>INDEX('Policy Characteristics'!O:O,MATCH(PolicyLevers!$C509,'Policy Characteristics'!$C:$C,0))</f>
        <v>0</v>
      </c>
    </row>
    <row r="510" spans="1:21" s="189" customFormat="1" x14ac:dyDescent="0.25">
      <c r="A510" s="350" t="str">
        <f>INDEX('Policy Characteristics'!A:A,MATCH(PolicyLevers!$C510,'Policy Characteristics'!$C:$C,0))</f>
        <v>Industry</v>
      </c>
      <c r="B510" s="354" t="str">
        <f>INDEX('Policy Characteristics'!B:B,MATCH(PolicyLevers!$C510,'Policy Characteristics'!$C:$C,0))</f>
        <v>Industry Energy Efficiency Standards</v>
      </c>
      <c r="C510" s="189" t="str">
        <f t="shared" si="31"/>
        <v>Percentage Improvement in Eqpt Efficiency Standards above BAU</v>
      </c>
      <c r="D510" s="191" t="s">
        <v>2079</v>
      </c>
      <c r="E510" s="184" t="s">
        <v>816</v>
      </c>
      <c r="F510" s="181" t="s">
        <v>2123</v>
      </c>
      <c r="G510" s="184" t="s">
        <v>817</v>
      </c>
      <c r="H510" s="43">
        <v>1064</v>
      </c>
      <c r="I510" s="356" t="s">
        <v>332</v>
      </c>
      <c r="J510" s="189" t="str">
        <f>INDEX('Policy Characteristics'!D:D,MATCH(PolicyLevers!$C510,'Policy Characteristics'!$C:$C,0))</f>
        <v>Industry Energy Efficiency Standards</v>
      </c>
      <c r="K510" s="197" t="str">
        <f>INDEX('Policy Characteristics'!E:E,MATCH(PolicyLevers!$C510,'Policy Characteristics'!$C:$C,0))</f>
        <v>indst efficiency standards</v>
      </c>
      <c r="L510" s="197">
        <f>INDEX('Policy Characteristics'!F:F,MATCH(PolicyLevers!$C510,'Policy Characteristics'!$C:$C,0))</f>
        <v>0</v>
      </c>
      <c r="M510" s="197">
        <f>INDEX('Policy Characteristics'!G:G,MATCH(PolicyLevers!$C510,'Policy Characteristics'!$C:$C,0))</f>
        <v>0.25</v>
      </c>
      <c r="N510" s="197">
        <f>INDEX('Policy Characteristics'!H:H,MATCH(PolicyLevers!$C510,'Policy Characteristics'!$C:$C,0))</f>
        <v>0.01</v>
      </c>
      <c r="O510" s="199" t="str">
        <f>INDEX('Policy Characteristics'!I:I,MATCH(PolicyLevers!$C510,'Policy Characteristics'!$C:$C,0))</f>
        <v>% reduction in energy use</v>
      </c>
      <c r="P510" s="199"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199" t="str">
        <f>INDEX('Policy Characteristics'!K:K,MATCH(PolicyLevers!$C510,'Policy Characteristics'!$C:$C,0))</f>
        <v>industry-ag-main.html#eff-stds</v>
      </c>
      <c r="R510" s="199" t="str">
        <f>INDEX('Policy Characteristics'!L:L,MATCH(PolicyLevers!$C510,'Policy Characteristics'!$C:$C,0))</f>
        <v>industry-energy-efficiency-standards.html</v>
      </c>
      <c r="S510" s="219" t="str">
        <f>INDEX('Policy Characteristics'!M:M,MATCH(PolicyLevers!$C510,'Policy Characteristics'!$C:$C,0))</f>
        <v>U.S. DOE, 2016, Industrial Energy Efficiency Potential Analysis, https://energy.gov/sites/prod/files/2017/04/f34/energy-savings-by-state-industrial-methodology.pdf</v>
      </c>
      <c r="T510" s="199" t="str">
        <f>INDEX('Policy Characteristics'!N:N,MATCH(PolicyLevers!$C510,'Policy Characteristics'!$C:$C,0))</f>
        <v>U.S. DOE, 2016, Industrial Energy Efficiency Potential Analysis, https://energy.gov/sites/prod/files/2017/04/f34/energy-savings-by-state-industrial-methodology.pdf</v>
      </c>
      <c r="U510" s="181">
        <f>INDEX('Policy Characteristics'!O:O,MATCH(PolicyLevers!$C510,'Policy Characteristics'!$C:$C,0))</f>
        <v>0</v>
      </c>
    </row>
    <row r="511" spans="1:21" s="189" customFormat="1" x14ac:dyDescent="0.25">
      <c r="A511" s="350" t="str">
        <f>INDEX('Policy Characteristics'!A:A,MATCH(PolicyLevers!$C511,'Policy Characteristics'!$C:$C,0))</f>
        <v>Industry</v>
      </c>
      <c r="B511" s="354" t="str">
        <f>INDEX('Policy Characteristics'!B:B,MATCH(PolicyLevers!$C511,'Policy Characteristics'!$C:$C,0))</f>
        <v>Industry Energy Efficiency Standards</v>
      </c>
      <c r="C511" s="189" t="str">
        <f t="shared" si="31"/>
        <v>Percentage Improvement in Eqpt Efficiency Standards above BAU</v>
      </c>
      <c r="D511" s="191" t="s">
        <v>2079</v>
      </c>
      <c r="E511" s="184" t="s">
        <v>818</v>
      </c>
      <c r="F511" s="181" t="s">
        <v>2123</v>
      </c>
      <c r="G511" s="184" t="s">
        <v>819</v>
      </c>
      <c r="H511" s="43">
        <v>1065</v>
      </c>
      <c r="I511" s="356" t="s">
        <v>332</v>
      </c>
      <c r="J511" s="189" t="str">
        <f>INDEX('Policy Characteristics'!D:D,MATCH(PolicyLevers!$C511,'Policy Characteristics'!$C:$C,0))</f>
        <v>Industry Energy Efficiency Standards</v>
      </c>
      <c r="K511" s="197" t="str">
        <f>INDEX('Policy Characteristics'!E:E,MATCH(PolicyLevers!$C511,'Policy Characteristics'!$C:$C,0))</f>
        <v>indst efficiency standards</v>
      </c>
      <c r="L511" s="197">
        <f>INDEX('Policy Characteristics'!F:F,MATCH(PolicyLevers!$C511,'Policy Characteristics'!$C:$C,0))</f>
        <v>0</v>
      </c>
      <c r="M511" s="197">
        <f>INDEX('Policy Characteristics'!G:G,MATCH(PolicyLevers!$C511,'Policy Characteristics'!$C:$C,0))</f>
        <v>0.25</v>
      </c>
      <c r="N511" s="197">
        <f>INDEX('Policy Characteristics'!H:H,MATCH(PolicyLevers!$C511,'Policy Characteristics'!$C:$C,0))</f>
        <v>0.01</v>
      </c>
      <c r="O511" s="199" t="str">
        <f>INDEX('Policy Characteristics'!I:I,MATCH(PolicyLevers!$C511,'Policy Characteristics'!$C:$C,0))</f>
        <v>% reduction in energy use</v>
      </c>
      <c r="P511" s="199"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199" t="str">
        <f>INDEX('Policy Characteristics'!K:K,MATCH(PolicyLevers!$C511,'Policy Characteristics'!$C:$C,0))</f>
        <v>industry-ag-main.html#eff-stds</v>
      </c>
      <c r="R511" s="199" t="str">
        <f>INDEX('Policy Characteristics'!L:L,MATCH(PolicyLevers!$C511,'Policy Characteristics'!$C:$C,0))</f>
        <v>industry-energy-efficiency-standards.html</v>
      </c>
      <c r="S511" s="219" t="str">
        <f>INDEX('Policy Characteristics'!M:M,MATCH(PolicyLevers!$C511,'Policy Characteristics'!$C:$C,0))</f>
        <v>U.S. DOE, 2016, Industrial Energy Efficiency Potential Analysis, https://energy.gov/sites/prod/files/2017/04/f34/energy-savings-by-state-industrial-methodology.pdf</v>
      </c>
      <c r="T511" s="199" t="str">
        <f>INDEX('Policy Characteristics'!N:N,MATCH(PolicyLevers!$C511,'Policy Characteristics'!$C:$C,0))</f>
        <v>U.S. DOE, 2016, Industrial Energy Efficiency Potential Analysis, https://energy.gov/sites/prod/files/2017/04/f34/energy-savings-by-state-industrial-methodology.pdf</v>
      </c>
      <c r="U511" s="181">
        <f>INDEX('Policy Characteristics'!O:O,MATCH(PolicyLevers!$C511,'Policy Characteristics'!$C:$C,0))</f>
        <v>0</v>
      </c>
    </row>
    <row r="512" spans="1:21" s="189" customFormat="1" x14ac:dyDescent="0.25">
      <c r="A512" s="350" t="str">
        <f>INDEX('Policy Characteristics'!A:A,MATCH(PolicyLevers!$C512,'Policy Characteristics'!$C:$C,0))</f>
        <v>Industry</v>
      </c>
      <c r="B512" s="354" t="str">
        <f>INDEX('Policy Characteristics'!B:B,MATCH(PolicyLevers!$C512,'Policy Characteristics'!$C:$C,0))</f>
        <v>Industry Energy Efficiency Standards</v>
      </c>
      <c r="C512" s="189" t="str">
        <f t="shared" si="31"/>
        <v>Percentage Improvement in Eqpt Efficiency Standards above BAU</v>
      </c>
      <c r="D512" s="191" t="s">
        <v>2079</v>
      </c>
      <c r="E512" s="184" t="s">
        <v>820</v>
      </c>
      <c r="F512" s="181" t="s">
        <v>2123</v>
      </c>
      <c r="G512" s="184" t="s">
        <v>821</v>
      </c>
      <c r="H512" s="43">
        <v>1066</v>
      </c>
      <c r="I512" s="356" t="s">
        <v>310</v>
      </c>
      <c r="J512" s="189" t="str">
        <f>INDEX('Policy Characteristics'!D:D,MATCH(PolicyLevers!$C512,'Policy Characteristics'!$C:$C,0))</f>
        <v>Industry Energy Efficiency Standards</v>
      </c>
      <c r="K512" s="197" t="str">
        <f>INDEX('Policy Characteristics'!E:E,MATCH(PolicyLevers!$C512,'Policy Characteristics'!$C:$C,0))</f>
        <v>indst efficiency standards</v>
      </c>
      <c r="L512" s="197">
        <f>INDEX('Policy Characteristics'!F:F,MATCH(PolicyLevers!$C512,'Policy Characteristics'!$C:$C,0))</f>
        <v>0</v>
      </c>
      <c r="M512" s="197">
        <f>INDEX('Policy Characteristics'!G:G,MATCH(PolicyLevers!$C512,'Policy Characteristics'!$C:$C,0))</f>
        <v>0.25</v>
      </c>
      <c r="N512" s="197">
        <f>INDEX('Policy Characteristics'!H:H,MATCH(PolicyLevers!$C512,'Policy Characteristics'!$C:$C,0))</f>
        <v>0.01</v>
      </c>
      <c r="O512" s="199" t="str">
        <f>INDEX('Policy Characteristics'!I:I,MATCH(PolicyLevers!$C512,'Policy Characteristics'!$C:$C,0))</f>
        <v>% reduction in energy use</v>
      </c>
      <c r="P512" s="199"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199" t="str">
        <f>INDEX('Policy Characteristics'!K:K,MATCH(PolicyLevers!$C512,'Policy Characteristics'!$C:$C,0))</f>
        <v>industry-ag-main.html#eff-stds</v>
      </c>
      <c r="R512" s="199" t="str">
        <f>INDEX('Policy Characteristics'!L:L,MATCH(PolicyLevers!$C512,'Policy Characteristics'!$C:$C,0))</f>
        <v>industry-energy-efficiency-standards.html</v>
      </c>
      <c r="S512" s="219" t="str">
        <f>INDEX('Policy Characteristics'!M:M,MATCH(PolicyLevers!$C512,'Policy Characteristics'!$C:$C,0))</f>
        <v>U.S. DOE, 2016, Industrial Energy Efficiency Potential Analysis, https://energy.gov/sites/prod/files/2017/04/f34/energy-savings-by-state-industrial-methodology.pdf</v>
      </c>
      <c r="T512" s="199" t="str">
        <f>INDEX('Policy Characteristics'!N:N,MATCH(PolicyLevers!$C512,'Policy Characteristics'!$C:$C,0))</f>
        <v>U.S. DOE, 2016, Industrial Energy Efficiency Potential Analysis, https://energy.gov/sites/prod/files/2017/04/f34/energy-savings-by-state-industrial-methodology.pdf</v>
      </c>
      <c r="U512" s="181">
        <f>INDEX('Policy Characteristics'!O:O,MATCH(PolicyLevers!$C512,'Policy Characteristics'!$C:$C,0))</f>
        <v>0</v>
      </c>
    </row>
    <row r="513" spans="1:21" s="189" customFormat="1" x14ac:dyDescent="0.25">
      <c r="A513" s="350" t="str">
        <f>INDEX('Policy Characteristics'!A:A,MATCH(PolicyLevers!$C513,'Policy Characteristics'!$C:$C,0))</f>
        <v>Industry</v>
      </c>
      <c r="B513" s="354" t="str">
        <f>INDEX('Policy Characteristics'!B:B,MATCH(PolicyLevers!$C513,'Policy Characteristics'!$C:$C,0))</f>
        <v>Industry Energy Efficiency Standards</v>
      </c>
      <c r="C513" s="189" t="str">
        <f t="shared" si="31"/>
        <v>Percentage Improvement in Eqpt Efficiency Standards above BAU</v>
      </c>
      <c r="D513" s="191" t="s">
        <v>2079</v>
      </c>
      <c r="E513" s="184" t="s">
        <v>822</v>
      </c>
      <c r="F513" s="181" t="s">
        <v>2123</v>
      </c>
      <c r="G513" s="184" t="s">
        <v>823</v>
      </c>
      <c r="H513" s="43">
        <v>1067</v>
      </c>
      <c r="I513" s="356" t="s">
        <v>332</v>
      </c>
      <c r="J513" s="189" t="str">
        <f>INDEX('Policy Characteristics'!D:D,MATCH(PolicyLevers!$C513,'Policy Characteristics'!$C:$C,0))</f>
        <v>Industry Energy Efficiency Standards</v>
      </c>
      <c r="K513" s="197" t="str">
        <f>INDEX('Policy Characteristics'!E:E,MATCH(PolicyLevers!$C513,'Policy Characteristics'!$C:$C,0))</f>
        <v>indst efficiency standards</v>
      </c>
      <c r="L513" s="197">
        <f>INDEX('Policy Characteristics'!F:F,MATCH(PolicyLevers!$C513,'Policy Characteristics'!$C:$C,0))</f>
        <v>0</v>
      </c>
      <c r="M513" s="197">
        <f>INDEX('Policy Characteristics'!G:G,MATCH(PolicyLevers!$C513,'Policy Characteristics'!$C:$C,0))</f>
        <v>0.25</v>
      </c>
      <c r="N513" s="197">
        <f>INDEX('Policy Characteristics'!H:H,MATCH(PolicyLevers!$C513,'Policy Characteristics'!$C:$C,0))</f>
        <v>0.01</v>
      </c>
      <c r="O513" s="199" t="str">
        <f>INDEX('Policy Characteristics'!I:I,MATCH(PolicyLevers!$C513,'Policy Characteristics'!$C:$C,0))</f>
        <v>% reduction in energy use</v>
      </c>
      <c r="P513" s="199"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199" t="str">
        <f>INDEX('Policy Characteristics'!K:K,MATCH(PolicyLevers!$C513,'Policy Characteristics'!$C:$C,0))</f>
        <v>industry-ag-main.html#eff-stds</v>
      </c>
      <c r="R513" s="199" t="str">
        <f>INDEX('Policy Characteristics'!L:L,MATCH(PolicyLevers!$C513,'Policy Characteristics'!$C:$C,0))</f>
        <v>industry-energy-efficiency-standards.html</v>
      </c>
      <c r="S513" s="219" t="str">
        <f>INDEX('Policy Characteristics'!M:M,MATCH(PolicyLevers!$C513,'Policy Characteristics'!$C:$C,0))</f>
        <v>U.S. DOE, 2016, Industrial Energy Efficiency Potential Analysis, https://energy.gov/sites/prod/files/2017/04/f34/energy-savings-by-state-industrial-methodology.pdf</v>
      </c>
      <c r="T513" s="199" t="str">
        <f>INDEX('Policy Characteristics'!N:N,MATCH(PolicyLevers!$C513,'Policy Characteristics'!$C:$C,0))</f>
        <v>U.S. DOE, 2016, Industrial Energy Efficiency Potential Analysis, https://energy.gov/sites/prod/files/2017/04/f34/energy-savings-by-state-industrial-methodology.pdf</v>
      </c>
      <c r="U513" s="181">
        <f>INDEX('Policy Characteristics'!O:O,MATCH(PolicyLevers!$C513,'Policy Characteristics'!$C:$C,0))</f>
        <v>0</v>
      </c>
    </row>
    <row r="514" spans="1:21" s="189" customFormat="1" x14ac:dyDescent="0.25">
      <c r="A514" s="350" t="str">
        <f>INDEX('Policy Characteristics'!A:A,MATCH(PolicyLevers!$C514,'Policy Characteristics'!$C:$C,0))</f>
        <v>Industry</v>
      </c>
      <c r="B514" s="354" t="str">
        <f>INDEX('Policy Characteristics'!B:B,MATCH(PolicyLevers!$C514,'Policy Characteristics'!$C:$C,0))</f>
        <v>Industry Energy Efficiency Standards</v>
      </c>
      <c r="C514" s="189" t="str">
        <f t="shared" si="31"/>
        <v>Percentage Improvement in Eqpt Efficiency Standards above BAU</v>
      </c>
      <c r="D514" s="191" t="s">
        <v>2077</v>
      </c>
      <c r="E514" s="184" t="s">
        <v>799</v>
      </c>
      <c r="F514" s="181" t="s">
        <v>2122</v>
      </c>
      <c r="G514" s="184" t="s">
        <v>800</v>
      </c>
      <c r="H514" s="43">
        <v>1068</v>
      </c>
      <c r="I514" s="356" t="s">
        <v>310</v>
      </c>
      <c r="J514" s="189" t="str">
        <f>INDEX('Policy Characteristics'!D:D,MATCH(PolicyLevers!$C514,'Policy Characteristics'!$C:$C,0))</f>
        <v>Industry Energy Efficiency Standards</v>
      </c>
      <c r="K514" s="197" t="str">
        <f>INDEX('Policy Characteristics'!E:E,MATCH(PolicyLevers!$C514,'Policy Characteristics'!$C:$C,0))</f>
        <v>indst efficiency standards</v>
      </c>
      <c r="L514" s="197">
        <f>INDEX('Policy Characteristics'!F:F,MATCH(PolicyLevers!$C514,'Policy Characteristics'!$C:$C,0))</f>
        <v>0</v>
      </c>
      <c r="M514" s="197">
        <f>INDEX('Policy Characteristics'!G:G,MATCH(PolicyLevers!$C514,'Policy Characteristics'!$C:$C,0))</f>
        <v>0.25</v>
      </c>
      <c r="N514" s="197">
        <f>INDEX('Policy Characteristics'!H:H,MATCH(PolicyLevers!$C514,'Policy Characteristics'!$C:$C,0))</f>
        <v>0.01</v>
      </c>
      <c r="O514" s="199" t="str">
        <f>INDEX('Policy Characteristics'!I:I,MATCH(PolicyLevers!$C514,'Policy Characteristics'!$C:$C,0))</f>
        <v>% reduction in energy use</v>
      </c>
      <c r="P514" s="199"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199" t="str">
        <f>INDEX('Policy Characteristics'!K:K,MATCH(PolicyLevers!$C514,'Policy Characteristics'!$C:$C,0))</f>
        <v>industry-ag-main.html#eff-stds</v>
      </c>
      <c r="R514" s="199" t="str">
        <f>INDEX('Policy Characteristics'!L:L,MATCH(PolicyLevers!$C514,'Policy Characteristics'!$C:$C,0))</f>
        <v>industry-energy-efficiency-standards.html</v>
      </c>
      <c r="S514" s="219" t="str">
        <f>INDEX('Policy Characteristics'!M:M,MATCH(PolicyLevers!$C514,'Policy Characteristics'!$C:$C,0))</f>
        <v>U.S. DOE, 2016, Industrial Energy Efficiency Potential Analysis, https://energy.gov/sites/prod/files/2017/04/f34/energy-savings-by-state-industrial-methodology.pdf</v>
      </c>
      <c r="T514" s="199" t="str">
        <f>INDEX('Policy Characteristics'!N:N,MATCH(PolicyLevers!$C514,'Policy Characteristics'!$C:$C,0))</f>
        <v>U.S. DOE, 2016, Industrial Energy Efficiency Potential Analysis, https://energy.gov/sites/prod/files/2017/04/f34/energy-savings-by-state-industrial-methodology.pdf</v>
      </c>
      <c r="U514" s="181">
        <f>INDEX('Policy Characteristics'!O:O,MATCH(PolicyLevers!$C514,'Policy Characteristics'!$C:$C,0))</f>
        <v>0</v>
      </c>
    </row>
    <row r="515" spans="1:21" s="189" customFormat="1" x14ac:dyDescent="0.25">
      <c r="A515" s="350" t="str">
        <f>INDEX('Policy Characteristics'!A:A,MATCH(PolicyLevers!$C515,'Policy Characteristics'!$C:$C,0))</f>
        <v>Industry</v>
      </c>
      <c r="B515" s="354" t="str">
        <f>INDEX('Policy Characteristics'!B:B,MATCH(PolicyLevers!$C515,'Policy Characteristics'!$C:$C,0))</f>
        <v>Industry Energy Efficiency Standards</v>
      </c>
      <c r="C515" s="189" t="str">
        <f t="shared" si="31"/>
        <v>Percentage Improvement in Eqpt Efficiency Standards above BAU</v>
      </c>
      <c r="D515" s="191" t="s">
        <v>2077</v>
      </c>
      <c r="E515" s="184" t="s">
        <v>806</v>
      </c>
      <c r="F515" s="181" t="s">
        <v>2122</v>
      </c>
      <c r="G515" s="184" t="s">
        <v>807</v>
      </c>
      <c r="H515" s="43">
        <v>1069</v>
      </c>
      <c r="I515" s="356" t="s">
        <v>332</v>
      </c>
      <c r="J515" s="189" t="str">
        <f>INDEX('Policy Characteristics'!D:D,MATCH(PolicyLevers!$C515,'Policy Characteristics'!$C:$C,0))</f>
        <v>Industry Energy Efficiency Standards</v>
      </c>
      <c r="K515" s="197" t="str">
        <f>INDEX('Policy Characteristics'!E:E,MATCH(PolicyLevers!$C515,'Policy Characteristics'!$C:$C,0))</f>
        <v>indst efficiency standards</v>
      </c>
      <c r="L515" s="197">
        <f>INDEX('Policy Characteristics'!F:F,MATCH(PolicyLevers!$C515,'Policy Characteristics'!$C:$C,0))</f>
        <v>0</v>
      </c>
      <c r="M515" s="197">
        <f>INDEX('Policy Characteristics'!G:G,MATCH(PolicyLevers!$C515,'Policy Characteristics'!$C:$C,0))</f>
        <v>0.25</v>
      </c>
      <c r="N515" s="197">
        <f>INDEX('Policy Characteristics'!H:H,MATCH(PolicyLevers!$C515,'Policy Characteristics'!$C:$C,0))</f>
        <v>0.01</v>
      </c>
      <c r="O515" s="199" t="str">
        <f>INDEX('Policy Characteristics'!I:I,MATCH(PolicyLevers!$C515,'Policy Characteristics'!$C:$C,0))</f>
        <v>% reduction in energy use</v>
      </c>
      <c r="P515" s="199"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199" t="str">
        <f>INDEX('Policy Characteristics'!K:K,MATCH(PolicyLevers!$C515,'Policy Characteristics'!$C:$C,0))</f>
        <v>industry-ag-main.html#eff-stds</v>
      </c>
      <c r="R515" s="199" t="str">
        <f>INDEX('Policy Characteristics'!L:L,MATCH(PolicyLevers!$C515,'Policy Characteristics'!$C:$C,0))</f>
        <v>industry-energy-efficiency-standards.html</v>
      </c>
      <c r="S515" s="219" t="str">
        <f>INDEX('Policy Characteristics'!M:M,MATCH(PolicyLevers!$C515,'Policy Characteristics'!$C:$C,0))</f>
        <v>U.S. DOE, 2016, Industrial Energy Efficiency Potential Analysis, https://energy.gov/sites/prod/files/2017/04/f34/energy-savings-by-state-industrial-methodology.pdf</v>
      </c>
      <c r="T515" s="199" t="str">
        <f>INDEX('Policy Characteristics'!N:N,MATCH(PolicyLevers!$C515,'Policy Characteristics'!$C:$C,0))</f>
        <v>U.S. DOE, 2016, Industrial Energy Efficiency Potential Analysis, https://energy.gov/sites/prod/files/2017/04/f34/energy-savings-by-state-industrial-methodology.pdf</v>
      </c>
      <c r="U515" s="181">
        <f>INDEX('Policy Characteristics'!O:O,MATCH(PolicyLevers!$C515,'Policy Characteristics'!$C:$C,0))</f>
        <v>0</v>
      </c>
    </row>
    <row r="516" spans="1:21" s="189" customFormat="1" x14ac:dyDescent="0.25">
      <c r="A516" s="350" t="str">
        <f>INDEX('Policy Characteristics'!A:A,MATCH(PolicyLevers!$C516,'Policy Characteristics'!$C:$C,0))</f>
        <v>Industry</v>
      </c>
      <c r="B516" s="354" t="str">
        <f>INDEX('Policy Characteristics'!B:B,MATCH(PolicyLevers!$C516,'Policy Characteristics'!$C:$C,0))</f>
        <v>Industry Energy Efficiency Standards</v>
      </c>
      <c r="C516" s="189" t="str">
        <f t="shared" si="31"/>
        <v>Percentage Improvement in Eqpt Efficiency Standards above BAU</v>
      </c>
      <c r="D516" s="191" t="s">
        <v>2077</v>
      </c>
      <c r="E516" s="184" t="s">
        <v>808</v>
      </c>
      <c r="F516" s="181" t="s">
        <v>2122</v>
      </c>
      <c r="G516" s="184" t="s">
        <v>809</v>
      </c>
      <c r="H516" s="43">
        <v>1070</v>
      </c>
      <c r="I516" s="356" t="s">
        <v>310</v>
      </c>
      <c r="J516" s="189" t="str">
        <f>INDEX('Policy Characteristics'!D:D,MATCH(PolicyLevers!$C516,'Policy Characteristics'!$C:$C,0))</f>
        <v>Industry Energy Efficiency Standards</v>
      </c>
      <c r="K516" s="197" t="str">
        <f>INDEX('Policy Characteristics'!E:E,MATCH(PolicyLevers!$C516,'Policy Characteristics'!$C:$C,0))</f>
        <v>indst efficiency standards</v>
      </c>
      <c r="L516" s="197">
        <f>INDEX('Policy Characteristics'!F:F,MATCH(PolicyLevers!$C516,'Policy Characteristics'!$C:$C,0))</f>
        <v>0</v>
      </c>
      <c r="M516" s="197">
        <f>INDEX('Policy Characteristics'!G:G,MATCH(PolicyLevers!$C516,'Policy Characteristics'!$C:$C,0))</f>
        <v>0.25</v>
      </c>
      <c r="N516" s="197">
        <f>INDEX('Policy Characteristics'!H:H,MATCH(PolicyLevers!$C516,'Policy Characteristics'!$C:$C,0))</f>
        <v>0.01</v>
      </c>
      <c r="O516" s="199" t="str">
        <f>INDEX('Policy Characteristics'!I:I,MATCH(PolicyLevers!$C516,'Policy Characteristics'!$C:$C,0))</f>
        <v>% reduction in energy use</v>
      </c>
      <c r="P516" s="199"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199" t="str">
        <f>INDEX('Policy Characteristics'!K:K,MATCH(PolicyLevers!$C516,'Policy Characteristics'!$C:$C,0))</f>
        <v>industry-ag-main.html#eff-stds</v>
      </c>
      <c r="R516" s="199" t="str">
        <f>INDEX('Policy Characteristics'!L:L,MATCH(PolicyLevers!$C516,'Policy Characteristics'!$C:$C,0))</f>
        <v>industry-energy-efficiency-standards.html</v>
      </c>
      <c r="S516" s="219" t="str">
        <f>INDEX('Policy Characteristics'!M:M,MATCH(PolicyLevers!$C516,'Policy Characteristics'!$C:$C,0))</f>
        <v>U.S. DOE, 2016, Industrial Energy Efficiency Potential Analysis, https://energy.gov/sites/prod/files/2017/04/f34/energy-savings-by-state-industrial-methodology.pdf</v>
      </c>
      <c r="T516" s="199" t="str">
        <f>INDEX('Policy Characteristics'!N:N,MATCH(PolicyLevers!$C516,'Policy Characteristics'!$C:$C,0))</f>
        <v>U.S. DOE, 2016, Industrial Energy Efficiency Potential Analysis, https://energy.gov/sites/prod/files/2017/04/f34/energy-savings-by-state-industrial-methodology.pdf</v>
      </c>
      <c r="U516" s="181">
        <f>INDEX('Policy Characteristics'!O:O,MATCH(PolicyLevers!$C516,'Policy Characteristics'!$C:$C,0))</f>
        <v>0</v>
      </c>
    </row>
    <row r="517" spans="1:21" s="189" customFormat="1" x14ac:dyDescent="0.25">
      <c r="A517" s="350" t="str">
        <f>INDEX('Policy Characteristics'!A:A,MATCH(PolicyLevers!$C517,'Policy Characteristics'!$C:$C,0))</f>
        <v>Industry</v>
      </c>
      <c r="B517" s="354" t="str">
        <f>INDEX('Policy Characteristics'!B:B,MATCH(PolicyLevers!$C517,'Policy Characteristics'!$C:$C,0))</f>
        <v>Industry Energy Efficiency Standards</v>
      </c>
      <c r="C517" s="189" t="str">
        <f t="shared" si="31"/>
        <v>Percentage Improvement in Eqpt Efficiency Standards above BAU</v>
      </c>
      <c r="D517" s="191" t="s">
        <v>2077</v>
      </c>
      <c r="E517" s="184" t="s">
        <v>810</v>
      </c>
      <c r="F517" s="181" t="s">
        <v>2122</v>
      </c>
      <c r="G517" s="184" t="s">
        <v>811</v>
      </c>
      <c r="H517" s="43">
        <v>1071</v>
      </c>
      <c r="I517" s="356" t="s">
        <v>332</v>
      </c>
      <c r="J517" s="189" t="str">
        <f>INDEX('Policy Characteristics'!D:D,MATCH(PolicyLevers!$C517,'Policy Characteristics'!$C:$C,0))</f>
        <v>Industry Energy Efficiency Standards</v>
      </c>
      <c r="K517" s="197" t="str">
        <f>INDEX('Policy Characteristics'!E:E,MATCH(PolicyLevers!$C517,'Policy Characteristics'!$C:$C,0))</f>
        <v>indst efficiency standards</v>
      </c>
      <c r="L517" s="197">
        <f>INDEX('Policy Characteristics'!F:F,MATCH(PolicyLevers!$C517,'Policy Characteristics'!$C:$C,0))</f>
        <v>0</v>
      </c>
      <c r="M517" s="197">
        <f>INDEX('Policy Characteristics'!G:G,MATCH(PolicyLevers!$C517,'Policy Characteristics'!$C:$C,0))</f>
        <v>0.25</v>
      </c>
      <c r="N517" s="197">
        <f>INDEX('Policy Characteristics'!H:H,MATCH(PolicyLevers!$C517,'Policy Characteristics'!$C:$C,0))</f>
        <v>0.01</v>
      </c>
      <c r="O517" s="199" t="str">
        <f>INDEX('Policy Characteristics'!I:I,MATCH(PolicyLevers!$C517,'Policy Characteristics'!$C:$C,0))</f>
        <v>% reduction in energy use</v>
      </c>
      <c r="P517" s="199"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199" t="str">
        <f>INDEX('Policy Characteristics'!K:K,MATCH(PolicyLevers!$C517,'Policy Characteristics'!$C:$C,0))</f>
        <v>industry-ag-main.html#eff-stds</v>
      </c>
      <c r="R517" s="199" t="str">
        <f>INDEX('Policy Characteristics'!L:L,MATCH(PolicyLevers!$C517,'Policy Characteristics'!$C:$C,0))</f>
        <v>industry-energy-efficiency-standards.html</v>
      </c>
      <c r="S517" s="219" t="str">
        <f>INDEX('Policy Characteristics'!M:M,MATCH(PolicyLevers!$C517,'Policy Characteristics'!$C:$C,0))</f>
        <v>U.S. DOE, 2016, Industrial Energy Efficiency Potential Analysis, https://energy.gov/sites/prod/files/2017/04/f34/energy-savings-by-state-industrial-methodology.pdf</v>
      </c>
      <c r="T517" s="199" t="str">
        <f>INDEX('Policy Characteristics'!N:N,MATCH(PolicyLevers!$C517,'Policy Characteristics'!$C:$C,0))</f>
        <v>U.S. DOE, 2016, Industrial Energy Efficiency Potential Analysis, https://energy.gov/sites/prod/files/2017/04/f34/energy-savings-by-state-industrial-methodology.pdf</v>
      </c>
      <c r="U517" s="181">
        <f>INDEX('Policy Characteristics'!O:O,MATCH(PolicyLevers!$C517,'Policy Characteristics'!$C:$C,0))</f>
        <v>0</v>
      </c>
    </row>
    <row r="518" spans="1:21" s="189" customFormat="1" x14ac:dyDescent="0.25">
      <c r="A518" s="350" t="str">
        <f>INDEX('Policy Characteristics'!A:A,MATCH(PolicyLevers!$C518,'Policy Characteristics'!$C:$C,0))</f>
        <v>Industry</v>
      </c>
      <c r="B518" s="354" t="str">
        <f>INDEX('Policy Characteristics'!B:B,MATCH(PolicyLevers!$C518,'Policy Characteristics'!$C:$C,0))</f>
        <v>Industry Energy Efficiency Standards</v>
      </c>
      <c r="C518" s="189" t="str">
        <f t="shared" si="31"/>
        <v>Percentage Improvement in Eqpt Efficiency Standards above BAU</v>
      </c>
      <c r="D518" s="191" t="s">
        <v>2077</v>
      </c>
      <c r="E518" s="184" t="s">
        <v>812</v>
      </c>
      <c r="F518" s="181" t="s">
        <v>2122</v>
      </c>
      <c r="G518" s="184" t="s">
        <v>813</v>
      </c>
      <c r="H518" s="43">
        <v>1072</v>
      </c>
      <c r="I518" s="356" t="s">
        <v>310</v>
      </c>
      <c r="J518" s="189" t="str">
        <f>INDEX('Policy Characteristics'!D:D,MATCH(PolicyLevers!$C518,'Policy Characteristics'!$C:$C,0))</f>
        <v>Industry Energy Efficiency Standards</v>
      </c>
      <c r="K518" s="197" t="str">
        <f>INDEX('Policy Characteristics'!E:E,MATCH(PolicyLevers!$C518,'Policy Characteristics'!$C:$C,0))</f>
        <v>indst efficiency standards</v>
      </c>
      <c r="L518" s="197">
        <f>INDEX('Policy Characteristics'!F:F,MATCH(PolicyLevers!$C518,'Policy Characteristics'!$C:$C,0))</f>
        <v>0</v>
      </c>
      <c r="M518" s="197">
        <f>INDEX('Policy Characteristics'!G:G,MATCH(PolicyLevers!$C518,'Policy Characteristics'!$C:$C,0))</f>
        <v>0.25</v>
      </c>
      <c r="N518" s="197">
        <f>INDEX('Policy Characteristics'!H:H,MATCH(PolicyLevers!$C518,'Policy Characteristics'!$C:$C,0))</f>
        <v>0.01</v>
      </c>
      <c r="O518" s="199" t="str">
        <f>INDEX('Policy Characteristics'!I:I,MATCH(PolicyLevers!$C518,'Policy Characteristics'!$C:$C,0))</f>
        <v>% reduction in energy use</v>
      </c>
      <c r="P518" s="199"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199" t="str">
        <f>INDEX('Policy Characteristics'!K:K,MATCH(PolicyLevers!$C518,'Policy Characteristics'!$C:$C,0))</f>
        <v>industry-ag-main.html#eff-stds</v>
      </c>
      <c r="R518" s="199" t="str">
        <f>INDEX('Policy Characteristics'!L:L,MATCH(PolicyLevers!$C518,'Policy Characteristics'!$C:$C,0))</f>
        <v>industry-energy-efficiency-standards.html</v>
      </c>
      <c r="S518" s="219" t="str">
        <f>INDEX('Policy Characteristics'!M:M,MATCH(PolicyLevers!$C518,'Policy Characteristics'!$C:$C,0))</f>
        <v>U.S. DOE, 2016, Industrial Energy Efficiency Potential Analysis, https://energy.gov/sites/prod/files/2017/04/f34/energy-savings-by-state-industrial-methodology.pdf</v>
      </c>
      <c r="T518" s="199" t="str">
        <f>INDEX('Policy Characteristics'!N:N,MATCH(PolicyLevers!$C518,'Policy Characteristics'!$C:$C,0))</f>
        <v>U.S. DOE, 2016, Industrial Energy Efficiency Potential Analysis, https://energy.gov/sites/prod/files/2017/04/f34/energy-savings-by-state-industrial-methodology.pdf</v>
      </c>
      <c r="U518" s="181">
        <f>INDEX('Policy Characteristics'!O:O,MATCH(PolicyLevers!$C518,'Policy Characteristics'!$C:$C,0))</f>
        <v>0</v>
      </c>
    </row>
    <row r="519" spans="1:21" s="189" customFormat="1" x14ac:dyDescent="0.25">
      <c r="A519" s="350" t="str">
        <f>INDEX('Policy Characteristics'!A:A,MATCH(PolicyLevers!$C519,'Policy Characteristics'!$C:$C,0))</f>
        <v>Industry</v>
      </c>
      <c r="B519" s="354" t="str">
        <f>INDEX('Policy Characteristics'!B:B,MATCH(PolicyLevers!$C519,'Policy Characteristics'!$C:$C,0))</f>
        <v>Industry Energy Efficiency Standards</v>
      </c>
      <c r="C519" s="189" t="str">
        <f t="shared" si="31"/>
        <v>Percentage Improvement in Eqpt Efficiency Standards above BAU</v>
      </c>
      <c r="D519" s="191" t="s">
        <v>2077</v>
      </c>
      <c r="E519" s="184" t="s">
        <v>814</v>
      </c>
      <c r="F519" s="181" t="s">
        <v>2122</v>
      </c>
      <c r="G519" s="184" t="s">
        <v>815</v>
      </c>
      <c r="H519" s="43">
        <v>1073</v>
      </c>
      <c r="I519" s="356" t="s">
        <v>332</v>
      </c>
      <c r="J519" s="189" t="str">
        <f>INDEX('Policy Characteristics'!D:D,MATCH(PolicyLevers!$C519,'Policy Characteristics'!$C:$C,0))</f>
        <v>Industry Energy Efficiency Standards</v>
      </c>
      <c r="K519" s="197" t="str">
        <f>INDEX('Policy Characteristics'!E:E,MATCH(PolicyLevers!$C519,'Policy Characteristics'!$C:$C,0))</f>
        <v>indst efficiency standards</v>
      </c>
      <c r="L519" s="197">
        <f>INDEX('Policy Characteristics'!F:F,MATCH(PolicyLevers!$C519,'Policy Characteristics'!$C:$C,0))</f>
        <v>0</v>
      </c>
      <c r="M519" s="197">
        <f>INDEX('Policy Characteristics'!G:G,MATCH(PolicyLevers!$C519,'Policy Characteristics'!$C:$C,0))</f>
        <v>0.25</v>
      </c>
      <c r="N519" s="197">
        <f>INDEX('Policy Characteristics'!H:H,MATCH(PolicyLevers!$C519,'Policy Characteristics'!$C:$C,0))</f>
        <v>0.01</v>
      </c>
      <c r="O519" s="199" t="str">
        <f>INDEX('Policy Characteristics'!I:I,MATCH(PolicyLevers!$C519,'Policy Characteristics'!$C:$C,0))</f>
        <v>% reduction in energy use</v>
      </c>
      <c r="P519" s="199"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199" t="str">
        <f>INDEX('Policy Characteristics'!K:K,MATCH(PolicyLevers!$C519,'Policy Characteristics'!$C:$C,0))</f>
        <v>industry-ag-main.html#eff-stds</v>
      </c>
      <c r="R519" s="199" t="str">
        <f>INDEX('Policy Characteristics'!L:L,MATCH(PolicyLevers!$C519,'Policy Characteristics'!$C:$C,0))</f>
        <v>industry-energy-efficiency-standards.html</v>
      </c>
      <c r="S519" s="219" t="str">
        <f>INDEX('Policy Characteristics'!M:M,MATCH(PolicyLevers!$C519,'Policy Characteristics'!$C:$C,0))</f>
        <v>U.S. DOE, 2016, Industrial Energy Efficiency Potential Analysis, https://energy.gov/sites/prod/files/2017/04/f34/energy-savings-by-state-industrial-methodology.pdf</v>
      </c>
      <c r="T519" s="199" t="str">
        <f>INDEX('Policy Characteristics'!N:N,MATCH(PolicyLevers!$C519,'Policy Characteristics'!$C:$C,0))</f>
        <v>U.S. DOE, 2016, Industrial Energy Efficiency Potential Analysis, https://energy.gov/sites/prod/files/2017/04/f34/energy-savings-by-state-industrial-methodology.pdf</v>
      </c>
      <c r="U519" s="181">
        <f>INDEX('Policy Characteristics'!O:O,MATCH(PolicyLevers!$C519,'Policy Characteristics'!$C:$C,0))</f>
        <v>0</v>
      </c>
    </row>
    <row r="520" spans="1:21" s="189" customFormat="1" x14ac:dyDescent="0.25">
      <c r="A520" s="350" t="str">
        <f>INDEX('Policy Characteristics'!A:A,MATCH(PolicyLevers!$C520,'Policy Characteristics'!$C:$C,0))</f>
        <v>Industry</v>
      </c>
      <c r="B520" s="354" t="str">
        <f>INDEX('Policy Characteristics'!B:B,MATCH(PolicyLevers!$C520,'Policy Characteristics'!$C:$C,0))</f>
        <v>Industry Energy Efficiency Standards</v>
      </c>
      <c r="C520" s="189" t="str">
        <f t="shared" si="31"/>
        <v>Percentage Improvement in Eqpt Efficiency Standards above BAU</v>
      </c>
      <c r="D520" s="191" t="s">
        <v>2077</v>
      </c>
      <c r="E520" s="184" t="s">
        <v>816</v>
      </c>
      <c r="F520" s="181" t="s">
        <v>2122</v>
      </c>
      <c r="G520" s="184" t="s">
        <v>817</v>
      </c>
      <c r="H520" s="43">
        <v>1074</v>
      </c>
      <c r="I520" s="356" t="s">
        <v>332</v>
      </c>
      <c r="J520" s="189" t="str">
        <f>INDEX('Policy Characteristics'!D:D,MATCH(PolicyLevers!$C520,'Policy Characteristics'!$C:$C,0))</f>
        <v>Industry Energy Efficiency Standards</v>
      </c>
      <c r="K520" s="197" t="str">
        <f>INDEX('Policy Characteristics'!E:E,MATCH(PolicyLevers!$C520,'Policy Characteristics'!$C:$C,0))</f>
        <v>indst efficiency standards</v>
      </c>
      <c r="L520" s="197">
        <f>INDEX('Policy Characteristics'!F:F,MATCH(PolicyLevers!$C520,'Policy Characteristics'!$C:$C,0))</f>
        <v>0</v>
      </c>
      <c r="M520" s="197">
        <f>INDEX('Policy Characteristics'!G:G,MATCH(PolicyLevers!$C520,'Policy Characteristics'!$C:$C,0))</f>
        <v>0.25</v>
      </c>
      <c r="N520" s="197">
        <f>INDEX('Policy Characteristics'!H:H,MATCH(PolicyLevers!$C520,'Policy Characteristics'!$C:$C,0))</f>
        <v>0.01</v>
      </c>
      <c r="O520" s="199" t="str">
        <f>INDEX('Policy Characteristics'!I:I,MATCH(PolicyLevers!$C520,'Policy Characteristics'!$C:$C,0))</f>
        <v>% reduction in energy use</v>
      </c>
      <c r="P520" s="199"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199" t="str">
        <f>INDEX('Policy Characteristics'!K:K,MATCH(PolicyLevers!$C520,'Policy Characteristics'!$C:$C,0))</f>
        <v>industry-ag-main.html#eff-stds</v>
      </c>
      <c r="R520" s="199" t="str">
        <f>INDEX('Policy Characteristics'!L:L,MATCH(PolicyLevers!$C520,'Policy Characteristics'!$C:$C,0))</f>
        <v>industry-energy-efficiency-standards.html</v>
      </c>
      <c r="S520" s="219" t="str">
        <f>INDEX('Policy Characteristics'!M:M,MATCH(PolicyLevers!$C520,'Policy Characteristics'!$C:$C,0))</f>
        <v>U.S. DOE, 2016, Industrial Energy Efficiency Potential Analysis, https://energy.gov/sites/prod/files/2017/04/f34/energy-savings-by-state-industrial-methodology.pdf</v>
      </c>
      <c r="T520" s="199" t="str">
        <f>INDEX('Policy Characteristics'!N:N,MATCH(PolicyLevers!$C520,'Policy Characteristics'!$C:$C,0))</f>
        <v>U.S. DOE, 2016, Industrial Energy Efficiency Potential Analysis, https://energy.gov/sites/prod/files/2017/04/f34/energy-savings-by-state-industrial-methodology.pdf</v>
      </c>
      <c r="U520" s="181">
        <f>INDEX('Policy Characteristics'!O:O,MATCH(PolicyLevers!$C520,'Policy Characteristics'!$C:$C,0))</f>
        <v>0</v>
      </c>
    </row>
    <row r="521" spans="1:21" s="189" customFormat="1" x14ac:dyDescent="0.25">
      <c r="A521" s="350" t="str">
        <f>INDEX('Policy Characteristics'!A:A,MATCH(PolicyLevers!$C521,'Policy Characteristics'!$C:$C,0))</f>
        <v>Industry</v>
      </c>
      <c r="B521" s="354" t="str">
        <f>INDEX('Policy Characteristics'!B:B,MATCH(PolicyLevers!$C521,'Policy Characteristics'!$C:$C,0))</f>
        <v>Industry Energy Efficiency Standards</v>
      </c>
      <c r="C521" s="189" t="str">
        <f t="shared" si="31"/>
        <v>Percentage Improvement in Eqpt Efficiency Standards above BAU</v>
      </c>
      <c r="D521" s="191" t="s">
        <v>2077</v>
      </c>
      <c r="E521" s="184" t="s">
        <v>818</v>
      </c>
      <c r="F521" s="181" t="s">
        <v>2122</v>
      </c>
      <c r="G521" s="184" t="s">
        <v>819</v>
      </c>
      <c r="H521" s="43">
        <v>1075</v>
      </c>
      <c r="I521" s="356" t="s">
        <v>332</v>
      </c>
      <c r="J521" s="189" t="str">
        <f>INDEX('Policy Characteristics'!D:D,MATCH(PolicyLevers!$C521,'Policy Characteristics'!$C:$C,0))</f>
        <v>Industry Energy Efficiency Standards</v>
      </c>
      <c r="K521" s="197" t="str">
        <f>INDEX('Policy Characteristics'!E:E,MATCH(PolicyLevers!$C521,'Policy Characteristics'!$C:$C,0))</f>
        <v>indst efficiency standards</v>
      </c>
      <c r="L521" s="197">
        <f>INDEX('Policy Characteristics'!F:F,MATCH(PolicyLevers!$C521,'Policy Characteristics'!$C:$C,0))</f>
        <v>0</v>
      </c>
      <c r="M521" s="197">
        <f>INDEX('Policy Characteristics'!G:G,MATCH(PolicyLevers!$C521,'Policy Characteristics'!$C:$C,0))</f>
        <v>0.25</v>
      </c>
      <c r="N521" s="197">
        <f>INDEX('Policy Characteristics'!H:H,MATCH(PolicyLevers!$C521,'Policy Characteristics'!$C:$C,0))</f>
        <v>0.01</v>
      </c>
      <c r="O521" s="199" t="str">
        <f>INDEX('Policy Characteristics'!I:I,MATCH(PolicyLevers!$C521,'Policy Characteristics'!$C:$C,0))</f>
        <v>% reduction in energy use</v>
      </c>
      <c r="P521" s="199"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199" t="str">
        <f>INDEX('Policy Characteristics'!K:K,MATCH(PolicyLevers!$C521,'Policy Characteristics'!$C:$C,0))</f>
        <v>industry-ag-main.html#eff-stds</v>
      </c>
      <c r="R521" s="199" t="str">
        <f>INDEX('Policy Characteristics'!L:L,MATCH(PolicyLevers!$C521,'Policy Characteristics'!$C:$C,0))</f>
        <v>industry-energy-efficiency-standards.html</v>
      </c>
      <c r="S521" s="219" t="str">
        <f>INDEX('Policy Characteristics'!M:M,MATCH(PolicyLevers!$C521,'Policy Characteristics'!$C:$C,0))</f>
        <v>U.S. DOE, 2016, Industrial Energy Efficiency Potential Analysis, https://energy.gov/sites/prod/files/2017/04/f34/energy-savings-by-state-industrial-methodology.pdf</v>
      </c>
      <c r="T521" s="199" t="str">
        <f>INDEX('Policy Characteristics'!N:N,MATCH(PolicyLevers!$C521,'Policy Characteristics'!$C:$C,0))</f>
        <v>U.S. DOE, 2016, Industrial Energy Efficiency Potential Analysis, https://energy.gov/sites/prod/files/2017/04/f34/energy-savings-by-state-industrial-methodology.pdf</v>
      </c>
      <c r="U521" s="181">
        <f>INDEX('Policy Characteristics'!O:O,MATCH(PolicyLevers!$C521,'Policy Characteristics'!$C:$C,0))</f>
        <v>0</v>
      </c>
    </row>
    <row r="522" spans="1:21" s="189" customFormat="1" x14ac:dyDescent="0.25">
      <c r="A522" s="350" t="str">
        <f>INDEX('Policy Characteristics'!A:A,MATCH(PolicyLevers!$C522,'Policy Characteristics'!$C:$C,0))</f>
        <v>Industry</v>
      </c>
      <c r="B522" s="354" t="str">
        <f>INDEX('Policy Characteristics'!B:B,MATCH(PolicyLevers!$C522,'Policy Characteristics'!$C:$C,0))</f>
        <v>Industry Energy Efficiency Standards</v>
      </c>
      <c r="C522" s="189" t="str">
        <f t="shared" si="31"/>
        <v>Percentage Improvement in Eqpt Efficiency Standards above BAU</v>
      </c>
      <c r="D522" s="191" t="s">
        <v>2077</v>
      </c>
      <c r="E522" s="184" t="s">
        <v>820</v>
      </c>
      <c r="F522" s="181" t="s">
        <v>2122</v>
      </c>
      <c r="G522" s="184" t="s">
        <v>821</v>
      </c>
      <c r="H522" s="43">
        <v>1076</v>
      </c>
      <c r="I522" s="356" t="s">
        <v>310</v>
      </c>
      <c r="J522" s="189" t="str">
        <f>INDEX('Policy Characteristics'!D:D,MATCH(PolicyLevers!$C522,'Policy Characteristics'!$C:$C,0))</f>
        <v>Industry Energy Efficiency Standards</v>
      </c>
      <c r="K522" s="197" t="str">
        <f>INDEX('Policy Characteristics'!E:E,MATCH(PolicyLevers!$C522,'Policy Characteristics'!$C:$C,0))</f>
        <v>indst efficiency standards</v>
      </c>
      <c r="L522" s="197">
        <f>INDEX('Policy Characteristics'!F:F,MATCH(PolicyLevers!$C522,'Policy Characteristics'!$C:$C,0))</f>
        <v>0</v>
      </c>
      <c r="M522" s="197">
        <f>INDEX('Policy Characteristics'!G:G,MATCH(PolicyLevers!$C522,'Policy Characteristics'!$C:$C,0))</f>
        <v>0.25</v>
      </c>
      <c r="N522" s="197">
        <f>INDEX('Policy Characteristics'!H:H,MATCH(PolicyLevers!$C522,'Policy Characteristics'!$C:$C,0))</f>
        <v>0.01</v>
      </c>
      <c r="O522" s="199" t="str">
        <f>INDEX('Policy Characteristics'!I:I,MATCH(PolicyLevers!$C522,'Policy Characteristics'!$C:$C,0))</f>
        <v>% reduction in energy use</v>
      </c>
      <c r="P522" s="199"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199" t="str">
        <f>INDEX('Policy Characteristics'!K:K,MATCH(PolicyLevers!$C522,'Policy Characteristics'!$C:$C,0))</f>
        <v>industry-ag-main.html#eff-stds</v>
      </c>
      <c r="R522" s="199" t="str">
        <f>INDEX('Policy Characteristics'!L:L,MATCH(PolicyLevers!$C522,'Policy Characteristics'!$C:$C,0))</f>
        <v>industry-energy-efficiency-standards.html</v>
      </c>
      <c r="S522" s="219" t="str">
        <f>INDEX('Policy Characteristics'!M:M,MATCH(PolicyLevers!$C522,'Policy Characteristics'!$C:$C,0))</f>
        <v>U.S. DOE, 2016, Industrial Energy Efficiency Potential Analysis, https://energy.gov/sites/prod/files/2017/04/f34/energy-savings-by-state-industrial-methodology.pdf</v>
      </c>
      <c r="T522" s="199" t="str">
        <f>INDEX('Policy Characteristics'!N:N,MATCH(PolicyLevers!$C522,'Policy Characteristics'!$C:$C,0))</f>
        <v>U.S. DOE, 2016, Industrial Energy Efficiency Potential Analysis, https://energy.gov/sites/prod/files/2017/04/f34/energy-savings-by-state-industrial-methodology.pdf</v>
      </c>
      <c r="U522" s="181">
        <f>INDEX('Policy Characteristics'!O:O,MATCH(PolicyLevers!$C522,'Policy Characteristics'!$C:$C,0))</f>
        <v>0</v>
      </c>
    </row>
    <row r="523" spans="1:21" s="189" customFormat="1" x14ac:dyDescent="0.25">
      <c r="A523" s="350" t="str">
        <f>INDEX('Policy Characteristics'!A:A,MATCH(PolicyLevers!$C523,'Policy Characteristics'!$C:$C,0))</f>
        <v>Industry</v>
      </c>
      <c r="B523" s="354" t="str">
        <f>INDEX('Policy Characteristics'!B:B,MATCH(PolicyLevers!$C523,'Policy Characteristics'!$C:$C,0))</f>
        <v>Industry Energy Efficiency Standards</v>
      </c>
      <c r="C523" s="189" t="str">
        <f t="shared" si="31"/>
        <v>Percentage Improvement in Eqpt Efficiency Standards above BAU</v>
      </c>
      <c r="D523" s="191" t="s">
        <v>2077</v>
      </c>
      <c r="E523" s="184" t="s">
        <v>822</v>
      </c>
      <c r="F523" s="181" t="s">
        <v>2122</v>
      </c>
      <c r="G523" s="184" t="s">
        <v>823</v>
      </c>
      <c r="H523" s="43">
        <v>1077</v>
      </c>
      <c r="I523" s="356" t="s">
        <v>332</v>
      </c>
      <c r="J523" s="189" t="str">
        <f>INDEX('Policy Characteristics'!D:D,MATCH(PolicyLevers!$C523,'Policy Characteristics'!$C:$C,0))</f>
        <v>Industry Energy Efficiency Standards</v>
      </c>
      <c r="K523" s="197" t="str">
        <f>INDEX('Policy Characteristics'!E:E,MATCH(PolicyLevers!$C523,'Policy Characteristics'!$C:$C,0))</f>
        <v>indst efficiency standards</v>
      </c>
      <c r="L523" s="197">
        <f>INDEX('Policy Characteristics'!F:F,MATCH(PolicyLevers!$C523,'Policy Characteristics'!$C:$C,0))</f>
        <v>0</v>
      </c>
      <c r="M523" s="197">
        <f>INDEX('Policy Characteristics'!G:G,MATCH(PolicyLevers!$C523,'Policy Characteristics'!$C:$C,0))</f>
        <v>0.25</v>
      </c>
      <c r="N523" s="197">
        <f>INDEX('Policy Characteristics'!H:H,MATCH(PolicyLevers!$C523,'Policy Characteristics'!$C:$C,0))</f>
        <v>0.01</v>
      </c>
      <c r="O523" s="199" t="str">
        <f>INDEX('Policy Characteristics'!I:I,MATCH(PolicyLevers!$C523,'Policy Characteristics'!$C:$C,0))</f>
        <v>% reduction in energy use</v>
      </c>
      <c r="P523" s="199"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199" t="str">
        <f>INDEX('Policy Characteristics'!K:K,MATCH(PolicyLevers!$C523,'Policy Characteristics'!$C:$C,0))</f>
        <v>industry-ag-main.html#eff-stds</v>
      </c>
      <c r="R523" s="199" t="str">
        <f>INDEX('Policy Characteristics'!L:L,MATCH(PolicyLevers!$C523,'Policy Characteristics'!$C:$C,0))</f>
        <v>industry-energy-efficiency-standards.html</v>
      </c>
      <c r="S523" s="219" t="str">
        <f>INDEX('Policy Characteristics'!M:M,MATCH(PolicyLevers!$C523,'Policy Characteristics'!$C:$C,0))</f>
        <v>U.S. DOE, 2016, Industrial Energy Efficiency Potential Analysis, https://energy.gov/sites/prod/files/2017/04/f34/energy-savings-by-state-industrial-methodology.pdf</v>
      </c>
      <c r="T523" s="199" t="str">
        <f>INDEX('Policy Characteristics'!N:N,MATCH(PolicyLevers!$C523,'Policy Characteristics'!$C:$C,0))</f>
        <v>U.S. DOE, 2016, Industrial Energy Efficiency Potential Analysis, https://energy.gov/sites/prod/files/2017/04/f34/energy-savings-by-state-industrial-methodology.pdf</v>
      </c>
      <c r="U523" s="181">
        <f>INDEX('Policy Characteristics'!O:O,MATCH(PolicyLevers!$C523,'Policy Characteristics'!$C:$C,0))</f>
        <v>0</v>
      </c>
    </row>
    <row r="524" spans="1:21" s="189" customFormat="1" x14ac:dyDescent="0.25">
      <c r="A524" s="350" t="str">
        <f>INDEX('Policy Characteristics'!A:A,MATCH(PolicyLevers!$C524,'Policy Characteristics'!$C:$C,0))</f>
        <v>Industry</v>
      </c>
      <c r="B524" s="354" t="str">
        <f>INDEX('Policy Characteristics'!B:B,MATCH(PolicyLevers!$C524,'Policy Characteristics'!$C:$C,0))</f>
        <v>Industry Energy Efficiency Standards</v>
      </c>
      <c r="C524" s="189" t="str">
        <f t="shared" si="31"/>
        <v>Percentage Improvement in Eqpt Efficiency Standards above BAU</v>
      </c>
      <c r="D524" s="191" t="s">
        <v>2075</v>
      </c>
      <c r="E524" s="184" t="s">
        <v>799</v>
      </c>
      <c r="F524" s="181" t="s">
        <v>2121</v>
      </c>
      <c r="G524" s="184" t="s">
        <v>800</v>
      </c>
      <c r="H524" s="43">
        <v>1078</v>
      </c>
      <c r="I524" s="356" t="s">
        <v>310</v>
      </c>
      <c r="J524" s="189" t="str">
        <f>INDEX('Policy Characteristics'!D:D,MATCH(PolicyLevers!$C524,'Policy Characteristics'!$C:$C,0))</f>
        <v>Industry Energy Efficiency Standards</v>
      </c>
      <c r="K524" s="197" t="str">
        <f>INDEX('Policy Characteristics'!E:E,MATCH(PolicyLevers!$C524,'Policy Characteristics'!$C:$C,0))</f>
        <v>indst efficiency standards</v>
      </c>
      <c r="L524" s="197">
        <f>INDEX('Policy Characteristics'!F:F,MATCH(PolicyLevers!$C524,'Policy Characteristics'!$C:$C,0))</f>
        <v>0</v>
      </c>
      <c r="M524" s="197">
        <f>INDEX('Policy Characteristics'!G:G,MATCH(PolicyLevers!$C524,'Policy Characteristics'!$C:$C,0))</f>
        <v>0.25</v>
      </c>
      <c r="N524" s="197">
        <f>INDEX('Policy Characteristics'!H:H,MATCH(PolicyLevers!$C524,'Policy Characteristics'!$C:$C,0))</f>
        <v>0.01</v>
      </c>
      <c r="O524" s="199" t="str">
        <f>INDEX('Policy Characteristics'!I:I,MATCH(PolicyLevers!$C524,'Policy Characteristics'!$C:$C,0))</f>
        <v>% reduction in energy use</v>
      </c>
      <c r="P524" s="199"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199" t="str">
        <f>INDEX('Policy Characteristics'!K:K,MATCH(PolicyLevers!$C524,'Policy Characteristics'!$C:$C,0))</f>
        <v>industry-ag-main.html#eff-stds</v>
      </c>
      <c r="R524" s="199" t="str">
        <f>INDEX('Policy Characteristics'!L:L,MATCH(PolicyLevers!$C524,'Policy Characteristics'!$C:$C,0))</f>
        <v>industry-energy-efficiency-standards.html</v>
      </c>
      <c r="S524" s="219" t="str">
        <f>INDEX('Policy Characteristics'!M:M,MATCH(PolicyLevers!$C524,'Policy Characteristics'!$C:$C,0))</f>
        <v>U.S. DOE, 2016, Industrial Energy Efficiency Potential Analysis, https://energy.gov/sites/prod/files/2017/04/f34/energy-savings-by-state-industrial-methodology.pdf</v>
      </c>
      <c r="T524" s="199" t="str">
        <f>INDEX('Policy Characteristics'!N:N,MATCH(PolicyLevers!$C524,'Policy Characteristics'!$C:$C,0))</f>
        <v>U.S. DOE, 2016, Industrial Energy Efficiency Potential Analysis, https://energy.gov/sites/prod/files/2017/04/f34/energy-savings-by-state-industrial-methodology.pdf</v>
      </c>
      <c r="U524" s="181">
        <f>INDEX('Policy Characteristics'!O:O,MATCH(PolicyLevers!$C524,'Policy Characteristics'!$C:$C,0))</f>
        <v>0</v>
      </c>
    </row>
    <row r="525" spans="1:21" s="189" customFormat="1" x14ac:dyDescent="0.25">
      <c r="A525" s="350" t="str">
        <f>INDEX('Policy Characteristics'!A:A,MATCH(PolicyLevers!$C525,'Policy Characteristics'!$C:$C,0))</f>
        <v>Industry</v>
      </c>
      <c r="B525" s="354" t="str">
        <f>INDEX('Policy Characteristics'!B:B,MATCH(PolicyLevers!$C525,'Policy Characteristics'!$C:$C,0))</f>
        <v>Industry Energy Efficiency Standards</v>
      </c>
      <c r="C525" s="189" t="str">
        <f t="shared" si="31"/>
        <v>Percentage Improvement in Eqpt Efficiency Standards above BAU</v>
      </c>
      <c r="D525" s="191" t="s">
        <v>2075</v>
      </c>
      <c r="E525" s="184" t="s">
        <v>806</v>
      </c>
      <c r="F525" s="181" t="s">
        <v>2121</v>
      </c>
      <c r="G525" s="184" t="s">
        <v>807</v>
      </c>
      <c r="H525" s="43">
        <v>1079</v>
      </c>
      <c r="I525" s="356" t="s">
        <v>310</v>
      </c>
      <c r="J525" s="189" t="str">
        <f>INDEX('Policy Characteristics'!D:D,MATCH(PolicyLevers!$C525,'Policy Characteristics'!$C:$C,0))</f>
        <v>Industry Energy Efficiency Standards</v>
      </c>
      <c r="K525" s="197" t="str">
        <f>INDEX('Policy Characteristics'!E:E,MATCH(PolicyLevers!$C525,'Policy Characteristics'!$C:$C,0))</f>
        <v>indst efficiency standards</v>
      </c>
      <c r="L525" s="197">
        <f>INDEX('Policy Characteristics'!F:F,MATCH(PolicyLevers!$C525,'Policy Characteristics'!$C:$C,0))</f>
        <v>0</v>
      </c>
      <c r="M525" s="197">
        <f>INDEX('Policy Characteristics'!G:G,MATCH(PolicyLevers!$C525,'Policy Characteristics'!$C:$C,0))</f>
        <v>0.25</v>
      </c>
      <c r="N525" s="197">
        <f>INDEX('Policy Characteristics'!H:H,MATCH(PolicyLevers!$C525,'Policy Characteristics'!$C:$C,0))</f>
        <v>0.01</v>
      </c>
      <c r="O525" s="199" t="str">
        <f>INDEX('Policy Characteristics'!I:I,MATCH(PolicyLevers!$C525,'Policy Characteristics'!$C:$C,0))</f>
        <v>% reduction in energy use</v>
      </c>
      <c r="P525" s="199"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199" t="str">
        <f>INDEX('Policy Characteristics'!K:K,MATCH(PolicyLevers!$C525,'Policy Characteristics'!$C:$C,0))</f>
        <v>industry-ag-main.html#eff-stds</v>
      </c>
      <c r="R525" s="199" t="str">
        <f>INDEX('Policy Characteristics'!L:L,MATCH(PolicyLevers!$C525,'Policy Characteristics'!$C:$C,0))</f>
        <v>industry-energy-efficiency-standards.html</v>
      </c>
      <c r="S525" s="219" t="str">
        <f>INDEX('Policy Characteristics'!M:M,MATCH(PolicyLevers!$C525,'Policy Characteristics'!$C:$C,0))</f>
        <v>U.S. DOE, 2016, Industrial Energy Efficiency Potential Analysis, https://energy.gov/sites/prod/files/2017/04/f34/energy-savings-by-state-industrial-methodology.pdf</v>
      </c>
      <c r="T525" s="199" t="str">
        <f>INDEX('Policy Characteristics'!N:N,MATCH(PolicyLevers!$C525,'Policy Characteristics'!$C:$C,0))</f>
        <v>U.S. DOE, 2016, Industrial Energy Efficiency Potential Analysis, https://energy.gov/sites/prod/files/2017/04/f34/energy-savings-by-state-industrial-methodology.pdf</v>
      </c>
      <c r="U525" s="181">
        <f>INDEX('Policy Characteristics'!O:O,MATCH(PolicyLevers!$C525,'Policy Characteristics'!$C:$C,0))</f>
        <v>0</v>
      </c>
    </row>
    <row r="526" spans="1:21" s="189" customFormat="1" x14ac:dyDescent="0.25">
      <c r="A526" s="350" t="str">
        <f>INDEX('Policy Characteristics'!A:A,MATCH(PolicyLevers!$C526,'Policy Characteristics'!$C:$C,0))</f>
        <v>Industry</v>
      </c>
      <c r="B526" s="354" t="str">
        <f>INDEX('Policy Characteristics'!B:B,MATCH(PolicyLevers!$C526,'Policy Characteristics'!$C:$C,0))</f>
        <v>Industry Energy Efficiency Standards</v>
      </c>
      <c r="C526" s="189" t="str">
        <f t="shared" si="31"/>
        <v>Percentage Improvement in Eqpt Efficiency Standards above BAU</v>
      </c>
      <c r="D526" s="191" t="s">
        <v>2075</v>
      </c>
      <c r="E526" s="184" t="s">
        <v>808</v>
      </c>
      <c r="F526" s="181" t="s">
        <v>2121</v>
      </c>
      <c r="G526" s="184" t="s">
        <v>809</v>
      </c>
      <c r="H526" s="43">
        <v>1080</v>
      </c>
      <c r="I526" s="356" t="s">
        <v>310</v>
      </c>
      <c r="J526" s="189" t="str">
        <f>INDEX('Policy Characteristics'!D:D,MATCH(PolicyLevers!$C526,'Policy Characteristics'!$C:$C,0))</f>
        <v>Industry Energy Efficiency Standards</v>
      </c>
      <c r="K526" s="197" t="str">
        <f>INDEX('Policy Characteristics'!E:E,MATCH(PolicyLevers!$C526,'Policy Characteristics'!$C:$C,0))</f>
        <v>indst efficiency standards</v>
      </c>
      <c r="L526" s="197">
        <f>INDEX('Policy Characteristics'!F:F,MATCH(PolicyLevers!$C526,'Policy Characteristics'!$C:$C,0))</f>
        <v>0</v>
      </c>
      <c r="M526" s="197">
        <f>INDEX('Policy Characteristics'!G:G,MATCH(PolicyLevers!$C526,'Policy Characteristics'!$C:$C,0))</f>
        <v>0.25</v>
      </c>
      <c r="N526" s="197">
        <f>INDEX('Policy Characteristics'!H:H,MATCH(PolicyLevers!$C526,'Policy Characteristics'!$C:$C,0))</f>
        <v>0.01</v>
      </c>
      <c r="O526" s="199" t="str">
        <f>INDEX('Policy Characteristics'!I:I,MATCH(PolicyLevers!$C526,'Policy Characteristics'!$C:$C,0))</f>
        <v>% reduction in energy use</v>
      </c>
      <c r="P526" s="199"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199" t="str">
        <f>INDEX('Policy Characteristics'!K:K,MATCH(PolicyLevers!$C526,'Policy Characteristics'!$C:$C,0))</f>
        <v>industry-ag-main.html#eff-stds</v>
      </c>
      <c r="R526" s="199" t="str">
        <f>INDEX('Policy Characteristics'!L:L,MATCH(PolicyLevers!$C526,'Policy Characteristics'!$C:$C,0))</f>
        <v>industry-energy-efficiency-standards.html</v>
      </c>
      <c r="S526" s="219" t="str">
        <f>INDEX('Policy Characteristics'!M:M,MATCH(PolicyLevers!$C526,'Policy Characteristics'!$C:$C,0))</f>
        <v>U.S. DOE, 2016, Industrial Energy Efficiency Potential Analysis, https://energy.gov/sites/prod/files/2017/04/f34/energy-savings-by-state-industrial-methodology.pdf</v>
      </c>
      <c r="T526" s="199" t="str">
        <f>INDEX('Policy Characteristics'!N:N,MATCH(PolicyLevers!$C526,'Policy Characteristics'!$C:$C,0))</f>
        <v>U.S. DOE, 2016, Industrial Energy Efficiency Potential Analysis, https://energy.gov/sites/prod/files/2017/04/f34/energy-savings-by-state-industrial-methodology.pdf</v>
      </c>
      <c r="U526" s="181">
        <f>INDEX('Policy Characteristics'!O:O,MATCH(PolicyLevers!$C526,'Policy Characteristics'!$C:$C,0))</f>
        <v>0</v>
      </c>
    </row>
    <row r="527" spans="1:21" s="189" customFormat="1" x14ac:dyDescent="0.25">
      <c r="A527" s="350" t="str">
        <f>INDEX('Policy Characteristics'!A:A,MATCH(PolicyLevers!$C527,'Policy Characteristics'!$C:$C,0))</f>
        <v>Industry</v>
      </c>
      <c r="B527" s="354" t="str">
        <f>INDEX('Policy Characteristics'!B:B,MATCH(PolicyLevers!$C527,'Policy Characteristics'!$C:$C,0))</f>
        <v>Industry Energy Efficiency Standards</v>
      </c>
      <c r="C527" s="189" t="str">
        <f t="shared" si="31"/>
        <v>Percentage Improvement in Eqpt Efficiency Standards above BAU</v>
      </c>
      <c r="D527" s="191" t="s">
        <v>2075</v>
      </c>
      <c r="E527" s="184" t="s">
        <v>810</v>
      </c>
      <c r="F527" s="181" t="s">
        <v>2121</v>
      </c>
      <c r="G527" s="184" t="s">
        <v>811</v>
      </c>
      <c r="H527" s="43">
        <v>1081</v>
      </c>
      <c r="I527" s="356" t="s">
        <v>332</v>
      </c>
      <c r="J527" s="189" t="str">
        <f>INDEX('Policy Characteristics'!D:D,MATCH(PolicyLevers!$C527,'Policy Characteristics'!$C:$C,0))</f>
        <v>Industry Energy Efficiency Standards</v>
      </c>
      <c r="K527" s="197" t="str">
        <f>INDEX('Policy Characteristics'!E:E,MATCH(PolicyLevers!$C527,'Policy Characteristics'!$C:$C,0))</f>
        <v>indst efficiency standards</v>
      </c>
      <c r="L527" s="197">
        <f>INDEX('Policy Characteristics'!F:F,MATCH(PolicyLevers!$C527,'Policy Characteristics'!$C:$C,0))</f>
        <v>0</v>
      </c>
      <c r="M527" s="197">
        <f>INDEX('Policy Characteristics'!G:G,MATCH(PolicyLevers!$C527,'Policy Characteristics'!$C:$C,0))</f>
        <v>0.25</v>
      </c>
      <c r="N527" s="197">
        <f>INDEX('Policy Characteristics'!H:H,MATCH(PolicyLevers!$C527,'Policy Characteristics'!$C:$C,0))</f>
        <v>0.01</v>
      </c>
      <c r="O527" s="199" t="str">
        <f>INDEX('Policy Characteristics'!I:I,MATCH(PolicyLevers!$C527,'Policy Characteristics'!$C:$C,0))</f>
        <v>% reduction in energy use</v>
      </c>
      <c r="P527" s="199"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199" t="str">
        <f>INDEX('Policy Characteristics'!K:K,MATCH(PolicyLevers!$C527,'Policy Characteristics'!$C:$C,0))</f>
        <v>industry-ag-main.html#eff-stds</v>
      </c>
      <c r="R527" s="199" t="str">
        <f>INDEX('Policy Characteristics'!L:L,MATCH(PolicyLevers!$C527,'Policy Characteristics'!$C:$C,0))</f>
        <v>industry-energy-efficiency-standards.html</v>
      </c>
      <c r="S527" s="219" t="str">
        <f>INDEX('Policy Characteristics'!M:M,MATCH(PolicyLevers!$C527,'Policy Characteristics'!$C:$C,0))</f>
        <v>U.S. DOE, 2016, Industrial Energy Efficiency Potential Analysis, https://energy.gov/sites/prod/files/2017/04/f34/energy-savings-by-state-industrial-methodology.pdf</v>
      </c>
      <c r="T527" s="199" t="str">
        <f>INDEX('Policy Characteristics'!N:N,MATCH(PolicyLevers!$C527,'Policy Characteristics'!$C:$C,0))</f>
        <v>U.S. DOE, 2016, Industrial Energy Efficiency Potential Analysis, https://energy.gov/sites/prod/files/2017/04/f34/energy-savings-by-state-industrial-methodology.pdf</v>
      </c>
      <c r="U527" s="181">
        <f>INDEX('Policy Characteristics'!O:O,MATCH(PolicyLevers!$C527,'Policy Characteristics'!$C:$C,0))</f>
        <v>0</v>
      </c>
    </row>
    <row r="528" spans="1:21" s="189" customFormat="1" x14ac:dyDescent="0.25">
      <c r="A528" s="350" t="str">
        <f>INDEX('Policy Characteristics'!A:A,MATCH(PolicyLevers!$C528,'Policy Characteristics'!$C:$C,0))</f>
        <v>Industry</v>
      </c>
      <c r="B528" s="354" t="str">
        <f>INDEX('Policy Characteristics'!B:B,MATCH(PolicyLevers!$C528,'Policy Characteristics'!$C:$C,0))</f>
        <v>Industry Energy Efficiency Standards</v>
      </c>
      <c r="C528" s="189" t="str">
        <f t="shared" si="31"/>
        <v>Percentage Improvement in Eqpt Efficiency Standards above BAU</v>
      </c>
      <c r="D528" s="191" t="s">
        <v>2075</v>
      </c>
      <c r="E528" s="184" t="s">
        <v>812</v>
      </c>
      <c r="F528" s="181" t="s">
        <v>2121</v>
      </c>
      <c r="G528" s="184" t="s">
        <v>813</v>
      </c>
      <c r="H528" s="43">
        <v>1082</v>
      </c>
      <c r="I528" s="356" t="s">
        <v>310</v>
      </c>
      <c r="J528" s="189" t="str">
        <f>INDEX('Policy Characteristics'!D:D,MATCH(PolicyLevers!$C528,'Policy Characteristics'!$C:$C,0))</f>
        <v>Industry Energy Efficiency Standards</v>
      </c>
      <c r="K528" s="197" t="str">
        <f>INDEX('Policy Characteristics'!E:E,MATCH(PolicyLevers!$C528,'Policy Characteristics'!$C:$C,0))</f>
        <v>indst efficiency standards</v>
      </c>
      <c r="L528" s="197">
        <f>INDEX('Policy Characteristics'!F:F,MATCH(PolicyLevers!$C528,'Policy Characteristics'!$C:$C,0))</f>
        <v>0</v>
      </c>
      <c r="M528" s="197">
        <f>INDEX('Policy Characteristics'!G:G,MATCH(PolicyLevers!$C528,'Policy Characteristics'!$C:$C,0))</f>
        <v>0.25</v>
      </c>
      <c r="N528" s="197">
        <f>INDEX('Policy Characteristics'!H:H,MATCH(PolicyLevers!$C528,'Policy Characteristics'!$C:$C,0))</f>
        <v>0.01</v>
      </c>
      <c r="O528" s="199" t="str">
        <f>INDEX('Policy Characteristics'!I:I,MATCH(PolicyLevers!$C528,'Policy Characteristics'!$C:$C,0))</f>
        <v>% reduction in energy use</v>
      </c>
      <c r="P528" s="199"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199" t="str">
        <f>INDEX('Policy Characteristics'!K:K,MATCH(PolicyLevers!$C528,'Policy Characteristics'!$C:$C,0))</f>
        <v>industry-ag-main.html#eff-stds</v>
      </c>
      <c r="R528" s="199" t="str">
        <f>INDEX('Policy Characteristics'!L:L,MATCH(PolicyLevers!$C528,'Policy Characteristics'!$C:$C,0))</f>
        <v>industry-energy-efficiency-standards.html</v>
      </c>
      <c r="S528" s="219" t="str">
        <f>INDEX('Policy Characteristics'!M:M,MATCH(PolicyLevers!$C528,'Policy Characteristics'!$C:$C,0))</f>
        <v>U.S. DOE, 2016, Industrial Energy Efficiency Potential Analysis, https://energy.gov/sites/prod/files/2017/04/f34/energy-savings-by-state-industrial-methodology.pdf</v>
      </c>
      <c r="T528" s="199" t="str">
        <f>INDEX('Policy Characteristics'!N:N,MATCH(PolicyLevers!$C528,'Policy Characteristics'!$C:$C,0))</f>
        <v>U.S. DOE, 2016, Industrial Energy Efficiency Potential Analysis, https://energy.gov/sites/prod/files/2017/04/f34/energy-savings-by-state-industrial-methodology.pdf</v>
      </c>
      <c r="U528" s="181">
        <f>INDEX('Policy Characteristics'!O:O,MATCH(PolicyLevers!$C528,'Policy Characteristics'!$C:$C,0))</f>
        <v>0</v>
      </c>
    </row>
    <row r="529" spans="1:21" s="189" customFormat="1" x14ac:dyDescent="0.25">
      <c r="A529" s="350" t="str">
        <f>INDEX('Policy Characteristics'!A:A,MATCH(PolicyLevers!$C529,'Policy Characteristics'!$C:$C,0))</f>
        <v>Industry</v>
      </c>
      <c r="B529" s="354" t="str">
        <f>INDEX('Policy Characteristics'!B:B,MATCH(PolicyLevers!$C529,'Policy Characteristics'!$C:$C,0))</f>
        <v>Industry Energy Efficiency Standards</v>
      </c>
      <c r="C529" s="189" t="str">
        <f t="shared" si="31"/>
        <v>Percentage Improvement in Eqpt Efficiency Standards above BAU</v>
      </c>
      <c r="D529" s="191" t="s">
        <v>2075</v>
      </c>
      <c r="E529" s="184" t="s">
        <v>814</v>
      </c>
      <c r="F529" s="181" t="s">
        <v>2121</v>
      </c>
      <c r="G529" s="184" t="s">
        <v>815</v>
      </c>
      <c r="H529" s="43">
        <v>1083</v>
      </c>
      <c r="I529" s="356" t="s">
        <v>332</v>
      </c>
      <c r="J529" s="189" t="str">
        <f>INDEX('Policy Characteristics'!D:D,MATCH(PolicyLevers!$C529,'Policy Characteristics'!$C:$C,0))</f>
        <v>Industry Energy Efficiency Standards</v>
      </c>
      <c r="K529" s="197" t="str">
        <f>INDEX('Policy Characteristics'!E:E,MATCH(PolicyLevers!$C529,'Policy Characteristics'!$C:$C,0))</f>
        <v>indst efficiency standards</v>
      </c>
      <c r="L529" s="197">
        <f>INDEX('Policy Characteristics'!F:F,MATCH(PolicyLevers!$C529,'Policy Characteristics'!$C:$C,0))</f>
        <v>0</v>
      </c>
      <c r="M529" s="197">
        <f>INDEX('Policy Characteristics'!G:G,MATCH(PolicyLevers!$C529,'Policy Characteristics'!$C:$C,0))</f>
        <v>0.25</v>
      </c>
      <c r="N529" s="197">
        <f>INDEX('Policy Characteristics'!H:H,MATCH(PolicyLevers!$C529,'Policy Characteristics'!$C:$C,0))</f>
        <v>0.01</v>
      </c>
      <c r="O529" s="199" t="str">
        <f>INDEX('Policy Characteristics'!I:I,MATCH(PolicyLevers!$C529,'Policy Characteristics'!$C:$C,0))</f>
        <v>% reduction in energy use</v>
      </c>
      <c r="P529" s="199"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199" t="str">
        <f>INDEX('Policy Characteristics'!K:K,MATCH(PolicyLevers!$C529,'Policy Characteristics'!$C:$C,0))</f>
        <v>industry-ag-main.html#eff-stds</v>
      </c>
      <c r="R529" s="199" t="str">
        <f>INDEX('Policy Characteristics'!L:L,MATCH(PolicyLevers!$C529,'Policy Characteristics'!$C:$C,0))</f>
        <v>industry-energy-efficiency-standards.html</v>
      </c>
      <c r="S529" s="219" t="str">
        <f>INDEX('Policy Characteristics'!M:M,MATCH(PolicyLevers!$C529,'Policy Characteristics'!$C:$C,0))</f>
        <v>U.S. DOE, 2016, Industrial Energy Efficiency Potential Analysis, https://energy.gov/sites/prod/files/2017/04/f34/energy-savings-by-state-industrial-methodology.pdf</v>
      </c>
      <c r="T529" s="199" t="str">
        <f>INDEX('Policy Characteristics'!N:N,MATCH(PolicyLevers!$C529,'Policy Characteristics'!$C:$C,0))</f>
        <v>U.S. DOE, 2016, Industrial Energy Efficiency Potential Analysis, https://energy.gov/sites/prod/files/2017/04/f34/energy-savings-by-state-industrial-methodology.pdf</v>
      </c>
      <c r="U529" s="181">
        <f>INDEX('Policy Characteristics'!O:O,MATCH(PolicyLevers!$C529,'Policy Characteristics'!$C:$C,0))</f>
        <v>0</v>
      </c>
    </row>
    <row r="530" spans="1:21" s="189" customFormat="1" x14ac:dyDescent="0.25">
      <c r="A530" s="350" t="str">
        <f>INDEX('Policy Characteristics'!A:A,MATCH(PolicyLevers!$C530,'Policy Characteristics'!$C:$C,0))</f>
        <v>Industry</v>
      </c>
      <c r="B530" s="354" t="str">
        <f>INDEX('Policy Characteristics'!B:B,MATCH(PolicyLevers!$C530,'Policy Characteristics'!$C:$C,0))</f>
        <v>Industry Energy Efficiency Standards</v>
      </c>
      <c r="C530" s="189" t="str">
        <f t="shared" si="31"/>
        <v>Percentage Improvement in Eqpt Efficiency Standards above BAU</v>
      </c>
      <c r="D530" s="191" t="s">
        <v>2075</v>
      </c>
      <c r="E530" s="184" t="s">
        <v>816</v>
      </c>
      <c r="F530" s="181" t="s">
        <v>2121</v>
      </c>
      <c r="G530" s="184" t="s">
        <v>817</v>
      </c>
      <c r="H530" s="43">
        <v>1084</v>
      </c>
      <c r="I530" s="356" t="s">
        <v>332</v>
      </c>
      <c r="J530" s="189" t="str">
        <f>INDEX('Policy Characteristics'!D:D,MATCH(PolicyLevers!$C530,'Policy Characteristics'!$C:$C,0))</f>
        <v>Industry Energy Efficiency Standards</v>
      </c>
      <c r="K530" s="197" t="str">
        <f>INDEX('Policy Characteristics'!E:E,MATCH(PolicyLevers!$C530,'Policy Characteristics'!$C:$C,0))</f>
        <v>indst efficiency standards</v>
      </c>
      <c r="L530" s="197">
        <f>INDEX('Policy Characteristics'!F:F,MATCH(PolicyLevers!$C530,'Policy Characteristics'!$C:$C,0))</f>
        <v>0</v>
      </c>
      <c r="M530" s="197">
        <f>INDEX('Policy Characteristics'!G:G,MATCH(PolicyLevers!$C530,'Policy Characteristics'!$C:$C,0))</f>
        <v>0.25</v>
      </c>
      <c r="N530" s="197">
        <f>INDEX('Policy Characteristics'!H:H,MATCH(PolicyLevers!$C530,'Policy Characteristics'!$C:$C,0))</f>
        <v>0.01</v>
      </c>
      <c r="O530" s="199" t="str">
        <f>INDEX('Policy Characteristics'!I:I,MATCH(PolicyLevers!$C530,'Policy Characteristics'!$C:$C,0))</f>
        <v>% reduction in energy use</v>
      </c>
      <c r="P530" s="199"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199" t="str">
        <f>INDEX('Policy Characteristics'!K:K,MATCH(PolicyLevers!$C530,'Policy Characteristics'!$C:$C,0))</f>
        <v>industry-ag-main.html#eff-stds</v>
      </c>
      <c r="R530" s="199" t="str">
        <f>INDEX('Policy Characteristics'!L:L,MATCH(PolicyLevers!$C530,'Policy Characteristics'!$C:$C,0))</f>
        <v>industry-energy-efficiency-standards.html</v>
      </c>
      <c r="S530" s="219" t="str">
        <f>INDEX('Policy Characteristics'!M:M,MATCH(PolicyLevers!$C530,'Policy Characteristics'!$C:$C,0))</f>
        <v>U.S. DOE, 2016, Industrial Energy Efficiency Potential Analysis, https://energy.gov/sites/prod/files/2017/04/f34/energy-savings-by-state-industrial-methodology.pdf</v>
      </c>
      <c r="T530" s="199" t="str">
        <f>INDEX('Policy Characteristics'!N:N,MATCH(PolicyLevers!$C530,'Policy Characteristics'!$C:$C,0))</f>
        <v>U.S. DOE, 2016, Industrial Energy Efficiency Potential Analysis, https://energy.gov/sites/prod/files/2017/04/f34/energy-savings-by-state-industrial-methodology.pdf</v>
      </c>
      <c r="U530" s="181">
        <f>INDEX('Policy Characteristics'!O:O,MATCH(PolicyLevers!$C530,'Policy Characteristics'!$C:$C,0))</f>
        <v>0</v>
      </c>
    </row>
    <row r="531" spans="1:21" s="189" customFormat="1" x14ac:dyDescent="0.25">
      <c r="A531" s="350" t="str">
        <f>INDEX('Policy Characteristics'!A:A,MATCH(PolicyLevers!$C531,'Policy Characteristics'!$C:$C,0))</f>
        <v>Industry</v>
      </c>
      <c r="B531" s="354" t="str">
        <f>INDEX('Policy Characteristics'!B:B,MATCH(PolicyLevers!$C531,'Policy Characteristics'!$C:$C,0))</f>
        <v>Industry Energy Efficiency Standards</v>
      </c>
      <c r="C531" s="189" t="str">
        <f t="shared" si="31"/>
        <v>Percentage Improvement in Eqpt Efficiency Standards above BAU</v>
      </c>
      <c r="D531" s="191" t="s">
        <v>2075</v>
      </c>
      <c r="E531" s="184" t="s">
        <v>818</v>
      </c>
      <c r="F531" s="181" t="s">
        <v>2121</v>
      </c>
      <c r="G531" s="184" t="s">
        <v>819</v>
      </c>
      <c r="H531" s="43">
        <v>1085</v>
      </c>
      <c r="I531" s="356" t="s">
        <v>310</v>
      </c>
      <c r="J531" s="189" t="str">
        <f>INDEX('Policy Characteristics'!D:D,MATCH(PolicyLevers!$C531,'Policy Characteristics'!$C:$C,0))</f>
        <v>Industry Energy Efficiency Standards</v>
      </c>
      <c r="K531" s="197" t="str">
        <f>INDEX('Policy Characteristics'!E:E,MATCH(PolicyLevers!$C531,'Policy Characteristics'!$C:$C,0))</f>
        <v>indst efficiency standards</v>
      </c>
      <c r="L531" s="197">
        <f>INDEX('Policy Characteristics'!F:F,MATCH(PolicyLevers!$C531,'Policy Characteristics'!$C:$C,0))</f>
        <v>0</v>
      </c>
      <c r="M531" s="197">
        <f>INDEX('Policy Characteristics'!G:G,MATCH(PolicyLevers!$C531,'Policy Characteristics'!$C:$C,0))</f>
        <v>0.25</v>
      </c>
      <c r="N531" s="197">
        <f>INDEX('Policy Characteristics'!H:H,MATCH(PolicyLevers!$C531,'Policy Characteristics'!$C:$C,0))</f>
        <v>0.01</v>
      </c>
      <c r="O531" s="199" t="str">
        <f>INDEX('Policy Characteristics'!I:I,MATCH(PolicyLevers!$C531,'Policy Characteristics'!$C:$C,0))</f>
        <v>% reduction in energy use</v>
      </c>
      <c r="P531" s="199"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199" t="str">
        <f>INDEX('Policy Characteristics'!K:K,MATCH(PolicyLevers!$C531,'Policy Characteristics'!$C:$C,0))</f>
        <v>industry-ag-main.html#eff-stds</v>
      </c>
      <c r="R531" s="199" t="str">
        <f>INDEX('Policy Characteristics'!L:L,MATCH(PolicyLevers!$C531,'Policy Characteristics'!$C:$C,0))</f>
        <v>industry-energy-efficiency-standards.html</v>
      </c>
      <c r="S531" s="219" t="str">
        <f>INDEX('Policy Characteristics'!M:M,MATCH(PolicyLevers!$C531,'Policy Characteristics'!$C:$C,0))</f>
        <v>U.S. DOE, 2016, Industrial Energy Efficiency Potential Analysis, https://energy.gov/sites/prod/files/2017/04/f34/energy-savings-by-state-industrial-methodology.pdf</v>
      </c>
      <c r="T531" s="199" t="str">
        <f>INDEX('Policy Characteristics'!N:N,MATCH(PolicyLevers!$C531,'Policy Characteristics'!$C:$C,0))</f>
        <v>U.S. DOE, 2016, Industrial Energy Efficiency Potential Analysis, https://energy.gov/sites/prod/files/2017/04/f34/energy-savings-by-state-industrial-methodology.pdf</v>
      </c>
      <c r="U531" s="181">
        <f>INDEX('Policy Characteristics'!O:O,MATCH(PolicyLevers!$C531,'Policy Characteristics'!$C:$C,0))</f>
        <v>0</v>
      </c>
    </row>
    <row r="532" spans="1:21" s="189" customFormat="1" x14ac:dyDescent="0.25">
      <c r="A532" s="350" t="str">
        <f>INDEX('Policy Characteristics'!A:A,MATCH(PolicyLevers!$C532,'Policy Characteristics'!$C:$C,0))</f>
        <v>Industry</v>
      </c>
      <c r="B532" s="354" t="str">
        <f>INDEX('Policy Characteristics'!B:B,MATCH(PolicyLevers!$C532,'Policy Characteristics'!$C:$C,0))</f>
        <v>Industry Energy Efficiency Standards</v>
      </c>
      <c r="C532" s="189" t="str">
        <f t="shared" si="31"/>
        <v>Percentage Improvement in Eqpt Efficiency Standards above BAU</v>
      </c>
      <c r="D532" s="191" t="s">
        <v>2075</v>
      </c>
      <c r="E532" s="184" t="s">
        <v>820</v>
      </c>
      <c r="F532" s="181" t="s">
        <v>2121</v>
      </c>
      <c r="G532" s="184" t="s">
        <v>821</v>
      </c>
      <c r="H532" s="43">
        <v>1086</v>
      </c>
      <c r="I532" s="356" t="s">
        <v>310</v>
      </c>
      <c r="J532" s="189" t="str">
        <f>INDEX('Policy Characteristics'!D:D,MATCH(PolicyLevers!$C532,'Policy Characteristics'!$C:$C,0))</f>
        <v>Industry Energy Efficiency Standards</v>
      </c>
      <c r="K532" s="197" t="str">
        <f>INDEX('Policy Characteristics'!E:E,MATCH(PolicyLevers!$C532,'Policy Characteristics'!$C:$C,0))</f>
        <v>indst efficiency standards</v>
      </c>
      <c r="L532" s="197">
        <f>INDEX('Policy Characteristics'!F:F,MATCH(PolicyLevers!$C532,'Policy Characteristics'!$C:$C,0))</f>
        <v>0</v>
      </c>
      <c r="M532" s="197">
        <f>INDEX('Policy Characteristics'!G:G,MATCH(PolicyLevers!$C532,'Policy Characteristics'!$C:$C,0))</f>
        <v>0.25</v>
      </c>
      <c r="N532" s="197">
        <f>INDEX('Policy Characteristics'!H:H,MATCH(PolicyLevers!$C532,'Policy Characteristics'!$C:$C,0))</f>
        <v>0.01</v>
      </c>
      <c r="O532" s="199" t="str">
        <f>INDEX('Policy Characteristics'!I:I,MATCH(PolicyLevers!$C532,'Policy Characteristics'!$C:$C,0))</f>
        <v>% reduction in energy use</v>
      </c>
      <c r="P532" s="199"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199" t="str">
        <f>INDEX('Policy Characteristics'!K:K,MATCH(PolicyLevers!$C532,'Policy Characteristics'!$C:$C,0))</f>
        <v>industry-ag-main.html#eff-stds</v>
      </c>
      <c r="R532" s="199" t="str">
        <f>INDEX('Policy Characteristics'!L:L,MATCH(PolicyLevers!$C532,'Policy Characteristics'!$C:$C,0))</f>
        <v>industry-energy-efficiency-standards.html</v>
      </c>
      <c r="S532" s="219" t="str">
        <f>INDEX('Policy Characteristics'!M:M,MATCH(PolicyLevers!$C532,'Policy Characteristics'!$C:$C,0))</f>
        <v>U.S. DOE, 2016, Industrial Energy Efficiency Potential Analysis, https://energy.gov/sites/prod/files/2017/04/f34/energy-savings-by-state-industrial-methodology.pdf</v>
      </c>
      <c r="T532" s="199" t="str">
        <f>INDEX('Policy Characteristics'!N:N,MATCH(PolicyLevers!$C532,'Policy Characteristics'!$C:$C,0))</f>
        <v>U.S. DOE, 2016, Industrial Energy Efficiency Potential Analysis, https://energy.gov/sites/prod/files/2017/04/f34/energy-savings-by-state-industrial-methodology.pdf</v>
      </c>
      <c r="U532" s="181">
        <f>INDEX('Policy Characteristics'!O:O,MATCH(PolicyLevers!$C532,'Policy Characteristics'!$C:$C,0))</f>
        <v>0</v>
      </c>
    </row>
    <row r="533" spans="1:21" s="189" customFormat="1" x14ac:dyDescent="0.25">
      <c r="A533" s="350" t="str">
        <f>INDEX('Policy Characteristics'!A:A,MATCH(PolicyLevers!$C533,'Policy Characteristics'!$C:$C,0))</f>
        <v>Industry</v>
      </c>
      <c r="B533" s="354" t="str">
        <f>INDEX('Policy Characteristics'!B:B,MATCH(PolicyLevers!$C533,'Policy Characteristics'!$C:$C,0))</f>
        <v>Industry Energy Efficiency Standards</v>
      </c>
      <c r="C533" s="189" t="str">
        <f t="shared" si="31"/>
        <v>Percentage Improvement in Eqpt Efficiency Standards above BAU</v>
      </c>
      <c r="D533" s="191" t="s">
        <v>2075</v>
      </c>
      <c r="E533" s="184" t="s">
        <v>822</v>
      </c>
      <c r="F533" s="181" t="s">
        <v>2121</v>
      </c>
      <c r="G533" s="184" t="s">
        <v>823</v>
      </c>
      <c r="H533" s="43">
        <v>1087</v>
      </c>
      <c r="I533" s="356" t="s">
        <v>332</v>
      </c>
      <c r="J533" s="189" t="str">
        <f>INDEX('Policy Characteristics'!D:D,MATCH(PolicyLevers!$C533,'Policy Characteristics'!$C:$C,0))</f>
        <v>Industry Energy Efficiency Standards</v>
      </c>
      <c r="K533" s="197" t="str">
        <f>INDEX('Policy Characteristics'!E:E,MATCH(PolicyLevers!$C533,'Policy Characteristics'!$C:$C,0))</f>
        <v>indst efficiency standards</v>
      </c>
      <c r="L533" s="197">
        <f>INDEX('Policy Characteristics'!F:F,MATCH(PolicyLevers!$C533,'Policy Characteristics'!$C:$C,0))</f>
        <v>0</v>
      </c>
      <c r="M533" s="197">
        <f>INDEX('Policy Characteristics'!G:G,MATCH(PolicyLevers!$C533,'Policy Characteristics'!$C:$C,0))</f>
        <v>0.25</v>
      </c>
      <c r="N533" s="197">
        <f>INDEX('Policy Characteristics'!H:H,MATCH(PolicyLevers!$C533,'Policy Characteristics'!$C:$C,0))</f>
        <v>0.01</v>
      </c>
      <c r="O533" s="199" t="str">
        <f>INDEX('Policy Characteristics'!I:I,MATCH(PolicyLevers!$C533,'Policy Characteristics'!$C:$C,0))</f>
        <v>% reduction in energy use</v>
      </c>
      <c r="P533" s="199"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199" t="str">
        <f>INDEX('Policy Characteristics'!K:K,MATCH(PolicyLevers!$C533,'Policy Characteristics'!$C:$C,0))</f>
        <v>industry-ag-main.html#eff-stds</v>
      </c>
      <c r="R533" s="199" t="str">
        <f>INDEX('Policy Characteristics'!L:L,MATCH(PolicyLevers!$C533,'Policy Characteristics'!$C:$C,0))</f>
        <v>industry-energy-efficiency-standards.html</v>
      </c>
      <c r="S533" s="219" t="str">
        <f>INDEX('Policy Characteristics'!M:M,MATCH(PolicyLevers!$C533,'Policy Characteristics'!$C:$C,0))</f>
        <v>U.S. DOE, 2016, Industrial Energy Efficiency Potential Analysis, https://energy.gov/sites/prod/files/2017/04/f34/energy-savings-by-state-industrial-methodology.pdf</v>
      </c>
      <c r="T533" s="199" t="str">
        <f>INDEX('Policy Characteristics'!N:N,MATCH(PolicyLevers!$C533,'Policy Characteristics'!$C:$C,0))</f>
        <v>U.S. DOE, 2016, Industrial Energy Efficiency Potential Analysis, https://energy.gov/sites/prod/files/2017/04/f34/energy-savings-by-state-industrial-methodology.pdf</v>
      </c>
      <c r="U533" s="181">
        <f>INDEX('Policy Characteristics'!O:O,MATCH(PolicyLevers!$C533,'Policy Characteristics'!$C:$C,0))</f>
        <v>0</v>
      </c>
    </row>
    <row r="534" spans="1:21" s="189" customFormat="1" x14ac:dyDescent="0.25">
      <c r="A534" s="350" t="str">
        <f>INDEX('Policy Characteristics'!A:A,MATCH(PolicyLevers!$C534,'Policy Characteristics'!$C:$C,0))</f>
        <v>Industry</v>
      </c>
      <c r="B534" s="354" t="str">
        <f>INDEX('Policy Characteristics'!B:B,MATCH(PolicyLevers!$C534,'Policy Characteristics'!$C:$C,0))</f>
        <v>Industry Energy Efficiency Standards</v>
      </c>
      <c r="C534" s="189" t="str">
        <f t="shared" si="31"/>
        <v>Percentage Improvement in Eqpt Efficiency Standards above BAU</v>
      </c>
      <c r="D534" s="191" t="s">
        <v>2073</v>
      </c>
      <c r="E534" s="184" t="s">
        <v>799</v>
      </c>
      <c r="F534" s="181" t="s">
        <v>1833</v>
      </c>
      <c r="G534" s="184" t="s">
        <v>800</v>
      </c>
      <c r="H534" s="43">
        <v>1088</v>
      </c>
      <c r="I534" s="356" t="s">
        <v>310</v>
      </c>
      <c r="J534" s="189" t="str">
        <f>INDEX('Policy Characteristics'!D:D,MATCH(PolicyLevers!$C534,'Policy Characteristics'!$C:$C,0))</f>
        <v>Industry Energy Efficiency Standards</v>
      </c>
      <c r="K534" s="197" t="str">
        <f>INDEX('Policy Characteristics'!E:E,MATCH(PolicyLevers!$C534,'Policy Characteristics'!$C:$C,0))</f>
        <v>indst efficiency standards</v>
      </c>
      <c r="L534" s="197">
        <f>INDEX('Policy Characteristics'!F:F,MATCH(PolicyLevers!$C534,'Policy Characteristics'!$C:$C,0))</f>
        <v>0</v>
      </c>
      <c r="M534" s="197">
        <f>INDEX('Policy Characteristics'!G:G,MATCH(PolicyLevers!$C534,'Policy Characteristics'!$C:$C,0))</f>
        <v>0.25</v>
      </c>
      <c r="N534" s="197">
        <f>INDEX('Policy Characteristics'!H:H,MATCH(PolicyLevers!$C534,'Policy Characteristics'!$C:$C,0))</f>
        <v>0.01</v>
      </c>
      <c r="O534" s="199" t="str">
        <f>INDEX('Policy Characteristics'!I:I,MATCH(PolicyLevers!$C534,'Policy Characteristics'!$C:$C,0))</f>
        <v>% reduction in energy use</v>
      </c>
      <c r="P534" s="199"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199" t="str">
        <f>INDEX('Policy Characteristics'!K:K,MATCH(PolicyLevers!$C534,'Policy Characteristics'!$C:$C,0))</f>
        <v>industry-ag-main.html#eff-stds</v>
      </c>
      <c r="R534" s="199" t="str">
        <f>INDEX('Policy Characteristics'!L:L,MATCH(PolicyLevers!$C534,'Policy Characteristics'!$C:$C,0))</f>
        <v>industry-energy-efficiency-standards.html</v>
      </c>
      <c r="S534" s="219" t="str">
        <f>INDEX('Policy Characteristics'!M:M,MATCH(PolicyLevers!$C534,'Policy Characteristics'!$C:$C,0))</f>
        <v>U.S. DOE, 2016, Industrial Energy Efficiency Potential Analysis, https://energy.gov/sites/prod/files/2017/04/f34/energy-savings-by-state-industrial-methodology.pdf</v>
      </c>
      <c r="T534" s="199" t="str">
        <f>INDEX('Policy Characteristics'!N:N,MATCH(PolicyLevers!$C534,'Policy Characteristics'!$C:$C,0))</f>
        <v>U.S. DOE, 2016, Industrial Energy Efficiency Potential Analysis, https://energy.gov/sites/prod/files/2017/04/f34/energy-savings-by-state-industrial-methodology.pdf</v>
      </c>
      <c r="U534" s="181">
        <f>INDEX('Policy Characteristics'!O:O,MATCH(PolicyLevers!$C534,'Policy Characteristics'!$C:$C,0))</f>
        <v>0</v>
      </c>
    </row>
    <row r="535" spans="1:21" s="189" customFormat="1" x14ac:dyDescent="0.25">
      <c r="A535" s="350" t="str">
        <f>INDEX('Policy Characteristics'!A:A,MATCH(PolicyLevers!$C535,'Policy Characteristics'!$C:$C,0))</f>
        <v>Industry</v>
      </c>
      <c r="B535" s="354" t="str">
        <f>INDEX('Policy Characteristics'!B:B,MATCH(PolicyLevers!$C535,'Policy Characteristics'!$C:$C,0))</f>
        <v>Industry Energy Efficiency Standards</v>
      </c>
      <c r="C535" s="189" t="str">
        <f t="shared" si="31"/>
        <v>Percentage Improvement in Eqpt Efficiency Standards above BAU</v>
      </c>
      <c r="D535" s="191" t="s">
        <v>2073</v>
      </c>
      <c r="E535" s="184" t="s">
        <v>806</v>
      </c>
      <c r="F535" s="181" t="s">
        <v>1833</v>
      </c>
      <c r="G535" s="184" t="s">
        <v>807</v>
      </c>
      <c r="H535" s="43">
        <v>1089</v>
      </c>
      <c r="I535" s="356" t="s">
        <v>310</v>
      </c>
      <c r="J535" s="189" t="str">
        <f>INDEX('Policy Characteristics'!D:D,MATCH(PolicyLevers!$C535,'Policy Characteristics'!$C:$C,0))</f>
        <v>Industry Energy Efficiency Standards</v>
      </c>
      <c r="K535" s="197" t="str">
        <f>INDEX('Policy Characteristics'!E:E,MATCH(PolicyLevers!$C535,'Policy Characteristics'!$C:$C,0))</f>
        <v>indst efficiency standards</v>
      </c>
      <c r="L535" s="197">
        <f>INDEX('Policy Characteristics'!F:F,MATCH(PolicyLevers!$C535,'Policy Characteristics'!$C:$C,0))</f>
        <v>0</v>
      </c>
      <c r="M535" s="197">
        <f>INDEX('Policy Characteristics'!G:G,MATCH(PolicyLevers!$C535,'Policy Characteristics'!$C:$C,0))</f>
        <v>0.25</v>
      </c>
      <c r="N535" s="197">
        <f>INDEX('Policy Characteristics'!H:H,MATCH(PolicyLevers!$C535,'Policy Characteristics'!$C:$C,0))</f>
        <v>0.01</v>
      </c>
      <c r="O535" s="199" t="str">
        <f>INDEX('Policy Characteristics'!I:I,MATCH(PolicyLevers!$C535,'Policy Characteristics'!$C:$C,0))</f>
        <v>% reduction in energy use</v>
      </c>
      <c r="P535" s="199"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199" t="str">
        <f>INDEX('Policy Characteristics'!K:K,MATCH(PolicyLevers!$C535,'Policy Characteristics'!$C:$C,0))</f>
        <v>industry-ag-main.html#eff-stds</v>
      </c>
      <c r="R535" s="199" t="str">
        <f>INDEX('Policy Characteristics'!L:L,MATCH(PolicyLevers!$C535,'Policy Characteristics'!$C:$C,0))</f>
        <v>industry-energy-efficiency-standards.html</v>
      </c>
      <c r="S535" s="219" t="str">
        <f>INDEX('Policy Characteristics'!M:M,MATCH(PolicyLevers!$C535,'Policy Characteristics'!$C:$C,0))</f>
        <v>U.S. DOE, 2016, Industrial Energy Efficiency Potential Analysis, https://energy.gov/sites/prod/files/2017/04/f34/energy-savings-by-state-industrial-methodology.pdf</v>
      </c>
      <c r="T535" s="199" t="str">
        <f>INDEX('Policy Characteristics'!N:N,MATCH(PolicyLevers!$C535,'Policy Characteristics'!$C:$C,0))</f>
        <v>U.S. DOE, 2016, Industrial Energy Efficiency Potential Analysis, https://energy.gov/sites/prod/files/2017/04/f34/energy-savings-by-state-industrial-methodology.pdf</v>
      </c>
      <c r="U535" s="181">
        <f>INDEX('Policy Characteristics'!O:O,MATCH(PolicyLevers!$C535,'Policy Characteristics'!$C:$C,0))</f>
        <v>0</v>
      </c>
    </row>
    <row r="536" spans="1:21" s="189" customFormat="1" x14ac:dyDescent="0.25">
      <c r="A536" s="350" t="str">
        <f>INDEX('Policy Characteristics'!A:A,MATCH(PolicyLevers!$C536,'Policy Characteristics'!$C:$C,0))</f>
        <v>Industry</v>
      </c>
      <c r="B536" s="354" t="str">
        <f>INDEX('Policy Characteristics'!B:B,MATCH(PolicyLevers!$C536,'Policy Characteristics'!$C:$C,0))</f>
        <v>Industry Energy Efficiency Standards</v>
      </c>
      <c r="C536" s="189" t="str">
        <f t="shared" si="31"/>
        <v>Percentage Improvement in Eqpt Efficiency Standards above BAU</v>
      </c>
      <c r="D536" s="191" t="s">
        <v>2073</v>
      </c>
      <c r="E536" s="184" t="s">
        <v>808</v>
      </c>
      <c r="F536" s="181" t="s">
        <v>1833</v>
      </c>
      <c r="G536" s="184" t="s">
        <v>809</v>
      </c>
      <c r="H536" s="43">
        <v>1090</v>
      </c>
      <c r="I536" s="356" t="s">
        <v>310</v>
      </c>
      <c r="J536" s="189" t="str">
        <f>INDEX('Policy Characteristics'!D:D,MATCH(PolicyLevers!$C536,'Policy Characteristics'!$C:$C,0))</f>
        <v>Industry Energy Efficiency Standards</v>
      </c>
      <c r="K536" s="197" t="str">
        <f>INDEX('Policy Characteristics'!E:E,MATCH(PolicyLevers!$C536,'Policy Characteristics'!$C:$C,0))</f>
        <v>indst efficiency standards</v>
      </c>
      <c r="L536" s="197">
        <f>INDEX('Policy Characteristics'!F:F,MATCH(PolicyLevers!$C536,'Policy Characteristics'!$C:$C,0))</f>
        <v>0</v>
      </c>
      <c r="M536" s="197">
        <f>INDEX('Policy Characteristics'!G:G,MATCH(PolicyLevers!$C536,'Policy Characteristics'!$C:$C,0))</f>
        <v>0.25</v>
      </c>
      <c r="N536" s="197">
        <f>INDEX('Policy Characteristics'!H:H,MATCH(PolicyLevers!$C536,'Policy Characteristics'!$C:$C,0))</f>
        <v>0.01</v>
      </c>
      <c r="O536" s="199" t="str">
        <f>INDEX('Policy Characteristics'!I:I,MATCH(PolicyLevers!$C536,'Policy Characteristics'!$C:$C,0))</f>
        <v>% reduction in energy use</v>
      </c>
      <c r="P536" s="199"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199" t="str">
        <f>INDEX('Policy Characteristics'!K:K,MATCH(PolicyLevers!$C536,'Policy Characteristics'!$C:$C,0))</f>
        <v>industry-ag-main.html#eff-stds</v>
      </c>
      <c r="R536" s="199" t="str">
        <f>INDEX('Policy Characteristics'!L:L,MATCH(PolicyLevers!$C536,'Policy Characteristics'!$C:$C,0))</f>
        <v>industry-energy-efficiency-standards.html</v>
      </c>
      <c r="S536" s="219" t="str">
        <f>INDEX('Policy Characteristics'!M:M,MATCH(PolicyLevers!$C536,'Policy Characteristics'!$C:$C,0))</f>
        <v>U.S. DOE, 2016, Industrial Energy Efficiency Potential Analysis, https://energy.gov/sites/prod/files/2017/04/f34/energy-savings-by-state-industrial-methodology.pdf</v>
      </c>
      <c r="T536" s="199" t="str">
        <f>INDEX('Policy Characteristics'!N:N,MATCH(PolicyLevers!$C536,'Policy Characteristics'!$C:$C,0))</f>
        <v>U.S. DOE, 2016, Industrial Energy Efficiency Potential Analysis, https://energy.gov/sites/prod/files/2017/04/f34/energy-savings-by-state-industrial-methodology.pdf</v>
      </c>
      <c r="U536" s="181">
        <f>INDEX('Policy Characteristics'!O:O,MATCH(PolicyLevers!$C536,'Policy Characteristics'!$C:$C,0))</f>
        <v>0</v>
      </c>
    </row>
    <row r="537" spans="1:21" s="189" customFormat="1" x14ac:dyDescent="0.25">
      <c r="A537" s="350" t="str">
        <f>INDEX('Policy Characteristics'!A:A,MATCH(PolicyLevers!$C537,'Policy Characteristics'!$C:$C,0))</f>
        <v>Industry</v>
      </c>
      <c r="B537" s="354" t="str">
        <f>INDEX('Policy Characteristics'!B:B,MATCH(PolicyLevers!$C537,'Policy Characteristics'!$C:$C,0))</f>
        <v>Industry Energy Efficiency Standards</v>
      </c>
      <c r="C537" s="189" t="str">
        <f t="shared" si="31"/>
        <v>Percentage Improvement in Eqpt Efficiency Standards above BAU</v>
      </c>
      <c r="D537" s="191" t="s">
        <v>2073</v>
      </c>
      <c r="E537" s="184" t="s">
        <v>810</v>
      </c>
      <c r="F537" s="181" t="s">
        <v>1833</v>
      </c>
      <c r="G537" s="184" t="s">
        <v>811</v>
      </c>
      <c r="H537" s="43">
        <v>1091</v>
      </c>
      <c r="I537" s="356" t="s">
        <v>332</v>
      </c>
      <c r="J537" s="189" t="str">
        <f>INDEX('Policy Characteristics'!D:D,MATCH(PolicyLevers!$C537,'Policy Characteristics'!$C:$C,0))</f>
        <v>Industry Energy Efficiency Standards</v>
      </c>
      <c r="K537" s="197" t="str">
        <f>INDEX('Policy Characteristics'!E:E,MATCH(PolicyLevers!$C537,'Policy Characteristics'!$C:$C,0))</f>
        <v>indst efficiency standards</v>
      </c>
      <c r="L537" s="197">
        <f>INDEX('Policy Characteristics'!F:F,MATCH(PolicyLevers!$C537,'Policy Characteristics'!$C:$C,0))</f>
        <v>0</v>
      </c>
      <c r="M537" s="197">
        <f>INDEX('Policy Characteristics'!G:G,MATCH(PolicyLevers!$C537,'Policy Characteristics'!$C:$C,0))</f>
        <v>0.25</v>
      </c>
      <c r="N537" s="197">
        <f>INDEX('Policy Characteristics'!H:H,MATCH(PolicyLevers!$C537,'Policy Characteristics'!$C:$C,0))</f>
        <v>0.01</v>
      </c>
      <c r="O537" s="199" t="str">
        <f>INDEX('Policy Characteristics'!I:I,MATCH(PolicyLevers!$C537,'Policy Characteristics'!$C:$C,0))</f>
        <v>% reduction in energy use</v>
      </c>
      <c r="P537" s="199"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199" t="str">
        <f>INDEX('Policy Characteristics'!K:K,MATCH(PolicyLevers!$C537,'Policy Characteristics'!$C:$C,0))</f>
        <v>industry-ag-main.html#eff-stds</v>
      </c>
      <c r="R537" s="199" t="str">
        <f>INDEX('Policy Characteristics'!L:L,MATCH(PolicyLevers!$C537,'Policy Characteristics'!$C:$C,0))</f>
        <v>industry-energy-efficiency-standards.html</v>
      </c>
      <c r="S537" s="219" t="str">
        <f>INDEX('Policy Characteristics'!M:M,MATCH(PolicyLevers!$C537,'Policy Characteristics'!$C:$C,0))</f>
        <v>U.S. DOE, 2016, Industrial Energy Efficiency Potential Analysis, https://energy.gov/sites/prod/files/2017/04/f34/energy-savings-by-state-industrial-methodology.pdf</v>
      </c>
      <c r="T537" s="199" t="str">
        <f>INDEX('Policy Characteristics'!N:N,MATCH(PolicyLevers!$C537,'Policy Characteristics'!$C:$C,0))</f>
        <v>U.S. DOE, 2016, Industrial Energy Efficiency Potential Analysis, https://energy.gov/sites/prod/files/2017/04/f34/energy-savings-by-state-industrial-methodology.pdf</v>
      </c>
      <c r="U537" s="181">
        <f>INDEX('Policy Characteristics'!O:O,MATCH(PolicyLevers!$C537,'Policy Characteristics'!$C:$C,0))</f>
        <v>0</v>
      </c>
    </row>
    <row r="538" spans="1:21" s="189" customFormat="1" x14ac:dyDescent="0.25">
      <c r="A538" s="350" t="str">
        <f>INDEX('Policy Characteristics'!A:A,MATCH(PolicyLevers!$C538,'Policy Characteristics'!$C:$C,0))</f>
        <v>Industry</v>
      </c>
      <c r="B538" s="354" t="str">
        <f>INDEX('Policy Characteristics'!B:B,MATCH(PolicyLevers!$C538,'Policy Characteristics'!$C:$C,0))</f>
        <v>Industry Energy Efficiency Standards</v>
      </c>
      <c r="C538" s="189" t="str">
        <f t="shared" si="31"/>
        <v>Percentage Improvement in Eqpt Efficiency Standards above BAU</v>
      </c>
      <c r="D538" s="191" t="s">
        <v>2073</v>
      </c>
      <c r="E538" s="184" t="s">
        <v>812</v>
      </c>
      <c r="F538" s="181" t="s">
        <v>1833</v>
      </c>
      <c r="G538" s="184" t="s">
        <v>813</v>
      </c>
      <c r="H538" s="43">
        <v>1092</v>
      </c>
      <c r="I538" s="356" t="s">
        <v>310</v>
      </c>
      <c r="J538" s="189" t="str">
        <f>INDEX('Policy Characteristics'!D:D,MATCH(PolicyLevers!$C538,'Policy Characteristics'!$C:$C,0))</f>
        <v>Industry Energy Efficiency Standards</v>
      </c>
      <c r="K538" s="197" t="str">
        <f>INDEX('Policy Characteristics'!E:E,MATCH(PolicyLevers!$C538,'Policy Characteristics'!$C:$C,0))</f>
        <v>indst efficiency standards</v>
      </c>
      <c r="L538" s="197">
        <f>INDEX('Policy Characteristics'!F:F,MATCH(PolicyLevers!$C538,'Policy Characteristics'!$C:$C,0))</f>
        <v>0</v>
      </c>
      <c r="M538" s="197">
        <f>INDEX('Policy Characteristics'!G:G,MATCH(PolicyLevers!$C538,'Policy Characteristics'!$C:$C,0))</f>
        <v>0.25</v>
      </c>
      <c r="N538" s="197">
        <f>INDEX('Policy Characteristics'!H:H,MATCH(PolicyLevers!$C538,'Policy Characteristics'!$C:$C,0))</f>
        <v>0.01</v>
      </c>
      <c r="O538" s="199" t="str">
        <f>INDEX('Policy Characteristics'!I:I,MATCH(PolicyLevers!$C538,'Policy Characteristics'!$C:$C,0))</f>
        <v>% reduction in energy use</v>
      </c>
      <c r="P538" s="199"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199" t="str">
        <f>INDEX('Policy Characteristics'!K:K,MATCH(PolicyLevers!$C538,'Policy Characteristics'!$C:$C,0))</f>
        <v>industry-ag-main.html#eff-stds</v>
      </c>
      <c r="R538" s="199" t="str">
        <f>INDEX('Policy Characteristics'!L:L,MATCH(PolicyLevers!$C538,'Policy Characteristics'!$C:$C,0))</f>
        <v>industry-energy-efficiency-standards.html</v>
      </c>
      <c r="S538" s="219" t="str">
        <f>INDEX('Policy Characteristics'!M:M,MATCH(PolicyLevers!$C538,'Policy Characteristics'!$C:$C,0))</f>
        <v>U.S. DOE, 2016, Industrial Energy Efficiency Potential Analysis, https://energy.gov/sites/prod/files/2017/04/f34/energy-savings-by-state-industrial-methodology.pdf</v>
      </c>
      <c r="T538" s="199" t="str">
        <f>INDEX('Policy Characteristics'!N:N,MATCH(PolicyLevers!$C538,'Policy Characteristics'!$C:$C,0))</f>
        <v>U.S. DOE, 2016, Industrial Energy Efficiency Potential Analysis, https://energy.gov/sites/prod/files/2017/04/f34/energy-savings-by-state-industrial-methodology.pdf</v>
      </c>
      <c r="U538" s="181">
        <f>INDEX('Policy Characteristics'!O:O,MATCH(PolicyLevers!$C538,'Policy Characteristics'!$C:$C,0))</f>
        <v>0</v>
      </c>
    </row>
    <row r="539" spans="1:21" s="189" customFormat="1" x14ac:dyDescent="0.25">
      <c r="A539" s="350" t="str">
        <f>INDEX('Policy Characteristics'!A:A,MATCH(PolicyLevers!$C539,'Policy Characteristics'!$C:$C,0))</f>
        <v>Industry</v>
      </c>
      <c r="B539" s="354" t="str">
        <f>INDEX('Policy Characteristics'!B:B,MATCH(PolicyLevers!$C539,'Policy Characteristics'!$C:$C,0))</f>
        <v>Industry Energy Efficiency Standards</v>
      </c>
      <c r="C539" s="189" t="str">
        <f t="shared" si="31"/>
        <v>Percentage Improvement in Eqpt Efficiency Standards above BAU</v>
      </c>
      <c r="D539" s="191" t="s">
        <v>2073</v>
      </c>
      <c r="E539" s="184" t="s">
        <v>814</v>
      </c>
      <c r="F539" s="181" t="s">
        <v>1833</v>
      </c>
      <c r="G539" s="184" t="s">
        <v>815</v>
      </c>
      <c r="H539" s="43">
        <v>1093</v>
      </c>
      <c r="I539" s="356" t="s">
        <v>332</v>
      </c>
      <c r="J539" s="189" t="str">
        <f>INDEX('Policy Characteristics'!D:D,MATCH(PolicyLevers!$C539,'Policy Characteristics'!$C:$C,0))</f>
        <v>Industry Energy Efficiency Standards</v>
      </c>
      <c r="K539" s="197" t="str">
        <f>INDEX('Policy Characteristics'!E:E,MATCH(PolicyLevers!$C539,'Policy Characteristics'!$C:$C,0))</f>
        <v>indst efficiency standards</v>
      </c>
      <c r="L539" s="197">
        <f>INDEX('Policy Characteristics'!F:F,MATCH(PolicyLevers!$C539,'Policy Characteristics'!$C:$C,0))</f>
        <v>0</v>
      </c>
      <c r="M539" s="197">
        <f>INDEX('Policy Characteristics'!G:G,MATCH(PolicyLevers!$C539,'Policy Characteristics'!$C:$C,0))</f>
        <v>0.25</v>
      </c>
      <c r="N539" s="197">
        <f>INDEX('Policy Characteristics'!H:H,MATCH(PolicyLevers!$C539,'Policy Characteristics'!$C:$C,0))</f>
        <v>0.01</v>
      </c>
      <c r="O539" s="199" t="str">
        <f>INDEX('Policy Characteristics'!I:I,MATCH(PolicyLevers!$C539,'Policy Characteristics'!$C:$C,0))</f>
        <v>% reduction in energy use</v>
      </c>
      <c r="P539" s="199"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199" t="str">
        <f>INDEX('Policy Characteristics'!K:K,MATCH(PolicyLevers!$C539,'Policy Characteristics'!$C:$C,0))</f>
        <v>industry-ag-main.html#eff-stds</v>
      </c>
      <c r="R539" s="199" t="str">
        <f>INDEX('Policy Characteristics'!L:L,MATCH(PolicyLevers!$C539,'Policy Characteristics'!$C:$C,0))</f>
        <v>industry-energy-efficiency-standards.html</v>
      </c>
      <c r="S539" s="219" t="str">
        <f>INDEX('Policy Characteristics'!M:M,MATCH(PolicyLevers!$C539,'Policy Characteristics'!$C:$C,0))</f>
        <v>U.S. DOE, 2016, Industrial Energy Efficiency Potential Analysis, https://energy.gov/sites/prod/files/2017/04/f34/energy-savings-by-state-industrial-methodology.pdf</v>
      </c>
      <c r="T539" s="199" t="str">
        <f>INDEX('Policy Characteristics'!N:N,MATCH(PolicyLevers!$C539,'Policy Characteristics'!$C:$C,0))</f>
        <v>U.S. DOE, 2016, Industrial Energy Efficiency Potential Analysis, https://energy.gov/sites/prod/files/2017/04/f34/energy-savings-by-state-industrial-methodology.pdf</v>
      </c>
      <c r="U539" s="181">
        <f>INDEX('Policy Characteristics'!O:O,MATCH(PolicyLevers!$C539,'Policy Characteristics'!$C:$C,0))</f>
        <v>0</v>
      </c>
    </row>
    <row r="540" spans="1:21" s="189" customFormat="1" x14ac:dyDescent="0.25">
      <c r="A540" s="350" t="str">
        <f>INDEX('Policy Characteristics'!A:A,MATCH(PolicyLevers!$C540,'Policy Characteristics'!$C:$C,0))</f>
        <v>Industry</v>
      </c>
      <c r="B540" s="354" t="str">
        <f>INDEX('Policy Characteristics'!B:B,MATCH(PolicyLevers!$C540,'Policy Characteristics'!$C:$C,0))</f>
        <v>Industry Energy Efficiency Standards</v>
      </c>
      <c r="C540" s="189" t="str">
        <f t="shared" si="31"/>
        <v>Percentage Improvement in Eqpt Efficiency Standards above BAU</v>
      </c>
      <c r="D540" s="191" t="s">
        <v>2073</v>
      </c>
      <c r="E540" s="184" t="s">
        <v>816</v>
      </c>
      <c r="F540" s="181" t="s">
        <v>1833</v>
      </c>
      <c r="G540" s="184" t="s">
        <v>817</v>
      </c>
      <c r="H540" s="43">
        <v>1094</v>
      </c>
      <c r="I540" s="356" t="s">
        <v>332</v>
      </c>
      <c r="J540" s="189" t="str">
        <f>INDEX('Policy Characteristics'!D:D,MATCH(PolicyLevers!$C540,'Policy Characteristics'!$C:$C,0))</f>
        <v>Industry Energy Efficiency Standards</v>
      </c>
      <c r="K540" s="197" t="str">
        <f>INDEX('Policy Characteristics'!E:E,MATCH(PolicyLevers!$C540,'Policy Characteristics'!$C:$C,0))</f>
        <v>indst efficiency standards</v>
      </c>
      <c r="L540" s="197">
        <f>INDEX('Policy Characteristics'!F:F,MATCH(PolicyLevers!$C540,'Policy Characteristics'!$C:$C,0))</f>
        <v>0</v>
      </c>
      <c r="M540" s="197">
        <f>INDEX('Policy Characteristics'!G:G,MATCH(PolicyLevers!$C540,'Policy Characteristics'!$C:$C,0))</f>
        <v>0.25</v>
      </c>
      <c r="N540" s="197">
        <f>INDEX('Policy Characteristics'!H:H,MATCH(PolicyLevers!$C540,'Policy Characteristics'!$C:$C,0))</f>
        <v>0.01</v>
      </c>
      <c r="O540" s="199" t="str">
        <f>INDEX('Policy Characteristics'!I:I,MATCH(PolicyLevers!$C540,'Policy Characteristics'!$C:$C,0))</f>
        <v>% reduction in energy use</v>
      </c>
      <c r="P540" s="199"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199" t="str">
        <f>INDEX('Policy Characteristics'!K:K,MATCH(PolicyLevers!$C540,'Policy Characteristics'!$C:$C,0))</f>
        <v>industry-ag-main.html#eff-stds</v>
      </c>
      <c r="R540" s="199" t="str">
        <f>INDEX('Policy Characteristics'!L:L,MATCH(PolicyLevers!$C540,'Policy Characteristics'!$C:$C,0))</f>
        <v>industry-energy-efficiency-standards.html</v>
      </c>
      <c r="S540" s="219" t="str">
        <f>INDEX('Policy Characteristics'!M:M,MATCH(PolicyLevers!$C540,'Policy Characteristics'!$C:$C,0))</f>
        <v>U.S. DOE, 2016, Industrial Energy Efficiency Potential Analysis, https://energy.gov/sites/prod/files/2017/04/f34/energy-savings-by-state-industrial-methodology.pdf</v>
      </c>
      <c r="T540" s="199" t="str">
        <f>INDEX('Policy Characteristics'!N:N,MATCH(PolicyLevers!$C540,'Policy Characteristics'!$C:$C,0))</f>
        <v>U.S. DOE, 2016, Industrial Energy Efficiency Potential Analysis, https://energy.gov/sites/prod/files/2017/04/f34/energy-savings-by-state-industrial-methodology.pdf</v>
      </c>
      <c r="U540" s="181">
        <f>INDEX('Policy Characteristics'!O:O,MATCH(PolicyLevers!$C540,'Policy Characteristics'!$C:$C,0))</f>
        <v>0</v>
      </c>
    </row>
    <row r="541" spans="1:21" s="189" customFormat="1" x14ac:dyDescent="0.25">
      <c r="A541" s="350" t="str">
        <f>INDEX('Policy Characteristics'!A:A,MATCH(PolicyLevers!$C541,'Policy Characteristics'!$C:$C,0))</f>
        <v>Industry</v>
      </c>
      <c r="B541" s="354" t="str">
        <f>INDEX('Policy Characteristics'!B:B,MATCH(PolicyLevers!$C541,'Policy Characteristics'!$C:$C,0))</f>
        <v>Industry Energy Efficiency Standards</v>
      </c>
      <c r="C541" s="189" t="str">
        <f t="shared" si="31"/>
        <v>Percentage Improvement in Eqpt Efficiency Standards above BAU</v>
      </c>
      <c r="D541" s="191" t="s">
        <v>2073</v>
      </c>
      <c r="E541" s="184" t="s">
        <v>818</v>
      </c>
      <c r="F541" s="181" t="s">
        <v>1833</v>
      </c>
      <c r="G541" s="184" t="s">
        <v>819</v>
      </c>
      <c r="H541" s="43">
        <v>1095</v>
      </c>
      <c r="I541" s="356" t="s">
        <v>310</v>
      </c>
      <c r="J541" s="189" t="str">
        <f>INDEX('Policy Characteristics'!D:D,MATCH(PolicyLevers!$C541,'Policy Characteristics'!$C:$C,0))</f>
        <v>Industry Energy Efficiency Standards</v>
      </c>
      <c r="K541" s="197" t="str">
        <f>INDEX('Policy Characteristics'!E:E,MATCH(PolicyLevers!$C541,'Policy Characteristics'!$C:$C,0))</f>
        <v>indst efficiency standards</v>
      </c>
      <c r="L541" s="197">
        <f>INDEX('Policy Characteristics'!F:F,MATCH(PolicyLevers!$C541,'Policy Characteristics'!$C:$C,0))</f>
        <v>0</v>
      </c>
      <c r="M541" s="197">
        <f>INDEX('Policy Characteristics'!G:G,MATCH(PolicyLevers!$C541,'Policy Characteristics'!$C:$C,0))</f>
        <v>0.25</v>
      </c>
      <c r="N541" s="197">
        <f>INDEX('Policy Characteristics'!H:H,MATCH(PolicyLevers!$C541,'Policy Characteristics'!$C:$C,0))</f>
        <v>0.01</v>
      </c>
      <c r="O541" s="199" t="str">
        <f>INDEX('Policy Characteristics'!I:I,MATCH(PolicyLevers!$C541,'Policy Characteristics'!$C:$C,0))</f>
        <v>% reduction in energy use</v>
      </c>
      <c r="P541" s="199"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199" t="str">
        <f>INDEX('Policy Characteristics'!K:K,MATCH(PolicyLevers!$C541,'Policy Characteristics'!$C:$C,0))</f>
        <v>industry-ag-main.html#eff-stds</v>
      </c>
      <c r="R541" s="199" t="str">
        <f>INDEX('Policy Characteristics'!L:L,MATCH(PolicyLevers!$C541,'Policy Characteristics'!$C:$C,0))</f>
        <v>industry-energy-efficiency-standards.html</v>
      </c>
      <c r="S541" s="219" t="str">
        <f>INDEX('Policy Characteristics'!M:M,MATCH(PolicyLevers!$C541,'Policy Characteristics'!$C:$C,0))</f>
        <v>U.S. DOE, 2016, Industrial Energy Efficiency Potential Analysis, https://energy.gov/sites/prod/files/2017/04/f34/energy-savings-by-state-industrial-methodology.pdf</v>
      </c>
      <c r="T541" s="199" t="str">
        <f>INDEX('Policy Characteristics'!N:N,MATCH(PolicyLevers!$C541,'Policy Characteristics'!$C:$C,0))</f>
        <v>U.S. DOE, 2016, Industrial Energy Efficiency Potential Analysis, https://energy.gov/sites/prod/files/2017/04/f34/energy-savings-by-state-industrial-methodology.pdf</v>
      </c>
      <c r="U541" s="181">
        <f>INDEX('Policy Characteristics'!O:O,MATCH(PolicyLevers!$C541,'Policy Characteristics'!$C:$C,0))</f>
        <v>0</v>
      </c>
    </row>
    <row r="542" spans="1:21" s="189" customFormat="1" x14ac:dyDescent="0.25">
      <c r="A542" s="350" t="str">
        <f>INDEX('Policy Characteristics'!A:A,MATCH(PolicyLevers!$C542,'Policy Characteristics'!$C:$C,0))</f>
        <v>Industry</v>
      </c>
      <c r="B542" s="354" t="str">
        <f>INDEX('Policy Characteristics'!B:B,MATCH(PolicyLevers!$C542,'Policy Characteristics'!$C:$C,0))</f>
        <v>Industry Energy Efficiency Standards</v>
      </c>
      <c r="C542" s="189" t="str">
        <f t="shared" si="31"/>
        <v>Percentage Improvement in Eqpt Efficiency Standards above BAU</v>
      </c>
      <c r="D542" s="191" t="s">
        <v>2073</v>
      </c>
      <c r="E542" s="184" t="s">
        <v>820</v>
      </c>
      <c r="F542" s="181" t="s">
        <v>1833</v>
      </c>
      <c r="G542" s="184" t="s">
        <v>821</v>
      </c>
      <c r="H542" s="43">
        <v>1096</v>
      </c>
      <c r="I542" s="356" t="s">
        <v>310</v>
      </c>
      <c r="J542" s="189" t="str">
        <f>INDEX('Policy Characteristics'!D:D,MATCH(PolicyLevers!$C542,'Policy Characteristics'!$C:$C,0))</f>
        <v>Industry Energy Efficiency Standards</v>
      </c>
      <c r="K542" s="197" t="str">
        <f>INDEX('Policy Characteristics'!E:E,MATCH(PolicyLevers!$C542,'Policy Characteristics'!$C:$C,0))</f>
        <v>indst efficiency standards</v>
      </c>
      <c r="L542" s="197">
        <f>INDEX('Policy Characteristics'!F:F,MATCH(PolicyLevers!$C542,'Policy Characteristics'!$C:$C,0))</f>
        <v>0</v>
      </c>
      <c r="M542" s="197">
        <f>INDEX('Policy Characteristics'!G:G,MATCH(PolicyLevers!$C542,'Policy Characteristics'!$C:$C,0))</f>
        <v>0.25</v>
      </c>
      <c r="N542" s="197">
        <f>INDEX('Policy Characteristics'!H:H,MATCH(PolicyLevers!$C542,'Policy Characteristics'!$C:$C,0))</f>
        <v>0.01</v>
      </c>
      <c r="O542" s="199" t="str">
        <f>INDEX('Policy Characteristics'!I:I,MATCH(PolicyLevers!$C542,'Policy Characteristics'!$C:$C,0))</f>
        <v>% reduction in energy use</v>
      </c>
      <c r="P542" s="199"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199" t="str">
        <f>INDEX('Policy Characteristics'!K:K,MATCH(PolicyLevers!$C542,'Policy Characteristics'!$C:$C,0))</f>
        <v>industry-ag-main.html#eff-stds</v>
      </c>
      <c r="R542" s="199" t="str">
        <f>INDEX('Policy Characteristics'!L:L,MATCH(PolicyLevers!$C542,'Policy Characteristics'!$C:$C,0))</f>
        <v>industry-energy-efficiency-standards.html</v>
      </c>
      <c r="S542" s="219" t="str">
        <f>INDEX('Policy Characteristics'!M:M,MATCH(PolicyLevers!$C542,'Policy Characteristics'!$C:$C,0))</f>
        <v>U.S. DOE, 2016, Industrial Energy Efficiency Potential Analysis, https://energy.gov/sites/prod/files/2017/04/f34/energy-savings-by-state-industrial-methodology.pdf</v>
      </c>
      <c r="T542" s="199" t="str">
        <f>INDEX('Policy Characteristics'!N:N,MATCH(PolicyLevers!$C542,'Policy Characteristics'!$C:$C,0))</f>
        <v>U.S. DOE, 2016, Industrial Energy Efficiency Potential Analysis, https://energy.gov/sites/prod/files/2017/04/f34/energy-savings-by-state-industrial-methodology.pdf</v>
      </c>
      <c r="U542" s="181">
        <f>INDEX('Policy Characteristics'!O:O,MATCH(PolicyLevers!$C542,'Policy Characteristics'!$C:$C,0))</f>
        <v>0</v>
      </c>
    </row>
    <row r="543" spans="1:21" s="189" customFormat="1" x14ac:dyDescent="0.25">
      <c r="A543" s="350" t="str">
        <f>INDEX('Policy Characteristics'!A:A,MATCH(PolicyLevers!$C543,'Policy Characteristics'!$C:$C,0))</f>
        <v>Industry</v>
      </c>
      <c r="B543" s="354" t="str">
        <f>INDEX('Policy Characteristics'!B:B,MATCH(PolicyLevers!$C543,'Policy Characteristics'!$C:$C,0))</f>
        <v>Industry Energy Efficiency Standards</v>
      </c>
      <c r="C543" s="189" t="str">
        <f t="shared" si="31"/>
        <v>Percentage Improvement in Eqpt Efficiency Standards above BAU</v>
      </c>
      <c r="D543" s="191" t="s">
        <v>2073</v>
      </c>
      <c r="E543" s="184" t="s">
        <v>822</v>
      </c>
      <c r="F543" s="181" t="s">
        <v>1833</v>
      </c>
      <c r="G543" s="184" t="s">
        <v>823</v>
      </c>
      <c r="H543" s="43">
        <v>1097</v>
      </c>
      <c r="I543" s="356" t="s">
        <v>332</v>
      </c>
      <c r="J543" s="189" t="str">
        <f>INDEX('Policy Characteristics'!D:D,MATCH(PolicyLevers!$C543,'Policy Characteristics'!$C:$C,0))</f>
        <v>Industry Energy Efficiency Standards</v>
      </c>
      <c r="K543" s="197" t="str">
        <f>INDEX('Policy Characteristics'!E:E,MATCH(PolicyLevers!$C543,'Policy Characteristics'!$C:$C,0))</f>
        <v>indst efficiency standards</v>
      </c>
      <c r="L543" s="197">
        <f>INDEX('Policy Characteristics'!F:F,MATCH(PolicyLevers!$C543,'Policy Characteristics'!$C:$C,0))</f>
        <v>0</v>
      </c>
      <c r="M543" s="197">
        <f>INDEX('Policy Characteristics'!G:G,MATCH(PolicyLevers!$C543,'Policy Characteristics'!$C:$C,0))</f>
        <v>0.25</v>
      </c>
      <c r="N543" s="197">
        <f>INDEX('Policy Characteristics'!H:H,MATCH(PolicyLevers!$C543,'Policy Characteristics'!$C:$C,0))</f>
        <v>0.01</v>
      </c>
      <c r="O543" s="199" t="str">
        <f>INDEX('Policy Characteristics'!I:I,MATCH(PolicyLevers!$C543,'Policy Characteristics'!$C:$C,0))</f>
        <v>% reduction in energy use</v>
      </c>
      <c r="P543" s="199"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199" t="str">
        <f>INDEX('Policy Characteristics'!K:K,MATCH(PolicyLevers!$C543,'Policy Characteristics'!$C:$C,0))</f>
        <v>industry-ag-main.html#eff-stds</v>
      </c>
      <c r="R543" s="199" t="str">
        <f>INDEX('Policy Characteristics'!L:L,MATCH(PolicyLevers!$C543,'Policy Characteristics'!$C:$C,0))</f>
        <v>industry-energy-efficiency-standards.html</v>
      </c>
      <c r="S543" s="219" t="str">
        <f>INDEX('Policy Characteristics'!M:M,MATCH(PolicyLevers!$C543,'Policy Characteristics'!$C:$C,0))</f>
        <v>U.S. DOE, 2016, Industrial Energy Efficiency Potential Analysis, https://energy.gov/sites/prod/files/2017/04/f34/energy-savings-by-state-industrial-methodology.pdf</v>
      </c>
      <c r="T543" s="199" t="str">
        <f>INDEX('Policy Characteristics'!N:N,MATCH(PolicyLevers!$C543,'Policy Characteristics'!$C:$C,0))</f>
        <v>U.S. DOE, 2016, Industrial Energy Efficiency Potential Analysis, https://energy.gov/sites/prod/files/2017/04/f34/energy-savings-by-state-industrial-methodology.pdf</v>
      </c>
      <c r="U543" s="181">
        <f>INDEX('Policy Characteristics'!O:O,MATCH(PolicyLevers!$C543,'Policy Characteristics'!$C:$C,0))</f>
        <v>0</v>
      </c>
    </row>
    <row r="544" spans="1:21" s="189" customFormat="1" x14ac:dyDescent="0.25">
      <c r="A544" s="350" t="str">
        <f>INDEX('Policy Characteristics'!A:A,MATCH(PolicyLevers!$C544,'Policy Characteristics'!$C:$C,0))</f>
        <v>Industry</v>
      </c>
      <c r="B544" s="354" t="str">
        <f>INDEX('Policy Characteristics'!B:B,MATCH(PolicyLevers!$C544,'Policy Characteristics'!$C:$C,0))</f>
        <v>Industry Energy Efficiency Standards</v>
      </c>
      <c r="C544" s="189" t="str">
        <f t="shared" si="31"/>
        <v>Percentage Improvement in Eqpt Efficiency Standards above BAU</v>
      </c>
      <c r="D544" s="191" t="s">
        <v>2072</v>
      </c>
      <c r="E544" s="184" t="s">
        <v>799</v>
      </c>
      <c r="F544" s="181" t="s">
        <v>2120</v>
      </c>
      <c r="G544" s="184" t="s">
        <v>800</v>
      </c>
      <c r="H544" s="43">
        <v>1098</v>
      </c>
      <c r="I544" s="356" t="s">
        <v>310</v>
      </c>
      <c r="J544" s="189" t="str">
        <f>INDEX('Policy Characteristics'!D:D,MATCH(PolicyLevers!$C544,'Policy Characteristics'!$C:$C,0))</f>
        <v>Industry Energy Efficiency Standards</v>
      </c>
      <c r="K544" s="197" t="str">
        <f>INDEX('Policy Characteristics'!E:E,MATCH(PolicyLevers!$C544,'Policy Characteristics'!$C:$C,0))</f>
        <v>indst efficiency standards</v>
      </c>
      <c r="L544" s="197">
        <f>INDEX('Policy Characteristics'!F:F,MATCH(PolicyLevers!$C544,'Policy Characteristics'!$C:$C,0))</f>
        <v>0</v>
      </c>
      <c r="M544" s="197">
        <f>INDEX('Policy Characteristics'!G:G,MATCH(PolicyLevers!$C544,'Policy Characteristics'!$C:$C,0))</f>
        <v>0.25</v>
      </c>
      <c r="N544" s="197">
        <f>INDEX('Policy Characteristics'!H:H,MATCH(PolicyLevers!$C544,'Policy Characteristics'!$C:$C,0))</f>
        <v>0.01</v>
      </c>
      <c r="O544" s="199" t="str">
        <f>INDEX('Policy Characteristics'!I:I,MATCH(PolicyLevers!$C544,'Policy Characteristics'!$C:$C,0))</f>
        <v>% reduction in energy use</v>
      </c>
      <c r="P544" s="199"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199" t="str">
        <f>INDEX('Policy Characteristics'!K:K,MATCH(PolicyLevers!$C544,'Policy Characteristics'!$C:$C,0))</f>
        <v>industry-ag-main.html#eff-stds</v>
      </c>
      <c r="R544" s="199" t="str">
        <f>INDEX('Policy Characteristics'!L:L,MATCH(PolicyLevers!$C544,'Policy Characteristics'!$C:$C,0))</f>
        <v>industry-energy-efficiency-standards.html</v>
      </c>
      <c r="S544" s="219" t="str">
        <f>INDEX('Policy Characteristics'!M:M,MATCH(PolicyLevers!$C544,'Policy Characteristics'!$C:$C,0))</f>
        <v>U.S. DOE, 2016, Industrial Energy Efficiency Potential Analysis, https://energy.gov/sites/prod/files/2017/04/f34/energy-savings-by-state-industrial-methodology.pdf</v>
      </c>
      <c r="T544" s="199" t="str">
        <f>INDEX('Policy Characteristics'!N:N,MATCH(PolicyLevers!$C544,'Policy Characteristics'!$C:$C,0))</f>
        <v>U.S. DOE, 2016, Industrial Energy Efficiency Potential Analysis, https://energy.gov/sites/prod/files/2017/04/f34/energy-savings-by-state-industrial-methodology.pdf</v>
      </c>
      <c r="U544" s="181">
        <f>INDEX('Policy Characteristics'!O:O,MATCH(PolicyLevers!$C544,'Policy Characteristics'!$C:$C,0))</f>
        <v>0</v>
      </c>
    </row>
    <row r="545" spans="1:21" s="189" customFormat="1" x14ac:dyDescent="0.25">
      <c r="A545" s="350" t="str">
        <f>INDEX('Policy Characteristics'!A:A,MATCH(PolicyLevers!$C545,'Policy Characteristics'!$C:$C,0))</f>
        <v>Industry</v>
      </c>
      <c r="B545" s="354" t="str">
        <f>INDEX('Policy Characteristics'!B:B,MATCH(PolicyLevers!$C545,'Policy Characteristics'!$C:$C,0))</f>
        <v>Industry Energy Efficiency Standards</v>
      </c>
      <c r="C545" s="189" t="str">
        <f t="shared" si="31"/>
        <v>Percentage Improvement in Eqpt Efficiency Standards above BAU</v>
      </c>
      <c r="D545" s="191" t="s">
        <v>2072</v>
      </c>
      <c r="E545" s="184" t="s">
        <v>806</v>
      </c>
      <c r="F545" s="181" t="s">
        <v>2120</v>
      </c>
      <c r="G545" s="184" t="s">
        <v>807</v>
      </c>
      <c r="H545" s="43">
        <v>1099</v>
      </c>
      <c r="I545" s="356" t="s">
        <v>310</v>
      </c>
      <c r="J545" s="189" t="str">
        <f>INDEX('Policy Characteristics'!D:D,MATCH(PolicyLevers!$C545,'Policy Characteristics'!$C:$C,0))</f>
        <v>Industry Energy Efficiency Standards</v>
      </c>
      <c r="K545" s="197" t="str">
        <f>INDEX('Policy Characteristics'!E:E,MATCH(PolicyLevers!$C545,'Policy Characteristics'!$C:$C,0))</f>
        <v>indst efficiency standards</v>
      </c>
      <c r="L545" s="197">
        <f>INDEX('Policy Characteristics'!F:F,MATCH(PolicyLevers!$C545,'Policy Characteristics'!$C:$C,0))</f>
        <v>0</v>
      </c>
      <c r="M545" s="197">
        <f>INDEX('Policy Characteristics'!G:G,MATCH(PolicyLevers!$C545,'Policy Characteristics'!$C:$C,0))</f>
        <v>0.25</v>
      </c>
      <c r="N545" s="197">
        <f>INDEX('Policy Characteristics'!H:H,MATCH(PolicyLevers!$C545,'Policy Characteristics'!$C:$C,0))</f>
        <v>0.01</v>
      </c>
      <c r="O545" s="199" t="str">
        <f>INDEX('Policy Characteristics'!I:I,MATCH(PolicyLevers!$C545,'Policy Characteristics'!$C:$C,0))</f>
        <v>% reduction in energy use</v>
      </c>
      <c r="P545" s="199"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199" t="str">
        <f>INDEX('Policy Characteristics'!K:K,MATCH(PolicyLevers!$C545,'Policy Characteristics'!$C:$C,0))</f>
        <v>industry-ag-main.html#eff-stds</v>
      </c>
      <c r="R545" s="199" t="str">
        <f>INDEX('Policy Characteristics'!L:L,MATCH(PolicyLevers!$C545,'Policy Characteristics'!$C:$C,0))</f>
        <v>industry-energy-efficiency-standards.html</v>
      </c>
      <c r="S545" s="219" t="str">
        <f>INDEX('Policy Characteristics'!M:M,MATCH(PolicyLevers!$C545,'Policy Characteristics'!$C:$C,0))</f>
        <v>U.S. DOE, 2016, Industrial Energy Efficiency Potential Analysis, https://energy.gov/sites/prod/files/2017/04/f34/energy-savings-by-state-industrial-methodology.pdf</v>
      </c>
      <c r="T545" s="199" t="str">
        <f>INDEX('Policy Characteristics'!N:N,MATCH(PolicyLevers!$C545,'Policy Characteristics'!$C:$C,0))</f>
        <v>U.S. DOE, 2016, Industrial Energy Efficiency Potential Analysis, https://energy.gov/sites/prod/files/2017/04/f34/energy-savings-by-state-industrial-methodology.pdf</v>
      </c>
      <c r="U545" s="181">
        <f>INDEX('Policy Characteristics'!O:O,MATCH(PolicyLevers!$C545,'Policy Characteristics'!$C:$C,0))</f>
        <v>0</v>
      </c>
    </row>
    <row r="546" spans="1:21" s="189" customFormat="1" x14ac:dyDescent="0.25">
      <c r="A546" s="350" t="str">
        <f>INDEX('Policy Characteristics'!A:A,MATCH(PolicyLevers!$C546,'Policy Characteristics'!$C:$C,0))</f>
        <v>Industry</v>
      </c>
      <c r="B546" s="354" t="str">
        <f>INDEX('Policy Characteristics'!B:B,MATCH(PolicyLevers!$C546,'Policy Characteristics'!$C:$C,0))</f>
        <v>Industry Energy Efficiency Standards</v>
      </c>
      <c r="C546" s="189" t="str">
        <f t="shared" si="31"/>
        <v>Percentage Improvement in Eqpt Efficiency Standards above BAU</v>
      </c>
      <c r="D546" s="191" t="s">
        <v>2072</v>
      </c>
      <c r="E546" s="184" t="s">
        <v>808</v>
      </c>
      <c r="F546" s="181" t="s">
        <v>2120</v>
      </c>
      <c r="G546" s="184" t="s">
        <v>809</v>
      </c>
      <c r="H546" s="43">
        <v>1100</v>
      </c>
      <c r="I546" s="356" t="s">
        <v>310</v>
      </c>
      <c r="J546" s="189" t="str">
        <f>INDEX('Policy Characteristics'!D:D,MATCH(PolicyLevers!$C546,'Policy Characteristics'!$C:$C,0))</f>
        <v>Industry Energy Efficiency Standards</v>
      </c>
      <c r="K546" s="197" t="str">
        <f>INDEX('Policy Characteristics'!E:E,MATCH(PolicyLevers!$C546,'Policy Characteristics'!$C:$C,0))</f>
        <v>indst efficiency standards</v>
      </c>
      <c r="L546" s="197">
        <f>INDEX('Policy Characteristics'!F:F,MATCH(PolicyLevers!$C546,'Policy Characteristics'!$C:$C,0))</f>
        <v>0</v>
      </c>
      <c r="M546" s="197">
        <f>INDEX('Policy Characteristics'!G:G,MATCH(PolicyLevers!$C546,'Policy Characteristics'!$C:$C,0))</f>
        <v>0.25</v>
      </c>
      <c r="N546" s="197">
        <f>INDEX('Policy Characteristics'!H:H,MATCH(PolicyLevers!$C546,'Policy Characteristics'!$C:$C,0))</f>
        <v>0.01</v>
      </c>
      <c r="O546" s="199" t="str">
        <f>INDEX('Policy Characteristics'!I:I,MATCH(PolicyLevers!$C546,'Policy Characteristics'!$C:$C,0))</f>
        <v>% reduction in energy use</v>
      </c>
      <c r="P546" s="199"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199" t="str">
        <f>INDEX('Policy Characteristics'!K:K,MATCH(PolicyLevers!$C546,'Policy Characteristics'!$C:$C,0))</f>
        <v>industry-ag-main.html#eff-stds</v>
      </c>
      <c r="R546" s="199" t="str">
        <f>INDEX('Policy Characteristics'!L:L,MATCH(PolicyLevers!$C546,'Policy Characteristics'!$C:$C,0))</f>
        <v>industry-energy-efficiency-standards.html</v>
      </c>
      <c r="S546" s="219" t="str">
        <f>INDEX('Policy Characteristics'!M:M,MATCH(PolicyLevers!$C546,'Policy Characteristics'!$C:$C,0))</f>
        <v>U.S. DOE, 2016, Industrial Energy Efficiency Potential Analysis, https://energy.gov/sites/prod/files/2017/04/f34/energy-savings-by-state-industrial-methodology.pdf</v>
      </c>
      <c r="T546" s="199" t="str">
        <f>INDEX('Policy Characteristics'!N:N,MATCH(PolicyLevers!$C546,'Policy Characteristics'!$C:$C,0))</f>
        <v>U.S. DOE, 2016, Industrial Energy Efficiency Potential Analysis, https://energy.gov/sites/prod/files/2017/04/f34/energy-savings-by-state-industrial-methodology.pdf</v>
      </c>
      <c r="U546" s="181">
        <f>INDEX('Policy Characteristics'!O:O,MATCH(PolicyLevers!$C546,'Policy Characteristics'!$C:$C,0))</f>
        <v>0</v>
      </c>
    </row>
    <row r="547" spans="1:21" s="189" customFormat="1" x14ac:dyDescent="0.25">
      <c r="A547" s="350" t="str">
        <f>INDEX('Policy Characteristics'!A:A,MATCH(PolicyLevers!$C547,'Policy Characteristics'!$C:$C,0))</f>
        <v>Industry</v>
      </c>
      <c r="B547" s="354" t="str">
        <f>INDEX('Policy Characteristics'!B:B,MATCH(PolicyLevers!$C547,'Policy Characteristics'!$C:$C,0))</f>
        <v>Industry Energy Efficiency Standards</v>
      </c>
      <c r="C547" s="189" t="str">
        <f t="shared" si="31"/>
        <v>Percentage Improvement in Eqpt Efficiency Standards above BAU</v>
      </c>
      <c r="D547" s="191" t="s">
        <v>2072</v>
      </c>
      <c r="E547" s="184" t="s">
        <v>810</v>
      </c>
      <c r="F547" s="181" t="s">
        <v>2120</v>
      </c>
      <c r="G547" s="184" t="s">
        <v>811</v>
      </c>
      <c r="H547" s="43">
        <v>1101</v>
      </c>
      <c r="I547" s="356" t="s">
        <v>332</v>
      </c>
      <c r="J547" s="189" t="str">
        <f>INDEX('Policy Characteristics'!D:D,MATCH(PolicyLevers!$C547,'Policy Characteristics'!$C:$C,0))</f>
        <v>Industry Energy Efficiency Standards</v>
      </c>
      <c r="K547" s="197" t="str">
        <f>INDEX('Policy Characteristics'!E:E,MATCH(PolicyLevers!$C547,'Policy Characteristics'!$C:$C,0))</f>
        <v>indst efficiency standards</v>
      </c>
      <c r="L547" s="197">
        <f>INDEX('Policy Characteristics'!F:F,MATCH(PolicyLevers!$C547,'Policy Characteristics'!$C:$C,0))</f>
        <v>0</v>
      </c>
      <c r="M547" s="197">
        <f>INDEX('Policy Characteristics'!G:G,MATCH(PolicyLevers!$C547,'Policy Characteristics'!$C:$C,0))</f>
        <v>0.25</v>
      </c>
      <c r="N547" s="197">
        <f>INDEX('Policy Characteristics'!H:H,MATCH(PolicyLevers!$C547,'Policy Characteristics'!$C:$C,0))</f>
        <v>0.01</v>
      </c>
      <c r="O547" s="199" t="str">
        <f>INDEX('Policy Characteristics'!I:I,MATCH(PolicyLevers!$C547,'Policy Characteristics'!$C:$C,0))</f>
        <v>% reduction in energy use</v>
      </c>
      <c r="P547" s="199"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199" t="str">
        <f>INDEX('Policy Characteristics'!K:K,MATCH(PolicyLevers!$C547,'Policy Characteristics'!$C:$C,0))</f>
        <v>industry-ag-main.html#eff-stds</v>
      </c>
      <c r="R547" s="199" t="str">
        <f>INDEX('Policy Characteristics'!L:L,MATCH(PolicyLevers!$C547,'Policy Characteristics'!$C:$C,0))</f>
        <v>industry-energy-efficiency-standards.html</v>
      </c>
      <c r="S547" s="219" t="str">
        <f>INDEX('Policy Characteristics'!M:M,MATCH(PolicyLevers!$C547,'Policy Characteristics'!$C:$C,0))</f>
        <v>U.S. DOE, 2016, Industrial Energy Efficiency Potential Analysis, https://energy.gov/sites/prod/files/2017/04/f34/energy-savings-by-state-industrial-methodology.pdf</v>
      </c>
      <c r="T547" s="199" t="str">
        <f>INDEX('Policy Characteristics'!N:N,MATCH(PolicyLevers!$C547,'Policy Characteristics'!$C:$C,0))</f>
        <v>U.S. DOE, 2016, Industrial Energy Efficiency Potential Analysis, https://energy.gov/sites/prod/files/2017/04/f34/energy-savings-by-state-industrial-methodology.pdf</v>
      </c>
      <c r="U547" s="181">
        <f>INDEX('Policy Characteristics'!O:O,MATCH(PolicyLevers!$C547,'Policy Characteristics'!$C:$C,0))</f>
        <v>0</v>
      </c>
    </row>
    <row r="548" spans="1:21" s="189" customFormat="1" x14ac:dyDescent="0.25">
      <c r="A548" s="350" t="str">
        <f>INDEX('Policy Characteristics'!A:A,MATCH(PolicyLevers!$C548,'Policy Characteristics'!$C:$C,0))</f>
        <v>Industry</v>
      </c>
      <c r="B548" s="354" t="str">
        <f>INDEX('Policy Characteristics'!B:B,MATCH(PolicyLevers!$C548,'Policy Characteristics'!$C:$C,0))</f>
        <v>Industry Energy Efficiency Standards</v>
      </c>
      <c r="C548" s="189" t="str">
        <f t="shared" si="31"/>
        <v>Percentage Improvement in Eqpt Efficiency Standards above BAU</v>
      </c>
      <c r="D548" s="191" t="s">
        <v>2072</v>
      </c>
      <c r="E548" s="184" t="s">
        <v>812</v>
      </c>
      <c r="F548" s="181" t="s">
        <v>2120</v>
      </c>
      <c r="G548" s="184" t="s">
        <v>813</v>
      </c>
      <c r="H548" s="43">
        <v>1102</v>
      </c>
      <c r="I548" s="356" t="s">
        <v>310</v>
      </c>
      <c r="J548" s="189" t="str">
        <f>INDEX('Policy Characteristics'!D:D,MATCH(PolicyLevers!$C548,'Policy Characteristics'!$C:$C,0))</f>
        <v>Industry Energy Efficiency Standards</v>
      </c>
      <c r="K548" s="197" t="str">
        <f>INDEX('Policy Characteristics'!E:E,MATCH(PolicyLevers!$C548,'Policy Characteristics'!$C:$C,0))</f>
        <v>indst efficiency standards</v>
      </c>
      <c r="L548" s="197">
        <f>INDEX('Policy Characteristics'!F:F,MATCH(PolicyLevers!$C548,'Policy Characteristics'!$C:$C,0))</f>
        <v>0</v>
      </c>
      <c r="M548" s="197">
        <f>INDEX('Policy Characteristics'!G:G,MATCH(PolicyLevers!$C548,'Policy Characteristics'!$C:$C,0))</f>
        <v>0.25</v>
      </c>
      <c r="N548" s="197">
        <f>INDEX('Policy Characteristics'!H:H,MATCH(PolicyLevers!$C548,'Policy Characteristics'!$C:$C,0))</f>
        <v>0.01</v>
      </c>
      <c r="O548" s="199" t="str">
        <f>INDEX('Policy Characteristics'!I:I,MATCH(PolicyLevers!$C548,'Policy Characteristics'!$C:$C,0))</f>
        <v>% reduction in energy use</v>
      </c>
      <c r="P548" s="199"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199" t="str">
        <f>INDEX('Policy Characteristics'!K:K,MATCH(PolicyLevers!$C548,'Policy Characteristics'!$C:$C,0))</f>
        <v>industry-ag-main.html#eff-stds</v>
      </c>
      <c r="R548" s="199" t="str">
        <f>INDEX('Policy Characteristics'!L:L,MATCH(PolicyLevers!$C548,'Policy Characteristics'!$C:$C,0))</f>
        <v>industry-energy-efficiency-standards.html</v>
      </c>
      <c r="S548" s="219" t="str">
        <f>INDEX('Policy Characteristics'!M:M,MATCH(PolicyLevers!$C548,'Policy Characteristics'!$C:$C,0))</f>
        <v>U.S. DOE, 2016, Industrial Energy Efficiency Potential Analysis, https://energy.gov/sites/prod/files/2017/04/f34/energy-savings-by-state-industrial-methodology.pdf</v>
      </c>
      <c r="T548" s="199" t="str">
        <f>INDEX('Policy Characteristics'!N:N,MATCH(PolicyLevers!$C548,'Policy Characteristics'!$C:$C,0))</f>
        <v>U.S. DOE, 2016, Industrial Energy Efficiency Potential Analysis, https://energy.gov/sites/prod/files/2017/04/f34/energy-savings-by-state-industrial-methodology.pdf</v>
      </c>
      <c r="U548" s="181">
        <f>INDEX('Policy Characteristics'!O:O,MATCH(PolicyLevers!$C548,'Policy Characteristics'!$C:$C,0))</f>
        <v>0</v>
      </c>
    </row>
    <row r="549" spans="1:21" s="189" customFormat="1" x14ac:dyDescent="0.25">
      <c r="A549" s="350" t="str">
        <f>INDEX('Policy Characteristics'!A:A,MATCH(PolicyLevers!$C549,'Policy Characteristics'!$C:$C,0))</f>
        <v>Industry</v>
      </c>
      <c r="B549" s="354" t="str">
        <f>INDEX('Policy Characteristics'!B:B,MATCH(PolicyLevers!$C549,'Policy Characteristics'!$C:$C,0))</f>
        <v>Industry Energy Efficiency Standards</v>
      </c>
      <c r="C549" s="189" t="str">
        <f t="shared" ref="C549:C612" si="32">C$404</f>
        <v>Percentage Improvement in Eqpt Efficiency Standards above BAU</v>
      </c>
      <c r="D549" s="191" t="s">
        <v>2072</v>
      </c>
      <c r="E549" s="184" t="s">
        <v>814</v>
      </c>
      <c r="F549" s="181" t="s">
        <v>2120</v>
      </c>
      <c r="G549" s="184" t="s">
        <v>815</v>
      </c>
      <c r="H549" s="43">
        <v>1103</v>
      </c>
      <c r="I549" s="356" t="s">
        <v>332</v>
      </c>
      <c r="J549" s="189" t="str">
        <f>INDEX('Policy Characteristics'!D:D,MATCH(PolicyLevers!$C549,'Policy Characteristics'!$C:$C,0))</f>
        <v>Industry Energy Efficiency Standards</v>
      </c>
      <c r="K549" s="197" t="str">
        <f>INDEX('Policy Characteristics'!E:E,MATCH(PolicyLevers!$C549,'Policy Characteristics'!$C:$C,0))</f>
        <v>indst efficiency standards</v>
      </c>
      <c r="L549" s="197">
        <f>INDEX('Policy Characteristics'!F:F,MATCH(PolicyLevers!$C549,'Policy Characteristics'!$C:$C,0))</f>
        <v>0</v>
      </c>
      <c r="M549" s="197">
        <f>INDEX('Policy Characteristics'!G:G,MATCH(PolicyLevers!$C549,'Policy Characteristics'!$C:$C,0))</f>
        <v>0.25</v>
      </c>
      <c r="N549" s="197">
        <f>INDEX('Policy Characteristics'!H:H,MATCH(PolicyLevers!$C549,'Policy Characteristics'!$C:$C,0))</f>
        <v>0.01</v>
      </c>
      <c r="O549" s="199" t="str">
        <f>INDEX('Policy Characteristics'!I:I,MATCH(PolicyLevers!$C549,'Policy Characteristics'!$C:$C,0))</f>
        <v>% reduction in energy use</v>
      </c>
      <c r="P549" s="199"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199" t="str">
        <f>INDEX('Policy Characteristics'!K:K,MATCH(PolicyLevers!$C549,'Policy Characteristics'!$C:$C,0))</f>
        <v>industry-ag-main.html#eff-stds</v>
      </c>
      <c r="R549" s="199" t="str">
        <f>INDEX('Policy Characteristics'!L:L,MATCH(PolicyLevers!$C549,'Policy Characteristics'!$C:$C,0))</f>
        <v>industry-energy-efficiency-standards.html</v>
      </c>
      <c r="S549" s="219" t="str">
        <f>INDEX('Policy Characteristics'!M:M,MATCH(PolicyLevers!$C549,'Policy Characteristics'!$C:$C,0))</f>
        <v>U.S. DOE, 2016, Industrial Energy Efficiency Potential Analysis, https://energy.gov/sites/prod/files/2017/04/f34/energy-savings-by-state-industrial-methodology.pdf</v>
      </c>
      <c r="T549" s="199" t="str">
        <f>INDEX('Policy Characteristics'!N:N,MATCH(PolicyLevers!$C549,'Policy Characteristics'!$C:$C,0))</f>
        <v>U.S. DOE, 2016, Industrial Energy Efficiency Potential Analysis, https://energy.gov/sites/prod/files/2017/04/f34/energy-savings-by-state-industrial-methodology.pdf</v>
      </c>
      <c r="U549" s="181">
        <f>INDEX('Policy Characteristics'!O:O,MATCH(PolicyLevers!$C549,'Policy Characteristics'!$C:$C,0))</f>
        <v>0</v>
      </c>
    </row>
    <row r="550" spans="1:21" s="189" customFormat="1" x14ac:dyDescent="0.25">
      <c r="A550" s="350" t="str">
        <f>INDEX('Policy Characteristics'!A:A,MATCH(PolicyLevers!$C550,'Policy Characteristics'!$C:$C,0))</f>
        <v>Industry</v>
      </c>
      <c r="B550" s="354" t="str">
        <f>INDEX('Policy Characteristics'!B:B,MATCH(PolicyLevers!$C550,'Policy Characteristics'!$C:$C,0))</f>
        <v>Industry Energy Efficiency Standards</v>
      </c>
      <c r="C550" s="189" t="str">
        <f t="shared" si="32"/>
        <v>Percentage Improvement in Eqpt Efficiency Standards above BAU</v>
      </c>
      <c r="D550" s="191" t="s">
        <v>2072</v>
      </c>
      <c r="E550" s="184" t="s">
        <v>816</v>
      </c>
      <c r="F550" s="181" t="s">
        <v>2120</v>
      </c>
      <c r="G550" s="184" t="s">
        <v>817</v>
      </c>
      <c r="H550" s="43">
        <v>1104</v>
      </c>
      <c r="I550" s="356" t="s">
        <v>332</v>
      </c>
      <c r="J550" s="189" t="str">
        <f>INDEX('Policy Characteristics'!D:D,MATCH(PolicyLevers!$C550,'Policy Characteristics'!$C:$C,0))</f>
        <v>Industry Energy Efficiency Standards</v>
      </c>
      <c r="K550" s="197" t="str">
        <f>INDEX('Policy Characteristics'!E:E,MATCH(PolicyLevers!$C550,'Policy Characteristics'!$C:$C,0))</f>
        <v>indst efficiency standards</v>
      </c>
      <c r="L550" s="197">
        <f>INDEX('Policy Characteristics'!F:F,MATCH(PolicyLevers!$C550,'Policy Characteristics'!$C:$C,0))</f>
        <v>0</v>
      </c>
      <c r="M550" s="197">
        <f>INDEX('Policy Characteristics'!G:G,MATCH(PolicyLevers!$C550,'Policy Characteristics'!$C:$C,0))</f>
        <v>0.25</v>
      </c>
      <c r="N550" s="197">
        <f>INDEX('Policy Characteristics'!H:H,MATCH(PolicyLevers!$C550,'Policy Characteristics'!$C:$C,0))</f>
        <v>0.01</v>
      </c>
      <c r="O550" s="199" t="str">
        <f>INDEX('Policy Characteristics'!I:I,MATCH(PolicyLevers!$C550,'Policy Characteristics'!$C:$C,0))</f>
        <v>% reduction in energy use</v>
      </c>
      <c r="P550" s="199"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199" t="str">
        <f>INDEX('Policy Characteristics'!K:K,MATCH(PolicyLevers!$C550,'Policy Characteristics'!$C:$C,0))</f>
        <v>industry-ag-main.html#eff-stds</v>
      </c>
      <c r="R550" s="199" t="str">
        <f>INDEX('Policy Characteristics'!L:L,MATCH(PolicyLevers!$C550,'Policy Characteristics'!$C:$C,0))</f>
        <v>industry-energy-efficiency-standards.html</v>
      </c>
      <c r="S550" s="219" t="str">
        <f>INDEX('Policy Characteristics'!M:M,MATCH(PolicyLevers!$C550,'Policy Characteristics'!$C:$C,0))</f>
        <v>U.S. DOE, 2016, Industrial Energy Efficiency Potential Analysis, https://energy.gov/sites/prod/files/2017/04/f34/energy-savings-by-state-industrial-methodology.pdf</v>
      </c>
      <c r="T550" s="199" t="str">
        <f>INDEX('Policy Characteristics'!N:N,MATCH(PolicyLevers!$C550,'Policy Characteristics'!$C:$C,0))</f>
        <v>U.S. DOE, 2016, Industrial Energy Efficiency Potential Analysis, https://energy.gov/sites/prod/files/2017/04/f34/energy-savings-by-state-industrial-methodology.pdf</v>
      </c>
      <c r="U550" s="181">
        <f>INDEX('Policy Characteristics'!O:O,MATCH(PolicyLevers!$C550,'Policy Characteristics'!$C:$C,0))</f>
        <v>0</v>
      </c>
    </row>
    <row r="551" spans="1:21" s="189" customFormat="1" x14ac:dyDescent="0.25">
      <c r="A551" s="350" t="str">
        <f>INDEX('Policy Characteristics'!A:A,MATCH(PolicyLevers!$C551,'Policy Characteristics'!$C:$C,0))</f>
        <v>Industry</v>
      </c>
      <c r="B551" s="354" t="str">
        <f>INDEX('Policy Characteristics'!B:B,MATCH(PolicyLevers!$C551,'Policy Characteristics'!$C:$C,0))</f>
        <v>Industry Energy Efficiency Standards</v>
      </c>
      <c r="C551" s="189" t="str">
        <f t="shared" si="32"/>
        <v>Percentage Improvement in Eqpt Efficiency Standards above BAU</v>
      </c>
      <c r="D551" s="191" t="s">
        <v>2072</v>
      </c>
      <c r="E551" s="184" t="s">
        <v>818</v>
      </c>
      <c r="F551" s="181" t="s">
        <v>2120</v>
      </c>
      <c r="G551" s="184" t="s">
        <v>819</v>
      </c>
      <c r="H551" s="43">
        <v>1105</v>
      </c>
      <c r="I551" s="356" t="s">
        <v>310</v>
      </c>
      <c r="J551" s="189" t="str">
        <f>INDEX('Policy Characteristics'!D:D,MATCH(PolicyLevers!$C551,'Policy Characteristics'!$C:$C,0))</f>
        <v>Industry Energy Efficiency Standards</v>
      </c>
      <c r="K551" s="197" t="str">
        <f>INDEX('Policy Characteristics'!E:E,MATCH(PolicyLevers!$C551,'Policy Characteristics'!$C:$C,0))</f>
        <v>indst efficiency standards</v>
      </c>
      <c r="L551" s="197">
        <f>INDEX('Policy Characteristics'!F:F,MATCH(PolicyLevers!$C551,'Policy Characteristics'!$C:$C,0))</f>
        <v>0</v>
      </c>
      <c r="M551" s="197">
        <f>INDEX('Policy Characteristics'!G:G,MATCH(PolicyLevers!$C551,'Policy Characteristics'!$C:$C,0))</f>
        <v>0.25</v>
      </c>
      <c r="N551" s="197">
        <f>INDEX('Policy Characteristics'!H:H,MATCH(PolicyLevers!$C551,'Policy Characteristics'!$C:$C,0))</f>
        <v>0.01</v>
      </c>
      <c r="O551" s="199" t="str">
        <f>INDEX('Policy Characteristics'!I:I,MATCH(PolicyLevers!$C551,'Policy Characteristics'!$C:$C,0))</f>
        <v>% reduction in energy use</v>
      </c>
      <c r="P551" s="199"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199" t="str">
        <f>INDEX('Policy Characteristics'!K:K,MATCH(PolicyLevers!$C551,'Policy Characteristics'!$C:$C,0))</f>
        <v>industry-ag-main.html#eff-stds</v>
      </c>
      <c r="R551" s="199" t="str">
        <f>INDEX('Policy Characteristics'!L:L,MATCH(PolicyLevers!$C551,'Policy Characteristics'!$C:$C,0))</f>
        <v>industry-energy-efficiency-standards.html</v>
      </c>
      <c r="S551" s="219" t="str">
        <f>INDEX('Policy Characteristics'!M:M,MATCH(PolicyLevers!$C551,'Policy Characteristics'!$C:$C,0))</f>
        <v>U.S. DOE, 2016, Industrial Energy Efficiency Potential Analysis, https://energy.gov/sites/prod/files/2017/04/f34/energy-savings-by-state-industrial-methodology.pdf</v>
      </c>
      <c r="T551" s="199" t="str">
        <f>INDEX('Policy Characteristics'!N:N,MATCH(PolicyLevers!$C551,'Policy Characteristics'!$C:$C,0))</f>
        <v>U.S. DOE, 2016, Industrial Energy Efficiency Potential Analysis, https://energy.gov/sites/prod/files/2017/04/f34/energy-savings-by-state-industrial-methodology.pdf</v>
      </c>
      <c r="U551" s="181">
        <f>INDEX('Policy Characteristics'!O:O,MATCH(PolicyLevers!$C551,'Policy Characteristics'!$C:$C,0))</f>
        <v>0</v>
      </c>
    </row>
    <row r="552" spans="1:21" s="189" customFormat="1" x14ac:dyDescent="0.25">
      <c r="A552" s="350" t="str">
        <f>INDEX('Policy Characteristics'!A:A,MATCH(PolicyLevers!$C552,'Policy Characteristics'!$C:$C,0))</f>
        <v>Industry</v>
      </c>
      <c r="B552" s="354" t="str">
        <f>INDEX('Policy Characteristics'!B:B,MATCH(PolicyLevers!$C552,'Policy Characteristics'!$C:$C,0))</f>
        <v>Industry Energy Efficiency Standards</v>
      </c>
      <c r="C552" s="189" t="str">
        <f t="shared" si="32"/>
        <v>Percentage Improvement in Eqpt Efficiency Standards above BAU</v>
      </c>
      <c r="D552" s="191" t="s">
        <v>2072</v>
      </c>
      <c r="E552" s="184" t="s">
        <v>820</v>
      </c>
      <c r="F552" s="181" t="s">
        <v>2120</v>
      </c>
      <c r="G552" s="184" t="s">
        <v>821</v>
      </c>
      <c r="H552" s="43">
        <v>1106</v>
      </c>
      <c r="I552" s="356" t="s">
        <v>310</v>
      </c>
      <c r="J552" s="189" t="str">
        <f>INDEX('Policy Characteristics'!D:D,MATCH(PolicyLevers!$C552,'Policy Characteristics'!$C:$C,0))</f>
        <v>Industry Energy Efficiency Standards</v>
      </c>
      <c r="K552" s="197" t="str">
        <f>INDEX('Policy Characteristics'!E:E,MATCH(PolicyLevers!$C552,'Policy Characteristics'!$C:$C,0))</f>
        <v>indst efficiency standards</v>
      </c>
      <c r="L552" s="197">
        <f>INDEX('Policy Characteristics'!F:F,MATCH(PolicyLevers!$C552,'Policy Characteristics'!$C:$C,0))</f>
        <v>0</v>
      </c>
      <c r="M552" s="197">
        <f>INDEX('Policy Characteristics'!G:G,MATCH(PolicyLevers!$C552,'Policy Characteristics'!$C:$C,0))</f>
        <v>0.25</v>
      </c>
      <c r="N552" s="197">
        <f>INDEX('Policy Characteristics'!H:H,MATCH(PolicyLevers!$C552,'Policy Characteristics'!$C:$C,0))</f>
        <v>0.01</v>
      </c>
      <c r="O552" s="199" t="str">
        <f>INDEX('Policy Characteristics'!I:I,MATCH(PolicyLevers!$C552,'Policy Characteristics'!$C:$C,0))</f>
        <v>% reduction in energy use</v>
      </c>
      <c r="P552" s="199"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199" t="str">
        <f>INDEX('Policy Characteristics'!K:K,MATCH(PolicyLevers!$C552,'Policy Characteristics'!$C:$C,0))</f>
        <v>industry-ag-main.html#eff-stds</v>
      </c>
      <c r="R552" s="199" t="str">
        <f>INDEX('Policy Characteristics'!L:L,MATCH(PolicyLevers!$C552,'Policy Characteristics'!$C:$C,0))</f>
        <v>industry-energy-efficiency-standards.html</v>
      </c>
      <c r="S552" s="219" t="str">
        <f>INDEX('Policy Characteristics'!M:M,MATCH(PolicyLevers!$C552,'Policy Characteristics'!$C:$C,0))</f>
        <v>U.S. DOE, 2016, Industrial Energy Efficiency Potential Analysis, https://energy.gov/sites/prod/files/2017/04/f34/energy-savings-by-state-industrial-methodology.pdf</v>
      </c>
      <c r="T552" s="199" t="str">
        <f>INDEX('Policy Characteristics'!N:N,MATCH(PolicyLevers!$C552,'Policy Characteristics'!$C:$C,0))</f>
        <v>U.S. DOE, 2016, Industrial Energy Efficiency Potential Analysis, https://energy.gov/sites/prod/files/2017/04/f34/energy-savings-by-state-industrial-methodology.pdf</v>
      </c>
      <c r="U552" s="181">
        <f>INDEX('Policy Characteristics'!O:O,MATCH(PolicyLevers!$C552,'Policy Characteristics'!$C:$C,0))</f>
        <v>0</v>
      </c>
    </row>
    <row r="553" spans="1:21" s="189" customFormat="1" x14ac:dyDescent="0.25">
      <c r="A553" s="350" t="str">
        <f>INDEX('Policy Characteristics'!A:A,MATCH(PolicyLevers!$C553,'Policy Characteristics'!$C:$C,0))</f>
        <v>Industry</v>
      </c>
      <c r="B553" s="354" t="str">
        <f>INDEX('Policy Characteristics'!B:B,MATCH(PolicyLevers!$C553,'Policy Characteristics'!$C:$C,0))</f>
        <v>Industry Energy Efficiency Standards</v>
      </c>
      <c r="C553" s="189" t="str">
        <f t="shared" si="32"/>
        <v>Percentage Improvement in Eqpt Efficiency Standards above BAU</v>
      </c>
      <c r="D553" s="191" t="s">
        <v>2072</v>
      </c>
      <c r="E553" s="184" t="s">
        <v>822</v>
      </c>
      <c r="F553" s="181" t="s">
        <v>2120</v>
      </c>
      <c r="G553" s="184" t="s">
        <v>823</v>
      </c>
      <c r="H553" s="43">
        <v>1107</v>
      </c>
      <c r="I553" s="356" t="s">
        <v>332</v>
      </c>
      <c r="J553" s="189" t="str">
        <f>INDEX('Policy Characteristics'!D:D,MATCH(PolicyLevers!$C553,'Policy Characteristics'!$C:$C,0))</f>
        <v>Industry Energy Efficiency Standards</v>
      </c>
      <c r="K553" s="197" t="str">
        <f>INDEX('Policy Characteristics'!E:E,MATCH(PolicyLevers!$C553,'Policy Characteristics'!$C:$C,0))</f>
        <v>indst efficiency standards</v>
      </c>
      <c r="L553" s="197">
        <f>INDEX('Policy Characteristics'!F:F,MATCH(PolicyLevers!$C553,'Policy Characteristics'!$C:$C,0))</f>
        <v>0</v>
      </c>
      <c r="M553" s="197">
        <f>INDEX('Policy Characteristics'!G:G,MATCH(PolicyLevers!$C553,'Policy Characteristics'!$C:$C,0))</f>
        <v>0.25</v>
      </c>
      <c r="N553" s="197">
        <f>INDEX('Policy Characteristics'!H:H,MATCH(PolicyLevers!$C553,'Policy Characteristics'!$C:$C,0))</f>
        <v>0.01</v>
      </c>
      <c r="O553" s="199" t="str">
        <f>INDEX('Policy Characteristics'!I:I,MATCH(PolicyLevers!$C553,'Policy Characteristics'!$C:$C,0))</f>
        <v>% reduction in energy use</v>
      </c>
      <c r="P553" s="199"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199" t="str">
        <f>INDEX('Policy Characteristics'!K:K,MATCH(PolicyLevers!$C553,'Policy Characteristics'!$C:$C,0))</f>
        <v>industry-ag-main.html#eff-stds</v>
      </c>
      <c r="R553" s="199" t="str">
        <f>INDEX('Policy Characteristics'!L:L,MATCH(PolicyLevers!$C553,'Policy Characteristics'!$C:$C,0))</f>
        <v>industry-energy-efficiency-standards.html</v>
      </c>
      <c r="S553" s="219" t="str">
        <f>INDEX('Policy Characteristics'!M:M,MATCH(PolicyLevers!$C553,'Policy Characteristics'!$C:$C,0))</f>
        <v>U.S. DOE, 2016, Industrial Energy Efficiency Potential Analysis, https://energy.gov/sites/prod/files/2017/04/f34/energy-savings-by-state-industrial-methodology.pdf</v>
      </c>
      <c r="T553" s="199" t="str">
        <f>INDEX('Policy Characteristics'!N:N,MATCH(PolicyLevers!$C553,'Policy Characteristics'!$C:$C,0))</f>
        <v>U.S. DOE, 2016, Industrial Energy Efficiency Potential Analysis, https://energy.gov/sites/prod/files/2017/04/f34/energy-savings-by-state-industrial-methodology.pdf</v>
      </c>
      <c r="U553" s="181">
        <f>INDEX('Policy Characteristics'!O:O,MATCH(PolicyLevers!$C553,'Policy Characteristics'!$C:$C,0))</f>
        <v>0</v>
      </c>
    </row>
    <row r="554" spans="1:21" s="189" customFormat="1" x14ac:dyDescent="0.25">
      <c r="A554" s="350" t="str">
        <f>INDEX('Policy Characteristics'!A:A,MATCH(PolicyLevers!$C554,'Policy Characteristics'!$C:$C,0))</f>
        <v>Industry</v>
      </c>
      <c r="B554" s="354" t="str">
        <f>INDEX('Policy Characteristics'!B:B,MATCH(PolicyLevers!$C554,'Policy Characteristics'!$C:$C,0))</f>
        <v>Industry Energy Efficiency Standards</v>
      </c>
      <c r="C554" s="189" t="str">
        <f t="shared" si="32"/>
        <v>Percentage Improvement in Eqpt Efficiency Standards above BAU</v>
      </c>
      <c r="D554" s="191" t="s">
        <v>2070</v>
      </c>
      <c r="E554" s="184" t="s">
        <v>799</v>
      </c>
      <c r="F554" s="181" t="s">
        <v>2119</v>
      </c>
      <c r="G554" s="184" t="s">
        <v>800</v>
      </c>
      <c r="H554" s="43">
        <v>1108</v>
      </c>
      <c r="I554" s="356" t="s">
        <v>310</v>
      </c>
      <c r="J554" s="189" t="str">
        <f>INDEX('Policy Characteristics'!D:D,MATCH(PolicyLevers!$C554,'Policy Characteristics'!$C:$C,0))</f>
        <v>Industry Energy Efficiency Standards</v>
      </c>
      <c r="K554" s="197" t="str">
        <f>INDEX('Policy Characteristics'!E:E,MATCH(PolicyLevers!$C554,'Policy Characteristics'!$C:$C,0))</f>
        <v>indst efficiency standards</v>
      </c>
      <c r="L554" s="197">
        <f>INDEX('Policy Characteristics'!F:F,MATCH(PolicyLevers!$C554,'Policy Characteristics'!$C:$C,0))</f>
        <v>0</v>
      </c>
      <c r="M554" s="197">
        <f>INDEX('Policy Characteristics'!G:G,MATCH(PolicyLevers!$C554,'Policy Characteristics'!$C:$C,0))</f>
        <v>0.25</v>
      </c>
      <c r="N554" s="197">
        <f>INDEX('Policy Characteristics'!H:H,MATCH(PolicyLevers!$C554,'Policy Characteristics'!$C:$C,0))</f>
        <v>0.01</v>
      </c>
      <c r="O554" s="199" t="str">
        <f>INDEX('Policy Characteristics'!I:I,MATCH(PolicyLevers!$C554,'Policy Characteristics'!$C:$C,0))</f>
        <v>% reduction in energy use</v>
      </c>
      <c r="P554" s="199"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199" t="str">
        <f>INDEX('Policy Characteristics'!K:K,MATCH(PolicyLevers!$C554,'Policy Characteristics'!$C:$C,0))</f>
        <v>industry-ag-main.html#eff-stds</v>
      </c>
      <c r="R554" s="199" t="str">
        <f>INDEX('Policy Characteristics'!L:L,MATCH(PolicyLevers!$C554,'Policy Characteristics'!$C:$C,0))</f>
        <v>industry-energy-efficiency-standards.html</v>
      </c>
      <c r="S554" s="219" t="str">
        <f>INDEX('Policy Characteristics'!M:M,MATCH(PolicyLevers!$C554,'Policy Characteristics'!$C:$C,0))</f>
        <v>U.S. DOE, 2016, Industrial Energy Efficiency Potential Analysis, https://energy.gov/sites/prod/files/2017/04/f34/energy-savings-by-state-industrial-methodology.pdf</v>
      </c>
      <c r="T554" s="199" t="str">
        <f>INDEX('Policy Characteristics'!N:N,MATCH(PolicyLevers!$C554,'Policy Characteristics'!$C:$C,0))</f>
        <v>U.S. DOE, 2016, Industrial Energy Efficiency Potential Analysis, https://energy.gov/sites/prod/files/2017/04/f34/energy-savings-by-state-industrial-methodology.pdf</v>
      </c>
      <c r="U554" s="181">
        <f>INDEX('Policy Characteristics'!O:O,MATCH(PolicyLevers!$C554,'Policy Characteristics'!$C:$C,0))</f>
        <v>0</v>
      </c>
    </row>
    <row r="555" spans="1:21" s="189" customFormat="1" x14ac:dyDescent="0.25">
      <c r="A555" s="350" t="str">
        <f>INDEX('Policy Characteristics'!A:A,MATCH(PolicyLevers!$C555,'Policy Characteristics'!$C:$C,0))</f>
        <v>Industry</v>
      </c>
      <c r="B555" s="354" t="str">
        <f>INDEX('Policy Characteristics'!B:B,MATCH(PolicyLevers!$C555,'Policy Characteristics'!$C:$C,0))</f>
        <v>Industry Energy Efficiency Standards</v>
      </c>
      <c r="C555" s="189" t="str">
        <f t="shared" si="32"/>
        <v>Percentage Improvement in Eqpt Efficiency Standards above BAU</v>
      </c>
      <c r="D555" s="191" t="s">
        <v>2070</v>
      </c>
      <c r="E555" s="184" t="s">
        <v>806</v>
      </c>
      <c r="F555" s="181" t="s">
        <v>2119</v>
      </c>
      <c r="G555" s="184" t="s">
        <v>807</v>
      </c>
      <c r="H555" s="43">
        <v>1109</v>
      </c>
      <c r="I555" s="356" t="s">
        <v>332</v>
      </c>
      <c r="J555" s="189" t="str">
        <f>INDEX('Policy Characteristics'!D:D,MATCH(PolicyLevers!$C555,'Policy Characteristics'!$C:$C,0))</f>
        <v>Industry Energy Efficiency Standards</v>
      </c>
      <c r="K555" s="197" t="str">
        <f>INDEX('Policy Characteristics'!E:E,MATCH(PolicyLevers!$C555,'Policy Characteristics'!$C:$C,0))</f>
        <v>indst efficiency standards</v>
      </c>
      <c r="L555" s="197">
        <f>INDEX('Policy Characteristics'!F:F,MATCH(PolicyLevers!$C555,'Policy Characteristics'!$C:$C,0))</f>
        <v>0</v>
      </c>
      <c r="M555" s="197">
        <f>INDEX('Policy Characteristics'!G:G,MATCH(PolicyLevers!$C555,'Policy Characteristics'!$C:$C,0))</f>
        <v>0.25</v>
      </c>
      <c r="N555" s="197">
        <f>INDEX('Policy Characteristics'!H:H,MATCH(PolicyLevers!$C555,'Policy Characteristics'!$C:$C,0))</f>
        <v>0.01</v>
      </c>
      <c r="O555" s="199" t="str">
        <f>INDEX('Policy Characteristics'!I:I,MATCH(PolicyLevers!$C555,'Policy Characteristics'!$C:$C,0))</f>
        <v>% reduction in energy use</v>
      </c>
      <c r="P555" s="199"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199" t="str">
        <f>INDEX('Policy Characteristics'!K:K,MATCH(PolicyLevers!$C555,'Policy Characteristics'!$C:$C,0))</f>
        <v>industry-ag-main.html#eff-stds</v>
      </c>
      <c r="R555" s="199" t="str">
        <f>INDEX('Policy Characteristics'!L:L,MATCH(PolicyLevers!$C555,'Policy Characteristics'!$C:$C,0))</f>
        <v>industry-energy-efficiency-standards.html</v>
      </c>
      <c r="S555" s="219" t="str">
        <f>INDEX('Policy Characteristics'!M:M,MATCH(PolicyLevers!$C555,'Policy Characteristics'!$C:$C,0))</f>
        <v>U.S. DOE, 2016, Industrial Energy Efficiency Potential Analysis, https://energy.gov/sites/prod/files/2017/04/f34/energy-savings-by-state-industrial-methodology.pdf</v>
      </c>
      <c r="T555" s="199" t="str">
        <f>INDEX('Policy Characteristics'!N:N,MATCH(PolicyLevers!$C555,'Policy Characteristics'!$C:$C,0))</f>
        <v>U.S. DOE, 2016, Industrial Energy Efficiency Potential Analysis, https://energy.gov/sites/prod/files/2017/04/f34/energy-savings-by-state-industrial-methodology.pdf</v>
      </c>
      <c r="U555" s="181">
        <f>INDEX('Policy Characteristics'!O:O,MATCH(PolicyLevers!$C555,'Policy Characteristics'!$C:$C,0))</f>
        <v>0</v>
      </c>
    </row>
    <row r="556" spans="1:21" s="189" customFormat="1" x14ac:dyDescent="0.25">
      <c r="A556" s="350" t="str">
        <f>INDEX('Policy Characteristics'!A:A,MATCH(PolicyLevers!$C556,'Policy Characteristics'!$C:$C,0))</f>
        <v>Industry</v>
      </c>
      <c r="B556" s="354" t="str">
        <f>INDEX('Policy Characteristics'!B:B,MATCH(PolicyLevers!$C556,'Policy Characteristics'!$C:$C,0))</f>
        <v>Industry Energy Efficiency Standards</v>
      </c>
      <c r="C556" s="189" t="str">
        <f t="shared" si="32"/>
        <v>Percentage Improvement in Eqpt Efficiency Standards above BAU</v>
      </c>
      <c r="D556" s="191" t="s">
        <v>2070</v>
      </c>
      <c r="E556" s="184" t="s">
        <v>808</v>
      </c>
      <c r="F556" s="181" t="s">
        <v>2119</v>
      </c>
      <c r="G556" s="184" t="s">
        <v>809</v>
      </c>
      <c r="H556" s="43">
        <v>1110</v>
      </c>
      <c r="I556" s="356" t="s">
        <v>310</v>
      </c>
      <c r="J556" s="189" t="str">
        <f>INDEX('Policy Characteristics'!D:D,MATCH(PolicyLevers!$C556,'Policy Characteristics'!$C:$C,0))</f>
        <v>Industry Energy Efficiency Standards</v>
      </c>
      <c r="K556" s="197" t="str">
        <f>INDEX('Policy Characteristics'!E:E,MATCH(PolicyLevers!$C556,'Policy Characteristics'!$C:$C,0))</f>
        <v>indst efficiency standards</v>
      </c>
      <c r="L556" s="197">
        <f>INDEX('Policy Characteristics'!F:F,MATCH(PolicyLevers!$C556,'Policy Characteristics'!$C:$C,0))</f>
        <v>0</v>
      </c>
      <c r="M556" s="197">
        <f>INDEX('Policy Characteristics'!G:G,MATCH(PolicyLevers!$C556,'Policy Characteristics'!$C:$C,0))</f>
        <v>0.25</v>
      </c>
      <c r="N556" s="197">
        <f>INDEX('Policy Characteristics'!H:H,MATCH(PolicyLevers!$C556,'Policy Characteristics'!$C:$C,0))</f>
        <v>0.01</v>
      </c>
      <c r="O556" s="199" t="str">
        <f>INDEX('Policy Characteristics'!I:I,MATCH(PolicyLevers!$C556,'Policy Characteristics'!$C:$C,0))</f>
        <v>% reduction in energy use</v>
      </c>
      <c r="P556" s="199"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199" t="str">
        <f>INDEX('Policy Characteristics'!K:K,MATCH(PolicyLevers!$C556,'Policy Characteristics'!$C:$C,0))</f>
        <v>industry-ag-main.html#eff-stds</v>
      </c>
      <c r="R556" s="199" t="str">
        <f>INDEX('Policy Characteristics'!L:L,MATCH(PolicyLevers!$C556,'Policy Characteristics'!$C:$C,0))</f>
        <v>industry-energy-efficiency-standards.html</v>
      </c>
      <c r="S556" s="219" t="str">
        <f>INDEX('Policy Characteristics'!M:M,MATCH(PolicyLevers!$C556,'Policy Characteristics'!$C:$C,0))</f>
        <v>U.S. DOE, 2016, Industrial Energy Efficiency Potential Analysis, https://energy.gov/sites/prod/files/2017/04/f34/energy-savings-by-state-industrial-methodology.pdf</v>
      </c>
      <c r="T556" s="199" t="str">
        <f>INDEX('Policy Characteristics'!N:N,MATCH(PolicyLevers!$C556,'Policy Characteristics'!$C:$C,0))</f>
        <v>U.S. DOE, 2016, Industrial Energy Efficiency Potential Analysis, https://energy.gov/sites/prod/files/2017/04/f34/energy-savings-by-state-industrial-methodology.pdf</v>
      </c>
      <c r="U556" s="181">
        <f>INDEX('Policy Characteristics'!O:O,MATCH(PolicyLevers!$C556,'Policy Characteristics'!$C:$C,0))</f>
        <v>0</v>
      </c>
    </row>
    <row r="557" spans="1:21" s="189" customFormat="1" x14ac:dyDescent="0.25">
      <c r="A557" s="350" t="str">
        <f>INDEX('Policy Characteristics'!A:A,MATCH(PolicyLevers!$C557,'Policy Characteristics'!$C:$C,0))</f>
        <v>Industry</v>
      </c>
      <c r="B557" s="354" t="str">
        <f>INDEX('Policy Characteristics'!B:B,MATCH(PolicyLevers!$C557,'Policy Characteristics'!$C:$C,0))</f>
        <v>Industry Energy Efficiency Standards</v>
      </c>
      <c r="C557" s="189" t="str">
        <f t="shared" si="32"/>
        <v>Percentage Improvement in Eqpt Efficiency Standards above BAU</v>
      </c>
      <c r="D557" s="191" t="s">
        <v>2070</v>
      </c>
      <c r="E557" s="184" t="s">
        <v>810</v>
      </c>
      <c r="F557" s="181" t="s">
        <v>2119</v>
      </c>
      <c r="G557" s="184" t="s">
        <v>811</v>
      </c>
      <c r="H557" s="43">
        <v>1111</v>
      </c>
      <c r="I557" s="356" t="s">
        <v>332</v>
      </c>
      <c r="J557" s="189" t="str">
        <f>INDEX('Policy Characteristics'!D:D,MATCH(PolicyLevers!$C557,'Policy Characteristics'!$C:$C,0))</f>
        <v>Industry Energy Efficiency Standards</v>
      </c>
      <c r="K557" s="197" t="str">
        <f>INDEX('Policy Characteristics'!E:E,MATCH(PolicyLevers!$C557,'Policy Characteristics'!$C:$C,0))</f>
        <v>indst efficiency standards</v>
      </c>
      <c r="L557" s="197">
        <f>INDEX('Policy Characteristics'!F:F,MATCH(PolicyLevers!$C557,'Policy Characteristics'!$C:$C,0))</f>
        <v>0</v>
      </c>
      <c r="M557" s="197">
        <f>INDEX('Policy Characteristics'!G:G,MATCH(PolicyLevers!$C557,'Policy Characteristics'!$C:$C,0))</f>
        <v>0.25</v>
      </c>
      <c r="N557" s="197">
        <f>INDEX('Policy Characteristics'!H:H,MATCH(PolicyLevers!$C557,'Policy Characteristics'!$C:$C,0))</f>
        <v>0.01</v>
      </c>
      <c r="O557" s="199" t="str">
        <f>INDEX('Policy Characteristics'!I:I,MATCH(PolicyLevers!$C557,'Policy Characteristics'!$C:$C,0))</f>
        <v>% reduction in energy use</v>
      </c>
      <c r="P557" s="199"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199" t="str">
        <f>INDEX('Policy Characteristics'!K:K,MATCH(PolicyLevers!$C557,'Policy Characteristics'!$C:$C,0))</f>
        <v>industry-ag-main.html#eff-stds</v>
      </c>
      <c r="R557" s="199" t="str">
        <f>INDEX('Policy Characteristics'!L:L,MATCH(PolicyLevers!$C557,'Policy Characteristics'!$C:$C,0))</f>
        <v>industry-energy-efficiency-standards.html</v>
      </c>
      <c r="S557" s="219" t="str">
        <f>INDEX('Policy Characteristics'!M:M,MATCH(PolicyLevers!$C557,'Policy Characteristics'!$C:$C,0))</f>
        <v>U.S. DOE, 2016, Industrial Energy Efficiency Potential Analysis, https://energy.gov/sites/prod/files/2017/04/f34/energy-savings-by-state-industrial-methodology.pdf</v>
      </c>
      <c r="T557" s="199" t="str">
        <f>INDEX('Policy Characteristics'!N:N,MATCH(PolicyLevers!$C557,'Policy Characteristics'!$C:$C,0))</f>
        <v>U.S. DOE, 2016, Industrial Energy Efficiency Potential Analysis, https://energy.gov/sites/prod/files/2017/04/f34/energy-savings-by-state-industrial-methodology.pdf</v>
      </c>
      <c r="U557" s="181">
        <f>INDEX('Policy Characteristics'!O:O,MATCH(PolicyLevers!$C557,'Policy Characteristics'!$C:$C,0))</f>
        <v>0</v>
      </c>
    </row>
    <row r="558" spans="1:21" s="189" customFormat="1" x14ac:dyDescent="0.25">
      <c r="A558" s="350" t="str">
        <f>INDEX('Policy Characteristics'!A:A,MATCH(PolicyLevers!$C558,'Policy Characteristics'!$C:$C,0))</f>
        <v>Industry</v>
      </c>
      <c r="B558" s="354" t="str">
        <f>INDEX('Policy Characteristics'!B:B,MATCH(PolicyLevers!$C558,'Policy Characteristics'!$C:$C,0))</f>
        <v>Industry Energy Efficiency Standards</v>
      </c>
      <c r="C558" s="189" t="str">
        <f t="shared" si="32"/>
        <v>Percentage Improvement in Eqpt Efficiency Standards above BAU</v>
      </c>
      <c r="D558" s="191" t="s">
        <v>2070</v>
      </c>
      <c r="E558" s="184" t="s">
        <v>812</v>
      </c>
      <c r="F558" s="181" t="s">
        <v>2119</v>
      </c>
      <c r="G558" s="184" t="s">
        <v>813</v>
      </c>
      <c r="H558" s="43">
        <v>1112</v>
      </c>
      <c r="I558" s="356" t="s">
        <v>310</v>
      </c>
      <c r="J558" s="189" t="str">
        <f>INDEX('Policy Characteristics'!D:D,MATCH(PolicyLevers!$C558,'Policy Characteristics'!$C:$C,0))</f>
        <v>Industry Energy Efficiency Standards</v>
      </c>
      <c r="K558" s="197" t="str">
        <f>INDEX('Policy Characteristics'!E:E,MATCH(PolicyLevers!$C558,'Policy Characteristics'!$C:$C,0))</f>
        <v>indst efficiency standards</v>
      </c>
      <c r="L558" s="197">
        <f>INDEX('Policy Characteristics'!F:F,MATCH(PolicyLevers!$C558,'Policy Characteristics'!$C:$C,0))</f>
        <v>0</v>
      </c>
      <c r="M558" s="197">
        <f>INDEX('Policy Characteristics'!G:G,MATCH(PolicyLevers!$C558,'Policy Characteristics'!$C:$C,0))</f>
        <v>0.25</v>
      </c>
      <c r="N558" s="197">
        <f>INDEX('Policy Characteristics'!H:H,MATCH(PolicyLevers!$C558,'Policy Characteristics'!$C:$C,0))</f>
        <v>0.01</v>
      </c>
      <c r="O558" s="199" t="str">
        <f>INDEX('Policy Characteristics'!I:I,MATCH(PolicyLevers!$C558,'Policy Characteristics'!$C:$C,0))</f>
        <v>% reduction in energy use</v>
      </c>
      <c r="P558" s="199"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199" t="str">
        <f>INDEX('Policy Characteristics'!K:K,MATCH(PolicyLevers!$C558,'Policy Characteristics'!$C:$C,0))</f>
        <v>industry-ag-main.html#eff-stds</v>
      </c>
      <c r="R558" s="199" t="str">
        <f>INDEX('Policy Characteristics'!L:L,MATCH(PolicyLevers!$C558,'Policy Characteristics'!$C:$C,0))</f>
        <v>industry-energy-efficiency-standards.html</v>
      </c>
      <c r="S558" s="219" t="str">
        <f>INDEX('Policy Characteristics'!M:M,MATCH(PolicyLevers!$C558,'Policy Characteristics'!$C:$C,0))</f>
        <v>U.S. DOE, 2016, Industrial Energy Efficiency Potential Analysis, https://energy.gov/sites/prod/files/2017/04/f34/energy-savings-by-state-industrial-methodology.pdf</v>
      </c>
      <c r="T558" s="199" t="str">
        <f>INDEX('Policy Characteristics'!N:N,MATCH(PolicyLevers!$C558,'Policy Characteristics'!$C:$C,0))</f>
        <v>U.S. DOE, 2016, Industrial Energy Efficiency Potential Analysis, https://energy.gov/sites/prod/files/2017/04/f34/energy-savings-by-state-industrial-methodology.pdf</v>
      </c>
      <c r="U558" s="181">
        <f>INDEX('Policy Characteristics'!O:O,MATCH(PolicyLevers!$C558,'Policy Characteristics'!$C:$C,0))</f>
        <v>0</v>
      </c>
    </row>
    <row r="559" spans="1:21" s="189" customFormat="1" x14ac:dyDescent="0.25">
      <c r="A559" s="350" t="str">
        <f>INDEX('Policy Characteristics'!A:A,MATCH(PolicyLevers!$C559,'Policy Characteristics'!$C:$C,0))</f>
        <v>Industry</v>
      </c>
      <c r="B559" s="354" t="str">
        <f>INDEX('Policy Characteristics'!B:B,MATCH(PolicyLevers!$C559,'Policy Characteristics'!$C:$C,0))</f>
        <v>Industry Energy Efficiency Standards</v>
      </c>
      <c r="C559" s="189" t="str">
        <f t="shared" si="32"/>
        <v>Percentage Improvement in Eqpt Efficiency Standards above BAU</v>
      </c>
      <c r="D559" s="191" t="s">
        <v>2070</v>
      </c>
      <c r="E559" s="184" t="s">
        <v>814</v>
      </c>
      <c r="F559" s="181" t="s">
        <v>2119</v>
      </c>
      <c r="G559" s="184" t="s">
        <v>815</v>
      </c>
      <c r="H559" s="43">
        <v>1113</v>
      </c>
      <c r="I559" s="356" t="s">
        <v>332</v>
      </c>
      <c r="J559" s="189" t="str">
        <f>INDEX('Policy Characteristics'!D:D,MATCH(PolicyLevers!$C559,'Policy Characteristics'!$C:$C,0))</f>
        <v>Industry Energy Efficiency Standards</v>
      </c>
      <c r="K559" s="197" t="str">
        <f>INDEX('Policy Characteristics'!E:E,MATCH(PolicyLevers!$C559,'Policy Characteristics'!$C:$C,0))</f>
        <v>indst efficiency standards</v>
      </c>
      <c r="L559" s="197">
        <f>INDEX('Policy Characteristics'!F:F,MATCH(PolicyLevers!$C559,'Policy Characteristics'!$C:$C,0))</f>
        <v>0</v>
      </c>
      <c r="M559" s="197">
        <f>INDEX('Policy Characteristics'!G:G,MATCH(PolicyLevers!$C559,'Policy Characteristics'!$C:$C,0))</f>
        <v>0.25</v>
      </c>
      <c r="N559" s="197">
        <f>INDEX('Policy Characteristics'!H:H,MATCH(PolicyLevers!$C559,'Policy Characteristics'!$C:$C,0))</f>
        <v>0.01</v>
      </c>
      <c r="O559" s="199" t="str">
        <f>INDEX('Policy Characteristics'!I:I,MATCH(PolicyLevers!$C559,'Policy Characteristics'!$C:$C,0))</f>
        <v>% reduction in energy use</v>
      </c>
      <c r="P559" s="199"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199" t="str">
        <f>INDEX('Policy Characteristics'!K:K,MATCH(PolicyLevers!$C559,'Policy Characteristics'!$C:$C,0))</f>
        <v>industry-ag-main.html#eff-stds</v>
      </c>
      <c r="R559" s="199" t="str">
        <f>INDEX('Policy Characteristics'!L:L,MATCH(PolicyLevers!$C559,'Policy Characteristics'!$C:$C,0))</f>
        <v>industry-energy-efficiency-standards.html</v>
      </c>
      <c r="S559" s="219" t="str">
        <f>INDEX('Policy Characteristics'!M:M,MATCH(PolicyLevers!$C559,'Policy Characteristics'!$C:$C,0))</f>
        <v>U.S. DOE, 2016, Industrial Energy Efficiency Potential Analysis, https://energy.gov/sites/prod/files/2017/04/f34/energy-savings-by-state-industrial-methodology.pdf</v>
      </c>
      <c r="T559" s="199" t="str">
        <f>INDEX('Policy Characteristics'!N:N,MATCH(PolicyLevers!$C559,'Policy Characteristics'!$C:$C,0))</f>
        <v>U.S. DOE, 2016, Industrial Energy Efficiency Potential Analysis, https://energy.gov/sites/prod/files/2017/04/f34/energy-savings-by-state-industrial-methodology.pdf</v>
      </c>
      <c r="U559" s="181">
        <f>INDEX('Policy Characteristics'!O:O,MATCH(PolicyLevers!$C559,'Policy Characteristics'!$C:$C,0))</f>
        <v>0</v>
      </c>
    </row>
    <row r="560" spans="1:21" s="189" customFormat="1" x14ac:dyDescent="0.25">
      <c r="A560" s="350" t="str">
        <f>INDEX('Policy Characteristics'!A:A,MATCH(PolicyLevers!$C560,'Policy Characteristics'!$C:$C,0))</f>
        <v>Industry</v>
      </c>
      <c r="B560" s="354" t="str">
        <f>INDEX('Policy Characteristics'!B:B,MATCH(PolicyLevers!$C560,'Policy Characteristics'!$C:$C,0))</f>
        <v>Industry Energy Efficiency Standards</v>
      </c>
      <c r="C560" s="189" t="str">
        <f t="shared" si="32"/>
        <v>Percentage Improvement in Eqpt Efficiency Standards above BAU</v>
      </c>
      <c r="D560" s="191" t="s">
        <v>2070</v>
      </c>
      <c r="E560" s="184" t="s">
        <v>816</v>
      </c>
      <c r="F560" s="181" t="s">
        <v>2119</v>
      </c>
      <c r="G560" s="184" t="s">
        <v>817</v>
      </c>
      <c r="H560" s="43">
        <v>1114</v>
      </c>
      <c r="I560" s="356" t="s">
        <v>332</v>
      </c>
      <c r="J560" s="189" t="str">
        <f>INDEX('Policy Characteristics'!D:D,MATCH(PolicyLevers!$C560,'Policy Characteristics'!$C:$C,0))</f>
        <v>Industry Energy Efficiency Standards</v>
      </c>
      <c r="K560" s="197" t="str">
        <f>INDEX('Policy Characteristics'!E:E,MATCH(PolicyLevers!$C560,'Policy Characteristics'!$C:$C,0))</f>
        <v>indst efficiency standards</v>
      </c>
      <c r="L560" s="197">
        <f>INDEX('Policy Characteristics'!F:F,MATCH(PolicyLevers!$C560,'Policy Characteristics'!$C:$C,0))</f>
        <v>0</v>
      </c>
      <c r="M560" s="197">
        <f>INDEX('Policy Characteristics'!G:G,MATCH(PolicyLevers!$C560,'Policy Characteristics'!$C:$C,0))</f>
        <v>0.25</v>
      </c>
      <c r="N560" s="197">
        <f>INDEX('Policy Characteristics'!H:H,MATCH(PolicyLevers!$C560,'Policy Characteristics'!$C:$C,0))</f>
        <v>0.01</v>
      </c>
      <c r="O560" s="199" t="str">
        <f>INDEX('Policy Characteristics'!I:I,MATCH(PolicyLevers!$C560,'Policy Characteristics'!$C:$C,0))</f>
        <v>% reduction in energy use</v>
      </c>
      <c r="P560" s="199"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199" t="str">
        <f>INDEX('Policy Characteristics'!K:K,MATCH(PolicyLevers!$C560,'Policy Characteristics'!$C:$C,0))</f>
        <v>industry-ag-main.html#eff-stds</v>
      </c>
      <c r="R560" s="199" t="str">
        <f>INDEX('Policy Characteristics'!L:L,MATCH(PolicyLevers!$C560,'Policy Characteristics'!$C:$C,0))</f>
        <v>industry-energy-efficiency-standards.html</v>
      </c>
      <c r="S560" s="219" t="str">
        <f>INDEX('Policy Characteristics'!M:M,MATCH(PolicyLevers!$C560,'Policy Characteristics'!$C:$C,0))</f>
        <v>U.S. DOE, 2016, Industrial Energy Efficiency Potential Analysis, https://energy.gov/sites/prod/files/2017/04/f34/energy-savings-by-state-industrial-methodology.pdf</v>
      </c>
      <c r="T560" s="199" t="str">
        <f>INDEX('Policy Characteristics'!N:N,MATCH(PolicyLevers!$C560,'Policy Characteristics'!$C:$C,0))</f>
        <v>U.S. DOE, 2016, Industrial Energy Efficiency Potential Analysis, https://energy.gov/sites/prod/files/2017/04/f34/energy-savings-by-state-industrial-methodology.pdf</v>
      </c>
      <c r="U560" s="181">
        <f>INDEX('Policy Characteristics'!O:O,MATCH(PolicyLevers!$C560,'Policy Characteristics'!$C:$C,0))</f>
        <v>0</v>
      </c>
    </row>
    <row r="561" spans="1:21" s="189" customFormat="1" x14ac:dyDescent="0.25">
      <c r="A561" s="350" t="str">
        <f>INDEX('Policy Characteristics'!A:A,MATCH(PolicyLevers!$C561,'Policy Characteristics'!$C:$C,0))</f>
        <v>Industry</v>
      </c>
      <c r="B561" s="354" t="str">
        <f>INDEX('Policy Characteristics'!B:B,MATCH(PolicyLevers!$C561,'Policy Characteristics'!$C:$C,0))</f>
        <v>Industry Energy Efficiency Standards</v>
      </c>
      <c r="C561" s="189" t="str">
        <f t="shared" si="32"/>
        <v>Percentage Improvement in Eqpt Efficiency Standards above BAU</v>
      </c>
      <c r="D561" s="191" t="s">
        <v>2070</v>
      </c>
      <c r="E561" s="184" t="s">
        <v>818</v>
      </c>
      <c r="F561" s="181" t="s">
        <v>2119</v>
      </c>
      <c r="G561" s="184" t="s">
        <v>819</v>
      </c>
      <c r="H561" s="43">
        <v>1115</v>
      </c>
      <c r="I561" s="356" t="s">
        <v>332</v>
      </c>
      <c r="J561" s="189" t="str">
        <f>INDEX('Policy Characteristics'!D:D,MATCH(PolicyLevers!$C561,'Policy Characteristics'!$C:$C,0))</f>
        <v>Industry Energy Efficiency Standards</v>
      </c>
      <c r="K561" s="197" t="str">
        <f>INDEX('Policy Characteristics'!E:E,MATCH(PolicyLevers!$C561,'Policy Characteristics'!$C:$C,0))</f>
        <v>indst efficiency standards</v>
      </c>
      <c r="L561" s="197">
        <f>INDEX('Policy Characteristics'!F:F,MATCH(PolicyLevers!$C561,'Policy Characteristics'!$C:$C,0))</f>
        <v>0</v>
      </c>
      <c r="M561" s="197">
        <f>INDEX('Policy Characteristics'!G:G,MATCH(PolicyLevers!$C561,'Policy Characteristics'!$C:$C,0))</f>
        <v>0.25</v>
      </c>
      <c r="N561" s="197">
        <f>INDEX('Policy Characteristics'!H:H,MATCH(PolicyLevers!$C561,'Policy Characteristics'!$C:$C,0))</f>
        <v>0.01</v>
      </c>
      <c r="O561" s="199" t="str">
        <f>INDEX('Policy Characteristics'!I:I,MATCH(PolicyLevers!$C561,'Policy Characteristics'!$C:$C,0))</f>
        <v>% reduction in energy use</v>
      </c>
      <c r="P561" s="199"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199" t="str">
        <f>INDEX('Policy Characteristics'!K:K,MATCH(PolicyLevers!$C561,'Policy Characteristics'!$C:$C,0))</f>
        <v>industry-ag-main.html#eff-stds</v>
      </c>
      <c r="R561" s="199" t="str">
        <f>INDEX('Policy Characteristics'!L:L,MATCH(PolicyLevers!$C561,'Policy Characteristics'!$C:$C,0))</f>
        <v>industry-energy-efficiency-standards.html</v>
      </c>
      <c r="S561" s="219" t="str">
        <f>INDEX('Policy Characteristics'!M:M,MATCH(PolicyLevers!$C561,'Policy Characteristics'!$C:$C,0))</f>
        <v>U.S. DOE, 2016, Industrial Energy Efficiency Potential Analysis, https://energy.gov/sites/prod/files/2017/04/f34/energy-savings-by-state-industrial-methodology.pdf</v>
      </c>
      <c r="T561" s="199" t="str">
        <f>INDEX('Policy Characteristics'!N:N,MATCH(PolicyLevers!$C561,'Policy Characteristics'!$C:$C,0))</f>
        <v>U.S. DOE, 2016, Industrial Energy Efficiency Potential Analysis, https://energy.gov/sites/prod/files/2017/04/f34/energy-savings-by-state-industrial-methodology.pdf</v>
      </c>
      <c r="U561" s="181">
        <f>INDEX('Policy Characteristics'!O:O,MATCH(PolicyLevers!$C561,'Policy Characteristics'!$C:$C,0))</f>
        <v>0</v>
      </c>
    </row>
    <row r="562" spans="1:21" s="189" customFormat="1" x14ac:dyDescent="0.25">
      <c r="A562" s="350" t="str">
        <f>INDEX('Policy Characteristics'!A:A,MATCH(PolicyLevers!$C562,'Policy Characteristics'!$C:$C,0))</f>
        <v>Industry</v>
      </c>
      <c r="B562" s="354" t="str">
        <f>INDEX('Policy Characteristics'!B:B,MATCH(PolicyLevers!$C562,'Policy Characteristics'!$C:$C,0))</f>
        <v>Industry Energy Efficiency Standards</v>
      </c>
      <c r="C562" s="189" t="str">
        <f t="shared" si="32"/>
        <v>Percentage Improvement in Eqpt Efficiency Standards above BAU</v>
      </c>
      <c r="D562" s="191" t="s">
        <v>2070</v>
      </c>
      <c r="E562" s="184" t="s">
        <v>820</v>
      </c>
      <c r="F562" s="181" t="s">
        <v>2119</v>
      </c>
      <c r="G562" s="184" t="s">
        <v>821</v>
      </c>
      <c r="H562" s="43">
        <v>1116</v>
      </c>
      <c r="I562" s="356" t="s">
        <v>310</v>
      </c>
      <c r="J562" s="189" t="str">
        <f>INDEX('Policy Characteristics'!D:D,MATCH(PolicyLevers!$C562,'Policy Characteristics'!$C:$C,0))</f>
        <v>Industry Energy Efficiency Standards</v>
      </c>
      <c r="K562" s="197" t="str">
        <f>INDEX('Policy Characteristics'!E:E,MATCH(PolicyLevers!$C562,'Policy Characteristics'!$C:$C,0))</f>
        <v>indst efficiency standards</v>
      </c>
      <c r="L562" s="197">
        <f>INDEX('Policy Characteristics'!F:F,MATCH(PolicyLevers!$C562,'Policy Characteristics'!$C:$C,0))</f>
        <v>0</v>
      </c>
      <c r="M562" s="197">
        <f>INDEX('Policy Characteristics'!G:G,MATCH(PolicyLevers!$C562,'Policy Characteristics'!$C:$C,0))</f>
        <v>0.25</v>
      </c>
      <c r="N562" s="197">
        <f>INDEX('Policy Characteristics'!H:H,MATCH(PolicyLevers!$C562,'Policy Characteristics'!$C:$C,0))</f>
        <v>0.01</v>
      </c>
      <c r="O562" s="199" t="str">
        <f>INDEX('Policy Characteristics'!I:I,MATCH(PolicyLevers!$C562,'Policy Characteristics'!$C:$C,0))</f>
        <v>% reduction in energy use</v>
      </c>
      <c r="P562" s="199"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199" t="str">
        <f>INDEX('Policy Characteristics'!K:K,MATCH(PolicyLevers!$C562,'Policy Characteristics'!$C:$C,0))</f>
        <v>industry-ag-main.html#eff-stds</v>
      </c>
      <c r="R562" s="199" t="str">
        <f>INDEX('Policy Characteristics'!L:L,MATCH(PolicyLevers!$C562,'Policy Characteristics'!$C:$C,0))</f>
        <v>industry-energy-efficiency-standards.html</v>
      </c>
      <c r="S562" s="219" t="str">
        <f>INDEX('Policy Characteristics'!M:M,MATCH(PolicyLevers!$C562,'Policy Characteristics'!$C:$C,0))</f>
        <v>U.S. DOE, 2016, Industrial Energy Efficiency Potential Analysis, https://energy.gov/sites/prod/files/2017/04/f34/energy-savings-by-state-industrial-methodology.pdf</v>
      </c>
      <c r="T562" s="199" t="str">
        <f>INDEX('Policy Characteristics'!N:N,MATCH(PolicyLevers!$C562,'Policy Characteristics'!$C:$C,0))</f>
        <v>U.S. DOE, 2016, Industrial Energy Efficiency Potential Analysis, https://energy.gov/sites/prod/files/2017/04/f34/energy-savings-by-state-industrial-methodology.pdf</v>
      </c>
      <c r="U562" s="181">
        <f>INDEX('Policy Characteristics'!O:O,MATCH(PolicyLevers!$C562,'Policy Characteristics'!$C:$C,0))</f>
        <v>0</v>
      </c>
    </row>
    <row r="563" spans="1:21" s="189" customFormat="1" x14ac:dyDescent="0.25">
      <c r="A563" s="350" t="str">
        <f>INDEX('Policy Characteristics'!A:A,MATCH(PolicyLevers!$C563,'Policy Characteristics'!$C:$C,0))</f>
        <v>Industry</v>
      </c>
      <c r="B563" s="354" t="str">
        <f>INDEX('Policy Characteristics'!B:B,MATCH(PolicyLevers!$C563,'Policy Characteristics'!$C:$C,0))</f>
        <v>Industry Energy Efficiency Standards</v>
      </c>
      <c r="C563" s="189" t="str">
        <f t="shared" si="32"/>
        <v>Percentage Improvement in Eqpt Efficiency Standards above BAU</v>
      </c>
      <c r="D563" s="191" t="s">
        <v>2070</v>
      </c>
      <c r="E563" s="184" t="s">
        <v>822</v>
      </c>
      <c r="F563" s="181" t="s">
        <v>2119</v>
      </c>
      <c r="G563" s="184" t="s">
        <v>823</v>
      </c>
      <c r="H563" s="43">
        <v>1117</v>
      </c>
      <c r="I563" s="356" t="s">
        <v>332</v>
      </c>
      <c r="J563" s="189" t="str">
        <f>INDEX('Policy Characteristics'!D:D,MATCH(PolicyLevers!$C563,'Policy Characteristics'!$C:$C,0))</f>
        <v>Industry Energy Efficiency Standards</v>
      </c>
      <c r="K563" s="197" t="str">
        <f>INDEX('Policy Characteristics'!E:E,MATCH(PolicyLevers!$C563,'Policy Characteristics'!$C:$C,0))</f>
        <v>indst efficiency standards</v>
      </c>
      <c r="L563" s="197">
        <f>INDEX('Policy Characteristics'!F:F,MATCH(PolicyLevers!$C563,'Policy Characteristics'!$C:$C,0))</f>
        <v>0</v>
      </c>
      <c r="M563" s="197">
        <f>INDEX('Policy Characteristics'!G:G,MATCH(PolicyLevers!$C563,'Policy Characteristics'!$C:$C,0))</f>
        <v>0.25</v>
      </c>
      <c r="N563" s="197">
        <f>INDEX('Policy Characteristics'!H:H,MATCH(PolicyLevers!$C563,'Policy Characteristics'!$C:$C,0))</f>
        <v>0.01</v>
      </c>
      <c r="O563" s="199" t="str">
        <f>INDEX('Policy Characteristics'!I:I,MATCH(PolicyLevers!$C563,'Policy Characteristics'!$C:$C,0))</f>
        <v>% reduction in energy use</v>
      </c>
      <c r="P563" s="199"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199" t="str">
        <f>INDEX('Policy Characteristics'!K:K,MATCH(PolicyLevers!$C563,'Policy Characteristics'!$C:$C,0))</f>
        <v>industry-ag-main.html#eff-stds</v>
      </c>
      <c r="R563" s="199" t="str">
        <f>INDEX('Policy Characteristics'!L:L,MATCH(PolicyLevers!$C563,'Policy Characteristics'!$C:$C,0))</f>
        <v>industry-energy-efficiency-standards.html</v>
      </c>
      <c r="S563" s="219" t="str">
        <f>INDEX('Policy Characteristics'!M:M,MATCH(PolicyLevers!$C563,'Policy Characteristics'!$C:$C,0))</f>
        <v>U.S. DOE, 2016, Industrial Energy Efficiency Potential Analysis, https://energy.gov/sites/prod/files/2017/04/f34/energy-savings-by-state-industrial-methodology.pdf</v>
      </c>
      <c r="T563" s="199" t="str">
        <f>INDEX('Policy Characteristics'!N:N,MATCH(PolicyLevers!$C563,'Policy Characteristics'!$C:$C,0))</f>
        <v>U.S. DOE, 2016, Industrial Energy Efficiency Potential Analysis, https://energy.gov/sites/prod/files/2017/04/f34/energy-savings-by-state-industrial-methodology.pdf</v>
      </c>
      <c r="U563" s="181">
        <f>INDEX('Policy Characteristics'!O:O,MATCH(PolicyLevers!$C563,'Policy Characteristics'!$C:$C,0))</f>
        <v>0</v>
      </c>
    </row>
    <row r="564" spans="1:21" s="189" customFormat="1" x14ac:dyDescent="0.25">
      <c r="A564" s="350" t="str">
        <f>INDEX('Policy Characteristics'!A:A,MATCH(PolicyLevers!$C564,'Policy Characteristics'!$C:$C,0))</f>
        <v>Industry</v>
      </c>
      <c r="B564" s="354" t="str">
        <f>INDEX('Policy Characteristics'!B:B,MATCH(PolicyLevers!$C564,'Policy Characteristics'!$C:$C,0))</f>
        <v>Industry Energy Efficiency Standards</v>
      </c>
      <c r="C564" s="189" t="str">
        <f t="shared" si="32"/>
        <v>Percentage Improvement in Eqpt Efficiency Standards above BAU</v>
      </c>
      <c r="D564" s="191" t="s">
        <v>2068</v>
      </c>
      <c r="E564" s="184" t="s">
        <v>799</v>
      </c>
      <c r="F564" s="181" t="s">
        <v>2118</v>
      </c>
      <c r="G564" s="184" t="s">
        <v>800</v>
      </c>
      <c r="H564" s="43">
        <v>1118</v>
      </c>
      <c r="I564" s="356" t="s">
        <v>310</v>
      </c>
      <c r="J564" s="189" t="str">
        <f>INDEX('Policy Characteristics'!D:D,MATCH(PolicyLevers!$C564,'Policy Characteristics'!$C:$C,0))</f>
        <v>Industry Energy Efficiency Standards</v>
      </c>
      <c r="K564" s="197" t="str">
        <f>INDEX('Policy Characteristics'!E:E,MATCH(PolicyLevers!$C564,'Policy Characteristics'!$C:$C,0))</f>
        <v>indst efficiency standards</v>
      </c>
      <c r="L564" s="197">
        <f>INDEX('Policy Characteristics'!F:F,MATCH(PolicyLevers!$C564,'Policy Characteristics'!$C:$C,0))</f>
        <v>0</v>
      </c>
      <c r="M564" s="197">
        <f>INDEX('Policy Characteristics'!G:G,MATCH(PolicyLevers!$C564,'Policy Characteristics'!$C:$C,0))</f>
        <v>0.25</v>
      </c>
      <c r="N564" s="197">
        <f>INDEX('Policy Characteristics'!H:H,MATCH(PolicyLevers!$C564,'Policy Characteristics'!$C:$C,0))</f>
        <v>0.01</v>
      </c>
      <c r="O564" s="199" t="str">
        <f>INDEX('Policy Characteristics'!I:I,MATCH(PolicyLevers!$C564,'Policy Characteristics'!$C:$C,0))</f>
        <v>% reduction in energy use</v>
      </c>
      <c r="P564" s="199"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199" t="str">
        <f>INDEX('Policy Characteristics'!K:K,MATCH(PolicyLevers!$C564,'Policy Characteristics'!$C:$C,0))</f>
        <v>industry-ag-main.html#eff-stds</v>
      </c>
      <c r="R564" s="199" t="str">
        <f>INDEX('Policy Characteristics'!L:L,MATCH(PolicyLevers!$C564,'Policy Characteristics'!$C:$C,0))</f>
        <v>industry-energy-efficiency-standards.html</v>
      </c>
      <c r="S564" s="219" t="str">
        <f>INDEX('Policy Characteristics'!M:M,MATCH(PolicyLevers!$C564,'Policy Characteristics'!$C:$C,0))</f>
        <v>U.S. DOE, 2016, Industrial Energy Efficiency Potential Analysis, https://energy.gov/sites/prod/files/2017/04/f34/energy-savings-by-state-industrial-methodology.pdf</v>
      </c>
      <c r="T564" s="199" t="str">
        <f>INDEX('Policy Characteristics'!N:N,MATCH(PolicyLevers!$C564,'Policy Characteristics'!$C:$C,0))</f>
        <v>U.S. DOE, 2016, Industrial Energy Efficiency Potential Analysis, https://energy.gov/sites/prod/files/2017/04/f34/energy-savings-by-state-industrial-methodology.pdf</v>
      </c>
      <c r="U564" s="181">
        <f>INDEX('Policy Characteristics'!O:O,MATCH(PolicyLevers!$C564,'Policy Characteristics'!$C:$C,0))</f>
        <v>0</v>
      </c>
    </row>
    <row r="565" spans="1:21" s="189" customFormat="1" x14ac:dyDescent="0.25">
      <c r="A565" s="350" t="str">
        <f>INDEX('Policy Characteristics'!A:A,MATCH(PolicyLevers!$C565,'Policy Characteristics'!$C:$C,0))</f>
        <v>Industry</v>
      </c>
      <c r="B565" s="354" t="str">
        <f>INDEX('Policy Characteristics'!B:B,MATCH(PolicyLevers!$C565,'Policy Characteristics'!$C:$C,0))</f>
        <v>Industry Energy Efficiency Standards</v>
      </c>
      <c r="C565" s="189" t="str">
        <f t="shared" si="32"/>
        <v>Percentage Improvement in Eqpt Efficiency Standards above BAU</v>
      </c>
      <c r="D565" s="191" t="s">
        <v>2068</v>
      </c>
      <c r="E565" s="184" t="s">
        <v>806</v>
      </c>
      <c r="F565" s="181" t="s">
        <v>2118</v>
      </c>
      <c r="G565" s="184" t="s">
        <v>807</v>
      </c>
      <c r="H565" s="43">
        <v>1119</v>
      </c>
      <c r="I565" s="356" t="s">
        <v>332</v>
      </c>
      <c r="J565" s="189" t="str">
        <f>INDEX('Policy Characteristics'!D:D,MATCH(PolicyLevers!$C565,'Policy Characteristics'!$C:$C,0))</f>
        <v>Industry Energy Efficiency Standards</v>
      </c>
      <c r="K565" s="197" t="str">
        <f>INDEX('Policy Characteristics'!E:E,MATCH(PolicyLevers!$C565,'Policy Characteristics'!$C:$C,0))</f>
        <v>indst efficiency standards</v>
      </c>
      <c r="L565" s="197">
        <f>INDEX('Policy Characteristics'!F:F,MATCH(PolicyLevers!$C565,'Policy Characteristics'!$C:$C,0))</f>
        <v>0</v>
      </c>
      <c r="M565" s="197">
        <f>INDEX('Policy Characteristics'!G:G,MATCH(PolicyLevers!$C565,'Policy Characteristics'!$C:$C,0))</f>
        <v>0.25</v>
      </c>
      <c r="N565" s="197">
        <f>INDEX('Policy Characteristics'!H:H,MATCH(PolicyLevers!$C565,'Policy Characteristics'!$C:$C,0))</f>
        <v>0.01</v>
      </c>
      <c r="O565" s="199" t="str">
        <f>INDEX('Policy Characteristics'!I:I,MATCH(PolicyLevers!$C565,'Policy Characteristics'!$C:$C,0))</f>
        <v>% reduction in energy use</v>
      </c>
      <c r="P565" s="199"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199" t="str">
        <f>INDEX('Policy Characteristics'!K:K,MATCH(PolicyLevers!$C565,'Policy Characteristics'!$C:$C,0))</f>
        <v>industry-ag-main.html#eff-stds</v>
      </c>
      <c r="R565" s="199" t="str">
        <f>INDEX('Policy Characteristics'!L:L,MATCH(PolicyLevers!$C565,'Policy Characteristics'!$C:$C,0))</f>
        <v>industry-energy-efficiency-standards.html</v>
      </c>
      <c r="S565" s="219" t="str">
        <f>INDEX('Policy Characteristics'!M:M,MATCH(PolicyLevers!$C565,'Policy Characteristics'!$C:$C,0))</f>
        <v>U.S. DOE, 2016, Industrial Energy Efficiency Potential Analysis, https://energy.gov/sites/prod/files/2017/04/f34/energy-savings-by-state-industrial-methodology.pdf</v>
      </c>
      <c r="T565" s="199" t="str">
        <f>INDEX('Policy Characteristics'!N:N,MATCH(PolicyLevers!$C565,'Policy Characteristics'!$C:$C,0))</f>
        <v>U.S. DOE, 2016, Industrial Energy Efficiency Potential Analysis, https://energy.gov/sites/prod/files/2017/04/f34/energy-savings-by-state-industrial-methodology.pdf</v>
      </c>
      <c r="U565" s="181">
        <f>INDEX('Policy Characteristics'!O:O,MATCH(PolicyLevers!$C565,'Policy Characteristics'!$C:$C,0))</f>
        <v>0</v>
      </c>
    </row>
    <row r="566" spans="1:21" s="189" customFormat="1" x14ac:dyDescent="0.25">
      <c r="A566" s="350" t="str">
        <f>INDEX('Policy Characteristics'!A:A,MATCH(PolicyLevers!$C566,'Policy Characteristics'!$C:$C,0))</f>
        <v>Industry</v>
      </c>
      <c r="B566" s="354" t="str">
        <f>INDEX('Policy Characteristics'!B:B,MATCH(PolicyLevers!$C566,'Policy Characteristics'!$C:$C,0))</f>
        <v>Industry Energy Efficiency Standards</v>
      </c>
      <c r="C566" s="189" t="str">
        <f t="shared" si="32"/>
        <v>Percentage Improvement in Eqpt Efficiency Standards above BAU</v>
      </c>
      <c r="D566" s="191" t="s">
        <v>2068</v>
      </c>
      <c r="E566" s="184" t="s">
        <v>808</v>
      </c>
      <c r="F566" s="181" t="s">
        <v>2118</v>
      </c>
      <c r="G566" s="184" t="s">
        <v>809</v>
      </c>
      <c r="H566" s="43">
        <v>1120</v>
      </c>
      <c r="I566" s="356" t="s">
        <v>310</v>
      </c>
      <c r="J566" s="189" t="str">
        <f>INDEX('Policy Characteristics'!D:D,MATCH(PolicyLevers!$C566,'Policy Characteristics'!$C:$C,0))</f>
        <v>Industry Energy Efficiency Standards</v>
      </c>
      <c r="K566" s="197" t="str">
        <f>INDEX('Policy Characteristics'!E:E,MATCH(PolicyLevers!$C566,'Policy Characteristics'!$C:$C,0))</f>
        <v>indst efficiency standards</v>
      </c>
      <c r="L566" s="197">
        <f>INDEX('Policy Characteristics'!F:F,MATCH(PolicyLevers!$C566,'Policy Characteristics'!$C:$C,0))</f>
        <v>0</v>
      </c>
      <c r="M566" s="197">
        <f>INDEX('Policy Characteristics'!G:G,MATCH(PolicyLevers!$C566,'Policy Characteristics'!$C:$C,0))</f>
        <v>0.25</v>
      </c>
      <c r="N566" s="197">
        <f>INDEX('Policy Characteristics'!H:H,MATCH(PolicyLevers!$C566,'Policy Characteristics'!$C:$C,0))</f>
        <v>0.01</v>
      </c>
      <c r="O566" s="199" t="str">
        <f>INDEX('Policy Characteristics'!I:I,MATCH(PolicyLevers!$C566,'Policy Characteristics'!$C:$C,0))</f>
        <v>% reduction in energy use</v>
      </c>
      <c r="P566" s="199"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199" t="str">
        <f>INDEX('Policy Characteristics'!K:K,MATCH(PolicyLevers!$C566,'Policy Characteristics'!$C:$C,0))</f>
        <v>industry-ag-main.html#eff-stds</v>
      </c>
      <c r="R566" s="199" t="str">
        <f>INDEX('Policy Characteristics'!L:L,MATCH(PolicyLevers!$C566,'Policy Characteristics'!$C:$C,0))</f>
        <v>industry-energy-efficiency-standards.html</v>
      </c>
      <c r="S566" s="219" t="str">
        <f>INDEX('Policy Characteristics'!M:M,MATCH(PolicyLevers!$C566,'Policy Characteristics'!$C:$C,0))</f>
        <v>U.S. DOE, 2016, Industrial Energy Efficiency Potential Analysis, https://energy.gov/sites/prod/files/2017/04/f34/energy-savings-by-state-industrial-methodology.pdf</v>
      </c>
      <c r="T566" s="199" t="str">
        <f>INDEX('Policy Characteristics'!N:N,MATCH(PolicyLevers!$C566,'Policy Characteristics'!$C:$C,0))</f>
        <v>U.S. DOE, 2016, Industrial Energy Efficiency Potential Analysis, https://energy.gov/sites/prod/files/2017/04/f34/energy-savings-by-state-industrial-methodology.pdf</v>
      </c>
      <c r="U566" s="181">
        <f>INDEX('Policy Characteristics'!O:O,MATCH(PolicyLevers!$C566,'Policy Characteristics'!$C:$C,0))</f>
        <v>0</v>
      </c>
    </row>
    <row r="567" spans="1:21" s="189" customFormat="1" x14ac:dyDescent="0.25">
      <c r="A567" s="350" t="str">
        <f>INDEX('Policy Characteristics'!A:A,MATCH(PolicyLevers!$C567,'Policy Characteristics'!$C:$C,0))</f>
        <v>Industry</v>
      </c>
      <c r="B567" s="354" t="str">
        <f>INDEX('Policy Characteristics'!B:B,MATCH(PolicyLevers!$C567,'Policy Characteristics'!$C:$C,0))</f>
        <v>Industry Energy Efficiency Standards</v>
      </c>
      <c r="C567" s="189" t="str">
        <f t="shared" si="32"/>
        <v>Percentage Improvement in Eqpt Efficiency Standards above BAU</v>
      </c>
      <c r="D567" s="191" t="s">
        <v>2068</v>
      </c>
      <c r="E567" s="184" t="s">
        <v>810</v>
      </c>
      <c r="F567" s="181" t="s">
        <v>2118</v>
      </c>
      <c r="G567" s="184" t="s">
        <v>811</v>
      </c>
      <c r="H567" s="43">
        <v>1121</v>
      </c>
      <c r="I567" s="356" t="s">
        <v>332</v>
      </c>
      <c r="J567" s="189" t="str">
        <f>INDEX('Policy Characteristics'!D:D,MATCH(PolicyLevers!$C567,'Policy Characteristics'!$C:$C,0))</f>
        <v>Industry Energy Efficiency Standards</v>
      </c>
      <c r="K567" s="197" t="str">
        <f>INDEX('Policy Characteristics'!E:E,MATCH(PolicyLevers!$C567,'Policy Characteristics'!$C:$C,0))</f>
        <v>indst efficiency standards</v>
      </c>
      <c r="L567" s="197">
        <f>INDEX('Policy Characteristics'!F:F,MATCH(PolicyLevers!$C567,'Policy Characteristics'!$C:$C,0))</f>
        <v>0</v>
      </c>
      <c r="M567" s="197">
        <f>INDEX('Policy Characteristics'!G:G,MATCH(PolicyLevers!$C567,'Policy Characteristics'!$C:$C,0))</f>
        <v>0.25</v>
      </c>
      <c r="N567" s="197">
        <f>INDEX('Policy Characteristics'!H:H,MATCH(PolicyLevers!$C567,'Policy Characteristics'!$C:$C,0))</f>
        <v>0.01</v>
      </c>
      <c r="O567" s="199" t="str">
        <f>INDEX('Policy Characteristics'!I:I,MATCH(PolicyLevers!$C567,'Policy Characteristics'!$C:$C,0))</f>
        <v>% reduction in energy use</v>
      </c>
      <c r="P567" s="199"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199" t="str">
        <f>INDEX('Policy Characteristics'!K:K,MATCH(PolicyLevers!$C567,'Policy Characteristics'!$C:$C,0))</f>
        <v>industry-ag-main.html#eff-stds</v>
      </c>
      <c r="R567" s="199" t="str">
        <f>INDEX('Policy Characteristics'!L:L,MATCH(PolicyLevers!$C567,'Policy Characteristics'!$C:$C,0))</f>
        <v>industry-energy-efficiency-standards.html</v>
      </c>
      <c r="S567" s="219" t="str">
        <f>INDEX('Policy Characteristics'!M:M,MATCH(PolicyLevers!$C567,'Policy Characteristics'!$C:$C,0))</f>
        <v>U.S. DOE, 2016, Industrial Energy Efficiency Potential Analysis, https://energy.gov/sites/prod/files/2017/04/f34/energy-savings-by-state-industrial-methodology.pdf</v>
      </c>
      <c r="T567" s="199" t="str">
        <f>INDEX('Policy Characteristics'!N:N,MATCH(PolicyLevers!$C567,'Policy Characteristics'!$C:$C,0))</f>
        <v>U.S. DOE, 2016, Industrial Energy Efficiency Potential Analysis, https://energy.gov/sites/prod/files/2017/04/f34/energy-savings-by-state-industrial-methodology.pdf</v>
      </c>
      <c r="U567" s="181">
        <f>INDEX('Policy Characteristics'!O:O,MATCH(PolicyLevers!$C567,'Policy Characteristics'!$C:$C,0))</f>
        <v>0</v>
      </c>
    </row>
    <row r="568" spans="1:21" s="189" customFormat="1" x14ac:dyDescent="0.25">
      <c r="A568" s="350" t="str">
        <f>INDEX('Policy Characteristics'!A:A,MATCH(PolicyLevers!$C568,'Policy Characteristics'!$C:$C,0))</f>
        <v>Industry</v>
      </c>
      <c r="B568" s="354" t="str">
        <f>INDEX('Policy Characteristics'!B:B,MATCH(PolicyLevers!$C568,'Policy Characteristics'!$C:$C,0))</f>
        <v>Industry Energy Efficiency Standards</v>
      </c>
      <c r="C568" s="189" t="str">
        <f t="shared" si="32"/>
        <v>Percentage Improvement in Eqpt Efficiency Standards above BAU</v>
      </c>
      <c r="D568" s="191" t="s">
        <v>2068</v>
      </c>
      <c r="E568" s="184" t="s">
        <v>812</v>
      </c>
      <c r="F568" s="181" t="s">
        <v>2118</v>
      </c>
      <c r="G568" s="184" t="s">
        <v>813</v>
      </c>
      <c r="H568" s="43">
        <v>1122</v>
      </c>
      <c r="I568" s="356" t="s">
        <v>310</v>
      </c>
      <c r="J568" s="189" t="str">
        <f>INDEX('Policy Characteristics'!D:D,MATCH(PolicyLevers!$C568,'Policy Characteristics'!$C:$C,0))</f>
        <v>Industry Energy Efficiency Standards</v>
      </c>
      <c r="K568" s="197" t="str">
        <f>INDEX('Policy Characteristics'!E:E,MATCH(PolicyLevers!$C568,'Policy Characteristics'!$C:$C,0))</f>
        <v>indst efficiency standards</v>
      </c>
      <c r="L568" s="197">
        <f>INDEX('Policy Characteristics'!F:F,MATCH(PolicyLevers!$C568,'Policy Characteristics'!$C:$C,0))</f>
        <v>0</v>
      </c>
      <c r="M568" s="197">
        <f>INDEX('Policy Characteristics'!G:G,MATCH(PolicyLevers!$C568,'Policy Characteristics'!$C:$C,0))</f>
        <v>0.25</v>
      </c>
      <c r="N568" s="197">
        <f>INDEX('Policy Characteristics'!H:H,MATCH(PolicyLevers!$C568,'Policy Characteristics'!$C:$C,0))</f>
        <v>0.01</v>
      </c>
      <c r="O568" s="199" t="str">
        <f>INDEX('Policy Characteristics'!I:I,MATCH(PolicyLevers!$C568,'Policy Characteristics'!$C:$C,0))</f>
        <v>% reduction in energy use</v>
      </c>
      <c r="P568" s="199"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199" t="str">
        <f>INDEX('Policy Characteristics'!K:K,MATCH(PolicyLevers!$C568,'Policy Characteristics'!$C:$C,0))</f>
        <v>industry-ag-main.html#eff-stds</v>
      </c>
      <c r="R568" s="199" t="str">
        <f>INDEX('Policy Characteristics'!L:L,MATCH(PolicyLevers!$C568,'Policy Characteristics'!$C:$C,0))</f>
        <v>industry-energy-efficiency-standards.html</v>
      </c>
      <c r="S568" s="219" t="str">
        <f>INDEX('Policy Characteristics'!M:M,MATCH(PolicyLevers!$C568,'Policy Characteristics'!$C:$C,0))</f>
        <v>U.S. DOE, 2016, Industrial Energy Efficiency Potential Analysis, https://energy.gov/sites/prod/files/2017/04/f34/energy-savings-by-state-industrial-methodology.pdf</v>
      </c>
      <c r="T568" s="199" t="str">
        <f>INDEX('Policy Characteristics'!N:N,MATCH(PolicyLevers!$C568,'Policy Characteristics'!$C:$C,0))</f>
        <v>U.S. DOE, 2016, Industrial Energy Efficiency Potential Analysis, https://energy.gov/sites/prod/files/2017/04/f34/energy-savings-by-state-industrial-methodology.pdf</v>
      </c>
      <c r="U568" s="181">
        <f>INDEX('Policy Characteristics'!O:O,MATCH(PolicyLevers!$C568,'Policy Characteristics'!$C:$C,0))</f>
        <v>0</v>
      </c>
    </row>
    <row r="569" spans="1:21" s="189" customFormat="1" x14ac:dyDescent="0.25">
      <c r="A569" s="350" t="str">
        <f>INDEX('Policy Characteristics'!A:A,MATCH(PolicyLevers!$C569,'Policy Characteristics'!$C:$C,0))</f>
        <v>Industry</v>
      </c>
      <c r="B569" s="354" t="str">
        <f>INDEX('Policy Characteristics'!B:B,MATCH(PolicyLevers!$C569,'Policy Characteristics'!$C:$C,0))</f>
        <v>Industry Energy Efficiency Standards</v>
      </c>
      <c r="C569" s="189" t="str">
        <f t="shared" si="32"/>
        <v>Percentage Improvement in Eqpt Efficiency Standards above BAU</v>
      </c>
      <c r="D569" s="191" t="s">
        <v>2068</v>
      </c>
      <c r="E569" s="184" t="s">
        <v>814</v>
      </c>
      <c r="F569" s="181" t="s">
        <v>2118</v>
      </c>
      <c r="G569" s="184" t="s">
        <v>815</v>
      </c>
      <c r="H569" s="43">
        <v>1123</v>
      </c>
      <c r="I569" s="356" t="s">
        <v>332</v>
      </c>
      <c r="J569" s="189" t="str">
        <f>INDEX('Policy Characteristics'!D:D,MATCH(PolicyLevers!$C569,'Policy Characteristics'!$C:$C,0))</f>
        <v>Industry Energy Efficiency Standards</v>
      </c>
      <c r="K569" s="197" t="str">
        <f>INDEX('Policy Characteristics'!E:E,MATCH(PolicyLevers!$C569,'Policy Characteristics'!$C:$C,0))</f>
        <v>indst efficiency standards</v>
      </c>
      <c r="L569" s="197">
        <f>INDEX('Policy Characteristics'!F:F,MATCH(PolicyLevers!$C569,'Policy Characteristics'!$C:$C,0))</f>
        <v>0</v>
      </c>
      <c r="M569" s="197">
        <f>INDEX('Policy Characteristics'!G:G,MATCH(PolicyLevers!$C569,'Policy Characteristics'!$C:$C,0))</f>
        <v>0.25</v>
      </c>
      <c r="N569" s="197">
        <f>INDEX('Policy Characteristics'!H:H,MATCH(PolicyLevers!$C569,'Policy Characteristics'!$C:$C,0))</f>
        <v>0.01</v>
      </c>
      <c r="O569" s="199" t="str">
        <f>INDEX('Policy Characteristics'!I:I,MATCH(PolicyLevers!$C569,'Policy Characteristics'!$C:$C,0))</f>
        <v>% reduction in energy use</v>
      </c>
      <c r="P569" s="199"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199" t="str">
        <f>INDEX('Policy Characteristics'!K:K,MATCH(PolicyLevers!$C569,'Policy Characteristics'!$C:$C,0))</f>
        <v>industry-ag-main.html#eff-stds</v>
      </c>
      <c r="R569" s="199" t="str">
        <f>INDEX('Policy Characteristics'!L:L,MATCH(PolicyLevers!$C569,'Policy Characteristics'!$C:$C,0))</f>
        <v>industry-energy-efficiency-standards.html</v>
      </c>
      <c r="S569" s="219" t="str">
        <f>INDEX('Policy Characteristics'!M:M,MATCH(PolicyLevers!$C569,'Policy Characteristics'!$C:$C,0))</f>
        <v>U.S. DOE, 2016, Industrial Energy Efficiency Potential Analysis, https://energy.gov/sites/prod/files/2017/04/f34/energy-savings-by-state-industrial-methodology.pdf</v>
      </c>
      <c r="T569" s="199" t="str">
        <f>INDEX('Policy Characteristics'!N:N,MATCH(PolicyLevers!$C569,'Policy Characteristics'!$C:$C,0))</f>
        <v>U.S. DOE, 2016, Industrial Energy Efficiency Potential Analysis, https://energy.gov/sites/prod/files/2017/04/f34/energy-savings-by-state-industrial-methodology.pdf</v>
      </c>
      <c r="U569" s="181">
        <f>INDEX('Policy Characteristics'!O:O,MATCH(PolicyLevers!$C569,'Policy Characteristics'!$C:$C,0))</f>
        <v>0</v>
      </c>
    </row>
    <row r="570" spans="1:21" s="189" customFormat="1" x14ac:dyDescent="0.25">
      <c r="A570" s="350" t="str">
        <f>INDEX('Policy Characteristics'!A:A,MATCH(PolicyLevers!$C570,'Policy Characteristics'!$C:$C,0))</f>
        <v>Industry</v>
      </c>
      <c r="B570" s="354" t="str">
        <f>INDEX('Policy Characteristics'!B:B,MATCH(PolicyLevers!$C570,'Policy Characteristics'!$C:$C,0))</f>
        <v>Industry Energy Efficiency Standards</v>
      </c>
      <c r="C570" s="189" t="str">
        <f t="shared" si="32"/>
        <v>Percentage Improvement in Eqpt Efficiency Standards above BAU</v>
      </c>
      <c r="D570" s="191" t="s">
        <v>2068</v>
      </c>
      <c r="E570" s="184" t="s">
        <v>816</v>
      </c>
      <c r="F570" s="181" t="s">
        <v>2118</v>
      </c>
      <c r="G570" s="184" t="s">
        <v>817</v>
      </c>
      <c r="H570" s="43">
        <v>1124</v>
      </c>
      <c r="I570" s="356" t="s">
        <v>332</v>
      </c>
      <c r="J570" s="189" t="str">
        <f>INDEX('Policy Characteristics'!D:D,MATCH(PolicyLevers!$C570,'Policy Characteristics'!$C:$C,0))</f>
        <v>Industry Energy Efficiency Standards</v>
      </c>
      <c r="K570" s="197" t="str">
        <f>INDEX('Policy Characteristics'!E:E,MATCH(PolicyLevers!$C570,'Policy Characteristics'!$C:$C,0))</f>
        <v>indst efficiency standards</v>
      </c>
      <c r="L570" s="197">
        <f>INDEX('Policy Characteristics'!F:F,MATCH(PolicyLevers!$C570,'Policy Characteristics'!$C:$C,0))</f>
        <v>0</v>
      </c>
      <c r="M570" s="197">
        <f>INDEX('Policy Characteristics'!G:G,MATCH(PolicyLevers!$C570,'Policy Characteristics'!$C:$C,0))</f>
        <v>0.25</v>
      </c>
      <c r="N570" s="197">
        <f>INDEX('Policy Characteristics'!H:H,MATCH(PolicyLevers!$C570,'Policy Characteristics'!$C:$C,0))</f>
        <v>0.01</v>
      </c>
      <c r="O570" s="199" t="str">
        <f>INDEX('Policy Characteristics'!I:I,MATCH(PolicyLevers!$C570,'Policy Characteristics'!$C:$C,0))</f>
        <v>% reduction in energy use</v>
      </c>
      <c r="P570" s="199"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199" t="str">
        <f>INDEX('Policy Characteristics'!K:K,MATCH(PolicyLevers!$C570,'Policy Characteristics'!$C:$C,0))</f>
        <v>industry-ag-main.html#eff-stds</v>
      </c>
      <c r="R570" s="199" t="str">
        <f>INDEX('Policy Characteristics'!L:L,MATCH(PolicyLevers!$C570,'Policy Characteristics'!$C:$C,0))</f>
        <v>industry-energy-efficiency-standards.html</v>
      </c>
      <c r="S570" s="219" t="str">
        <f>INDEX('Policy Characteristics'!M:M,MATCH(PolicyLevers!$C570,'Policy Characteristics'!$C:$C,0))</f>
        <v>U.S. DOE, 2016, Industrial Energy Efficiency Potential Analysis, https://energy.gov/sites/prod/files/2017/04/f34/energy-savings-by-state-industrial-methodology.pdf</v>
      </c>
      <c r="T570" s="199" t="str">
        <f>INDEX('Policy Characteristics'!N:N,MATCH(PolicyLevers!$C570,'Policy Characteristics'!$C:$C,0))</f>
        <v>U.S. DOE, 2016, Industrial Energy Efficiency Potential Analysis, https://energy.gov/sites/prod/files/2017/04/f34/energy-savings-by-state-industrial-methodology.pdf</v>
      </c>
      <c r="U570" s="181">
        <f>INDEX('Policy Characteristics'!O:O,MATCH(PolicyLevers!$C570,'Policy Characteristics'!$C:$C,0))</f>
        <v>0</v>
      </c>
    </row>
    <row r="571" spans="1:21" s="189" customFormat="1" x14ac:dyDescent="0.25">
      <c r="A571" s="350" t="str">
        <f>INDEX('Policy Characteristics'!A:A,MATCH(PolicyLevers!$C571,'Policy Characteristics'!$C:$C,0))</f>
        <v>Industry</v>
      </c>
      <c r="B571" s="354" t="str">
        <f>INDEX('Policy Characteristics'!B:B,MATCH(PolicyLevers!$C571,'Policy Characteristics'!$C:$C,0))</f>
        <v>Industry Energy Efficiency Standards</v>
      </c>
      <c r="C571" s="189" t="str">
        <f t="shared" si="32"/>
        <v>Percentage Improvement in Eqpt Efficiency Standards above BAU</v>
      </c>
      <c r="D571" s="191" t="s">
        <v>2068</v>
      </c>
      <c r="E571" s="184" t="s">
        <v>818</v>
      </c>
      <c r="F571" s="181" t="s">
        <v>2118</v>
      </c>
      <c r="G571" s="184" t="s">
        <v>819</v>
      </c>
      <c r="H571" s="43">
        <v>1125</v>
      </c>
      <c r="I571" s="356" t="s">
        <v>332</v>
      </c>
      <c r="J571" s="189" t="str">
        <f>INDEX('Policy Characteristics'!D:D,MATCH(PolicyLevers!$C571,'Policy Characteristics'!$C:$C,0))</f>
        <v>Industry Energy Efficiency Standards</v>
      </c>
      <c r="K571" s="197" t="str">
        <f>INDEX('Policy Characteristics'!E:E,MATCH(PolicyLevers!$C571,'Policy Characteristics'!$C:$C,0))</f>
        <v>indst efficiency standards</v>
      </c>
      <c r="L571" s="197">
        <f>INDEX('Policy Characteristics'!F:F,MATCH(PolicyLevers!$C571,'Policy Characteristics'!$C:$C,0))</f>
        <v>0</v>
      </c>
      <c r="M571" s="197">
        <f>INDEX('Policy Characteristics'!G:G,MATCH(PolicyLevers!$C571,'Policy Characteristics'!$C:$C,0))</f>
        <v>0.25</v>
      </c>
      <c r="N571" s="197">
        <f>INDEX('Policy Characteristics'!H:H,MATCH(PolicyLevers!$C571,'Policy Characteristics'!$C:$C,0))</f>
        <v>0.01</v>
      </c>
      <c r="O571" s="199" t="str">
        <f>INDEX('Policy Characteristics'!I:I,MATCH(PolicyLevers!$C571,'Policy Characteristics'!$C:$C,0))</f>
        <v>% reduction in energy use</v>
      </c>
      <c r="P571" s="199"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199" t="str">
        <f>INDEX('Policy Characteristics'!K:K,MATCH(PolicyLevers!$C571,'Policy Characteristics'!$C:$C,0))</f>
        <v>industry-ag-main.html#eff-stds</v>
      </c>
      <c r="R571" s="199" t="str">
        <f>INDEX('Policy Characteristics'!L:L,MATCH(PolicyLevers!$C571,'Policy Characteristics'!$C:$C,0))</f>
        <v>industry-energy-efficiency-standards.html</v>
      </c>
      <c r="S571" s="219" t="str">
        <f>INDEX('Policy Characteristics'!M:M,MATCH(PolicyLevers!$C571,'Policy Characteristics'!$C:$C,0))</f>
        <v>U.S. DOE, 2016, Industrial Energy Efficiency Potential Analysis, https://energy.gov/sites/prod/files/2017/04/f34/energy-savings-by-state-industrial-methodology.pdf</v>
      </c>
      <c r="T571" s="199" t="str">
        <f>INDEX('Policy Characteristics'!N:N,MATCH(PolicyLevers!$C571,'Policy Characteristics'!$C:$C,0))</f>
        <v>U.S. DOE, 2016, Industrial Energy Efficiency Potential Analysis, https://energy.gov/sites/prod/files/2017/04/f34/energy-savings-by-state-industrial-methodology.pdf</v>
      </c>
      <c r="U571" s="181">
        <f>INDEX('Policy Characteristics'!O:O,MATCH(PolicyLevers!$C571,'Policy Characteristics'!$C:$C,0))</f>
        <v>0</v>
      </c>
    </row>
    <row r="572" spans="1:21" s="189" customFormat="1" x14ac:dyDescent="0.25">
      <c r="A572" s="350" t="str">
        <f>INDEX('Policy Characteristics'!A:A,MATCH(PolicyLevers!$C572,'Policy Characteristics'!$C:$C,0))</f>
        <v>Industry</v>
      </c>
      <c r="B572" s="354" t="str">
        <f>INDEX('Policy Characteristics'!B:B,MATCH(PolicyLevers!$C572,'Policy Characteristics'!$C:$C,0))</f>
        <v>Industry Energy Efficiency Standards</v>
      </c>
      <c r="C572" s="189" t="str">
        <f t="shared" si="32"/>
        <v>Percentage Improvement in Eqpt Efficiency Standards above BAU</v>
      </c>
      <c r="D572" s="191" t="s">
        <v>2068</v>
      </c>
      <c r="E572" s="184" t="s">
        <v>820</v>
      </c>
      <c r="F572" s="181" t="s">
        <v>2118</v>
      </c>
      <c r="G572" s="184" t="s">
        <v>821</v>
      </c>
      <c r="H572" s="43">
        <v>1126</v>
      </c>
      <c r="I572" s="356" t="s">
        <v>310</v>
      </c>
      <c r="J572" s="189" t="str">
        <f>INDEX('Policy Characteristics'!D:D,MATCH(PolicyLevers!$C572,'Policy Characteristics'!$C:$C,0))</f>
        <v>Industry Energy Efficiency Standards</v>
      </c>
      <c r="K572" s="197" t="str">
        <f>INDEX('Policy Characteristics'!E:E,MATCH(PolicyLevers!$C572,'Policy Characteristics'!$C:$C,0))</f>
        <v>indst efficiency standards</v>
      </c>
      <c r="L572" s="197">
        <f>INDEX('Policy Characteristics'!F:F,MATCH(PolicyLevers!$C572,'Policy Characteristics'!$C:$C,0))</f>
        <v>0</v>
      </c>
      <c r="M572" s="197">
        <f>INDEX('Policy Characteristics'!G:G,MATCH(PolicyLevers!$C572,'Policy Characteristics'!$C:$C,0))</f>
        <v>0.25</v>
      </c>
      <c r="N572" s="197">
        <f>INDEX('Policy Characteristics'!H:H,MATCH(PolicyLevers!$C572,'Policy Characteristics'!$C:$C,0))</f>
        <v>0.01</v>
      </c>
      <c r="O572" s="199" t="str">
        <f>INDEX('Policy Characteristics'!I:I,MATCH(PolicyLevers!$C572,'Policy Characteristics'!$C:$C,0))</f>
        <v>% reduction in energy use</v>
      </c>
      <c r="P572" s="199"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199" t="str">
        <f>INDEX('Policy Characteristics'!K:K,MATCH(PolicyLevers!$C572,'Policy Characteristics'!$C:$C,0))</f>
        <v>industry-ag-main.html#eff-stds</v>
      </c>
      <c r="R572" s="199" t="str">
        <f>INDEX('Policy Characteristics'!L:L,MATCH(PolicyLevers!$C572,'Policy Characteristics'!$C:$C,0))</f>
        <v>industry-energy-efficiency-standards.html</v>
      </c>
      <c r="S572" s="219" t="str">
        <f>INDEX('Policy Characteristics'!M:M,MATCH(PolicyLevers!$C572,'Policy Characteristics'!$C:$C,0))</f>
        <v>U.S. DOE, 2016, Industrial Energy Efficiency Potential Analysis, https://energy.gov/sites/prod/files/2017/04/f34/energy-savings-by-state-industrial-methodology.pdf</v>
      </c>
      <c r="T572" s="199" t="str">
        <f>INDEX('Policy Characteristics'!N:N,MATCH(PolicyLevers!$C572,'Policy Characteristics'!$C:$C,0))</f>
        <v>U.S. DOE, 2016, Industrial Energy Efficiency Potential Analysis, https://energy.gov/sites/prod/files/2017/04/f34/energy-savings-by-state-industrial-methodology.pdf</v>
      </c>
      <c r="U572" s="181">
        <f>INDEX('Policy Characteristics'!O:O,MATCH(PolicyLevers!$C572,'Policy Characteristics'!$C:$C,0))</f>
        <v>0</v>
      </c>
    </row>
    <row r="573" spans="1:21" s="189" customFormat="1" x14ac:dyDescent="0.25">
      <c r="A573" s="350" t="str">
        <f>INDEX('Policy Characteristics'!A:A,MATCH(PolicyLevers!$C573,'Policy Characteristics'!$C:$C,0))</f>
        <v>Industry</v>
      </c>
      <c r="B573" s="354" t="str">
        <f>INDEX('Policy Characteristics'!B:B,MATCH(PolicyLevers!$C573,'Policy Characteristics'!$C:$C,0))</f>
        <v>Industry Energy Efficiency Standards</v>
      </c>
      <c r="C573" s="189" t="str">
        <f t="shared" si="32"/>
        <v>Percentage Improvement in Eqpt Efficiency Standards above BAU</v>
      </c>
      <c r="D573" s="191" t="s">
        <v>2068</v>
      </c>
      <c r="E573" s="184" t="s">
        <v>822</v>
      </c>
      <c r="F573" s="181" t="s">
        <v>2118</v>
      </c>
      <c r="G573" s="184" t="s">
        <v>823</v>
      </c>
      <c r="H573" s="43">
        <v>1127</v>
      </c>
      <c r="I573" s="356" t="s">
        <v>332</v>
      </c>
      <c r="J573" s="189" t="str">
        <f>INDEX('Policy Characteristics'!D:D,MATCH(PolicyLevers!$C573,'Policy Characteristics'!$C:$C,0))</f>
        <v>Industry Energy Efficiency Standards</v>
      </c>
      <c r="K573" s="197" t="str">
        <f>INDEX('Policy Characteristics'!E:E,MATCH(PolicyLevers!$C573,'Policy Characteristics'!$C:$C,0))</f>
        <v>indst efficiency standards</v>
      </c>
      <c r="L573" s="197">
        <f>INDEX('Policy Characteristics'!F:F,MATCH(PolicyLevers!$C573,'Policy Characteristics'!$C:$C,0))</f>
        <v>0</v>
      </c>
      <c r="M573" s="197">
        <f>INDEX('Policy Characteristics'!G:G,MATCH(PolicyLevers!$C573,'Policy Characteristics'!$C:$C,0))</f>
        <v>0.25</v>
      </c>
      <c r="N573" s="197">
        <f>INDEX('Policy Characteristics'!H:H,MATCH(PolicyLevers!$C573,'Policy Characteristics'!$C:$C,0))</f>
        <v>0.01</v>
      </c>
      <c r="O573" s="199" t="str">
        <f>INDEX('Policy Characteristics'!I:I,MATCH(PolicyLevers!$C573,'Policy Characteristics'!$C:$C,0))</f>
        <v>% reduction in energy use</v>
      </c>
      <c r="P573" s="199"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199" t="str">
        <f>INDEX('Policy Characteristics'!K:K,MATCH(PolicyLevers!$C573,'Policy Characteristics'!$C:$C,0))</f>
        <v>industry-ag-main.html#eff-stds</v>
      </c>
      <c r="R573" s="199" t="str">
        <f>INDEX('Policy Characteristics'!L:L,MATCH(PolicyLevers!$C573,'Policy Characteristics'!$C:$C,0))</f>
        <v>industry-energy-efficiency-standards.html</v>
      </c>
      <c r="S573" s="219" t="str">
        <f>INDEX('Policy Characteristics'!M:M,MATCH(PolicyLevers!$C573,'Policy Characteristics'!$C:$C,0))</f>
        <v>U.S. DOE, 2016, Industrial Energy Efficiency Potential Analysis, https://energy.gov/sites/prod/files/2017/04/f34/energy-savings-by-state-industrial-methodology.pdf</v>
      </c>
      <c r="T573" s="199" t="str">
        <f>INDEX('Policy Characteristics'!N:N,MATCH(PolicyLevers!$C573,'Policy Characteristics'!$C:$C,0))</f>
        <v>U.S. DOE, 2016, Industrial Energy Efficiency Potential Analysis, https://energy.gov/sites/prod/files/2017/04/f34/energy-savings-by-state-industrial-methodology.pdf</v>
      </c>
      <c r="U573" s="181">
        <f>INDEX('Policy Characteristics'!O:O,MATCH(PolicyLevers!$C573,'Policy Characteristics'!$C:$C,0))</f>
        <v>0</v>
      </c>
    </row>
    <row r="574" spans="1:21" s="189" customFormat="1" x14ac:dyDescent="0.25">
      <c r="A574" s="350" t="str">
        <f>INDEX('Policy Characteristics'!A:A,MATCH(PolicyLevers!$C574,'Policy Characteristics'!$C:$C,0))</f>
        <v>Industry</v>
      </c>
      <c r="B574" s="354" t="str">
        <f>INDEX('Policy Characteristics'!B:B,MATCH(PolicyLevers!$C574,'Policy Characteristics'!$C:$C,0))</f>
        <v>Industry Energy Efficiency Standards</v>
      </c>
      <c r="C574" s="189" t="str">
        <f t="shared" si="32"/>
        <v>Percentage Improvement in Eqpt Efficiency Standards above BAU</v>
      </c>
      <c r="D574" s="191" t="s">
        <v>2066</v>
      </c>
      <c r="E574" s="184" t="s">
        <v>799</v>
      </c>
      <c r="F574" s="181" t="s">
        <v>2117</v>
      </c>
      <c r="G574" s="184" t="s">
        <v>800</v>
      </c>
      <c r="H574" s="43">
        <v>1128</v>
      </c>
      <c r="I574" s="356" t="s">
        <v>310</v>
      </c>
      <c r="J574" s="189" t="str">
        <f>INDEX('Policy Characteristics'!D:D,MATCH(PolicyLevers!$C574,'Policy Characteristics'!$C:$C,0))</f>
        <v>Industry Energy Efficiency Standards</v>
      </c>
      <c r="K574" s="197" t="str">
        <f>INDEX('Policy Characteristics'!E:E,MATCH(PolicyLevers!$C574,'Policy Characteristics'!$C:$C,0))</f>
        <v>indst efficiency standards</v>
      </c>
      <c r="L574" s="197">
        <f>INDEX('Policy Characteristics'!F:F,MATCH(PolicyLevers!$C574,'Policy Characteristics'!$C:$C,0))</f>
        <v>0</v>
      </c>
      <c r="M574" s="197">
        <f>INDEX('Policy Characteristics'!G:G,MATCH(PolicyLevers!$C574,'Policy Characteristics'!$C:$C,0))</f>
        <v>0.25</v>
      </c>
      <c r="N574" s="197">
        <f>INDEX('Policy Characteristics'!H:H,MATCH(PolicyLevers!$C574,'Policy Characteristics'!$C:$C,0))</f>
        <v>0.01</v>
      </c>
      <c r="O574" s="199" t="str">
        <f>INDEX('Policy Characteristics'!I:I,MATCH(PolicyLevers!$C574,'Policy Characteristics'!$C:$C,0))</f>
        <v>% reduction in energy use</v>
      </c>
      <c r="P574" s="199"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199" t="str">
        <f>INDEX('Policy Characteristics'!K:K,MATCH(PolicyLevers!$C574,'Policy Characteristics'!$C:$C,0))</f>
        <v>industry-ag-main.html#eff-stds</v>
      </c>
      <c r="R574" s="199" t="str">
        <f>INDEX('Policy Characteristics'!L:L,MATCH(PolicyLevers!$C574,'Policy Characteristics'!$C:$C,0))</f>
        <v>industry-energy-efficiency-standards.html</v>
      </c>
      <c r="S574" s="219" t="str">
        <f>INDEX('Policy Characteristics'!M:M,MATCH(PolicyLevers!$C574,'Policy Characteristics'!$C:$C,0))</f>
        <v>U.S. DOE, 2016, Industrial Energy Efficiency Potential Analysis, https://energy.gov/sites/prod/files/2017/04/f34/energy-savings-by-state-industrial-methodology.pdf</v>
      </c>
      <c r="T574" s="199" t="str">
        <f>INDEX('Policy Characteristics'!N:N,MATCH(PolicyLevers!$C574,'Policy Characteristics'!$C:$C,0))</f>
        <v>U.S. DOE, 2016, Industrial Energy Efficiency Potential Analysis, https://energy.gov/sites/prod/files/2017/04/f34/energy-savings-by-state-industrial-methodology.pdf</v>
      </c>
      <c r="U574" s="181">
        <f>INDEX('Policy Characteristics'!O:O,MATCH(PolicyLevers!$C574,'Policy Characteristics'!$C:$C,0))</f>
        <v>0</v>
      </c>
    </row>
    <row r="575" spans="1:21" s="189" customFormat="1" x14ac:dyDescent="0.25">
      <c r="A575" s="350" t="str">
        <f>INDEX('Policy Characteristics'!A:A,MATCH(PolicyLevers!$C575,'Policy Characteristics'!$C:$C,0))</f>
        <v>Industry</v>
      </c>
      <c r="B575" s="354" t="str">
        <f>INDEX('Policy Characteristics'!B:B,MATCH(PolicyLevers!$C575,'Policy Characteristics'!$C:$C,0))</f>
        <v>Industry Energy Efficiency Standards</v>
      </c>
      <c r="C575" s="189" t="str">
        <f t="shared" si="32"/>
        <v>Percentage Improvement in Eqpt Efficiency Standards above BAU</v>
      </c>
      <c r="D575" s="191" t="s">
        <v>2066</v>
      </c>
      <c r="E575" s="184" t="s">
        <v>806</v>
      </c>
      <c r="F575" s="181" t="s">
        <v>2117</v>
      </c>
      <c r="G575" s="184" t="s">
        <v>807</v>
      </c>
      <c r="H575" s="43">
        <v>1129</v>
      </c>
      <c r="I575" s="356" t="s">
        <v>332</v>
      </c>
      <c r="J575" s="189" t="str">
        <f>INDEX('Policy Characteristics'!D:D,MATCH(PolicyLevers!$C575,'Policy Characteristics'!$C:$C,0))</f>
        <v>Industry Energy Efficiency Standards</v>
      </c>
      <c r="K575" s="197" t="str">
        <f>INDEX('Policy Characteristics'!E:E,MATCH(PolicyLevers!$C575,'Policy Characteristics'!$C:$C,0))</f>
        <v>indst efficiency standards</v>
      </c>
      <c r="L575" s="197">
        <f>INDEX('Policy Characteristics'!F:F,MATCH(PolicyLevers!$C575,'Policy Characteristics'!$C:$C,0))</f>
        <v>0</v>
      </c>
      <c r="M575" s="197">
        <f>INDEX('Policy Characteristics'!G:G,MATCH(PolicyLevers!$C575,'Policy Characteristics'!$C:$C,0))</f>
        <v>0.25</v>
      </c>
      <c r="N575" s="197">
        <f>INDEX('Policy Characteristics'!H:H,MATCH(PolicyLevers!$C575,'Policy Characteristics'!$C:$C,0))</f>
        <v>0.01</v>
      </c>
      <c r="O575" s="199" t="str">
        <f>INDEX('Policy Characteristics'!I:I,MATCH(PolicyLevers!$C575,'Policy Characteristics'!$C:$C,0))</f>
        <v>% reduction in energy use</v>
      </c>
      <c r="P575" s="199"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199" t="str">
        <f>INDEX('Policy Characteristics'!K:K,MATCH(PolicyLevers!$C575,'Policy Characteristics'!$C:$C,0))</f>
        <v>industry-ag-main.html#eff-stds</v>
      </c>
      <c r="R575" s="199" t="str">
        <f>INDEX('Policy Characteristics'!L:L,MATCH(PolicyLevers!$C575,'Policy Characteristics'!$C:$C,0))</f>
        <v>industry-energy-efficiency-standards.html</v>
      </c>
      <c r="S575" s="219" t="str">
        <f>INDEX('Policy Characteristics'!M:M,MATCH(PolicyLevers!$C575,'Policy Characteristics'!$C:$C,0))</f>
        <v>U.S. DOE, 2016, Industrial Energy Efficiency Potential Analysis, https://energy.gov/sites/prod/files/2017/04/f34/energy-savings-by-state-industrial-methodology.pdf</v>
      </c>
      <c r="T575" s="199" t="str">
        <f>INDEX('Policy Characteristics'!N:N,MATCH(PolicyLevers!$C575,'Policy Characteristics'!$C:$C,0))</f>
        <v>U.S. DOE, 2016, Industrial Energy Efficiency Potential Analysis, https://energy.gov/sites/prod/files/2017/04/f34/energy-savings-by-state-industrial-methodology.pdf</v>
      </c>
      <c r="U575" s="181">
        <f>INDEX('Policy Characteristics'!O:O,MATCH(PolicyLevers!$C575,'Policy Characteristics'!$C:$C,0))</f>
        <v>0</v>
      </c>
    </row>
    <row r="576" spans="1:21" s="189" customFormat="1" x14ac:dyDescent="0.25">
      <c r="A576" s="350" t="str">
        <f>INDEX('Policy Characteristics'!A:A,MATCH(PolicyLevers!$C576,'Policy Characteristics'!$C:$C,0))</f>
        <v>Industry</v>
      </c>
      <c r="B576" s="354" t="str">
        <f>INDEX('Policy Characteristics'!B:B,MATCH(PolicyLevers!$C576,'Policy Characteristics'!$C:$C,0))</f>
        <v>Industry Energy Efficiency Standards</v>
      </c>
      <c r="C576" s="189" t="str">
        <f t="shared" si="32"/>
        <v>Percentage Improvement in Eqpt Efficiency Standards above BAU</v>
      </c>
      <c r="D576" s="191" t="s">
        <v>2066</v>
      </c>
      <c r="E576" s="184" t="s">
        <v>808</v>
      </c>
      <c r="F576" s="181" t="s">
        <v>2117</v>
      </c>
      <c r="G576" s="184" t="s">
        <v>809</v>
      </c>
      <c r="H576" s="43">
        <v>1130</v>
      </c>
      <c r="I576" s="356" t="s">
        <v>310</v>
      </c>
      <c r="J576" s="189" t="str">
        <f>INDEX('Policy Characteristics'!D:D,MATCH(PolicyLevers!$C576,'Policy Characteristics'!$C:$C,0))</f>
        <v>Industry Energy Efficiency Standards</v>
      </c>
      <c r="K576" s="197" t="str">
        <f>INDEX('Policy Characteristics'!E:E,MATCH(PolicyLevers!$C576,'Policy Characteristics'!$C:$C,0))</f>
        <v>indst efficiency standards</v>
      </c>
      <c r="L576" s="197">
        <f>INDEX('Policy Characteristics'!F:F,MATCH(PolicyLevers!$C576,'Policy Characteristics'!$C:$C,0))</f>
        <v>0</v>
      </c>
      <c r="M576" s="197">
        <f>INDEX('Policy Characteristics'!G:G,MATCH(PolicyLevers!$C576,'Policy Characteristics'!$C:$C,0))</f>
        <v>0.25</v>
      </c>
      <c r="N576" s="197">
        <f>INDEX('Policy Characteristics'!H:H,MATCH(PolicyLevers!$C576,'Policy Characteristics'!$C:$C,0))</f>
        <v>0.01</v>
      </c>
      <c r="O576" s="199" t="str">
        <f>INDEX('Policy Characteristics'!I:I,MATCH(PolicyLevers!$C576,'Policy Characteristics'!$C:$C,0))</f>
        <v>% reduction in energy use</v>
      </c>
      <c r="P576" s="199"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199" t="str">
        <f>INDEX('Policy Characteristics'!K:K,MATCH(PolicyLevers!$C576,'Policy Characteristics'!$C:$C,0))</f>
        <v>industry-ag-main.html#eff-stds</v>
      </c>
      <c r="R576" s="199" t="str">
        <f>INDEX('Policy Characteristics'!L:L,MATCH(PolicyLevers!$C576,'Policy Characteristics'!$C:$C,0))</f>
        <v>industry-energy-efficiency-standards.html</v>
      </c>
      <c r="S576" s="219" t="str">
        <f>INDEX('Policy Characteristics'!M:M,MATCH(PolicyLevers!$C576,'Policy Characteristics'!$C:$C,0))</f>
        <v>U.S. DOE, 2016, Industrial Energy Efficiency Potential Analysis, https://energy.gov/sites/prod/files/2017/04/f34/energy-savings-by-state-industrial-methodology.pdf</v>
      </c>
      <c r="T576" s="199" t="str">
        <f>INDEX('Policy Characteristics'!N:N,MATCH(PolicyLevers!$C576,'Policy Characteristics'!$C:$C,0))</f>
        <v>U.S. DOE, 2016, Industrial Energy Efficiency Potential Analysis, https://energy.gov/sites/prod/files/2017/04/f34/energy-savings-by-state-industrial-methodology.pdf</v>
      </c>
      <c r="U576" s="181">
        <f>INDEX('Policy Characteristics'!O:O,MATCH(PolicyLevers!$C576,'Policy Characteristics'!$C:$C,0))</f>
        <v>0</v>
      </c>
    </row>
    <row r="577" spans="1:21" s="189" customFormat="1" x14ac:dyDescent="0.25">
      <c r="A577" s="350" t="str">
        <f>INDEX('Policy Characteristics'!A:A,MATCH(PolicyLevers!$C577,'Policy Characteristics'!$C:$C,0))</f>
        <v>Industry</v>
      </c>
      <c r="B577" s="354" t="str">
        <f>INDEX('Policy Characteristics'!B:B,MATCH(PolicyLevers!$C577,'Policy Characteristics'!$C:$C,0))</f>
        <v>Industry Energy Efficiency Standards</v>
      </c>
      <c r="C577" s="189" t="str">
        <f t="shared" si="32"/>
        <v>Percentage Improvement in Eqpt Efficiency Standards above BAU</v>
      </c>
      <c r="D577" s="191" t="s">
        <v>2066</v>
      </c>
      <c r="E577" s="184" t="s">
        <v>810</v>
      </c>
      <c r="F577" s="181" t="s">
        <v>2117</v>
      </c>
      <c r="G577" s="184" t="s">
        <v>811</v>
      </c>
      <c r="H577" s="43">
        <v>1131</v>
      </c>
      <c r="I577" s="356" t="s">
        <v>332</v>
      </c>
      <c r="J577" s="189" t="str">
        <f>INDEX('Policy Characteristics'!D:D,MATCH(PolicyLevers!$C577,'Policy Characteristics'!$C:$C,0))</f>
        <v>Industry Energy Efficiency Standards</v>
      </c>
      <c r="K577" s="197" t="str">
        <f>INDEX('Policy Characteristics'!E:E,MATCH(PolicyLevers!$C577,'Policy Characteristics'!$C:$C,0))</f>
        <v>indst efficiency standards</v>
      </c>
      <c r="L577" s="197">
        <f>INDEX('Policy Characteristics'!F:F,MATCH(PolicyLevers!$C577,'Policy Characteristics'!$C:$C,0))</f>
        <v>0</v>
      </c>
      <c r="M577" s="197">
        <f>INDEX('Policy Characteristics'!G:G,MATCH(PolicyLevers!$C577,'Policy Characteristics'!$C:$C,0))</f>
        <v>0.25</v>
      </c>
      <c r="N577" s="197">
        <f>INDEX('Policy Characteristics'!H:H,MATCH(PolicyLevers!$C577,'Policy Characteristics'!$C:$C,0))</f>
        <v>0.01</v>
      </c>
      <c r="O577" s="199" t="str">
        <f>INDEX('Policy Characteristics'!I:I,MATCH(PolicyLevers!$C577,'Policy Characteristics'!$C:$C,0))</f>
        <v>% reduction in energy use</v>
      </c>
      <c r="P577" s="199"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199" t="str">
        <f>INDEX('Policy Characteristics'!K:K,MATCH(PolicyLevers!$C577,'Policy Characteristics'!$C:$C,0))</f>
        <v>industry-ag-main.html#eff-stds</v>
      </c>
      <c r="R577" s="199" t="str">
        <f>INDEX('Policy Characteristics'!L:L,MATCH(PolicyLevers!$C577,'Policy Characteristics'!$C:$C,0))</f>
        <v>industry-energy-efficiency-standards.html</v>
      </c>
      <c r="S577" s="219" t="str">
        <f>INDEX('Policy Characteristics'!M:M,MATCH(PolicyLevers!$C577,'Policy Characteristics'!$C:$C,0))</f>
        <v>U.S. DOE, 2016, Industrial Energy Efficiency Potential Analysis, https://energy.gov/sites/prod/files/2017/04/f34/energy-savings-by-state-industrial-methodology.pdf</v>
      </c>
      <c r="T577" s="199" t="str">
        <f>INDEX('Policy Characteristics'!N:N,MATCH(PolicyLevers!$C577,'Policy Characteristics'!$C:$C,0))</f>
        <v>U.S. DOE, 2016, Industrial Energy Efficiency Potential Analysis, https://energy.gov/sites/prod/files/2017/04/f34/energy-savings-by-state-industrial-methodology.pdf</v>
      </c>
      <c r="U577" s="181">
        <f>INDEX('Policy Characteristics'!O:O,MATCH(PolicyLevers!$C577,'Policy Characteristics'!$C:$C,0))</f>
        <v>0</v>
      </c>
    </row>
    <row r="578" spans="1:21" s="189" customFormat="1" x14ac:dyDescent="0.25">
      <c r="A578" s="350" t="str">
        <f>INDEX('Policy Characteristics'!A:A,MATCH(PolicyLevers!$C578,'Policy Characteristics'!$C:$C,0))</f>
        <v>Industry</v>
      </c>
      <c r="B578" s="354" t="str">
        <f>INDEX('Policy Characteristics'!B:B,MATCH(PolicyLevers!$C578,'Policy Characteristics'!$C:$C,0))</f>
        <v>Industry Energy Efficiency Standards</v>
      </c>
      <c r="C578" s="189" t="str">
        <f t="shared" si="32"/>
        <v>Percentage Improvement in Eqpt Efficiency Standards above BAU</v>
      </c>
      <c r="D578" s="191" t="s">
        <v>2066</v>
      </c>
      <c r="E578" s="184" t="s">
        <v>812</v>
      </c>
      <c r="F578" s="181" t="s">
        <v>2117</v>
      </c>
      <c r="G578" s="184" t="s">
        <v>813</v>
      </c>
      <c r="H578" s="43">
        <v>1132</v>
      </c>
      <c r="I578" s="356" t="s">
        <v>310</v>
      </c>
      <c r="J578" s="189" t="str">
        <f>INDEX('Policy Characteristics'!D:D,MATCH(PolicyLevers!$C578,'Policy Characteristics'!$C:$C,0))</f>
        <v>Industry Energy Efficiency Standards</v>
      </c>
      <c r="K578" s="197" t="str">
        <f>INDEX('Policy Characteristics'!E:E,MATCH(PolicyLevers!$C578,'Policy Characteristics'!$C:$C,0))</f>
        <v>indst efficiency standards</v>
      </c>
      <c r="L578" s="197">
        <f>INDEX('Policy Characteristics'!F:F,MATCH(PolicyLevers!$C578,'Policy Characteristics'!$C:$C,0))</f>
        <v>0</v>
      </c>
      <c r="M578" s="197">
        <f>INDEX('Policy Characteristics'!G:G,MATCH(PolicyLevers!$C578,'Policy Characteristics'!$C:$C,0))</f>
        <v>0.25</v>
      </c>
      <c r="N578" s="197">
        <f>INDEX('Policy Characteristics'!H:H,MATCH(PolicyLevers!$C578,'Policy Characteristics'!$C:$C,0))</f>
        <v>0.01</v>
      </c>
      <c r="O578" s="199" t="str">
        <f>INDEX('Policy Characteristics'!I:I,MATCH(PolicyLevers!$C578,'Policy Characteristics'!$C:$C,0))</f>
        <v>% reduction in energy use</v>
      </c>
      <c r="P578" s="199"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199" t="str">
        <f>INDEX('Policy Characteristics'!K:K,MATCH(PolicyLevers!$C578,'Policy Characteristics'!$C:$C,0))</f>
        <v>industry-ag-main.html#eff-stds</v>
      </c>
      <c r="R578" s="199" t="str">
        <f>INDEX('Policy Characteristics'!L:L,MATCH(PolicyLevers!$C578,'Policy Characteristics'!$C:$C,0))</f>
        <v>industry-energy-efficiency-standards.html</v>
      </c>
      <c r="S578" s="219" t="str">
        <f>INDEX('Policy Characteristics'!M:M,MATCH(PolicyLevers!$C578,'Policy Characteristics'!$C:$C,0))</f>
        <v>U.S. DOE, 2016, Industrial Energy Efficiency Potential Analysis, https://energy.gov/sites/prod/files/2017/04/f34/energy-savings-by-state-industrial-methodology.pdf</v>
      </c>
      <c r="T578" s="199" t="str">
        <f>INDEX('Policy Characteristics'!N:N,MATCH(PolicyLevers!$C578,'Policy Characteristics'!$C:$C,0))</f>
        <v>U.S. DOE, 2016, Industrial Energy Efficiency Potential Analysis, https://energy.gov/sites/prod/files/2017/04/f34/energy-savings-by-state-industrial-methodology.pdf</v>
      </c>
      <c r="U578" s="181">
        <f>INDEX('Policy Characteristics'!O:O,MATCH(PolicyLevers!$C578,'Policy Characteristics'!$C:$C,0))</f>
        <v>0</v>
      </c>
    </row>
    <row r="579" spans="1:21" s="189" customFormat="1" x14ac:dyDescent="0.25">
      <c r="A579" s="350" t="str">
        <f>INDEX('Policy Characteristics'!A:A,MATCH(PolicyLevers!$C579,'Policy Characteristics'!$C:$C,0))</f>
        <v>Industry</v>
      </c>
      <c r="B579" s="354" t="str">
        <f>INDEX('Policy Characteristics'!B:B,MATCH(PolicyLevers!$C579,'Policy Characteristics'!$C:$C,0))</f>
        <v>Industry Energy Efficiency Standards</v>
      </c>
      <c r="C579" s="189" t="str">
        <f t="shared" si="32"/>
        <v>Percentage Improvement in Eqpt Efficiency Standards above BAU</v>
      </c>
      <c r="D579" s="191" t="s">
        <v>2066</v>
      </c>
      <c r="E579" s="184" t="s">
        <v>814</v>
      </c>
      <c r="F579" s="181" t="s">
        <v>2117</v>
      </c>
      <c r="G579" s="184" t="s">
        <v>815</v>
      </c>
      <c r="H579" s="43">
        <v>1133</v>
      </c>
      <c r="I579" s="356" t="s">
        <v>332</v>
      </c>
      <c r="J579" s="189" t="str">
        <f>INDEX('Policy Characteristics'!D:D,MATCH(PolicyLevers!$C579,'Policy Characteristics'!$C:$C,0))</f>
        <v>Industry Energy Efficiency Standards</v>
      </c>
      <c r="K579" s="197" t="str">
        <f>INDEX('Policy Characteristics'!E:E,MATCH(PolicyLevers!$C579,'Policy Characteristics'!$C:$C,0))</f>
        <v>indst efficiency standards</v>
      </c>
      <c r="L579" s="197">
        <f>INDEX('Policy Characteristics'!F:F,MATCH(PolicyLevers!$C579,'Policy Characteristics'!$C:$C,0))</f>
        <v>0</v>
      </c>
      <c r="M579" s="197">
        <f>INDEX('Policy Characteristics'!G:G,MATCH(PolicyLevers!$C579,'Policy Characteristics'!$C:$C,0))</f>
        <v>0.25</v>
      </c>
      <c r="N579" s="197">
        <f>INDEX('Policy Characteristics'!H:H,MATCH(PolicyLevers!$C579,'Policy Characteristics'!$C:$C,0))</f>
        <v>0.01</v>
      </c>
      <c r="O579" s="199" t="str">
        <f>INDEX('Policy Characteristics'!I:I,MATCH(PolicyLevers!$C579,'Policy Characteristics'!$C:$C,0))</f>
        <v>% reduction in energy use</v>
      </c>
      <c r="P579" s="199"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199" t="str">
        <f>INDEX('Policy Characteristics'!K:K,MATCH(PolicyLevers!$C579,'Policy Characteristics'!$C:$C,0))</f>
        <v>industry-ag-main.html#eff-stds</v>
      </c>
      <c r="R579" s="199" t="str">
        <f>INDEX('Policy Characteristics'!L:L,MATCH(PolicyLevers!$C579,'Policy Characteristics'!$C:$C,0))</f>
        <v>industry-energy-efficiency-standards.html</v>
      </c>
      <c r="S579" s="219" t="str">
        <f>INDEX('Policy Characteristics'!M:M,MATCH(PolicyLevers!$C579,'Policy Characteristics'!$C:$C,0))</f>
        <v>U.S. DOE, 2016, Industrial Energy Efficiency Potential Analysis, https://energy.gov/sites/prod/files/2017/04/f34/energy-savings-by-state-industrial-methodology.pdf</v>
      </c>
      <c r="T579" s="199" t="str">
        <f>INDEX('Policy Characteristics'!N:N,MATCH(PolicyLevers!$C579,'Policy Characteristics'!$C:$C,0))</f>
        <v>U.S. DOE, 2016, Industrial Energy Efficiency Potential Analysis, https://energy.gov/sites/prod/files/2017/04/f34/energy-savings-by-state-industrial-methodology.pdf</v>
      </c>
      <c r="U579" s="181">
        <f>INDEX('Policy Characteristics'!O:O,MATCH(PolicyLevers!$C579,'Policy Characteristics'!$C:$C,0))</f>
        <v>0</v>
      </c>
    </row>
    <row r="580" spans="1:21" s="189" customFormat="1" x14ac:dyDescent="0.25">
      <c r="A580" s="350" t="str">
        <f>INDEX('Policy Characteristics'!A:A,MATCH(PolicyLevers!$C580,'Policy Characteristics'!$C:$C,0))</f>
        <v>Industry</v>
      </c>
      <c r="B580" s="354" t="str">
        <f>INDEX('Policy Characteristics'!B:B,MATCH(PolicyLevers!$C580,'Policy Characteristics'!$C:$C,0))</f>
        <v>Industry Energy Efficiency Standards</v>
      </c>
      <c r="C580" s="189" t="str">
        <f t="shared" si="32"/>
        <v>Percentage Improvement in Eqpt Efficiency Standards above BAU</v>
      </c>
      <c r="D580" s="191" t="s">
        <v>2066</v>
      </c>
      <c r="E580" s="184" t="s">
        <v>816</v>
      </c>
      <c r="F580" s="181" t="s">
        <v>2117</v>
      </c>
      <c r="G580" s="184" t="s">
        <v>817</v>
      </c>
      <c r="H580" s="43">
        <v>1134</v>
      </c>
      <c r="I580" s="356" t="s">
        <v>332</v>
      </c>
      <c r="J580" s="189" t="str">
        <f>INDEX('Policy Characteristics'!D:D,MATCH(PolicyLevers!$C580,'Policy Characteristics'!$C:$C,0))</f>
        <v>Industry Energy Efficiency Standards</v>
      </c>
      <c r="K580" s="197" t="str">
        <f>INDEX('Policy Characteristics'!E:E,MATCH(PolicyLevers!$C580,'Policy Characteristics'!$C:$C,0))</f>
        <v>indst efficiency standards</v>
      </c>
      <c r="L580" s="197">
        <f>INDEX('Policy Characteristics'!F:F,MATCH(PolicyLevers!$C580,'Policy Characteristics'!$C:$C,0))</f>
        <v>0</v>
      </c>
      <c r="M580" s="197">
        <f>INDEX('Policy Characteristics'!G:G,MATCH(PolicyLevers!$C580,'Policy Characteristics'!$C:$C,0))</f>
        <v>0.25</v>
      </c>
      <c r="N580" s="197">
        <f>INDEX('Policy Characteristics'!H:H,MATCH(PolicyLevers!$C580,'Policy Characteristics'!$C:$C,0))</f>
        <v>0.01</v>
      </c>
      <c r="O580" s="199" t="str">
        <f>INDEX('Policy Characteristics'!I:I,MATCH(PolicyLevers!$C580,'Policy Characteristics'!$C:$C,0))</f>
        <v>% reduction in energy use</v>
      </c>
      <c r="P580" s="199"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199" t="str">
        <f>INDEX('Policy Characteristics'!K:K,MATCH(PolicyLevers!$C580,'Policy Characteristics'!$C:$C,0))</f>
        <v>industry-ag-main.html#eff-stds</v>
      </c>
      <c r="R580" s="199" t="str">
        <f>INDEX('Policy Characteristics'!L:L,MATCH(PolicyLevers!$C580,'Policy Characteristics'!$C:$C,0))</f>
        <v>industry-energy-efficiency-standards.html</v>
      </c>
      <c r="S580" s="219" t="str">
        <f>INDEX('Policy Characteristics'!M:M,MATCH(PolicyLevers!$C580,'Policy Characteristics'!$C:$C,0))</f>
        <v>U.S. DOE, 2016, Industrial Energy Efficiency Potential Analysis, https://energy.gov/sites/prod/files/2017/04/f34/energy-savings-by-state-industrial-methodology.pdf</v>
      </c>
      <c r="T580" s="199" t="str">
        <f>INDEX('Policy Characteristics'!N:N,MATCH(PolicyLevers!$C580,'Policy Characteristics'!$C:$C,0))</f>
        <v>U.S. DOE, 2016, Industrial Energy Efficiency Potential Analysis, https://energy.gov/sites/prod/files/2017/04/f34/energy-savings-by-state-industrial-methodology.pdf</v>
      </c>
      <c r="U580" s="181">
        <f>INDEX('Policy Characteristics'!O:O,MATCH(PolicyLevers!$C580,'Policy Characteristics'!$C:$C,0))</f>
        <v>0</v>
      </c>
    </row>
    <row r="581" spans="1:21" s="189" customFormat="1" x14ac:dyDescent="0.25">
      <c r="A581" s="350" t="str">
        <f>INDEX('Policy Characteristics'!A:A,MATCH(PolicyLevers!$C581,'Policy Characteristics'!$C:$C,0))</f>
        <v>Industry</v>
      </c>
      <c r="B581" s="354" t="str">
        <f>INDEX('Policy Characteristics'!B:B,MATCH(PolicyLevers!$C581,'Policy Characteristics'!$C:$C,0))</f>
        <v>Industry Energy Efficiency Standards</v>
      </c>
      <c r="C581" s="189" t="str">
        <f t="shared" si="32"/>
        <v>Percentage Improvement in Eqpt Efficiency Standards above BAU</v>
      </c>
      <c r="D581" s="191" t="s">
        <v>2066</v>
      </c>
      <c r="E581" s="184" t="s">
        <v>818</v>
      </c>
      <c r="F581" s="181" t="s">
        <v>2117</v>
      </c>
      <c r="G581" s="184" t="s">
        <v>819</v>
      </c>
      <c r="H581" s="43">
        <v>1135</v>
      </c>
      <c r="I581" s="356" t="s">
        <v>332</v>
      </c>
      <c r="J581" s="189" t="str">
        <f>INDEX('Policy Characteristics'!D:D,MATCH(PolicyLevers!$C581,'Policy Characteristics'!$C:$C,0))</f>
        <v>Industry Energy Efficiency Standards</v>
      </c>
      <c r="K581" s="197" t="str">
        <f>INDEX('Policy Characteristics'!E:E,MATCH(PolicyLevers!$C581,'Policy Characteristics'!$C:$C,0))</f>
        <v>indst efficiency standards</v>
      </c>
      <c r="L581" s="197">
        <f>INDEX('Policy Characteristics'!F:F,MATCH(PolicyLevers!$C581,'Policy Characteristics'!$C:$C,0))</f>
        <v>0</v>
      </c>
      <c r="M581" s="197">
        <f>INDEX('Policy Characteristics'!G:G,MATCH(PolicyLevers!$C581,'Policy Characteristics'!$C:$C,0))</f>
        <v>0.25</v>
      </c>
      <c r="N581" s="197">
        <f>INDEX('Policy Characteristics'!H:H,MATCH(PolicyLevers!$C581,'Policy Characteristics'!$C:$C,0))</f>
        <v>0.01</v>
      </c>
      <c r="O581" s="199" t="str">
        <f>INDEX('Policy Characteristics'!I:I,MATCH(PolicyLevers!$C581,'Policy Characteristics'!$C:$C,0))</f>
        <v>% reduction in energy use</v>
      </c>
      <c r="P581" s="199"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199" t="str">
        <f>INDEX('Policy Characteristics'!K:K,MATCH(PolicyLevers!$C581,'Policy Characteristics'!$C:$C,0))</f>
        <v>industry-ag-main.html#eff-stds</v>
      </c>
      <c r="R581" s="199" t="str">
        <f>INDEX('Policy Characteristics'!L:L,MATCH(PolicyLevers!$C581,'Policy Characteristics'!$C:$C,0))</f>
        <v>industry-energy-efficiency-standards.html</v>
      </c>
      <c r="S581" s="219" t="str">
        <f>INDEX('Policy Characteristics'!M:M,MATCH(PolicyLevers!$C581,'Policy Characteristics'!$C:$C,0))</f>
        <v>U.S. DOE, 2016, Industrial Energy Efficiency Potential Analysis, https://energy.gov/sites/prod/files/2017/04/f34/energy-savings-by-state-industrial-methodology.pdf</v>
      </c>
      <c r="T581" s="199" t="str">
        <f>INDEX('Policy Characteristics'!N:N,MATCH(PolicyLevers!$C581,'Policy Characteristics'!$C:$C,0))</f>
        <v>U.S. DOE, 2016, Industrial Energy Efficiency Potential Analysis, https://energy.gov/sites/prod/files/2017/04/f34/energy-savings-by-state-industrial-methodology.pdf</v>
      </c>
      <c r="U581" s="181">
        <f>INDEX('Policy Characteristics'!O:O,MATCH(PolicyLevers!$C581,'Policy Characteristics'!$C:$C,0))</f>
        <v>0</v>
      </c>
    </row>
    <row r="582" spans="1:21" s="189" customFormat="1" x14ac:dyDescent="0.25">
      <c r="A582" s="350" t="str">
        <f>INDEX('Policy Characteristics'!A:A,MATCH(PolicyLevers!$C582,'Policy Characteristics'!$C:$C,0))</f>
        <v>Industry</v>
      </c>
      <c r="B582" s="354" t="str">
        <f>INDEX('Policy Characteristics'!B:B,MATCH(PolicyLevers!$C582,'Policy Characteristics'!$C:$C,0))</f>
        <v>Industry Energy Efficiency Standards</v>
      </c>
      <c r="C582" s="189" t="str">
        <f t="shared" si="32"/>
        <v>Percentage Improvement in Eqpt Efficiency Standards above BAU</v>
      </c>
      <c r="D582" s="191" t="s">
        <v>2066</v>
      </c>
      <c r="E582" s="184" t="s">
        <v>820</v>
      </c>
      <c r="F582" s="181" t="s">
        <v>2117</v>
      </c>
      <c r="G582" s="184" t="s">
        <v>821</v>
      </c>
      <c r="H582" s="43">
        <v>1136</v>
      </c>
      <c r="I582" s="356" t="s">
        <v>310</v>
      </c>
      <c r="J582" s="189" t="str">
        <f>INDEX('Policy Characteristics'!D:D,MATCH(PolicyLevers!$C582,'Policy Characteristics'!$C:$C,0))</f>
        <v>Industry Energy Efficiency Standards</v>
      </c>
      <c r="K582" s="197" t="str">
        <f>INDEX('Policy Characteristics'!E:E,MATCH(PolicyLevers!$C582,'Policy Characteristics'!$C:$C,0))</f>
        <v>indst efficiency standards</v>
      </c>
      <c r="L582" s="197">
        <f>INDEX('Policy Characteristics'!F:F,MATCH(PolicyLevers!$C582,'Policy Characteristics'!$C:$C,0))</f>
        <v>0</v>
      </c>
      <c r="M582" s="197">
        <f>INDEX('Policy Characteristics'!G:G,MATCH(PolicyLevers!$C582,'Policy Characteristics'!$C:$C,0))</f>
        <v>0.25</v>
      </c>
      <c r="N582" s="197">
        <f>INDEX('Policy Characteristics'!H:H,MATCH(PolicyLevers!$C582,'Policy Characteristics'!$C:$C,0))</f>
        <v>0.01</v>
      </c>
      <c r="O582" s="199" t="str">
        <f>INDEX('Policy Characteristics'!I:I,MATCH(PolicyLevers!$C582,'Policy Characteristics'!$C:$C,0))</f>
        <v>% reduction in energy use</v>
      </c>
      <c r="P582" s="199"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199" t="str">
        <f>INDEX('Policy Characteristics'!K:K,MATCH(PolicyLevers!$C582,'Policy Characteristics'!$C:$C,0))</f>
        <v>industry-ag-main.html#eff-stds</v>
      </c>
      <c r="R582" s="199" t="str">
        <f>INDEX('Policy Characteristics'!L:L,MATCH(PolicyLevers!$C582,'Policy Characteristics'!$C:$C,0))</f>
        <v>industry-energy-efficiency-standards.html</v>
      </c>
      <c r="S582" s="219" t="str">
        <f>INDEX('Policy Characteristics'!M:M,MATCH(PolicyLevers!$C582,'Policy Characteristics'!$C:$C,0))</f>
        <v>U.S. DOE, 2016, Industrial Energy Efficiency Potential Analysis, https://energy.gov/sites/prod/files/2017/04/f34/energy-savings-by-state-industrial-methodology.pdf</v>
      </c>
      <c r="T582" s="199" t="str">
        <f>INDEX('Policy Characteristics'!N:N,MATCH(PolicyLevers!$C582,'Policy Characteristics'!$C:$C,0))</f>
        <v>U.S. DOE, 2016, Industrial Energy Efficiency Potential Analysis, https://energy.gov/sites/prod/files/2017/04/f34/energy-savings-by-state-industrial-methodology.pdf</v>
      </c>
      <c r="U582" s="181">
        <f>INDEX('Policy Characteristics'!O:O,MATCH(PolicyLevers!$C582,'Policy Characteristics'!$C:$C,0))</f>
        <v>0</v>
      </c>
    </row>
    <row r="583" spans="1:21" s="189" customFormat="1" x14ac:dyDescent="0.25">
      <c r="A583" s="350" t="str">
        <f>INDEX('Policy Characteristics'!A:A,MATCH(PolicyLevers!$C583,'Policy Characteristics'!$C:$C,0))</f>
        <v>Industry</v>
      </c>
      <c r="B583" s="354" t="str">
        <f>INDEX('Policy Characteristics'!B:B,MATCH(PolicyLevers!$C583,'Policy Characteristics'!$C:$C,0))</f>
        <v>Industry Energy Efficiency Standards</v>
      </c>
      <c r="C583" s="189" t="str">
        <f t="shared" si="32"/>
        <v>Percentage Improvement in Eqpt Efficiency Standards above BAU</v>
      </c>
      <c r="D583" s="191" t="s">
        <v>2066</v>
      </c>
      <c r="E583" s="184" t="s">
        <v>822</v>
      </c>
      <c r="F583" s="181" t="s">
        <v>2117</v>
      </c>
      <c r="G583" s="184" t="s">
        <v>823</v>
      </c>
      <c r="H583" s="43">
        <v>1137</v>
      </c>
      <c r="I583" s="356" t="s">
        <v>332</v>
      </c>
      <c r="J583" s="189" t="str">
        <f>INDEX('Policy Characteristics'!D:D,MATCH(PolicyLevers!$C583,'Policy Characteristics'!$C:$C,0))</f>
        <v>Industry Energy Efficiency Standards</v>
      </c>
      <c r="K583" s="197" t="str">
        <f>INDEX('Policy Characteristics'!E:E,MATCH(PolicyLevers!$C583,'Policy Characteristics'!$C:$C,0))</f>
        <v>indst efficiency standards</v>
      </c>
      <c r="L583" s="197">
        <f>INDEX('Policy Characteristics'!F:F,MATCH(PolicyLevers!$C583,'Policy Characteristics'!$C:$C,0))</f>
        <v>0</v>
      </c>
      <c r="M583" s="197">
        <f>INDEX('Policy Characteristics'!G:G,MATCH(PolicyLevers!$C583,'Policy Characteristics'!$C:$C,0))</f>
        <v>0.25</v>
      </c>
      <c r="N583" s="197">
        <f>INDEX('Policy Characteristics'!H:H,MATCH(PolicyLevers!$C583,'Policy Characteristics'!$C:$C,0))</f>
        <v>0.01</v>
      </c>
      <c r="O583" s="199" t="str">
        <f>INDEX('Policy Characteristics'!I:I,MATCH(PolicyLevers!$C583,'Policy Characteristics'!$C:$C,0))</f>
        <v>% reduction in energy use</v>
      </c>
      <c r="P583" s="199"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199" t="str">
        <f>INDEX('Policy Characteristics'!K:K,MATCH(PolicyLevers!$C583,'Policy Characteristics'!$C:$C,0))</f>
        <v>industry-ag-main.html#eff-stds</v>
      </c>
      <c r="R583" s="199" t="str">
        <f>INDEX('Policy Characteristics'!L:L,MATCH(PolicyLevers!$C583,'Policy Characteristics'!$C:$C,0))</f>
        <v>industry-energy-efficiency-standards.html</v>
      </c>
      <c r="S583" s="219" t="str">
        <f>INDEX('Policy Characteristics'!M:M,MATCH(PolicyLevers!$C583,'Policy Characteristics'!$C:$C,0))</f>
        <v>U.S. DOE, 2016, Industrial Energy Efficiency Potential Analysis, https://energy.gov/sites/prod/files/2017/04/f34/energy-savings-by-state-industrial-methodology.pdf</v>
      </c>
      <c r="T583" s="199" t="str">
        <f>INDEX('Policy Characteristics'!N:N,MATCH(PolicyLevers!$C583,'Policy Characteristics'!$C:$C,0))</f>
        <v>U.S. DOE, 2016, Industrial Energy Efficiency Potential Analysis, https://energy.gov/sites/prod/files/2017/04/f34/energy-savings-by-state-industrial-methodology.pdf</v>
      </c>
      <c r="U583" s="181">
        <f>INDEX('Policy Characteristics'!O:O,MATCH(PolicyLevers!$C583,'Policy Characteristics'!$C:$C,0))</f>
        <v>0</v>
      </c>
    </row>
    <row r="584" spans="1:21" s="189" customFormat="1" x14ac:dyDescent="0.25">
      <c r="A584" s="350" t="str">
        <f>INDEX('Policy Characteristics'!A:A,MATCH(PolicyLevers!$C584,'Policy Characteristics'!$C:$C,0))</f>
        <v>Industry</v>
      </c>
      <c r="B584" s="354" t="str">
        <f>INDEX('Policy Characteristics'!B:B,MATCH(PolicyLevers!$C584,'Policy Characteristics'!$C:$C,0))</f>
        <v>Industry Energy Efficiency Standards</v>
      </c>
      <c r="C584" s="189" t="str">
        <f t="shared" si="32"/>
        <v>Percentage Improvement in Eqpt Efficiency Standards above BAU</v>
      </c>
      <c r="D584" s="191" t="s">
        <v>2064</v>
      </c>
      <c r="E584" s="184" t="s">
        <v>799</v>
      </c>
      <c r="F584" s="181" t="s">
        <v>2116</v>
      </c>
      <c r="G584" s="184" t="s">
        <v>800</v>
      </c>
      <c r="H584" s="43">
        <v>1138</v>
      </c>
      <c r="I584" s="356" t="s">
        <v>310</v>
      </c>
      <c r="J584" s="189" t="str">
        <f>INDEX('Policy Characteristics'!D:D,MATCH(PolicyLevers!$C584,'Policy Characteristics'!$C:$C,0))</f>
        <v>Industry Energy Efficiency Standards</v>
      </c>
      <c r="K584" s="197" t="str">
        <f>INDEX('Policy Characteristics'!E:E,MATCH(PolicyLevers!$C584,'Policy Characteristics'!$C:$C,0))</f>
        <v>indst efficiency standards</v>
      </c>
      <c r="L584" s="197">
        <f>INDEX('Policy Characteristics'!F:F,MATCH(PolicyLevers!$C584,'Policy Characteristics'!$C:$C,0))</f>
        <v>0</v>
      </c>
      <c r="M584" s="197">
        <f>INDEX('Policy Characteristics'!G:G,MATCH(PolicyLevers!$C584,'Policy Characteristics'!$C:$C,0))</f>
        <v>0.25</v>
      </c>
      <c r="N584" s="197">
        <f>INDEX('Policy Characteristics'!H:H,MATCH(PolicyLevers!$C584,'Policy Characteristics'!$C:$C,0))</f>
        <v>0.01</v>
      </c>
      <c r="O584" s="199" t="str">
        <f>INDEX('Policy Characteristics'!I:I,MATCH(PolicyLevers!$C584,'Policy Characteristics'!$C:$C,0))</f>
        <v>% reduction in energy use</v>
      </c>
      <c r="P584" s="199"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199" t="str">
        <f>INDEX('Policy Characteristics'!K:K,MATCH(PolicyLevers!$C584,'Policy Characteristics'!$C:$C,0))</f>
        <v>industry-ag-main.html#eff-stds</v>
      </c>
      <c r="R584" s="199" t="str">
        <f>INDEX('Policy Characteristics'!L:L,MATCH(PolicyLevers!$C584,'Policy Characteristics'!$C:$C,0))</f>
        <v>industry-energy-efficiency-standards.html</v>
      </c>
      <c r="S584" s="219" t="str">
        <f>INDEX('Policy Characteristics'!M:M,MATCH(PolicyLevers!$C584,'Policy Characteristics'!$C:$C,0))</f>
        <v>U.S. DOE, 2016, Industrial Energy Efficiency Potential Analysis, https://energy.gov/sites/prod/files/2017/04/f34/energy-savings-by-state-industrial-methodology.pdf</v>
      </c>
      <c r="T584" s="199" t="str">
        <f>INDEX('Policy Characteristics'!N:N,MATCH(PolicyLevers!$C584,'Policy Characteristics'!$C:$C,0))</f>
        <v>U.S. DOE, 2016, Industrial Energy Efficiency Potential Analysis, https://energy.gov/sites/prod/files/2017/04/f34/energy-savings-by-state-industrial-methodology.pdf</v>
      </c>
      <c r="U584" s="181">
        <f>INDEX('Policy Characteristics'!O:O,MATCH(PolicyLevers!$C584,'Policy Characteristics'!$C:$C,0))</f>
        <v>0</v>
      </c>
    </row>
    <row r="585" spans="1:21" s="189" customFormat="1" x14ac:dyDescent="0.25">
      <c r="A585" s="350" t="str">
        <f>INDEX('Policy Characteristics'!A:A,MATCH(PolicyLevers!$C585,'Policy Characteristics'!$C:$C,0))</f>
        <v>Industry</v>
      </c>
      <c r="B585" s="354" t="str">
        <f>INDEX('Policy Characteristics'!B:B,MATCH(PolicyLevers!$C585,'Policy Characteristics'!$C:$C,0))</f>
        <v>Industry Energy Efficiency Standards</v>
      </c>
      <c r="C585" s="189" t="str">
        <f t="shared" si="32"/>
        <v>Percentage Improvement in Eqpt Efficiency Standards above BAU</v>
      </c>
      <c r="D585" s="191" t="s">
        <v>2064</v>
      </c>
      <c r="E585" s="184" t="s">
        <v>806</v>
      </c>
      <c r="F585" s="181" t="s">
        <v>2116</v>
      </c>
      <c r="G585" s="184" t="s">
        <v>807</v>
      </c>
      <c r="H585" s="43">
        <v>1139</v>
      </c>
      <c r="I585" s="356" t="s">
        <v>310</v>
      </c>
      <c r="J585" s="189" t="str">
        <f>INDEX('Policy Characteristics'!D:D,MATCH(PolicyLevers!$C585,'Policy Characteristics'!$C:$C,0))</f>
        <v>Industry Energy Efficiency Standards</v>
      </c>
      <c r="K585" s="197" t="str">
        <f>INDEX('Policy Characteristics'!E:E,MATCH(PolicyLevers!$C585,'Policy Characteristics'!$C:$C,0))</f>
        <v>indst efficiency standards</v>
      </c>
      <c r="L585" s="197">
        <f>INDEX('Policy Characteristics'!F:F,MATCH(PolicyLevers!$C585,'Policy Characteristics'!$C:$C,0))</f>
        <v>0</v>
      </c>
      <c r="M585" s="197">
        <f>INDEX('Policy Characteristics'!G:G,MATCH(PolicyLevers!$C585,'Policy Characteristics'!$C:$C,0))</f>
        <v>0.25</v>
      </c>
      <c r="N585" s="197">
        <f>INDEX('Policy Characteristics'!H:H,MATCH(PolicyLevers!$C585,'Policy Characteristics'!$C:$C,0))</f>
        <v>0.01</v>
      </c>
      <c r="O585" s="199" t="str">
        <f>INDEX('Policy Characteristics'!I:I,MATCH(PolicyLevers!$C585,'Policy Characteristics'!$C:$C,0))</f>
        <v>% reduction in energy use</v>
      </c>
      <c r="P585" s="199"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199" t="str">
        <f>INDEX('Policy Characteristics'!K:K,MATCH(PolicyLevers!$C585,'Policy Characteristics'!$C:$C,0))</f>
        <v>industry-ag-main.html#eff-stds</v>
      </c>
      <c r="R585" s="199" t="str">
        <f>INDEX('Policy Characteristics'!L:L,MATCH(PolicyLevers!$C585,'Policy Characteristics'!$C:$C,0))</f>
        <v>industry-energy-efficiency-standards.html</v>
      </c>
      <c r="S585" s="219" t="str">
        <f>INDEX('Policy Characteristics'!M:M,MATCH(PolicyLevers!$C585,'Policy Characteristics'!$C:$C,0))</f>
        <v>U.S. DOE, 2016, Industrial Energy Efficiency Potential Analysis, https://energy.gov/sites/prod/files/2017/04/f34/energy-savings-by-state-industrial-methodology.pdf</v>
      </c>
      <c r="T585" s="199" t="str">
        <f>INDEX('Policy Characteristics'!N:N,MATCH(PolicyLevers!$C585,'Policy Characteristics'!$C:$C,0))</f>
        <v>U.S. DOE, 2016, Industrial Energy Efficiency Potential Analysis, https://energy.gov/sites/prod/files/2017/04/f34/energy-savings-by-state-industrial-methodology.pdf</v>
      </c>
      <c r="U585" s="181">
        <f>INDEX('Policy Characteristics'!O:O,MATCH(PolicyLevers!$C585,'Policy Characteristics'!$C:$C,0))</f>
        <v>0</v>
      </c>
    </row>
    <row r="586" spans="1:21" s="189" customFormat="1" x14ac:dyDescent="0.25">
      <c r="A586" s="350" t="str">
        <f>INDEX('Policy Characteristics'!A:A,MATCH(PolicyLevers!$C586,'Policy Characteristics'!$C:$C,0))</f>
        <v>Industry</v>
      </c>
      <c r="B586" s="354" t="str">
        <f>INDEX('Policy Characteristics'!B:B,MATCH(PolicyLevers!$C586,'Policy Characteristics'!$C:$C,0))</f>
        <v>Industry Energy Efficiency Standards</v>
      </c>
      <c r="C586" s="189" t="str">
        <f t="shared" si="32"/>
        <v>Percentage Improvement in Eqpt Efficiency Standards above BAU</v>
      </c>
      <c r="D586" s="191" t="s">
        <v>2064</v>
      </c>
      <c r="E586" s="184" t="s">
        <v>808</v>
      </c>
      <c r="F586" s="181" t="s">
        <v>2116</v>
      </c>
      <c r="G586" s="184" t="s">
        <v>809</v>
      </c>
      <c r="H586" s="43">
        <v>1140</v>
      </c>
      <c r="I586" s="356" t="s">
        <v>310</v>
      </c>
      <c r="J586" s="189" t="str">
        <f>INDEX('Policy Characteristics'!D:D,MATCH(PolicyLevers!$C586,'Policy Characteristics'!$C:$C,0))</f>
        <v>Industry Energy Efficiency Standards</v>
      </c>
      <c r="K586" s="197" t="str">
        <f>INDEX('Policy Characteristics'!E:E,MATCH(PolicyLevers!$C586,'Policy Characteristics'!$C:$C,0))</f>
        <v>indst efficiency standards</v>
      </c>
      <c r="L586" s="197">
        <f>INDEX('Policy Characteristics'!F:F,MATCH(PolicyLevers!$C586,'Policy Characteristics'!$C:$C,0))</f>
        <v>0</v>
      </c>
      <c r="M586" s="197">
        <f>INDEX('Policy Characteristics'!G:G,MATCH(PolicyLevers!$C586,'Policy Characteristics'!$C:$C,0))</f>
        <v>0.25</v>
      </c>
      <c r="N586" s="197">
        <f>INDEX('Policy Characteristics'!H:H,MATCH(PolicyLevers!$C586,'Policy Characteristics'!$C:$C,0))</f>
        <v>0.01</v>
      </c>
      <c r="O586" s="199" t="str">
        <f>INDEX('Policy Characteristics'!I:I,MATCH(PolicyLevers!$C586,'Policy Characteristics'!$C:$C,0))</f>
        <v>% reduction in energy use</v>
      </c>
      <c r="P586" s="199"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199" t="str">
        <f>INDEX('Policy Characteristics'!K:K,MATCH(PolicyLevers!$C586,'Policy Characteristics'!$C:$C,0))</f>
        <v>industry-ag-main.html#eff-stds</v>
      </c>
      <c r="R586" s="199" t="str">
        <f>INDEX('Policy Characteristics'!L:L,MATCH(PolicyLevers!$C586,'Policy Characteristics'!$C:$C,0))</f>
        <v>industry-energy-efficiency-standards.html</v>
      </c>
      <c r="S586" s="219" t="str">
        <f>INDEX('Policy Characteristics'!M:M,MATCH(PolicyLevers!$C586,'Policy Characteristics'!$C:$C,0))</f>
        <v>U.S. DOE, 2016, Industrial Energy Efficiency Potential Analysis, https://energy.gov/sites/prod/files/2017/04/f34/energy-savings-by-state-industrial-methodology.pdf</v>
      </c>
      <c r="T586" s="199" t="str">
        <f>INDEX('Policy Characteristics'!N:N,MATCH(PolicyLevers!$C586,'Policy Characteristics'!$C:$C,0))</f>
        <v>U.S. DOE, 2016, Industrial Energy Efficiency Potential Analysis, https://energy.gov/sites/prod/files/2017/04/f34/energy-savings-by-state-industrial-methodology.pdf</v>
      </c>
      <c r="U586" s="181">
        <f>INDEX('Policy Characteristics'!O:O,MATCH(PolicyLevers!$C586,'Policy Characteristics'!$C:$C,0))</f>
        <v>0</v>
      </c>
    </row>
    <row r="587" spans="1:21" s="189" customFormat="1" x14ac:dyDescent="0.25">
      <c r="A587" s="350" t="str">
        <f>INDEX('Policy Characteristics'!A:A,MATCH(PolicyLevers!$C587,'Policy Characteristics'!$C:$C,0))</f>
        <v>Industry</v>
      </c>
      <c r="B587" s="354" t="str">
        <f>INDEX('Policy Characteristics'!B:B,MATCH(PolicyLevers!$C587,'Policy Characteristics'!$C:$C,0))</f>
        <v>Industry Energy Efficiency Standards</v>
      </c>
      <c r="C587" s="189" t="str">
        <f t="shared" si="32"/>
        <v>Percentage Improvement in Eqpt Efficiency Standards above BAU</v>
      </c>
      <c r="D587" s="191" t="s">
        <v>2064</v>
      </c>
      <c r="E587" s="184" t="s">
        <v>810</v>
      </c>
      <c r="F587" s="181" t="s">
        <v>2116</v>
      </c>
      <c r="G587" s="184" t="s">
        <v>811</v>
      </c>
      <c r="H587" s="43">
        <v>1141</v>
      </c>
      <c r="I587" s="356" t="s">
        <v>332</v>
      </c>
      <c r="J587" s="189" t="str">
        <f>INDEX('Policy Characteristics'!D:D,MATCH(PolicyLevers!$C587,'Policy Characteristics'!$C:$C,0))</f>
        <v>Industry Energy Efficiency Standards</v>
      </c>
      <c r="K587" s="197" t="str">
        <f>INDEX('Policy Characteristics'!E:E,MATCH(PolicyLevers!$C587,'Policy Characteristics'!$C:$C,0))</f>
        <v>indst efficiency standards</v>
      </c>
      <c r="L587" s="197">
        <f>INDEX('Policy Characteristics'!F:F,MATCH(PolicyLevers!$C587,'Policy Characteristics'!$C:$C,0))</f>
        <v>0</v>
      </c>
      <c r="M587" s="197">
        <f>INDEX('Policy Characteristics'!G:G,MATCH(PolicyLevers!$C587,'Policy Characteristics'!$C:$C,0))</f>
        <v>0.25</v>
      </c>
      <c r="N587" s="197">
        <f>INDEX('Policy Characteristics'!H:H,MATCH(PolicyLevers!$C587,'Policy Characteristics'!$C:$C,0))</f>
        <v>0.01</v>
      </c>
      <c r="O587" s="199" t="str">
        <f>INDEX('Policy Characteristics'!I:I,MATCH(PolicyLevers!$C587,'Policy Characteristics'!$C:$C,0))</f>
        <v>% reduction in energy use</v>
      </c>
      <c r="P587" s="199"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199" t="str">
        <f>INDEX('Policy Characteristics'!K:K,MATCH(PolicyLevers!$C587,'Policy Characteristics'!$C:$C,0))</f>
        <v>industry-ag-main.html#eff-stds</v>
      </c>
      <c r="R587" s="199" t="str">
        <f>INDEX('Policy Characteristics'!L:L,MATCH(PolicyLevers!$C587,'Policy Characteristics'!$C:$C,0))</f>
        <v>industry-energy-efficiency-standards.html</v>
      </c>
      <c r="S587" s="219" t="str">
        <f>INDEX('Policy Characteristics'!M:M,MATCH(PolicyLevers!$C587,'Policy Characteristics'!$C:$C,0))</f>
        <v>U.S. DOE, 2016, Industrial Energy Efficiency Potential Analysis, https://energy.gov/sites/prod/files/2017/04/f34/energy-savings-by-state-industrial-methodology.pdf</v>
      </c>
      <c r="T587" s="199" t="str">
        <f>INDEX('Policy Characteristics'!N:N,MATCH(PolicyLevers!$C587,'Policy Characteristics'!$C:$C,0))</f>
        <v>U.S. DOE, 2016, Industrial Energy Efficiency Potential Analysis, https://energy.gov/sites/prod/files/2017/04/f34/energy-savings-by-state-industrial-methodology.pdf</v>
      </c>
      <c r="U587" s="181">
        <f>INDEX('Policy Characteristics'!O:O,MATCH(PolicyLevers!$C587,'Policy Characteristics'!$C:$C,0))</f>
        <v>0</v>
      </c>
    </row>
    <row r="588" spans="1:21" s="189" customFormat="1" x14ac:dyDescent="0.25">
      <c r="A588" s="350" t="str">
        <f>INDEX('Policy Characteristics'!A:A,MATCH(PolicyLevers!$C588,'Policy Characteristics'!$C:$C,0))</f>
        <v>Industry</v>
      </c>
      <c r="B588" s="354" t="str">
        <f>INDEX('Policy Characteristics'!B:B,MATCH(PolicyLevers!$C588,'Policy Characteristics'!$C:$C,0))</f>
        <v>Industry Energy Efficiency Standards</v>
      </c>
      <c r="C588" s="189" t="str">
        <f t="shared" si="32"/>
        <v>Percentage Improvement in Eqpt Efficiency Standards above BAU</v>
      </c>
      <c r="D588" s="191" t="s">
        <v>2064</v>
      </c>
      <c r="E588" s="184" t="s">
        <v>812</v>
      </c>
      <c r="F588" s="181" t="s">
        <v>2116</v>
      </c>
      <c r="G588" s="184" t="s">
        <v>813</v>
      </c>
      <c r="H588" s="43">
        <v>1142</v>
      </c>
      <c r="I588" s="356" t="s">
        <v>310</v>
      </c>
      <c r="J588" s="189" t="str">
        <f>INDEX('Policy Characteristics'!D:D,MATCH(PolicyLevers!$C588,'Policy Characteristics'!$C:$C,0))</f>
        <v>Industry Energy Efficiency Standards</v>
      </c>
      <c r="K588" s="197" t="str">
        <f>INDEX('Policy Characteristics'!E:E,MATCH(PolicyLevers!$C588,'Policy Characteristics'!$C:$C,0))</f>
        <v>indst efficiency standards</v>
      </c>
      <c r="L588" s="197">
        <f>INDEX('Policy Characteristics'!F:F,MATCH(PolicyLevers!$C588,'Policy Characteristics'!$C:$C,0))</f>
        <v>0</v>
      </c>
      <c r="M588" s="197">
        <f>INDEX('Policy Characteristics'!G:G,MATCH(PolicyLevers!$C588,'Policy Characteristics'!$C:$C,0))</f>
        <v>0.25</v>
      </c>
      <c r="N588" s="197">
        <f>INDEX('Policy Characteristics'!H:H,MATCH(PolicyLevers!$C588,'Policy Characteristics'!$C:$C,0))</f>
        <v>0.01</v>
      </c>
      <c r="O588" s="199" t="str">
        <f>INDEX('Policy Characteristics'!I:I,MATCH(PolicyLevers!$C588,'Policy Characteristics'!$C:$C,0))</f>
        <v>% reduction in energy use</v>
      </c>
      <c r="P588" s="199"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199" t="str">
        <f>INDEX('Policy Characteristics'!K:K,MATCH(PolicyLevers!$C588,'Policy Characteristics'!$C:$C,0))</f>
        <v>industry-ag-main.html#eff-stds</v>
      </c>
      <c r="R588" s="199" t="str">
        <f>INDEX('Policy Characteristics'!L:L,MATCH(PolicyLevers!$C588,'Policy Characteristics'!$C:$C,0))</f>
        <v>industry-energy-efficiency-standards.html</v>
      </c>
      <c r="S588" s="219" t="str">
        <f>INDEX('Policy Characteristics'!M:M,MATCH(PolicyLevers!$C588,'Policy Characteristics'!$C:$C,0))</f>
        <v>U.S. DOE, 2016, Industrial Energy Efficiency Potential Analysis, https://energy.gov/sites/prod/files/2017/04/f34/energy-savings-by-state-industrial-methodology.pdf</v>
      </c>
      <c r="T588" s="199" t="str">
        <f>INDEX('Policy Characteristics'!N:N,MATCH(PolicyLevers!$C588,'Policy Characteristics'!$C:$C,0))</f>
        <v>U.S. DOE, 2016, Industrial Energy Efficiency Potential Analysis, https://energy.gov/sites/prod/files/2017/04/f34/energy-savings-by-state-industrial-methodology.pdf</v>
      </c>
      <c r="U588" s="181">
        <f>INDEX('Policy Characteristics'!O:O,MATCH(PolicyLevers!$C588,'Policy Characteristics'!$C:$C,0))</f>
        <v>0</v>
      </c>
    </row>
    <row r="589" spans="1:21" s="189" customFormat="1" x14ac:dyDescent="0.25">
      <c r="A589" s="350" t="str">
        <f>INDEX('Policy Characteristics'!A:A,MATCH(PolicyLevers!$C589,'Policy Characteristics'!$C:$C,0))</f>
        <v>Industry</v>
      </c>
      <c r="B589" s="354" t="str">
        <f>INDEX('Policy Characteristics'!B:B,MATCH(PolicyLevers!$C589,'Policy Characteristics'!$C:$C,0))</f>
        <v>Industry Energy Efficiency Standards</v>
      </c>
      <c r="C589" s="189" t="str">
        <f t="shared" si="32"/>
        <v>Percentage Improvement in Eqpt Efficiency Standards above BAU</v>
      </c>
      <c r="D589" s="191" t="s">
        <v>2064</v>
      </c>
      <c r="E589" s="184" t="s">
        <v>814</v>
      </c>
      <c r="F589" s="181" t="s">
        <v>2116</v>
      </c>
      <c r="G589" s="184" t="s">
        <v>815</v>
      </c>
      <c r="H589" s="43">
        <v>1143</v>
      </c>
      <c r="I589" s="356" t="s">
        <v>332</v>
      </c>
      <c r="J589" s="189" t="str">
        <f>INDEX('Policy Characteristics'!D:D,MATCH(PolicyLevers!$C589,'Policy Characteristics'!$C:$C,0))</f>
        <v>Industry Energy Efficiency Standards</v>
      </c>
      <c r="K589" s="197" t="str">
        <f>INDEX('Policy Characteristics'!E:E,MATCH(PolicyLevers!$C589,'Policy Characteristics'!$C:$C,0))</f>
        <v>indst efficiency standards</v>
      </c>
      <c r="L589" s="197">
        <f>INDEX('Policy Characteristics'!F:F,MATCH(PolicyLevers!$C589,'Policy Characteristics'!$C:$C,0))</f>
        <v>0</v>
      </c>
      <c r="M589" s="197">
        <f>INDEX('Policy Characteristics'!G:G,MATCH(PolicyLevers!$C589,'Policy Characteristics'!$C:$C,0))</f>
        <v>0.25</v>
      </c>
      <c r="N589" s="197">
        <f>INDEX('Policy Characteristics'!H:H,MATCH(PolicyLevers!$C589,'Policy Characteristics'!$C:$C,0))</f>
        <v>0.01</v>
      </c>
      <c r="O589" s="199" t="str">
        <f>INDEX('Policy Characteristics'!I:I,MATCH(PolicyLevers!$C589,'Policy Characteristics'!$C:$C,0))</f>
        <v>% reduction in energy use</v>
      </c>
      <c r="P589" s="199"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199" t="str">
        <f>INDEX('Policy Characteristics'!K:K,MATCH(PolicyLevers!$C589,'Policy Characteristics'!$C:$C,0))</f>
        <v>industry-ag-main.html#eff-stds</v>
      </c>
      <c r="R589" s="199" t="str">
        <f>INDEX('Policy Characteristics'!L:L,MATCH(PolicyLevers!$C589,'Policy Characteristics'!$C:$C,0))</f>
        <v>industry-energy-efficiency-standards.html</v>
      </c>
      <c r="S589" s="219" t="str">
        <f>INDEX('Policy Characteristics'!M:M,MATCH(PolicyLevers!$C589,'Policy Characteristics'!$C:$C,0))</f>
        <v>U.S. DOE, 2016, Industrial Energy Efficiency Potential Analysis, https://energy.gov/sites/prod/files/2017/04/f34/energy-savings-by-state-industrial-methodology.pdf</v>
      </c>
      <c r="T589" s="199" t="str">
        <f>INDEX('Policy Characteristics'!N:N,MATCH(PolicyLevers!$C589,'Policy Characteristics'!$C:$C,0))</f>
        <v>U.S. DOE, 2016, Industrial Energy Efficiency Potential Analysis, https://energy.gov/sites/prod/files/2017/04/f34/energy-savings-by-state-industrial-methodology.pdf</v>
      </c>
      <c r="U589" s="181">
        <f>INDEX('Policy Characteristics'!O:O,MATCH(PolicyLevers!$C589,'Policy Characteristics'!$C:$C,0))</f>
        <v>0</v>
      </c>
    </row>
    <row r="590" spans="1:21" s="189" customFormat="1" x14ac:dyDescent="0.25">
      <c r="A590" s="350" t="str">
        <f>INDEX('Policy Characteristics'!A:A,MATCH(PolicyLevers!$C590,'Policy Characteristics'!$C:$C,0))</f>
        <v>Industry</v>
      </c>
      <c r="B590" s="354" t="str">
        <f>INDEX('Policy Characteristics'!B:B,MATCH(PolicyLevers!$C590,'Policy Characteristics'!$C:$C,0))</f>
        <v>Industry Energy Efficiency Standards</v>
      </c>
      <c r="C590" s="189" t="str">
        <f t="shared" si="32"/>
        <v>Percentage Improvement in Eqpt Efficiency Standards above BAU</v>
      </c>
      <c r="D590" s="191" t="s">
        <v>2064</v>
      </c>
      <c r="E590" s="184" t="s">
        <v>816</v>
      </c>
      <c r="F590" s="181" t="s">
        <v>2116</v>
      </c>
      <c r="G590" s="184" t="s">
        <v>817</v>
      </c>
      <c r="H590" s="43">
        <v>1144</v>
      </c>
      <c r="I590" s="356" t="s">
        <v>332</v>
      </c>
      <c r="J590" s="189" t="str">
        <f>INDEX('Policy Characteristics'!D:D,MATCH(PolicyLevers!$C590,'Policy Characteristics'!$C:$C,0))</f>
        <v>Industry Energy Efficiency Standards</v>
      </c>
      <c r="K590" s="197" t="str">
        <f>INDEX('Policy Characteristics'!E:E,MATCH(PolicyLevers!$C590,'Policy Characteristics'!$C:$C,0))</f>
        <v>indst efficiency standards</v>
      </c>
      <c r="L590" s="197">
        <f>INDEX('Policy Characteristics'!F:F,MATCH(PolicyLevers!$C590,'Policy Characteristics'!$C:$C,0))</f>
        <v>0</v>
      </c>
      <c r="M590" s="197">
        <f>INDEX('Policy Characteristics'!G:G,MATCH(PolicyLevers!$C590,'Policy Characteristics'!$C:$C,0))</f>
        <v>0.25</v>
      </c>
      <c r="N590" s="197">
        <f>INDEX('Policy Characteristics'!H:H,MATCH(PolicyLevers!$C590,'Policy Characteristics'!$C:$C,0))</f>
        <v>0.01</v>
      </c>
      <c r="O590" s="199" t="str">
        <f>INDEX('Policy Characteristics'!I:I,MATCH(PolicyLevers!$C590,'Policy Characteristics'!$C:$C,0))</f>
        <v>% reduction in energy use</v>
      </c>
      <c r="P590" s="199"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199" t="str">
        <f>INDEX('Policy Characteristics'!K:K,MATCH(PolicyLevers!$C590,'Policy Characteristics'!$C:$C,0))</f>
        <v>industry-ag-main.html#eff-stds</v>
      </c>
      <c r="R590" s="199" t="str">
        <f>INDEX('Policy Characteristics'!L:L,MATCH(PolicyLevers!$C590,'Policy Characteristics'!$C:$C,0))</f>
        <v>industry-energy-efficiency-standards.html</v>
      </c>
      <c r="S590" s="219" t="str">
        <f>INDEX('Policy Characteristics'!M:M,MATCH(PolicyLevers!$C590,'Policy Characteristics'!$C:$C,0))</f>
        <v>U.S. DOE, 2016, Industrial Energy Efficiency Potential Analysis, https://energy.gov/sites/prod/files/2017/04/f34/energy-savings-by-state-industrial-methodology.pdf</v>
      </c>
      <c r="T590" s="199" t="str">
        <f>INDEX('Policy Characteristics'!N:N,MATCH(PolicyLevers!$C590,'Policy Characteristics'!$C:$C,0))</f>
        <v>U.S. DOE, 2016, Industrial Energy Efficiency Potential Analysis, https://energy.gov/sites/prod/files/2017/04/f34/energy-savings-by-state-industrial-methodology.pdf</v>
      </c>
      <c r="U590" s="181">
        <f>INDEX('Policy Characteristics'!O:O,MATCH(PolicyLevers!$C590,'Policy Characteristics'!$C:$C,0))</f>
        <v>0</v>
      </c>
    </row>
    <row r="591" spans="1:21" s="189" customFormat="1" x14ac:dyDescent="0.25">
      <c r="A591" s="350" t="str">
        <f>INDEX('Policy Characteristics'!A:A,MATCH(PolicyLevers!$C591,'Policy Characteristics'!$C:$C,0))</f>
        <v>Industry</v>
      </c>
      <c r="B591" s="354" t="str">
        <f>INDEX('Policy Characteristics'!B:B,MATCH(PolicyLevers!$C591,'Policy Characteristics'!$C:$C,0))</f>
        <v>Industry Energy Efficiency Standards</v>
      </c>
      <c r="C591" s="189" t="str">
        <f t="shared" si="32"/>
        <v>Percentage Improvement in Eqpt Efficiency Standards above BAU</v>
      </c>
      <c r="D591" s="191" t="s">
        <v>2064</v>
      </c>
      <c r="E591" s="184" t="s">
        <v>818</v>
      </c>
      <c r="F591" s="181" t="s">
        <v>2116</v>
      </c>
      <c r="G591" s="184" t="s">
        <v>819</v>
      </c>
      <c r="H591" s="43">
        <v>1145</v>
      </c>
      <c r="I591" s="356" t="s">
        <v>332</v>
      </c>
      <c r="J591" s="189" t="str">
        <f>INDEX('Policy Characteristics'!D:D,MATCH(PolicyLevers!$C591,'Policy Characteristics'!$C:$C,0))</f>
        <v>Industry Energy Efficiency Standards</v>
      </c>
      <c r="K591" s="197" t="str">
        <f>INDEX('Policy Characteristics'!E:E,MATCH(PolicyLevers!$C591,'Policy Characteristics'!$C:$C,0))</f>
        <v>indst efficiency standards</v>
      </c>
      <c r="L591" s="197">
        <f>INDEX('Policy Characteristics'!F:F,MATCH(PolicyLevers!$C591,'Policy Characteristics'!$C:$C,0))</f>
        <v>0</v>
      </c>
      <c r="M591" s="197">
        <f>INDEX('Policy Characteristics'!G:G,MATCH(PolicyLevers!$C591,'Policy Characteristics'!$C:$C,0))</f>
        <v>0.25</v>
      </c>
      <c r="N591" s="197">
        <f>INDEX('Policy Characteristics'!H:H,MATCH(PolicyLevers!$C591,'Policy Characteristics'!$C:$C,0))</f>
        <v>0.01</v>
      </c>
      <c r="O591" s="199" t="str">
        <f>INDEX('Policy Characteristics'!I:I,MATCH(PolicyLevers!$C591,'Policy Characteristics'!$C:$C,0))</f>
        <v>% reduction in energy use</v>
      </c>
      <c r="P591" s="199"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199" t="str">
        <f>INDEX('Policy Characteristics'!K:K,MATCH(PolicyLevers!$C591,'Policy Characteristics'!$C:$C,0))</f>
        <v>industry-ag-main.html#eff-stds</v>
      </c>
      <c r="R591" s="199" t="str">
        <f>INDEX('Policy Characteristics'!L:L,MATCH(PolicyLevers!$C591,'Policy Characteristics'!$C:$C,0))</f>
        <v>industry-energy-efficiency-standards.html</v>
      </c>
      <c r="S591" s="219" t="str">
        <f>INDEX('Policy Characteristics'!M:M,MATCH(PolicyLevers!$C591,'Policy Characteristics'!$C:$C,0))</f>
        <v>U.S. DOE, 2016, Industrial Energy Efficiency Potential Analysis, https://energy.gov/sites/prod/files/2017/04/f34/energy-savings-by-state-industrial-methodology.pdf</v>
      </c>
      <c r="T591" s="199" t="str">
        <f>INDEX('Policy Characteristics'!N:N,MATCH(PolicyLevers!$C591,'Policy Characteristics'!$C:$C,0))</f>
        <v>U.S. DOE, 2016, Industrial Energy Efficiency Potential Analysis, https://energy.gov/sites/prod/files/2017/04/f34/energy-savings-by-state-industrial-methodology.pdf</v>
      </c>
      <c r="U591" s="181">
        <f>INDEX('Policy Characteristics'!O:O,MATCH(PolicyLevers!$C591,'Policy Characteristics'!$C:$C,0))</f>
        <v>0</v>
      </c>
    </row>
    <row r="592" spans="1:21" s="189" customFormat="1" x14ac:dyDescent="0.25">
      <c r="A592" s="350" t="str">
        <f>INDEX('Policy Characteristics'!A:A,MATCH(PolicyLevers!$C592,'Policy Characteristics'!$C:$C,0))</f>
        <v>Industry</v>
      </c>
      <c r="B592" s="354" t="str">
        <f>INDEX('Policy Characteristics'!B:B,MATCH(PolicyLevers!$C592,'Policy Characteristics'!$C:$C,0))</f>
        <v>Industry Energy Efficiency Standards</v>
      </c>
      <c r="C592" s="189" t="str">
        <f t="shared" si="32"/>
        <v>Percentage Improvement in Eqpt Efficiency Standards above BAU</v>
      </c>
      <c r="D592" s="191" t="s">
        <v>2064</v>
      </c>
      <c r="E592" s="184" t="s">
        <v>820</v>
      </c>
      <c r="F592" s="181" t="s">
        <v>2116</v>
      </c>
      <c r="G592" s="184" t="s">
        <v>821</v>
      </c>
      <c r="H592" s="43">
        <v>1146</v>
      </c>
      <c r="I592" s="356" t="s">
        <v>310</v>
      </c>
      <c r="J592" s="189" t="str">
        <f>INDEX('Policy Characteristics'!D:D,MATCH(PolicyLevers!$C592,'Policy Characteristics'!$C:$C,0))</f>
        <v>Industry Energy Efficiency Standards</v>
      </c>
      <c r="K592" s="197" t="str">
        <f>INDEX('Policy Characteristics'!E:E,MATCH(PolicyLevers!$C592,'Policy Characteristics'!$C:$C,0))</f>
        <v>indst efficiency standards</v>
      </c>
      <c r="L592" s="197">
        <f>INDEX('Policy Characteristics'!F:F,MATCH(PolicyLevers!$C592,'Policy Characteristics'!$C:$C,0))</f>
        <v>0</v>
      </c>
      <c r="M592" s="197">
        <f>INDEX('Policy Characteristics'!G:G,MATCH(PolicyLevers!$C592,'Policy Characteristics'!$C:$C,0))</f>
        <v>0.25</v>
      </c>
      <c r="N592" s="197">
        <f>INDEX('Policy Characteristics'!H:H,MATCH(PolicyLevers!$C592,'Policy Characteristics'!$C:$C,0))</f>
        <v>0.01</v>
      </c>
      <c r="O592" s="199" t="str">
        <f>INDEX('Policy Characteristics'!I:I,MATCH(PolicyLevers!$C592,'Policy Characteristics'!$C:$C,0))</f>
        <v>% reduction in energy use</v>
      </c>
      <c r="P592" s="199"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199" t="str">
        <f>INDEX('Policy Characteristics'!K:K,MATCH(PolicyLevers!$C592,'Policy Characteristics'!$C:$C,0))</f>
        <v>industry-ag-main.html#eff-stds</v>
      </c>
      <c r="R592" s="199" t="str">
        <f>INDEX('Policy Characteristics'!L:L,MATCH(PolicyLevers!$C592,'Policy Characteristics'!$C:$C,0))</f>
        <v>industry-energy-efficiency-standards.html</v>
      </c>
      <c r="S592" s="219" t="str">
        <f>INDEX('Policy Characteristics'!M:M,MATCH(PolicyLevers!$C592,'Policy Characteristics'!$C:$C,0))</f>
        <v>U.S. DOE, 2016, Industrial Energy Efficiency Potential Analysis, https://energy.gov/sites/prod/files/2017/04/f34/energy-savings-by-state-industrial-methodology.pdf</v>
      </c>
      <c r="T592" s="199" t="str">
        <f>INDEX('Policy Characteristics'!N:N,MATCH(PolicyLevers!$C592,'Policy Characteristics'!$C:$C,0))</f>
        <v>U.S. DOE, 2016, Industrial Energy Efficiency Potential Analysis, https://energy.gov/sites/prod/files/2017/04/f34/energy-savings-by-state-industrial-methodology.pdf</v>
      </c>
      <c r="U592" s="181">
        <f>INDEX('Policy Characteristics'!O:O,MATCH(PolicyLevers!$C592,'Policy Characteristics'!$C:$C,0))</f>
        <v>0</v>
      </c>
    </row>
    <row r="593" spans="1:21" s="189" customFormat="1" x14ac:dyDescent="0.25">
      <c r="A593" s="350" t="str">
        <f>INDEX('Policy Characteristics'!A:A,MATCH(PolicyLevers!$C593,'Policy Characteristics'!$C:$C,0))</f>
        <v>Industry</v>
      </c>
      <c r="B593" s="354" t="str">
        <f>INDEX('Policy Characteristics'!B:B,MATCH(PolicyLevers!$C593,'Policy Characteristics'!$C:$C,0))</f>
        <v>Industry Energy Efficiency Standards</v>
      </c>
      <c r="C593" s="189" t="str">
        <f t="shared" si="32"/>
        <v>Percentage Improvement in Eqpt Efficiency Standards above BAU</v>
      </c>
      <c r="D593" s="191" t="s">
        <v>2064</v>
      </c>
      <c r="E593" s="184" t="s">
        <v>822</v>
      </c>
      <c r="F593" s="181" t="s">
        <v>2116</v>
      </c>
      <c r="G593" s="184" t="s">
        <v>823</v>
      </c>
      <c r="H593" s="43">
        <v>1147</v>
      </c>
      <c r="I593" s="356" t="s">
        <v>332</v>
      </c>
      <c r="J593" s="189" t="str">
        <f>INDEX('Policy Characteristics'!D:D,MATCH(PolicyLevers!$C593,'Policy Characteristics'!$C:$C,0))</f>
        <v>Industry Energy Efficiency Standards</v>
      </c>
      <c r="K593" s="197" t="str">
        <f>INDEX('Policy Characteristics'!E:E,MATCH(PolicyLevers!$C593,'Policy Characteristics'!$C:$C,0))</f>
        <v>indst efficiency standards</v>
      </c>
      <c r="L593" s="197">
        <f>INDEX('Policy Characteristics'!F:F,MATCH(PolicyLevers!$C593,'Policy Characteristics'!$C:$C,0))</f>
        <v>0</v>
      </c>
      <c r="M593" s="197">
        <f>INDEX('Policy Characteristics'!G:G,MATCH(PolicyLevers!$C593,'Policy Characteristics'!$C:$C,0))</f>
        <v>0.25</v>
      </c>
      <c r="N593" s="197">
        <f>INDEX('Policy Characteristics'!H:H,MATCH(PolicyLevers!$C593,'Policy Characteristics'!$C:$C,0))</f>
        <v>0.01</v>
      </c>
      <c r="O593" s="199" t="str">
        <f>INDEX('Policy Characteristics'!I:I,MATCH(PolicyLevers!$C593,'Policy Characteristics'!$C:$C,0))</f>
        <v>% reduction in energy use</v>
      </c>
      <c r="P593" s="199"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199" t="str">
        <f>INDEX('Policy Characteristics'!K:K,MATCH(PolicyLevers!$C593,'Policy Characteristics'!$C:$C,0))</f>
        <v>industry-ag-main.html#eff-stds</v>
      </c>
      <c r="R593" s="199" t="str">
        <f>INDEX('Policy Characteristics'!L:L,MATCH(PolicyLevers!$C593,'Policy Characteristics'!$C:$C,0))</f>
        <v>industry-energy-efficiency-standards.html</v>
      </c>
      <c r="S593" s="219" t="str">
        <f>INDEX('Policy Characteristics'!M:M,MATCH(PolicyLevers!$C593,'Policy Characteristics'!$C:$C,0))</f>
        <v>U.S. DOE, 2016, Industrial Energy Efficiency Potential Analysis, https://energy.gov/sites/prod/files/2017/04/f34/energy-savings-by-state-industrial-methodology.pdf</v>
      </c>
      <c r="T593" s="199" t="str">
        <f>INDEX('Policy Characteristics'!N:N,MATCH(PolicyLevers!$C593,'Policy Characteristics'!$C:$C,0))</f>
        <v>U.S. DOE, 2016, Industrial Energy Efficiency Potential Analysis, https://energy.gov/sites/prod/files/2017/04/f34/energy-savings-by-state-industrial-methodology.pdf</v>
      </c>
      <c r="U593" s="181">
        <f>INDEX('Policy Characteristics'!O:O,MATCH(PolicyLevers!$C593,'Policy Characteristics'!$C:$C,0))</f>
        <v>0</v>
      </c>
    </row>
    <row r="594" spans="1:21" s="189" customFormat="1" x14ac:dyDescent="0.25">
      <c r="A594" s="350" t="str">
        <f>INDEX('Policy Characteristics'!A:A,MATCH(PolicyLevers!$C594,'Policy Characteristics'!$C:$C,0))</f>
        <v>Industry</v>
      </c>
      <c r="B594" s="354" t="str">
        <f>INDEX('Policy Characteristics'!B:B,MATCH(PolicyLevers!$C594,'Policy Characteristics'!$C:$C,0))</f>
        <v>Industry Energy Efficiency Standards</v>
      </c>
      <c r="C594" s="189" t="str">
        <f t="shared" si="32"/>
        <v>Percentage Improvement in Eqpt Efficiency Standards above BAU</v>
      </c>
      <c r="D594" s="191" t="s">
        <v>2062</v>
      </c>
      <c r="E594" s="184" t="s">
        <v>799</v>
      </c>
      <c r="F594" s="181" t="s">
        <v>2115</v>
      </c>
      <c r="G594" s="184" t="s">
        <v>800</v>
      </c>
      <c r="H594" s="43">
        <v>1148</v>
      </c>
      <c r="I594" s="356" t="s">
        <v>310</v>
      </c>
      <c r="J594" s="189" t="str">
        <f>INDEX('Policy Characteristics'!D:D,MATCH(PolicyLevers!$C594,'Policy Characteristics'!$C:$C,0))</f>
        <v>Industry Energy Efficiency Standards</v>
      </c>
      <c r="K594" s="197" t="str">
        <f>INDEX('Policy Characteristics'!E:E,MATCH(PolicyLevers!$C594,'Policy Characteristics'!$C:$C,0))</f>
        <v>indst efficiency standards</v>
      </c>
      <c r="L594" s="197">
        <f>INDEX('Policy Characteristics'!F:F,MATCH(PolicyLevers!$C594,'Policy Characteristics'!$C:$C,0))</f>
        <v>0</v>
      </c>
      <c r="M594" s="197">
        <f>INDEX('Policy Characteristics'!G:G,MATCH(PolicyLevers!$C594,'Policy Characteristics'!$C:$C,0))</f>
        <v>0.25</v>
      </c>
      <c r="N594" s="197">
        <f>INDEX('Policy Characteristics'!H:H,MATCH(PolicyLevers!$C594,'Policy Characteristics'!$C:$C,0))</f>
        <v>0.01</v>
      </c>
      <c r="O594" s="199" t="str">
        <f>INDEX('Policy Characteristics'!I:I,MATCH(PolicyLevers!$C594,'Policy Characteristics'!$C:$C,0))</f>
        <v>% reduction in energy use</v>
      </c>
      <c r="P594" s="199"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199" t="str">
        <f>INDEX('Policy Characteristics'!K:K,MATCH(PolicyLevers!$C594,'Policy Characteristics'!$C:$C,0))</f>
        <v>industry-ag-main.html#eff-stds</v>
      </c>
      <c r="R594" s="199" t="str">
        <f>INDEX('Policy Characteristics'!L:L,MATCH(PolicyLevers!$C594,'Policy Characteristics'!$C:$C,0))</f>
        <v>industry-energy-efficiency-standards.html</v>
      </c>
      <c r="S594" s="219" t="str">
        <f>INDEX('Policy Characteristics'!M:M,MATCH(PolicyLevers!$C594,'Policy Characteristics'!$C:$C,0))</f>
        <v>U.S. DOE, 2016, Industrial Energy Efficiency Potential Analysis, https://energy.gov/sites/prod/files/2017/04/f34/energy-savings-by-state-industrial-methodology.pdf</v>
      </c>
      <c r="T594" s="199" t="str">
        <f>INDEX('Policy Characteristics'!N:N,MATCH(PolicyLevers!$C594,'Policy Characteristics'!$C:$C,0))</f>
        <v>U.S. DOE, 2016, Industrial Energy Efficiency Potential Analysis, https://energy.gov/sites/prod/files/2017/04/f34/energy-savings-by-state-industrial-methodology.pdf</v>
      </c>
      <c r="U594" s="181">
        <f>INDEX('Policy Characteristics'!O:O,MATCH(PolicyLevers!$C594,'Policy Characteristics'!$C:$C,0))</f>
        <v>0</v>
      </c>
    </row>
    <row r="595" spans="1:21" s="189" customFormat="1" x14ac:dyDescent="0.25">
      <c r="A595" s="350" t="str">
        <f>INDEX('Policy Characteristics'!A:A,MATCH(PolicyLevers!$C595,'Policy Characteristics'!$C:$C,0))</f>
        <v>Industry</v>
      </c>
      <c r="B595" s="354" t="str">
        <f>INDEX('Policy Characteristics'!B:B,MATCH(PolicyLevers!$C595,'Policy Characteristics'!$C:$C,0))</f>
        <v>Industry Energy Efficiency Standards</v>
      </c>
      <c r="C595" s="189" t="str">
        <f t="shared" si="32"/>
        <v>Percentage Improvement in Eqpt Efficiency Standards above BAU</v>
      </c>
      <c r="D595" s="191" t="s">
        <v>2062</v>
      </c>
      <c r="E595" s="184" t="s">
        <v>806</v>
      </c>
      <c r="F595" s="181" t="s">
        <v>2115</v>
      </c>
      <c r="G595" s="184" t="s">
        <v>807</v>
      </c>
      <c r="H595" s="43">
        <v>1149</v>
      </c>
      <c r="I595" s="356" t="s">
        <v>310</v>
      </c>
      <c r="J595" s="189" t="str">
        <f>INDEX('Policy Characteristics'!D:D,MATCH(PolicyLevers!$C595,'Policy Characteristics'!$C:$C,0))</f>
        <v>Industry Energy Efficiency Standards</v>
      </c>
      <c r="K595" s="197" t="str">
        <f>INDEX('Policy Characteristics'!E:E,MATCH(PolicyLevers!$C595,'Policy Characteristics'!$C:$C,0))</f>
        <v>indst efficiency standards</v>
      </c>
      <c r="L595" s="197">
        <f>INDEX('Policy Characteristics'!F:F,MATCH(PolicyLevers!$C595,'Policy Characteristics'!$C:$C,0))</f>
        <v>0</v>
      </c>
      <c r="M595" s="197">
        <f>INDEX('Policy Characteristics'!G:G,MATCH(PolicyLevers!$C595,'Policy Characteristics'!$C:$C,0))</f>
        <v>0.25</v>
      </c>
      <c r="N595" s="197">
        <f>INDEX('Policy Characteristics'!H:H,MATCH(PolicyLevers!$C595,'Policy Characteristics'!$C:$C,0))</f>
        <v>0.01</v>
      </c>
      <c r="O595" s="199" t="str">
        <f>INDEX('Policy Characteristics'!I:I,MATCH(PolicyLevers!$C595,'Policy Characteristics'!$C:$C,0))</f>
        <v>% reduction in energy use</v>
      </c>
      <c r="P595" s="199"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199" t="str">
        <f>INDEX('Policy Characteristics'!K:K,MATCH(PolicyLevers!$C595,'Policy Characteristics'!$C:$C,0))</f>
        <v>industry-ag-main.html#eff-stds</v>
      </c>
      <c r="R595" s="199" t="str">
        <f>INDEX('Policy Characteristics'!L:L,MATCH(PolicyLevers!$C595,'Policy Characteristics'!$C:$C,0))</f>
        <v>industry-energy-efficiency-standards.html</v>
      </c>
      <c r="S595" s="219" t="str">
        <f>INDEX('Policy Characteristics'!M:M,MATCH(PolicyLevers!$C595,'Policy Characteristics'!$C:$C,0))</f>
        <v>U.S. DOE, 2016, Industrial Energy Efficiency Potential Analysis, https://energy.gov/sites/prod/files/2017/04/f34/energy-savings-by-state-industrial-methodology.pdf</v>
      </c>
      <c r="T595" s="199" t="str">
        <f>INDEX('Policy Characteristics'!N:N,MATCH(PolicyLevers!$C595,'Policy Characteristics'!$C:$C,0))</f>
        <v>U.S. DOE, 2016, Industrial Energy Efficiency Potential Analysis, https://energy.gov/sites/prod/files/2017/04/f34/energy-savings-by-state-industrial-methodology.pdf</v>
      </c>
      <c r="U595" s="181">
        <f>INDEX('Policy Characteristics'!O:O,MATCH(PolicyLevers!$C595,'Policy Characteristics'!$C:$C,0))</f>
        <v>0</v>
      </c>
    </row>
    <row r="596" spans="1:21" s="189" customFormat="1" x14ac:dyDescent="0.25">
      <c r="A596" s="350" t="str">
        <f>INDEX('Policy Characteristics'!A:A,MATCH(PolicyLevers!$C596,'Policy Characteristics'!$C:$C,0))</f>
        <v>Industry</v>
      </c>
      <c r="B596" s="354" t="str">
        <f>INDEX('Policy Characteristics'!B:B,MATCH(PolicyLevers!$C596,'Policy Characteristics'!$C:$C,0))</f>
        <v>Industry Energy Efficiency Standards</v>
      </c>
      <c r="C596" s="189" t="str">
        <f t="shared" si="32"/>
        <v>Percentage Improvement in Eqpt Efficiency Standards above BAU</v>
      </c>
      <c r="D596" s="191" t="s">
        <v>2062</v>
      </c>
      <c r="E596" s="184" t="s">
        <v>808</v>
      </c>
      <c r="F596" s="181" t="s">
        <v>2115</v>
      </c>
      <c r="G596" s="184" t="s">
        <v>809</v>
      </c>
      <c r="H596" s="43">
        <v>1150</v>
      </c>
      <c r="I596" s="356" t="s">
        <v>310</v>
      </c>
      <c r="J596" s="189" t="str">
        <f>INDEX('Policy Characteristics'!D:D,MATCH(PolicyLevers!$C596,'Policy Characteristics'!$C:$C,0))</f>
        <v>Industry Energy Efficiency Standards</v>
      </c>
      <c r="K596" s="197" t="str">
        <f>INDEX('Policy Characteristics'!E:E,MATCH(PolicyLevers!$C596,'Policy Characteristics'!$C:$C,0))</f>
        <v>indst efficiency standards</v>
      </c>
      <c r="L596" s="197">
        <f>INDEX('Policy Characteristics'!F:F,MATCH(PolicyLevers!$C596,'Policy Characteristics'!$C:$C,0))</f>
        <v>0</v>
      </c>
      <c r="M596" s="197">
        <f>INDEX('Policy Characteristics'!G:G,MATCH(PolicyLevers!$C596,'Policy Characteristics'!$C:$C,0))</f>
        <v>0.25</v>
      </c>
      <c r="N596" s="197">
        <f>INDEX('Policy Characteristics'!H:H,MATCH(PolicyLevers!$C596,'Policy Characteristics'!$C:$C,0))</f>
        <v>0.01</v>
      </c>
      <c r="O596" s="199" t="str">
        <f>INDEX('Policy Characteristics'!I:I,MATCH(PolicyLevers!$C596,'Policy Characteristics'!$C:$C,0))</f>
        <v>% reduction in energy use</v>
      </c>
      <c r="P596" s="199"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199" t="str">
        <f>INDEX('Policy Characteristics'!K:K,MATCH(PolicyLevers!$C596,'Policy Characteristics'!$C:$C,0))</f>
        <v>industry-ag-main.html#eff-stds</v>
      </c>
      <c r="R596" s="199" t="str">
        <f>INDEX('Policy Characteristics'!L:L,MATCH(PolicyLevers!$C596,'Policy Characteristics'!$C:$C,0))</f>
        <v>industry-energy-efficiency-standards.html</v>
      </c>
      <c r="S596" s="219" t="str">
        <f>INDEX('Policy Characteristics'!M:M,MATCH(PolicyLevers!$C596,'Policy Characteristics'!$C:$C,0))</f>
        <v>U.S. DOE, 2016, Industrial Energy Efficiency Potential Analysis, https://energy.gov/sites/prod/files/2017/04/f34/energy-savings-by-state-industrial-methodology.pdf</v>
      </c>
      <c r="T596" s="199" t="str">
        <f>INDEX('Policy Characteristics'!N:N,MATCH(PolicyLevers!$C596,'Policy Characteristics'!$C:$C,0))</f>
        <v>U.S. DOE, 2016, Industrial Energy Efficiency Potential Analysis, https://energy.gov/sites/prod/files/2017/04/f34/energy-savings-by-state-industrial-methodology.pdf</v>
      </c>
      <c r="U596" s="181">
        <f>INDEX('Policy Characteristics'!O:O,MATCH(PolicyLevers!$C596,'Policy Characteristics'!$C:$C,0))</f>
        <v>0</v>
      </c>
    </row>
    <row r="597" spans="1:21" s="189" customFormat="1" x14ac:dyDescent="0.25">
      <c r="A597" s="350" t="str">
        <f>INDEX('Policy Characteristics'!A:A,MATCH(PolicyLevers!$C597,'Policy Characteristics'!$C:$C,0))</f>
        <v>Industry</v>
      </c>
      <c r="B597" s="354" t="str">
        <f>INDEX('Policy Characteristics'!B:B,MATCH(PolicyLevers!$C597,'Policy Characteristics'!$C:$C,0))</f>
        <v>Industry Energy Efficiency Standards</v>
      </c>
      <c r="C597" s="189" t="str">
        <f t="shared" si="32"/>
        <v>Percentage Improvement in Eqpt Efficiency Standards above BAU</v>
      </c>
      <c r="D597" s="191" t="s">
        <v>2062</v>
      </c>
      <c r="E597" s="184" t="s">
        <v>810</v>
      </c>
      <c r="F597" s="181" t="s">
        <v>2115</v>
      </c>
      <c r="G597" s="184" t="s">
        <v>811</v>
      </c>
      <c r="H597" s="43">
        <v>1151</v>
      </c>
      <c r="I597" s="356" t="s">
        <v>332</v>
      </c>
      <c r="J597" s="189" t="str">
        <f>INDEX('Policy Characteristics'!D:D,MATCH(PolicyLevers!$C597,'Policy Characteristics'!$C:$C,0))</f>
        <v>Industry Energy Efficiency Standards</v>
      </c>
      <c r="K597" s="197" t="str">
        <f>INDEX('Policy Characteristics'!E:E,MATCH(PolicyLevers!$C597,'Policy Characteristics'!$C:$C,0))</f>
        <v>indst efficiency standards</v>
      </c>
      <c r="L597" s="197">
        <f>INDEX('Policy Characteristics'!F:F,MATCH(PolicyLevers!$C597,'Policy Characteristics'!$C:$C,0))</f>
        <v>0</v>
      </c>
      <c r="M597" s="197">
        <f>INDEX('Policy Characteristics'!G:G,MATCH(PolicyLevers!$C597,'Policy Characteristics'!$C:$C,0))</f>
        <v>0.25</v>
      </c>
      <c r="N597" s="197">
        <f>INDEX('Policy Characteristics'!H:H,MATCH(PolicyLevers!$C597,'Policy Characteristics'!$C:$C,0))</f>
        <v>0.01</v>
      </c>
      <c r="O597" s="199" t="str">
        <f>INDEX('Policy Characteristics'!I:I,MATCH(PolicyLevers!$C597,'Policy Characteristics'!$C:$C,0))</f>
        <v>% reduction in energy use</v>
      </c>
      <c r="P597" s="199"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199" t="str">
        <f>INDEX('Policy Characteristics'!K:K,MATCH(PolicyLevers!$C597,'Policy Characteristics'!$C:$C,0))</f>
        <v>industry-ag-main.html#eff-stds</v>
      </c>
      <c r="R597" s="199" t="str">
        <f>INDEX('Policy Characteristics'!L:L,MATCH(PolicyLevers!$C597,'Policy Characteristics'!$C:$C,0))</f>
        <v>industry-energy-efficiency-standards.html</v>
      </c>
      <c r="S597" s="219" t="str">
        <f>INDEX('Policy Characteristics'!M:M,MATCH(PolicyLevers!$C597,'Policy Characteristics'!$C:$C,0))</f>
        <v>U.S. DOE, 2016, Industrial Energy Efficiency Potential Analysis, https://energy.gov/sites/prod/files/2017/04/f34/energy-savings-by-state-industrial-methodology.pdf</v>
      </c>
      <c r="T597" s="199" t="str">
        <f>INDEX('Policy Characteristics'!N:N,MATCH(PolicyLevers!$C597,'Policy Characteristics'!$C:$C,0))</f>
        <v>U.S. DOE, 2016, Industrial Energy Efficiency Potential Analysis, https://energy.gov/sites/prod/files/2017/04/f34/energy-savings-by-state-industrial-methodology.pdf</v>
      </c>
      <c r="U597" s="181">
        <f>INDEX('Policy Characteristics'!O:O,MATCH(PolicyLevers!$C597,'Policy Characteristics'!$C:$C,0))</f>
        <v>0</v>
      </c>
    </row>
    <row r="598" spans="1:21" s="189" customFormat="1" x14ac:dyDescent="0.25">
      <c r="A598" s="350" t="str">
        <f>INDEX('Policy Characteristics'!A:A,MATCH(PolicyLevers!$C598,'Policy Characteristics'!$C:$C,0))</f>
        <v>Industry</v>
      </c>
      <c r="B598" s="354" t="str">
        <f>INDEX('Policy Characteristics'!B:B,MATCH(PolicyLevers!$C598,'Policy Characteristics'!$C:$C,0))</f>
        <v>Industry Energy Efficiency Standards</v>
      </c>
      <c r="C598" s="189" t="str">
        <f t="shared" si="32"/>
        <v>Percentage Improvement in Eqpt Efficiency Standards above BAU</v>
      </c>
      <c r="D598" s="191" t="s">
        <v>2062</v>
      </c>
      <c r="E598" s="184" t="s">
        <v>812</v>
      </c>
      <c r="F598" s="181" t="s">
        <v>2115</v>
      </c>
      <c r="G598" s="184" t="s">
        <v>813</v>
      </c>
      <c r="H598" s="43">
        <v>1152</v>
      </c>
      <c r="I598" s="356" t="s">
        <v>310</v>
      </c>
      <c r="J598" s="189" t="str">
        <f>INDEX('Policy Characteristics'!D:D,MATCH(PolicyLevers!$C598,'Policy Characteristics'!$C:$C,0))</f>
        <v>Industry Energy Efficiency Standards</v>
      </c>
      <c r="K598" s="197" t="str">
        <f>INDEX('Policy Characteristics'!E:E,MATCH(PolicyLevers!$C598,'Policy Characteristics'!$C:$C,0))</f>
        <v>indst efficiency standards</v>
      </c>
      <c r="L598" s="197">
        <f>INDEX('Policy Characteristics'!F:F,MATCH(PolicyLevers!$C598,'Policy Characteristics'!$C:$C,0))</f>
        <v>0</v>
      </c>
      <c r="M598" s="197">
        <f>INDEX('Policy Characteristics'!G:G,MATCH(PolicyLevers!$C598,'Policy Characteristics'!$C:$C,0))</f>
        <v>0.25</v>
      </c>
      <c r="N598" s="197">
        <f>INDEX('Policy Characteristics'!H:H,MATCH(PolicyLevers!$C598,'Policy Characteristics'!$C:$C,0))</f>
        <v>0.01</v>
      </c>
      <c r="O598" s="199" t="str">
        <f>INDEX('Policy Characteristics'!I:I,MATCH(PolicyLevers!$C598,'Policy Characteristics'!$C:$C,0))</f>
        <v>% reduction in energy use</v>
      </c>
      <c r="P598" s="199"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199" t="str">
        <f>INDEX('Policy Characteristics'!K:K,MATCH(PolicyLevers!$C598,'Policy Characteristics'!$C:$C,0))</f>
        <v>industry-ag-main.html#eff-stds</v>
      </c>
      <c r="R598" s="199" t="str">
        <f>INDEX('Policy Characteristics'!L:L,MATCH(PolicyLevers!$C598,'Policy Characteristics'!$C:$C,0))</f>
        <v>industry-energy-efficiency-standards.html</v>
      </c>
      <c r="S598" s="219" t="str">
        <f>INDEX('Policy Characteristics'!M:M,MATCH(PolicyLevers!$C598,'Policy Characteristics'!$C:$C,0))</f>
        <v>U.S. DOE, 2016, Industrial Energy Efficiency Potential Analysis, https://energy.gov/sites/prod/files/2017/04/f34/energy-savings-by-state-industrial-methodology.pdf</v>
      </c>
      <c r="T598" s="199" t="str">
        <f>INDEX('Policy Characteristics'!N:N,MATCH(PolicyLevers!$C598,'Policy Characteristics'!$C:$C,0))</f>
        <v>U.S. DOE, 2016, Industrial Energy Efficiency Potential Analysis, https://energy.gov/sites/prod/files/2017/04/f34/energy-savings-by-state-industrial-methodology.pdf</v>
      </c>
      <c r="U598" s="181">
        <f>INDEX('Policy Characteristics'!O:O,MATCH(PolicyLevers!$C598,'Policy Characteristics'!$C:$C,0))</f>
        <v>0</v>
      </c>
    </row>
    <row r="599" spans="1:21" s="189" customFormat="1" x14ac:dyDescent="0.25">
      <c r="A599" s="350" t="str">
        <f>INDEX('Policy Characteristics'!A:A,MATCH(PolicyLevers!$C599,'Policy Characteristics'!$C:$C,0))</f>
        <v>Industry</v>
      </c>
      <c r="B599" s="354" t="str">
        <f>INDEX('Policy Characteristics'!B:B,MATCH(PolicyLevers!$C599,'Policy Characteristics'!$C:$C,0))</f>
        <v>Industry Energy Efficiency Standards</v>
      </c>
      <c r="C599" s="189" t="str">
        <f t="shared" si="32"/>
        <v>Percentage Improvement in Eqpt Efficiency Standards above BAU</v>
      </c>
      <c r="D599" s="191" t="s">
        <v>2062</v>
      </c>
      <c r="E599" s="184" t="s">
        <v>814</v>
      </c>
      <c r="F599" s="181" t="s">
        <v>2115</v>
      </c>
      <c r="G599" s="184" t="s">
        <v>815</v>
      </c>
      <c r="H599" s="43">
        <v>1153</v>
      </c>
      <c r="I599" s="356" t="s">
        <v>332</v>
      </c>
      <c r="J599" s="189" t="str">
        <f>INDEX('Policy Characteristics'!D:D,MATCH(PolicyLevers!$C599,'Policy Characteristics'!$C:$C,0))</f>
        <v>Industry Energy Efficiency Standards</v>
      </c>
      <c r="K599" s="197" t="str">
        <f>INDEX('Policy Characteristics'!E:E,MATCH(PolicyLevers!$C599,'Policy Characteristics'!$C:$C,0))</f>
        <v>indst efficiency standards</v>
      </c>
      <c r="L599" s="197">
        <f>INDEX('Policy Characteristics'!F:F,MATCH(PolicyLevers!$C599,'Policy Characteristics'!$C:$C,0))</f>
        <v>0</v>
      </c>
      <c r="M599" s="197">
        <f>INDEX('Policy Characteristics'!G:G,MATCH(PolicyLevers!$C599,'Policy Characteristics'!$C:$C,0))</f>
        <v>0.25</v>
      </c>
      <c r="N599" s="197">
        <f>INDEX('Policy Characteristics'!H:H,MATCH(PolicyLevers!$C599,'Policy Characteristics'!$C:$C,0))</f>
        <v>0.01</v>
      </c>
      <c r="O599" s="199" t="str">
        <f>INDEX('Policy Characteristics'!I:I,MATCH(PolicyLevers!$C599,'Policy Characteristics'!$C:$C,0))</f>
        <v>% reduction in energy use</v>
      </c>
      <c r="P599" s="199"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199" t="str">
        <f>INDEX('Policy Characteristics'!K:K,MATCH(PolicyLevers!$C599,'Policy Characteristics'!$C:$C,0))</f>
        <v>industry-ag-main.html#eff-stds</v>
      </c>
      <c r="R599" s="199" t="str">
        <f>INDEX('Policy Characteristics'!L:L,MATCH(PolicyLevers!$C599,'Policy Characteristics'!$C:$C,0))</f>
        <v>industry-energy-efficiency-standards.html</v>
      </c>
      <c r="S599" s="219" t="str">
        <f>INDEX('Policy Characteristics'!M:M,MATCH(PolicyLevers!$C599,'Policy Characteristics'!$C:$C,0))</f>
        <v>U.S. DOE, 2016, Industrial Energy Efficiency Potential Analysis, https://energy.gov/sites/prod/files/2017/04/f34/energy-savings-by-state-industrial-methodology.pdf</v>
      </c>
      <c r="T599" s="199" t="str">
        <f>INDEX('Policy Characteristics'!N:N,MATCH(PolicyLevers!$C599,'Policy Characteristics'!$C:$C,0))</f>
        <v>U.S. DOE, 2016, Industrial Energy Efficiency Potential Analysis, https://energy.gov/sites/prod/files/2017/04/f34/energy-savings-by-state-industrial-methodology.pdf</v>
      </c>
      <c r="U599" s="181">
        <f>INDEX('Policy Characteristics'!O:O,MATCH(PolicyLevers!$C599,'Policy Characteristics'!$C:$C,0))</f>
        <v>0</v>
      </c>
    </row>
    <row r="600" spans="1:21" s="189" customFormat="1" x14ac:dyDescent="0.25">
      <c r="A600" s="350" t="str">
        <f>INDEX('Policy Characteristics'!A:A,MATCH(PolicyLevers!$C600,'Policy Characteristics'!$C:$C,0))</f>
        <v>Industry</v>
      </c>
      <c r="B600" s="354" t="str">
        <f>INDEX('Policy Characteristics'!B:B,MATCH(PolicyLevers!$C600,'Policy Characteristics'!$C:$C,0))</f>
        <v>Industry Energy Efficiency Standards</v>
      </c>
      <c r="C600" s="189" t="str">
        <f t="shared" si="32"/>
        <v>Percentage Improvement in Eqpt Efficiency Standards above BAU</v>
      </c>
      <c r="D600" s="191" t="s">
        <v>2062</v>
      </c>
      <c r="E600" s="184" t="s">
        <v>816</v>
      </c>
      <c r="F600" s="181" t="s">
        <v>2115</v>
      </c>
      <c r="G600" s="184" t="s">
        <v>817</v>
      </c>
      <c r="H600" s="43">
        <v>1154</v>
      </c>
      <c r="I600" s="356" t="s">
        <v>332</v>
      </c>
      <c r="J600" s="189" t="str">
        <f>INDEX('Policy Characteristics'!D:D,MATCH(PolicyLevers!$C600,'Policy Characteristics'!$C:$C,0))</f>
        <v>Industry Energy Efficiency Standards</v>
      </c>
      <c r="K600" s="197" t="str">
        <f>INDEX('Policy Characteristics'!E:E,MATCH(PolicyLevers!$C600,'Policy Characteristics'!$C:$C,0))</f>
        <v>indst efficiency standards</v>
      </c>
      <c r="L600" s="197">
        <f>INDEX('Policy Characteristics'!F:F,MATCH(PolicyLevers!$C600,'Policy Characteristics'!$C:$C,0))</f>
        <v>0</v>
      </c>
      <c r="M600" s="197">
        <f>INDEX('Policy Characteristics'!G:G,MATCH(PolicyLevers!$C600,'Policy Characteristics'!$C:$C,0))</f>
        <v>0.25</v>
      </c>
      <c r="N600" s="197">
        <f>INDEX('Policy Characteristics'!H:H,MATCH(PolicyLevers!$C600,'Policy Characteristics'!$C:$C,0))</f>
        <v>0.01</v>
      </c>
      <c r="O600" s="199" t="str">
        <f>INDEX('Policy Characteristics'!I:I,MATCH(PolicyLevers!$C600,'Policy Characteristics'!$C:$C,0))</f>
        <v>% reduction in energy use</v>
      </c>
      <c r="P600" s="199"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199" t="str">
        <f>INDEX('Policy Characteristics'!K:K,MATCH(PolicyLevers!$C600,'Policy Characteristics'!$C:$C,0))</f>
        <v>industry-ag-main.html#eff-stds</v>
      </c>
      <c r="R600" s="199" t="str">
        <f>INDEX('Policy Characteristics'!L:L,MATCH(PolicyLevers!$C600,'Policy Characteristics'!$C:$C,0))</f>
        <v>industry-energy-efficiency-standards.html</v>
      </c>
      <c r="S600" s="219" t="str">
        <f>INDEX('Policy Characteristics'!M:M,MATCH(PolicyLevers!$C600,'Policy Characteristics'!$C:$C,0))</f>
        <v>U.S. DOE, 2016, Industrial Energy Efficiency Potential Analysis, https://energy.gov/sites/prod/files/2017/04/f34/energy-savings-by-state-industrial-methodology.pdf</v>
      </c>
      <c r="T600" s="199" t="str">
        <f>INDEX('Policy Characteristics'!N:N,MATCH(PolicyLevers!$C600,'Policy Characteristics'!$C:$C,0))</f>
        <v>U.S. DOE, 2016, Industrial Energy Efficiency Potential Analysis, https://energy.gov/sites/prod/files/2017/04/f34/energy-savings-by-state-industrial-methodology.pdf</v>
      </c>
      <c r="U600" s="181">
        <f>INDEX('Policy Characteristics'!O:O,MATCH(PolicyLevers!$C600,'Policy Characteristics'!$C:$C,0))</f>
        <v>0</v>
      </c>
    </row>
    <row r="601" spans="1:21" s="189" customFormat="1" x14ac:dyDescent="0.25">
      <c r="A601" s="350" t="str">
        <f>INDEX('Policy Characteristics'!A:A,MATCH(PolicyLevers!$C601,'Policy Characteristics'!$C:$C,0))</f>
        <v>Industry</v>
      </c>
      <c r="B601" s="354" t="str">
        <f>INDEX('Policy Characteristics'!B:B,MATCH(PolicyLevers!$C601,'Policy Characteristics'!$C:$C,0))</f>
        <v>Industry Energy Efficiency Standards</v>
      </c>
      <c r="C601" s="189" t="str">
        <f t="shared" si="32"/>
        <v>Percentage Improvement in Eqpt Efficiency Standards above BAU</v>
      </c>
      <c r="D601" s="191" t="s">
        <v>2062</v>
      </c>
      <c r="E601" s="184" t="s">
        <v>818</v>
      </c>
      <c r="F601" s="181" t="s">
        <v>2115</v>
      </c>
      <c r="G601" s="184" t="s">
        <v>819</v>
      </c>
      <c r="H601" s="43">
        <v>1155</v>
      </c>
      <c r="I601" s="356" t="s">
        <v>310</v>
      </c>
      <c r="J601" s="189" t="str">
        <f>INDEX('Policy Characteristics'!D:D,MATCH(PolicyLevers!$C601,'Policy Characteristics'!$C:$C,0))</f>
        <v>Industry Energy Efficiency Standards</v>
      </c>
      <c r="K601" s="197" t="str">
        <f>INDEX('Policy Characteristics'!E:E,MATCH(PolicyLevers!$C601,'Policy Characteristics'!$C:$C,0))</f>
        <v>indst efficiency standards</v>
      </c>
      <c r="L601" s="197">
        <f>INDEX('Policy Characteristics'!F:F,MATCH(PolicyLevers!$C601,'Policy Characteristics'!$C:$C,0))</f>
        <v>0</v>
      </c>
      <c r="M601" s="197">
        <f>INDEX('Policy Characteristics'!G:G,MATCH(PolicyLevers!$C601,'Policy Characteristics'!$C:$C,0))</f>
        <v>0.25</v>
      </c>
      <c r="N601" s="197">
        <f>INDEX('Policy Characteristics'!H:H,MATCH(PolicyLevers!$C601,'Policy Characteristics'!$C:$C,0))</f>
        <v>0.01</v>
      </c>
      <c r="O601" s="199" t="str">
        <f>INDEX('Policy Characteristics'!I:I,MATCH(PolicyLevers!$C601,'Policy Characteristics'!$C:$C,0))</f>
        <v>% reduction in energy use</v>
      </c>
      <c r="P601" s="199"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199" t="str">
        <f>INDEX('Policy Characteristics'!K:K,MATCH(PolicyLevers!$C601,'Policy Characteristics'!$C:$C,0))</f>
        <v>industry-ag-main.html#eff-stds</v>
      </c>
      <c r="R601" s="199" t="str">
        <f>INDEX('Policy Characteristics'!L:L,MATCH(PolicyLevers!$C601,'Policy Characteristics'!$C:$C,0))</f>
        <v>industry-energy-efficiency-standards.html</v>
      </c>
      <c r="S601" s="219" t="str">
        <f>INDEX('Policy Characteristics'!M:M,MATCH(PolicyLevers!$C601,'Policy Characteristics'!$C:$C,0))</f>
        <v>U.S. DOE, 2016, Industrial Energy Efficiency Potential Analysis, https://energy.gov/sites/prod/files/2017/04/f34/energy-savings-by-state-industrial-methodology.pdf</v>
      </c>
      <c r="T601" s="199" t="str">
        <f>INDEX('Policy Characteristics'!N:N,MATCH(PolicyLevers!$C601,'Policy Characteristics'!$C:$C,0))</f>
        <v>U.S. DOE, 2016, Industrial Energy Efficiency Potential Analysis, https://energy.gov/sites/prod/files/2017/04/f34/energy-savings-by-state-industrial-methodology.pdf</v>
      </c>
      <c r="U601" s="181">
        <f>INDEX('Policy Characteristics'!O:O,MATCH(PolicyLevers!$C601,'Policy Characteristics'!$C:$C,0))</f>
        <v>0</v>
      </c>
    </row>
    <row r="602" spans="1:21" s="189" customFormat="1" x14ac:dyDescent="0.25">
      <c r="A602" s="350" t="str">
        <f>INDEX('Policy Characteristics'!A:A,MATCH(PolicyLevers!$C602,'Policy Characteristics'!$C:$C,0))</f>
        <v>Industry</v>
      </c>
      <c r="B602" s="354" t="str">
        <f>INDEX('Policy Characteristics'!B:B,MATCH(PolicyLevers!$C602,'Policy Characteristics'!$C:$C,0))</f>
        <v>Industry Energy Efficiency Standards</v>
      </c>
      <c r="C602" s="189" t="str">
        <f t="shared" si="32"/>
        <v>Percentage Improvement in Eqpt Efficiency Standards above BAU</v>
      </c>
      <c r="D602" s="191" t="s">
        <v>2062</v>
      </c>
      <c r="E602" s="184" t="s">
        <v>820</v>
      </c>
      <c r="F602" s="181" t="s">
        <v>2115</v>
      </c>
      <c r="G602" s="184" t="s">
        <v>821</v>
      </c>
      <c r="H602" s="43">
        <v>1156</v>
      </c>
      <c r="I602" s="356" t="s">
        <v>310</v>
      </c>
      <c r="J602" s="189" t="str">
        <f>INDEX('Policy Characteristics'!D:D,MATCH(PolicyLevers!$C602,'Policy Characteristics'!$C:$C,0))</f>
        <v>Industry Energy Efficiency Standards</v>
      </c>
      <c r="K602" s="197" t="str">
        <f>INDEX('Policy Characteristics'!E:E,MATCH(PolicyLevers!$C602,'Policy Characteristics'!$C:$C,0))</f>
        <v>indst efficiency standards</v>
      </c>
      <c r="L602" s="197">
        <f>INDEX('Policy Characteristics'!F:F,MATCH(PolicyLevers!$C602,'Policy Characteristics'!$C:$C,0))</f>
        <v>0</v>
      </c>
      <c r="M602" s="197">
        <f>INDEX('Policy Characteristics'!G:G,MATCH(PolicyLevers!$C602,'Policy Characteristics'!$C:$C,0))</f>
        <v>0.25</v>
      </c>
      <c r="N602" s="197">
        <f>INDEX('Policy Characteristics'!H:H,MATCH(PolicyLevers!$C602,'Policy Characteristics'!$C:$C,0))</f>
        <v>0.01</v>
      </c>
      <c r="O602" s="199" t="str">
        <f>INDEX('Policy Characteristics'!I:I,MATCH(PolicyLevers!$C602,'Policy Characteristics'!$C:$C,0))</f>
        <v>% reduction in energy use</v>
      </c>
      <c r="P602" s="199"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199" t="str">
        <f>INDEX('Policy Characteristics'!K:K,MATCH(PolicyLevers!$C602,'Policy Characteristics'!$C:$C,0))</f>
        <v>industry-ag-main.html#eff-stds</v>
      </c>
      <c r="R602" s="199" t="str">
        <f>INDEX('Policy Characteristics'!L:L,MATCH(PolicyLevers!$C602,'Policy Characteristics'!$C:$C,0))</f>
        <v>industry-energy-efficiency-standards.html</v>
      </c>
      <c r="S602" s="219" t="str">
        <f>INDEX('Policy Characteristics'!M:M,MATCH(PolicyLevers!$C602,'Policy Characteristics'!$C:$C,0))</f>
        <v>U.S. DOE, 2016, Industrial Energy Efficiency Potential Analysis, https://energy.gov/sites/prod/files/2017/04/f34/energy-savings-by-state-industrial-methodology.pdf</v>
      </c>
      <c r="T602" s="199" t="str">
        <f>INDEX('Policy Characteristics'!N:N,MATCH(PolicyLevers!$C602,'Policy Characteristics'!$C:$C,0))</f>
        <v>U.S. DOE, 2016, Industrial Energy Efficiency Potential Analysis, https://energy.gov/sites/prod/files/2017/04/f34/energy-savings-by-state-industrial-methodology.pdf</v>
      </c>
      <c r="U602" s="181">
        <f>INDEX('Policy Characteristics'!O:O,MATCH(PolicyLevers!$C602,'Policy Characteristics'!$C:$C,0))</f>
        <v>0</v>
      </c>
    </row>
    <row r="603" spans="1:21" s="189" customFormat="1" x14ac:dyDescent="0.25">
      <c r="A603" s="350" t="str">
        <f>INDEX('Policy Characteristics'!A:A,MATCH(PolicyLevers!$C603,'Policy Characteristics'!$C:$C,0))</f>
        <v>Industry</v>
      </c>
      <c r="B603" s="354" t="str">
        <f>INDEX('Policy Characteristics'!B:B,MATCH(PolicyLevers!$C603,'Policy Characteristics'!$C:$C,0))</f>
        <v>Industry Energy Efficiency Standards</v>
      </c>
      <c r="C603" s="189" t="str">
        <f t="shared" si="32"/>
        <v>Percentage Improvement in Eqpt Efficiency Standards above BAU</v>
      </c>
      <c r="D603" s="191" t="s">
        <v>2062</v>
      </c>
      <c r="E603" s="184" t="s">
        <v>822</v>
      </c>
      <c r="F603" s="181" t="s">
        <v>2115</v>
      </c>
      <c r="G603" s="184" t="s">
        <v>823</v>
      </c>
      <c r="H603" s="43">
        <v>1157</v>
      </c>
      <c r="I603" s="356" t="s">
        <v>332</v>
      </c>
      <c r="J603" s="189" t="str">
        <f>INDEX('Policy Characteristics'!D:D,MATCH(PolicyLevers!$C603,'Policy Characteristics'!$C:$C,0))</f>
        <v>Industry Energy Efficiency Standards</v>
      </c>
      <c r="K603" s="197" t="str">
        <f>INDEX('Policy Characteristics'!E:E,MATCH(PolicyLevers!$C603,'Policy Characteristics'!$C:$C,0))</f>
        <v>indst efficiency standards</v>
      </c>
      <c r="L603" s="197">
        <f>INDEX('Policy Characteristics'!F:F,MATCH(PolicyLevers!$C603,'Policy Characteristics'!$C:$C,0))</f>
        <v>0</v>
      </c>
      <c r="M603" s="197">
        <f>INDEX('Policy Characteristics'!G:G,MATCH(PolicyLevers!$C603,'Policy Characteristics'!$C:$C,0))</f>
        <v>0.25</v>
      </c>
      <c r="N603" s="197">
        <f>INDEX('Policy Characteristics'!H:H,MATCH(PolicyLevers!$C603,'Policy Characteristics'!$C:$C,0))</f>
        <v>0.01</v>
      </c>
      <c r="O603" s="199" t="str">
        <f>INDEX('Policy Characteristics'!I:I,MATCH(PolicyLevers!$C603,'Policy Characteristics'!$C:$C,0))</f>
        <v>% reduction in energy use</v>
      </c>
      <c r="P603" s="199"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199" t="str">
        <f>INDEX('Policy Characteristics'!K:K,MATCH(PolicyLevers!$C603,'Policy Characteristics'!$C:$C,0))</f>
        <v>industry-ag-main.html#eff-stds</v>
      </c>
      <c r="R603" s="199" t="str">
        <f>INDEX('Policy Characteristics'!L:L,MATCH(PolicyLevers!$C603,'Policy Characteristics'!$C:$C,0))</f>
        <v>industry-energy-efficiency-standards.html</v>
      </c>
      <c r="S603" s="219" t="str">
        <f>INDEX('Policy Characteristics'!M:M,MATCH(PolicyLevers!$C603,'Policy Characteristics'!$C:$C,0))</f>
        <v>U.S. DOE, 2016, Industrial Energy Efficiency Potential Analysis, https://energy.gov/sites/prod/files/2017/04/f34/energy-savings-by-state-industrial-methodology.pdf</v>
      </c>
      <c r="T603" s="199" t="str">
        <f>INDEX('Policy Characteristics'!N:N,MATCH(PolicyLevers!$C603,'Policy Characteristics'!$C:$C,0))</f>
        <v>U.S. DOE, 2016, Industrial Energy Efficiency Potential Analysis, https://energy.gov/sites/prod/files/2017/04/f34/energy-savings-by-state-industrial-methodology.pdf</v>
      </c>
      <c r="U603" s="181">
        <f>INDEX('Policy Characteristics'!O:O,MATCH(PolicyLevers!$C603,'Policy Characteristics'!$C:$C,0))</f>
        <v>0</v>
      </c>
    </row>
    <row r="604" spans="1:21" s="189" customFormat="1" x14ac:dyDescent="0.25">
      <c r="A604" s="350" t="str">
        <f>INDEX('Policy Characteristics'!A:A,MATCH(PolicyLevers!$C604,'Policy Characteristics'!$C:$C,0))</f>
        <v>Industry</v>
      </c>
      <c r="B604" s="354" t="str">
        <f>INDEX('Policy Characteristics'!B:B,MATCH(PolicyLevers!$C604,'Policy Characteristics'!$C:$C,0))</f>
        <v>Industry Energy Efficiency Standards</v>
      </c>
      <c r="C604" s="189" t="str">
        <f t="shared" si="32"/>
        <v>Percentage Improvement in Eqpt Efficiency Standards above BAU</v>
      </c>
      <c r="D604" s="191" t="s">
        <v>2060</v>
      </c>
      <c r="E604" s="184" t="s">
        <v>799</v>
      </c>
      <c r="F604" s="181" t="s">
        <v>2114</v>
      </c>
      <c r="G604" s="184" t="s">
        <v>800</v>
      </c>
      <c r="H604" s="43">
        <v>1158</v>
      </c>
      <c r="I604" s="356" t="s">
        <v>310</v>
      </c>
      <c r="J604" s="189" t="str">
        <f>INDEX('Policy Characteristics'!D:D,MATCH(PolicyLevers!$C604,'Policy Characteristics'!$C:$C,0))</f>
        <v>Industry Energy Efficiency Standards</v>
      </c>
      <c r="K604" s="197" t="str">
        <f>INDEX('Policy Characteristics'!E:E,MATCH(PolicyLevers!$C604,'Policy Characteristics'!$C:$C,0))</f>
        <v>indst efficiency standards</v>
      </c>
      <c r="L604" s="197">
        <f>INDEX('Policy Characteristics'!F:F,MATCH(PolicyLevers!$C604,'Policy Characteristics'!$C:$C,0))</f>
        <v>0</v>
      </c>
      <c r="M604" s="197">
        <f>INDEX('Policy Characteristics'!G:G,MATCH(PolicyLevers!$C604,'Policy Characteristics'!$C:$C,0))</f>
        <v>0.25</v>
      </c>
      <c r="N604" s="197">
        <f>INDEX('Policy Characteristics'!H:H,MATCH(PolicyLevers!$C604,'Policy Characteristics'!$C:$C,0))</f>
        <v>0.01</v>
      </c>
      <c r="O604" s="199" t="str">
        <f>INDEX('Policy Characteristics'!I:I,MATCH(PolicyLevers!$C604,'Policy Characteristics'!$C:$C,0))</f>
        <v>% reduction in energy use</v>
      </c>
      <c r="P604" s="199"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199" t="str">
        <f>INDEX('Policy Characteristics'!K:K,MATCH(PolicyLevers!$C604,'Policy Characteristics'!$C:$C,0))</f>
        <v>industry-ag-main.html#eff-stds</v>
      </c>
      <c r="R604" s="199" t="str">
        <f>INDEX('Policy Characteristics'!L:L,MATCH(PolicyLevers!$C604,'Policy Characteristics'!$C:$C,0))</f>
        <v>industry-energy-efficiency-standards.html</v>
      </c>
      <c r="S604" s="219" t="str">
        <f>INDEX('Policy Characteristics'!M:M,MATCH(PolicyLevers!$C604,'Policy Characteristics'!$C:$C,0))</f>
        <v>U.S. DOE, 2016, Industrial Energy Efficiency Potential Analysis, https://energy.gov/sites/prod/files/2017/04/f34/energy-savings-by-state-industrial-methodology.pdf</v>
      </c>
      <c r="T604" s="199" t="str">
        <f>INDEX('Policy Characteristics'!N:N,MATCH(PolicyLevers!$C604,'Policy Characteristics'!$C:$C,0))</f>
        <v>U.S. DOE, 2016, Industrial Energy Efficiency Potential Analysis, https://energy.gov/sites/prod/files/2017/04/f34/energy-savings-by-state-industrial-methodology.pdf</v>
      </c>
      <c r="U604" s="181">
        <f>INDEX('Policy Characteristics'!O:O,MATCH(PolicyLevers!$C604,'Policy Characteristics'!$C:$C,0))</f>
        <v>0</v>
      </c>
    </row>
    <row r="605" spans="1:21" s="189" customFormat="1" x14ac:dyDescent="0.25">
      <c r="A605" s="350" t="str">
        <f>INDEX('Policy Characteristics'!A:A,MATCH(PolicyLevers!$C605,'Policy Characteristics'!$C:$C,0))</f>
        <v>Industry</v>
      </c>
      <c r="B605" s="354" t="str">
        <f>INDEX('Policy Characteristics'!B:B,MATCH(PolicyLevers!$C605,'Policy Characteristics'!$C:$C,0))</f>
        <v>Industry Energy Efficiency Standards</v>
      </c>
      <c r="C605" s="189" t="str">
        <f t="shared" si="32"/>
        <v>Percentage Improvement in Eqpt Efficiency Standards above BAU</v>
      </c>
      <c r="D605" s="191" t="s">
        <v>2060</v>
      </c>
      <c r="E605" s="184" t="s">
        <v>806</v>
      </c>
      <c r="F605" s="181" t="s">
        <v>2114</v>
      </c>
      <c r="G605" s="184" t="s">
        <v>807</v>
      </c>
      <c r="H605" s="43">
        <v>1159</v>
      </c>
      <c r="I605" s="356" t="s">
        <v>310</v>
      </c>
      <c r="J605" s="189" t="str">
        <f>INDEX('Policy Characteristics'!D:D,MATCH(PolicyLevers!$C605,'Policy Characteristics'!$C:$C,0))</f>
        <v>Industry Energy Efficiency Standards</v>
      </c>
      <c r="K605" s="197" t="str">
        <f>INDEX('Policy Characteristics'!E:E,MATCH(PolicyLevers!$C605,'Policy Characteristics'!$C:$C,0))</f>
        <v>indst efficiency standards</v>
      </c>
      <c r="L605" s="197">
        <f>INDEX('Policy Characteristics'!F:F,MATCH(PolicyLevers!$C605,'Policy Characteristics'!$C:$C,0))</f>
        <v>0</v>
      </c>
      <c r="M605" s="197">
        <f>INDEX('Policy Characteristics'!G:G,MATCH(PolicyLevers!$C605,'Policy Characteristics'!$C:$C,0))</f>
        <v>0.25</v>
      </c>
      <c r="N605" s="197">
        <f>INDEX('Policy Characteristics'!H:H,MATCH(PolicyLevers!$C605,'Policy Characteristics'!$C:$C,0))</f>
        <v>0.01</v>
      </c>
      <c r="O605" s="199" t="str">
        <f>INDEX('Policy Characteristics'!I:I,MATCH(PolicyLevers!$C605,'Policy Characteristics'!$C:$C,0))</f>
        <v>% reduction in energy use</v>
      </c>
      <c r="P605" s="199"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199" t="str">
        <f>INDEX('Policy Characteristics'!K:K,MATCH(PolicyLevers!$C605,'Policy Characteristics'!$C:$C,0))</f>
        <v>industry-ag-main.html#eff-stds</v>
      </c>
      <c r="R605" s="199" t="str">
        <f>INDEX('Policy Characteristics'!L:L,MATCH(PolicyLevers!$C605,'Policy Characteristics'!$C:$C,0))</f>
        <v>industry-energy-efficiency-standards.html</v>
      </c>
      <c r="S605" s="219" t="str">
        <f>INDEX('Policy Characteristics'!M:M,MATCH(PolicyLevers!$C605,'Policy Characteristics'!$C:$C,0))</f>
        <v>U.S. DOE, 2016, Industrial Energy Efficiency Potential Analysis, https://energy.gov/sites/prod/files/2017/04/f34/energy-savings-by-state-industrial-methodology.pdf</v>
      </c>
      <c r="T605" s="199" t="str">
        <f>INDEX('Policy Characteristics'!N:N,MATCH(PolicyLevers!$C605,'Policy Characteristics'!$C:$C,0))</f>
        <v>U.S. DOE, 2016, Industrial Energy Efficiency Potential Analysis, https://energy.gov/sites/prod/files/2017/04/f34/energy-savings-by-state-industrial-methodology.pdf</v>
      </c>
      <c r="U605" s="181">
        <f>INDEX('Policy Characteristics'!O:O,MATCH(PolicyLevers!$C605,'Policy Characteristics'!$C:$C,0))</f>
        <v>0</v>
      </c>
    </row>
    <row r="606" spans="1:21" s="189" customFormat="1" x14ac:dyDescent="0.25">
      <c r="A606" s="350" t="str">
        <f>INDEX('Policy Characteristics'!A:A,MATCH(PolicyLevers!$C606,'Policy Characteristics'!$C:$C,0))</f>
        <v>Industry</v>
      </c>
      <c r="B606" s="354" t="str">
        <f>INDEX('Policy Characteristics'!B:B,MATCH(PolicyLevers!$C606,'Policy Characteristics'!$C:$C,0))</f>
        <v>Industry Energy Efficiency Standards</v>
      </c>
      <c r="C606" s="189" t="str">
        <f t="shared" si="32"/>
        <v>Percentage Improvement in Eqpt Efficiency Standards above BAU</v>
      </c>
      <c r="D606" s="191" t="s">
        <v>2060</v>
      </c>
      <c r="E606" s="184" t="s">
        <v>808</v>
      </c>
      <c r="F606" s="181" t="s">
        <v>2114</v>
      </c>
      <c r="G606" s="184" t="s">
        <v>809</v>
      </c>
      <c r="H606" s="43">
        <v>1160</v>
      </c>
      <c r="I606" s="356" t="s">
        <v>310</v>
      </c>
      <c r="J606" s="189" t="str">
        <f>INDEX('Policy Characteristics'!D:D,MATCH(PolicyLevers!$C606,'Policy Characteristics'!$C:$C,0))</f>
        <v>Industry Energy Efficiency Standards</v>
      </c>
      <c r="K606" s="197" t="str">
        <f>INDEX('Policy Characteristics'!E:E,MATCH(PolicyLevers!$C606,'Policy Characteristics'!$C:$C,0))</f>
        <v>indst efficiency standards</v>
      </c>
      <c r="L606" s="197">
        <f>INDEX('Policy Characteristics'!F:F,MATCH(PolicyLevers!$C606,'Policy Characteristics'!$C:$C,0))</f>
        <v>0</v>
      </c>
      <c r="M606" s="197">
        <f>INDEX('Policy Characteristics'!G:G,MATCH(PolicyLevers!$C606,'Policy Characteristics'!$C:$C,0))</f>
        <v>0.25</v>
      </c>
      <c r="N606" s="197">
        <f>INDEX('Policy Characteristics'!H:H,MATCH(PolicyLevers!$C606,'Policy Characteristics'!$C:$C,0))</f>
        <v>0.01</v>
      </c>
      <c r="O606" s="199" t="str">
        <f>INDEX('Policy Characteristics'!I:I,MATCH(PolicyLevers!$C606,'Policy Characteristics'!$C:$C,0))</f>
        <v>% reduction in energy use</v>
      </c>
      <c r="P606" s="199"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199" t="str">
        <f>INDEX('Policy Characteristics'!K:K,MATCH(PolicyLevers!$C606,'Policy Characteristics'!$C:$C,0))</f>
        <v>industry-ag-main.html#eff-stds</v>
      </c>
      <c r="R606" s="199" t="str">
        <f>INDEX('Policy Characteristics'!L:L,MATCH(PolicyLevers!$C606,'Policy Characteristics'!$C:$C,0))</f>
        <v>industry-energy-efficiency-standards.html</v>
      </c>
      <c r="S606" s="219" t="str">
        <f>INDEX('Policy Characteristics'!M:M,MATCH(PolicyLevers!$C606,'Policy Characteristics'!$C:$C,0))</f>
        <v>U.S. DOE, 2016, Industrial Energy Efficiency Potential Analysis, https://energy.gov/sites/prod/files/2017/04/f34/energy-savings-by-state-industrial-methodology.pdf</v>
      </c>
      <c r="T606" s="199" t="str">
        <f>INDEX('Policy Characteristics'!N:N,MATCH(PolicyLevers!$C606,'Policy Characteristics'!$C:$C,0))</f>
        <v>U.S. DOE, 2016, Industrial Energy Efficiency Potential Analysis, https://energy.gov/sites/prod/files/2017/04/f34/energy-savings-by-state-industrial-methodology.pdf</v>
      </c>
      <c r="U606" s="181">
        <f>INDEX('Policy Characteristics'!O:O,MATCH(PolicyLevers!$C606,'Policy Characteristics'!$C:$C,0))</f>
        <v>0</v>
      </c>
    </row>
    <row r="607" spans="1:21" s="189" customFormat="1" x14ac:dyDescent="0.25">
      <c r="A607" s="350" t="str">
        <f>INDEX('Policy Characteristics'!A:A,MATCH(PolicyLevers!$C607,'Policy Characteristics'!$C:$C,0))</f>
        <v>Industry</v>
      </c>
      <c r="B607" s="354" t="str">
        <f>INDEX('Policy Characteristics'!B:B,MATCH(PolicyLevers!$C607,'Policy Characteristics'!$C:$C,0))</f>
        <v>Industry Energy Efficiency Standards</v>
      </c>
      <c r="C607" s="189" t="str">
        <f t="shared" si="32"/>
        <v>Percentage Improvement in Eqpt Efficiency Standards above BAU</v>
      </c>
      <c r="D607" s="191" t="s">
        <v>2060</v>
      </c>
      <c r="E607" s="184" t="s">
        <v>810</v>
      </c>
      <c r="F607" s="181" t="s">
        <v>2114</v>
      </c>
      <c r="G607" s="184" t="s">
        <v>811</v>
      </c>
      <c r="H607" s="43">
        <v>1161</v>
      </c>
      <c r="I607" s="356" t="s">
        <v>332</v>
      </c>
      <c r="J607" s="189" t="str">
        <f>INDEX('Policy Characteristics'!D:D,MATCH(PolicyLevers!$C607,'Policy Characteristics'!$C:$C,0))</f>
        <v>Industry Energy Efficiency Standards</v>
      </c>
      <c r="K607" s="197" t="str">
        <f>INDEX('Policy Characteristics'!E:E,MATCH(PolicyLevers!$C607,'Policy Characteristics'!$C:$C,0))</f>
        <v>indst efficiency standards</v>
      </c>
      <c r="L607" s="197">
        <f>INDEX('Policy Characteristics'!F:F,MATCH(PolicyLevers!$C607,'Policy Characteristics'!$C:$C,0))</f>
        <v>0</v>
      </c>
      <c r="M607" s="197">
        <f>INDEX('Policy Characteristics'!G:G,MATCH(PolicyLevers!$C607,'Policy Characteristics'!$C:$C,0))</f>
        <v>0.25</v>
      </c>
      <c r="N607" s="197">
        <f>INDEX('Policy Characteristics'!H:H,MATCH(PolicyLevers!$C607,'Policy Characteristics'!$C:$C,0))</f>
        <v>0.01</v>
      </c>
      <c r="O607" s="199" t="str">
        <f>INDEX('Policy Characteristics'!I:I,MATCH(PolicyLevers!$C607,'Policy Characteristics'!$C:$C,0))</f>
        <v>% reduction in energy use</v>
      </c>
      <c r="P607" s="199"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199" t="str">
        <f>INDEX('Policy Characteristics'!K:K,MATCH(PolicyLevers!$C607,'Policy Characteristics'!$C:$C,0))</f>
        <v>industry-ag-main.html#eff-stds</v>
      </c>
      <c r="R607" s="199" t="str">
        <f>INDEX('Policy Characteristics'!L:L,MATCH(PolicyLevers!$C607,'Policy Characteristics'!$C:$C,0))</f>
        <v>industry-energy-efficiency-standards.html</v>
      </c>
      <c r="S607" s="219" t="str">
        <f>INDEX('Policy Characteristics'!M:M,MATCH(PolicyLevers!$C607,'Policy Characteristics'!$C:$C,0))</f>
        <v>U.S. DOE, 2016, Industrial Energy Efficiency Potential Analysis, https://energy.gov/sites/prod/files/2017/04/f34/energy-savings-by-state-industrial-methodology.pdf</v>
      </c>
      <c r="T607" s="199" t="str">
        <f>INDEX('Policy Characteristics'!N:N,MATCH(PolicyLevers!$C607,'Policy Characteristics'!$C:$C,0))</f>
        <v>U.S. DOE, 2016, Industrial Energy Efficiency Potential Analysis, https://energy.gov/sites/prod/files/2017/04/f34/energy-savings-by-state-industrial-methodology.pdf</v>
      </c>
      <c r="U607" s="181">
        <f>INDEX('Policy Characteristics'!O:O,MATCH(PolicyLevers!$C607,'Policy Characteristics'!$C:$C,0))</f>
        <v>0</v>
      </c>
    </row>
    <row r="608" spans="1:21" s="189" customFormat="1" x14ac:dyDescent="0.25">
      <c r="A608" s="350" t="str">
        <f>INDEX('Policy Characteristics'!A:A,MATCH(PolicyLevers!$C608,'Policy Characteristics'!$C:$C,0))</f>
        <v>Industry</v>
      </c>
      <c r="B608" s="354" t="str">
        <f>INDEX('Policy Characteristics'!B:B,MATCH(PolicyLevers!$C608,'Policy Characteristics'!$C:$C,0))</f>
        <v>Industry Energy Efficiency Standards</v>
      </c>
      <c r="C608" s="189" t="str">
        <f t="shared" si="32"/>
        <v>Percentage Improvement in Eqpt Efficiency Standards above BAU</v>
      </c>
      <c r="D608" s="191" t="s">
        <v>2060</v>
      </c>
      <c r="E608" s="184" t="s">
        <v>812</v>
      </c>
      <c r="F608" s="181" t="s">
        <v>2114</v>
      </c>
      <c r="G608" s="184" t="s">
        <v>813</v>
      </c>
      <c r="H608" s="43">
        <v>1162</v>
      </c>
      <c r="I608" s="356" t="s">
        <v>310</v>
      </c>
      <c r="J608" s="189" t="str">
        <f>INDEX('Policy Characteristics'!D:D,MATCH(PolicyLevers!$C608,'Policy Characteristics'!$C:$C,0))</f>
        <v>Industry Energy Efficiency Standards</v>
      </c>
      <c r="K608" s="197" t="str">
        <f>INDEX('Policy Characteristics'!E:E,MATCH(PolicyLevers!$C608,'Policy Characteristics'!$C:$C,0))</f>
        <v>indst efficiency standards</v>
      </c>
      <c r="L608" s="197">
        <f>INDEX('Policy Characteristics'!F:F,MATCH(PolicyLevers!$C608,'Policy Characteristics'!$C:$C,0))</f>
        <v>0</v>
      </c>
      <c r="M608" s="197">
        <f>INDEX('Policy Characteristics'!G:G,MATCH(PolicyLevers!$C608,'Policy Characteristics'!$C:$C,0))</f>
        <v>0.25</v>
      </c>
      <c r="N608" s="197">
        <f>INDEX('Policy Characteristics'!H:H,MATCH(PolicyLevers!$C608,'Policy Characteristics'!$C:$C,0))</f>
        <v>0.01</v>
      </c>
      <c r="O608" s="199" t="str">
        <f>INDEX('Policy Characteristics'!I:I,MATCH(PolicyLevers!$C608,'Policy Characteristics'!$C:$C,0))</f>
        <v>% reduction in energy use</v>
      </c>
      <c r="P608" s="199"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199" t="str">
        <f>INDEX('Policy Characteristics'!K:K,MATCH(PolicyLevers!$C608,'Policy Characteristics'!$C:$C,0))</f>
        <v>industry-ag-main.html#eff-stds</v>
      </c>
      <c r="R608" s="199" t="str">
        <f>INDEX('Policy Characteristics'!L:L,MATCH(PolicyLevers!$C608,'Policy Characteristics'!$C:$C,0))</f>
        <v>industry-energy-efficiency-standards.html</v>
      </c>
      <c r="S608" s="219" t="str">
        <f>INDEX('Policy Characteristics'!M:M,MATCH(PolicyLevers!$C608,'Policy Characteristics'!$C:$C,0))</f>
        <v>U.S. DOE, 2016, Industrial Energy Efficiency Potential Analysis, https://energy.gov/sites/prod/files/2017/04/f34/energy-savings-by-state-industrial-methodology.pdf</v>
      </c>
      <c r="T608" s="199" t="str">
        <f>INDEX('Policy Characteristics'!N:N,MATCH(PolicyLevers!$C608,'Policy Characteristics'!$C:$C,0))</f>
        <v>U.S. DOE, 2016, Industrial Energy Efficiency Potential Analysis, https://energy.gov/sites/prod/files/2017/04/f34/energy-savings-by-state-industrial-methodology.pdf</v>
      </c>
      <c r="U608" s="181">
        <f>INDEX('Policy Characteristics'!O:O,MATCH(PolicyLevers!$C608,'Policy Characteristics'!$C:$C,0))</f>
        <v>0</v>
      </c>
    </row>
    <row r="609" spans="1:21" s="189" customFormat="1" x14ac:dyDescent="0.25">
      <c r="A609" s="350" t="str">
        <f>INDEX('Policy Characteristics'!A:A,MATCH(PolicyLevers!$C609,'Policy Characteristics'!$C:$C,0))</f>
        <v>Industry</v>
      </c>
      <c r="B609" s="354" t="str">
        <f>INDEX('Policy Characteristics'!B:B,MATCH(PolicyLevers!$C609,'Policy Characteristics'!$C:$C,0))</f>
        <v>Industry Energy Efficiency Standards</v>
      </c>
      <c r="C609" s="189" t="str">
        <f t="shared" si="32"/>
        <v>Percentage Improvement in Eqpt Efficiency Standards above BAU</v>
      </c>
      <c r="D609" s="191" t="s">
        <v>2060</v>
      </c>
      <c r="E609" s="184" t="s">
        <v>814</v>
      </c>
      <c r="F609" s="181" t="s">
        <v>2114</v>
      </c>
      <c r="G609" s="184" t="s">
        <v>815</v>
      </c>
      <c r="H609" s="43">
        <v>1163</v>
      </c>
      <c r="I609" s="356" t="s">
        <v>332</v>
      </c>
      <c r="J609" s="189" t="str">
        <f>INDEX('Policy Characteristics'!D:D,MATCH(PolicyLevers!$C609,'Policy Characteristics'!$C:$C,0))</f>
        <v>Industry Energy Efficiency Standards</v>
      </c>
      <c r="K609" s="197" t="str">
        <f>INDEX('Policy Characteristics'!E:E,MATCH(PolicyLevers!$C609,'Policy Characteristics'!$C:$C,0))</f>
        <v>indst efficiency standards</v>
      </c>
      <c r="L609" s="197">
        <f>INDEX('Policy Characteristics'!F:F,MATCH(PolicyLevers!$C609,'Policy Characteristics'!$C:$C,0))</f>
        <v>0</v>
      </c>
      <c r="M609" s="197">
        <f>INDEX('Policy Characteristics'!G:G,MATCH(PolicyLevers!$C609,'Policy Characteristics'!$C:$C,0))</f>
        <v>0.25</v>
      </c>
      <c r="N609" s="197">
        <f>INDEX('Policy Characteristics'!H:H,MATCH(PolicyLevers!$C609,'Policy Characteristics'!$C:$C,0))</f>
        <v>0.01</v>
      </c>
      <c r="O609" s="199" t="str">
        <f>INDEX('Policy Characteristics'!I:I,MATCH(PolicyLevers!$C609,'Policy Characteristics'!$C:$C,0))</f>
        <v>% reduction in energy use</v>
      </c>
      <c r="P609" s="199"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199" t="str">
        <f>INDEX('Policy Characteristics'!K:K,MATCH(PolicyLevers!$C609,'Policy Characteristics'!$C:$C,0))</f>
        <v>industry-ag-main.html#eff-stds</v>
      </c>
      <c r="R609" s="199" t="str">
        <f>INDEX('Policy Characteristics'!L:L,MATCH(PolicyLevers!$C609,'Policy Characteristics'!$C:$C,0))</f>
        <v>industry-energy-efficiency-standards.html</v>
      </c>
      <c r="S609" s="219" t="str">
        <f>INDEX('Policy Characteristics'!M:M,MATCH(PolicyLevers!$C609,'Policy Characteristics'!$C:$C,0))</f>
        <v>U.S. DOE, 2016, Industrial Energy Efficiency Potential Analysis, https://energy.gov/sites/prod/files/2017/04/f34/energy-savings-by-state-industrial-methodology.pdf</v>
      </c>
      <c r="T609" s="199" t="str">
        <f>INDEX('Policy Characteristics'!N:N,MATCH(PolicyLevers!$C609,'Policy Characteristics'!$C:$C,0))</f>
        <v>U.S. DOE, 2016, Industrial Energy Efficiency Potential Analysis, https://energy.gov/sites/prod/files/2017/04/f34/energy-savings-by-state-industrial-methodology.pdf</v>
      </c>
      <c r="U609" s="181">
        <f>INDEX('Policy Characteristics'!O:O,MATCH(PolicyLevers!$C609,'Policy Characteristics'!$C:$C,0))</f>
        <v>0</v>
      </c>
    </row>
    <row r="610" spans="1:21" s="189" customFormat="1" x14ac:dyDescent="0.25">
      <c r="A610" s="350" t="str">
        <f>INDEX('Policy Characteristics'!A:A,MATCH(PolicyLevers!$C610,'Policy Characteristics'!$C:$C,0))</f>
        <v>Industry</v>
      </c>
      <c r="B610" s="354" t="str">
        <f>INDEX('Policy Characteristics'!B:B,MATCH(PolicyLevers!$C610,'Policy Characteristics'!$C:$C,0))</f>
        <v>Industry Energy Efficiency Standards</v>
      </c>
      <c r="C610" s="189" t="str">
        <f t="shared" si="32"/>
        <v>Percentage Improvement in Eqpt Efficiency Standards above BAU</v>
      </c>
      <c r="D610" s="191" t="s">
        <v>2060</v>
      </c>
      <c r="E610" s="184" t="s">
        <v>816</v>
      </c>
      <c r="F610" s="181" t="s">
        <v>2114</v>
      </c>
      <c r="G610" s="184" t="s">
        <v>817</v>
      </c>
      <c r="H610" s="43">
        <v>1164</v>
      </c>
      <c r="I610" s="356" t="s">
        <v>332</v>
      </c>
      <c r="J610" s="189" t="str">
        <f>INDEX('Policy Characteristics'!D:D,MATCH(PolicyLevers!$C610,'Policy Characteristics'!$C:$C,0))</f>
        <v>Industry Energy Efficiency Standards</v>
      </c>
      <c r="K610" s="197" t="str">
        <f>INDEX('Policy Characteristics'!E:E,MATCH(PolicyLevers!$C610,'Policy Characteristics'!$C:$C,0))</f>
        <v>indst efficiency standards</v>
      </c>
      <c r="L610" s="197">
        <f>INDEX('Policy Characteristics'!F:F,MATCH(PolicyLevers!$C610,'Policy Characteristics'!$C:$C,0))</f>
        <v>0</v>
      </c>
      <c r="M610" s="197">
        <f>INDEX('Policy Characteristics'!G:G,MATCH(PolicyLevers!$C610,'Policy Characteristics'!$C:$C,0))</f>
        <v>0.25</v>
      </c>
      <c r="N610" s="197">
        <f>INDEX('Policy Characteristics'!H:H,MATCH(PolicyLevers!$C610,'Policy Characteristics'!$C:$C,0))</f>
        <v>0.01</v>
      </c>
      <c r="O610" s="199" t="str">
        <f>INDEX('Policy Characteristics'!I:I,MATCH(PolicyLevers!$C610,'Policy Characteristics'!$C:$C,0))</f>
        <v>% reduction in energy use</v>
      </c>
      <c r="P610" s="199"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199" t="str">
        <f>INDEX('Policy Characteristics'!K:K,MATCH(PolicyLevers!$C610,'Policy Characteristics'!$C:$C,0))</f>
        <v>industry-ag-main.html#eff-stds</v>
      </c>
      <c r="R610" s="199" t="str">
        <f>INDEX('Policy Characteristics'!L:L,MATCH(PolicyLevers!$C610,'Policy Characteristics'!$C:$C,0))</f>
        <v>industry-energy-efficiency-standards.html</v>
      </c>
      <c r="S610" s="219" t="str">
        <f>INDEX('Policy Characteristics'!M:M,MATCH(PolicyLevers!$C610,'Policy Characteristics'!$C:$C,0))</f>
        <v>U.S. DOE, 2016, Industrial Energy Efficiency Potential Analysis, https://energy.gov/sites/prod/files/2017/04/f34/energy-savings-by-state-industrial-methodology.pdf</v>
      </c>
      <c r="T610" s="199" t="str">
        <f>INDEX('Policy Characteristics'!N:N,MATCH(PolicyLevers!$C610,'Policy Characteristics'!$C:$C,0))</f>
        <v>U.S. DOE, 2016, Industrial Energy Efficiency Potential Analysis, https://energy.gov/sites/prod/files/2017/04/f34/energy-savings-by-state-industrial-methodology.pdf</v>
      </c>
      <c r="U610" s="181">
        <f>INDEX('Policy Characteristics'!O:O,MATCH(PolicyLevers!$C610,'Policy Characteristics'!$C:$C,0))</f>
        <v>0</v>
      </c>
    </row>
    <row r="611" spans="1:21" s="189" customFormat="1" x14ac:dyDescent="0.25">
      <c r="A611" s="350" t="str">
        <f>INDEX('Policy Characteristics'!A:A,MATCH(PolicyLevers!$C611,'Policy Characteristics'!$C:$C,0))</f>
        <v>Industry</v>
      </c>
      <c r="B611" s="354" t="str">
        <f>INDEX('Policy Characteristics'!B:B,MATCH(PolicyLevers!$C611,'Policy Characteristics'!$C:$C,0))</f>
        <v>Industry Energy Efficiency Standards</v>
      </c>
      <c r="C611" s="189" t="str">
        <f t="shared" si="32"/>
        <v>Percentage Improvement in Eqpt Efficiency Standards above BAU</v>
      </c>
      <c r="D611" s="191" t="s">
        <v>2060</v>
      </c>
      <c r="E611" s="184" t="s">
        <v>818</v>
      </c>
      <c r="F611" s="181" t="s">
        <v>2114</v>
      </c>
      <c r="G611" s="184" t="s">
        <v>819</v>
      </c>
      <c r="H611" s="43">
        <v>1165</v>
      </c>
      <c r="I611" s="356" t="s">
        <v>310</v>
      </c>
      <c r="J611" s="189" t="str">
        <f>INDEX('Policy Characteristics'!D:D,MATCH(PolicyLevers!$C611,'Policy Characteristics'!$C:$C,0))</f>
        <v>Industry Energy Efficiency Standards</v>
      </c>
      <c r="K611" s="197" t="str">
        <f>INDEX('Policy Characteristics'!E:E,MATCH(PolicyLevers!$C611,'Policy Characteristics'!$C:$C,0))</f>
        <v>indst efficiency standards</v>
      </c>
      <c r="L611" s="197">
        <f>INDEX('Policy Characteristics'!F:F,MATCH(PolicyLevers!$C611,'Policy Characteristics'!$C:$C,0))</f>
        <v>0</v>
      </c>
      <c r="M611" s="197">
        <f>INDEX('Policy Characteristics'!G:G,MATCH(PolicyLevers!$C611,'Policy Characteristics'!$C:$C,0))</f>
        <v>0.25</v>
      </c>
      <c r="N611" s="197">
        <f>INDEX('Policy Characteristics'!H:H,MATCH(PolicyLevers!$C611,'Policy Characteristics'!$C:$C,0))</f>
        <v>0.01</v>
      </c>
      <c r="O611" s="199" t="str">
        <f>INDEX('Policy Characteristics'!I:I,MATCH(PolicyLevers!$C611,'Policy Characteristics'!$C:$C,0))</f>
        <v>% reduction in energy use</v>
      </c>
      <c r="P611" s="199"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199" t="str">
        <f>INDEX('Policy Characteristics'!K:K,MATCH(PolicyLevers!$C611,'Policy Characteristics'!$C:$C,0))</f>
        <v>industry-ag-main.html#eff-stds</v>
      </c>
      <c r="R611" s="199" t="str">
        <f>INDEX('Policy Characteristics'!L:L,MATCH(PolicyLevers!$C611,'Policy Characteristics'!$C:$C,0))</f>
        <v>industry-energy-efficiency-standards.html</v>
      </c>
      <c r="S611" s="219" t="str">
        <f>INDEX('Policy Characteristics'!M:M,MATCH(PolicyLevers!$C611,'Policy Characteristics'!$C:$C,0))</f>
        <v>U.S. DOE, 2016, Industrial Energy Efficiency Potential Analysis, https://energy.gov/sites/prod/files/2017/04/f34/energy-savings-by-state-industrial-methodology.pdf</v>
      </c>
      <c r="T611" s="199" t="str">
        <f>INDEX('Policy Characteristics'!N:N,MATCH(PolicyLevers!$C611,'Policy Characteristics'!$C:$C,0))</f>
        <v>U.S. DOE, 2016, Industrial Energy Efficiency Potential Analysis, https://energy.gov/sites/prod/files/2017/04/f34/energy-savings-by-state-industrial-methodology.pdf</v>
      </c>
      <c r="U611" s="181">
        <f>INDEX('Policy Characteristics'!O:O,MATCH(PolicyLevers!$C611,'Policy Characteristics'!$C:$C,0))</f>
        <v>0</v>
      </c>
    </row>
    <row r="612" spans="1:21" s="189" customFormat="1" x14ac:dyDescent="0.25">
      <c r="A612" s="350" t="str">
        <f>INDEX('Policy Characteristics'!A:A,MATCH(PolicyLevers!$C612,'Policy Characteristics'!$C:$C,0))</f>
        <v>Industry</v>
      </c>
      <c r="B612" s="354" t="str">
        <f>INDEX('Policy Characteristics'!B:B,MATCH(PolicyLevers!$C612,'Policy Characteristics'!$C:$C,0))</f>
        <v>Industry Energy Efficiency Standards</v>
      </c>
      <c r="C612" s="189" t="str">
        <f t="shared" si="32"/>
        <v>Percentage Improvement in Eqpt Efficiency Standards above BAU</v>
      </c>
      <c r="D612" s="191" t="s">
        <v>2060</v>
      </c>
      <c r="E612" s="184" t="s">
        <v>820</v>
      </c>
      <c r="F612" s="181" t="s">
        <v>2114</v>
      </c>
      <c r="G612" s="184" t="s">
        <v>821</v>
      </c>
      <c r="H612" s="43">
        <v>1166</v>
      </c>
      <c r="I612" s="356" t="s">
        <v>310</v>
      </c>
      <c r="J612" s="189" t="str">
        <f>INDEX('Policy Characteristics'!D:D,MATCH(PolicyLevers!$C612,'Policy Characteristics'!$C:$C,0))</f>
        <v>Industry Energy Efficiency Standards</v>
      </c>
      <c r="K612" s="197" t="str">
        <f>INDEX('Policy Characteristics'!E:E,MATCH(PolicyLevers!$C612,'Policy Characteristics'!$C:$C,0))</f>
        <v>indst efficiency standards</v>
      </c>
      <c r="L612" s="197">
        <f>INDEX('Policy Characteristics'!F:F,MATCH(PolicyLevers!$C612,'Policy Characteristics'!$C:$C,0))</f>
        <v>0</v>
      </c>
      <c r="M612" s="197">
        <f>INDEX('Policy Characteristics'!G:G,MATCH(PolicyLevers!$C612,'Policy Characteristics'!$C:$C,0))</f>
        <v>0.25</v>
      </c>
      <c r="N612" s="197">
        <f>INDEX('Policy Characteristics'!H:H,MATCH(PolicyLevers!$C612,'Policy Characteristics'!$C:$C,0))</f>
        <v>0.01</v>
      </c>
      <c r="O612" s="199" t="str">
        <f>INDEX('Policy Characteristics'!I:I,MATCH(PolicyLevers!$C612,'Policy Characteristics'!$C:$C,0))</f>
        <v>% reduction in energy use</v>
      </c>
      <c r="P612" s="199"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199" t="str">
        <f>INDEX('Policy Characteristics'!K:K,MATCH(PolicyLevers!$C612,'Policy Characteristics'!$C:$C,0))</f>
        <v>industry-ag-main.html#eff-stds</v>
      </c>
      <c r="R612" s="199" t="str">
        <f>INDEX('Policy Characteristics'!L:L,MATCH(PolicyLevers!$C612,'Policy Characteristics'!$C:$C,0))</f>
        <v>industry-energy-efficiency-standards.html</v>
      </c>
      <c r="S612" s="219" t="str">
        <f>INDEX('Policy Characteristics'!M:M,MATCH(PolicyLevers!$C612,'Policy Characteristics'!$C:$C,0))</f>
        <v>U.S. DOE, 2016, Industrial Energy Efficiency Potential Analysis, https://energy.gov/sites/prod/files/2017/04/f34/energy-savings-by-state-industrial-methodology.pdf</v>
      </c>
      <c r="T612" s="199" t="str">
        <f>INDEX('Policy Characteristics'!N:N,MATCH(PolicyLevers!$C612,'Policy Characteristics'!$C:$C,0))</f>
        <v>U.S. DOE, 2016, Industrial Energy Efficiency Potential Analysis, https://energy.gov/sites/prod/files/2017/04/f34/energy-savings-by-state-industrial-methodology.pdf</v>
      </c>
      <c r="U612" s="181">
        <f>INDEX('Policy Characteristics'!O:O,MATCH(PolicyLevers!$C612,'Policy Characteristics'!$C:$C,0))</f>
        <v>0</v>
      </c>
    </row>
    <row r="613" spans="1:21" s="189" customFormat="1" x14ac:dyDescent="0.25">
      <c r="A613" s="350" t="str">
        <f>INDEX('Policy Characteristics'!A:A,MATCH(PolicyLevers!$C613,'Policy Characteristics'!$C:$C,0))</f>
        <v>Industry</v>
      </c>
      <c r="B613" s="354" t="str">
        <f>INDEX('Policy Characteristics'!B:B,MATCH(PolicyLevers!$C613,'Policy Characteristics'!$C:$C,0))</f>
        <v>Industry Energy Efficiency Standards</v>
      </c>
      <c r="C613" s="189" t="str">
        <f t="shared" ref="C613:C653" si="33">C$404</f>
        <v>Percentage Improvement in Eqpt Efficiency Standards above BAU</v>
      </c>
      <c r="D613" s="191" t="s">
        <v>2060</v>
      </c>
      <c r="E613" s="184" t="s">
        <v>822</v>
      </c>
      <c r="F613" s="181" t="s">
        <v>2114</v>
      </c>
      <c r="G613" s="184" t="s">
        <v>823</v>
      </c>
      <c r="H613" s="43">
        <v>1167</v>
      </c>
      <c r="I613" s="356" t="s">
        <v>332</v>
      </c>
      <c r="J613" s="189" t="str">
        <f>INDEX('Policy Characteristics'!D:D,MATCH(PolicyLevers!$C613,'Policy Characteristics'!$C:$C,0))</f>
        <v>Industry Energy Efficiency Standards</v>
      </c>
      <c r="K613" s="197" t="str">
        <f>INDEX('Policy Characteristics'!E:E,MATCH(PolicyLevers!$C613,'Policy Characteristics'!$C:$C,0))</f>
        <v>indst efficiency standards</v>
      </c>
      <c r="L613" s="197">
        <f>INDEX('Policy Characteristics'!F:F,MATCH(PolicyLevers!$C613,'Policy Characteristics'!$C:$C,0))</f>
        <v>0</v>
      </c>
      <c r="M613" s="197">
        <f>INDEX('Policy Characteristics'!G:G,MATCH(PolicyLevers!$C613,'Policy Characteristics'!$C:$C,0))</f>
        <v>0.25</v>
      </c>
      <c r="N613" s="197">
        <f>INDEX('Policy Characteristics'!H:H,MATCH(PolicyLevers!$C613,'Policy Characteristics'!$C:$C,0))</f>
        <v>0.01</v>
      </c>
      <c r="O613" s="199" t="str">
        <f>INDEX('Policy Characteristics'!I:I,MATCH(PolicyLevers!$C613,'Policy Characteristics'!$C:$C,0))</f>
        <v>% reduction in energy use</v>
      </c>
      <c r="P613" s="199"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199" t="str">
        <f>INDEX('Policy Characteristics'!K:K,MATCH(PolicyLevers!$C613,'Policy Characteristics'!$C:$C,0))</f>
        <v>industry-ag-main.html#eff-stds</v>
      </c>
      <c r="R613" s="199" t="str">
        <f>INDEX('Policy Characteristics'!L:L,MATCH(PolicyLevers!$C613,'Policy Characteristics'!$C:$C,0))</f>
        <v>industry-energy-efficiency-standards.html</v>
      </c>
      <c r="S613" s="219" t="str">
        <f>INDEX('Policy Characteristics'!M:M,MATCH(PolicyLevers!$C613,'Policy Characteristics'!$C:$C,0))</f>
        <v>U.S. DOE, 2016, Industrial Energy Efficiency Potential Analysis, https://energy.gov/sites/prod/files/2017/04/f34/energy-savings-by-state-industrial-methodology.pdf</v>
      </c>
      <c r="T613" s="199" t="str">
        <f>INDEX('Policy Characteristics'!N:N,MATCH(PolicyLevers!$C613,'Policy Characteristics'!$C:$C,0))</f>
        <v>U.S. DOE, 2016, Industrial Energy Efficiency Potential Analysis, https://energy.gov/sites/prod/files/2017/04/f34/energy-savings-by-state-industrial-methodology.pdf</v>
      </c>
      <c r="U613" s="181">
        <f>INDEX('Policy Characteristics'!O:O,MATCH(PolicyLevers!$C613,'Policy Characteristics'!$C:$C,0))</f>
        <v>0</v>
      </c>
    </row>
    <row r="614" spans="1:21" s="189" customFormat="1" x14ac:dyDescent="0.25">
      <c r="A614" s="350" t="str">
        <f>INDEX('Policy Characteristics'!A:A,MATCH(PolicyLevers!$C614,'Policy Characteristics'!$C:$C,0))</f>
        <v>Industry</v>
      </c>
      <c r="B614" s="354" t="str">
        <f>INDEX('Policy Characteristics'!B:B,MATCH(PolicyLevers!$C614,'Policy Characteristics'!$C:$C,0))</f>
        <v>Industry Energy Efficiency Standards</v>
      </c>
      <c r="C614" s="189" t="str">
        <f t="shared" si="33"/>
        <v>Percentage Improvement in Eqpt Efficiency Standards above BAU</v>
      </c>
      <c r="D614" s="191" t="s">
        <v>2058</v>
      </c>
      <c r="E614" s="184" t="s">
        <v>799</v>
      </c>
      <c r="F614" s="181" t="s">
        <v>2113</v>
      </c>
      <c r="G614" s="184" t="s">
        <v>800</v>
      </c>
      <c r="H614" s="43">
        <v>1168</v>
      </c>
      <c r="I614" s="356" t="s">
        <v>310</v>
      </c>
      <c r="J614" s="189" t="str">
        <f>INDEX('Policy Characteristics'!D:D,MATCH(PolicyLevers!$C614,'Policy Characteristics'!$C:$C,0))</f>
        <v>Industry Energy Efficiency Standards</v>
      </c>
      <c r="K614" s="197" t="str">
        <f>INDEX('Policy Characteristics'!E:E,MATCH(PolicyLevers!$C614,'Policy Characteristics'!$C:$C,0))</f>
        <v>indst efficiency standards</v>
      </c>
      <c r="L614" s="197">
        <f>INDEX('Policy Characteristics'!F:F,MATCH(PolicyLevers!$C614,'Policy Characteristics'!$C:$C,0))</f>
        <v>0</v>
      </c>
      <c r="M614" s="197">
        <f>INDEX('Policy Characteristics'!G:G,MATCH(PolicyLevers!$C614,'Policy Characteristics'!$C:$C,0))</f>
        <v>0.25</v>
      </c>
      <c r="N614" s="197">
        <f>INDEX('Policy Characteristics'!H:H,MATCH(PolicyLevers!$C614,'Policy Characteristics'!$C:$C,0))</f>
        <v>0.01</v>
      </c>
      <c r="O614" s="199" t="str">
        <f>INDEX('Policy Characteristics'!I:I,MATCH(PolicyLevers!$C614,'Policy Characteristics'!$C:$C,0))</f>
        <v>% reduction in energy use</v>
      </c>
      <c r="P614" s="199"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199" t="str">
        <f>INDEX('Policy Characteristics'!K:K,MATCH(PolicyLevers!$C614,'Policy Characteristics'!$C:$C,0))</f>
        <v>industry-ag-main.html#eff-stds</v>
      </c>
      <c r="R614" s="199" t="str">
        <f>INDEX('Policy Characteristics'!L:L,MATCH(PolicyLevers!$C614,'Policy Characteristics'!$C:$C,0))</f>
        <v>industry-energy-efficiency-standards.html</v>
      </c>
      <c r="S614" s="219" t="str">
        <f>INDEX('Policy Characteristics'!M:M,MATCH(PolicyLevers!$C614,'Policy Characteristics'!$C:$C,0))</f>
        <v>U.S. DOE, 2016, Industrial Energy Efficiency Potential Analysis, https://energy.gov/sites/prod/files/2017/04/f34/energy-savings-by-state-industrial-methodology.pdf</v>
      </c>
      <c r="T614" s="199" t="str">
        <f>INDEX('Policy Characteristics'!N:N,MATCH(PolicyLevers!$C614,'Policy Characteristics'!$C:$C,0))</f>
        <v>U.S. DOE, 2016, Industrial Energy Efficiency Potential Analysis, https://energy.gov/sites/prod/files/2017/04/f34/energy-savings-by-state-industrial-methodology.pdf</v>
      </c>
      <c r="U614" s="181">
        <f>INDEX('Policy Characteristics'!O:O,MATCH(PolicyLevers!$C614,'Policy Characteristics'!$C:$C,0))</f>
        <v>0</v>
      </c>
    </row>
    <row r="615" spans="1:21" s="189" customFormat="1" x14ac:dyDescent="0.25">
      <c r="A615" s="350" t="str">
        <f>INDEX('Policy Characteristics'!A:A,MATCH(PolicyLevers!$C615,'Policy Characteristics'!$C:$C,0))</f>
        <v>Industry</v>
      </c>
      <c r="B615" s="354" t="str">
        <f>INDEX('Policy Characteristics'!B:B,MATCH(PolicyLevers!$C615,'Policy Characteristics'!$C:$C,0))</f>
        <v>Industry Energy Efficiency Standards</v>
      </c>
      <c r="C615" s="189" t="str">
        <f t="shared" si="33"/>
        <v>Percentage Improvement in Eqpt Efficiency Standards above BAU</v>
      </c>
      <c r="D615" s="191" t="s">
        <v>2058</v>
      </c>
      <c r="E615" s="184" t="s">
        <v>806</v>
      </c>
      <c r="F615" s="181" t="s">
        <v>2113</v>
      </c>
      <c r="G615" s="184" t="s">
        <v>807</v>
      </c>
      <c r="H615" s="43">
        <v>1169</v>
      </c>
      <c r="I615" s="356" t="s">
        <v>310</v>
      </c>
      <c r="J615" s="189" t="str">
        <f>INDEX('Policy Characteristics'!D:D,MATCH(PolicyLevers!$C615,'Policy Characteristics'!$C:$C,0))</f>
        <v>Industry Energy Efficiency Standards</v>
      </c>
      <c r="K615" s="197" t="str">
        <f>INDEX('Policy Characteristics'!E:E,MATCH(PolicyLevers!$C615,'Policy Characteristics'!$C:$C,0))</f>
        <v>indst efficiency standards</v>
      </c>
      <c r="L615" s="197">
        <f>INDEX('Policy Characteristics'!F:F,MATCH(PolicyLevers!$C615,'Policy Characteristics'!$C:$C,0))</f>
        <v>0</v>
      </c>
      <c r="M615" s="197">
        <f>INDEX('Policy Characteristics'!G:G,MATCH(PolicyLevers!$C615,'Policy Characteristics'!$C:$C,0))</f>
        <v>0.25</v>
      </c>
      <c r="N615" s="197">
        <f>INDEX('Policy Characteristics'!H:H,MATCH(PolicyLevers!$C615,'Policy Characteristics'!$C:$C,0))</f>
        <v>0.01</v>
      </c>
      <c r="O615" s="199" t="str">
        <f>INDEX('Policy Characteristics'!I:I,MATCH(PolicyLevers!$C615,'Policy Characteristics'!$C:$C,0))</f>
        <v>% reduction in energy use</v>
      </c>
      <c r="P615" s="199"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199" t="str">
        <f>INDEX('Policy Characteristics'!K:K,MATCH(PolicyLevers!$C615,'Policy Characteristics'!$C:$C,0))</f>
        <v>industry-ag-main.html#eff-stds</v>
      </c>
      <c r="R615" s="199" t="str">
        <f>INDEX('Policy Characteristics'!L:L,MATCH(PolicyLevers!$C615,'Policy Characteristics'!$C:$C,0))</f>
        <v>industry-energy-efficiency-standards.html</v>
      </c>
      <c r="S615" s="219" t="str">
        <f>INDEX('Policy Characteristics'!M:M,MATCH(PolicyLevers!$C615,'Policy Characteristics'!$C:$C,0))</f>
        <v>U.S. DOE, 2016, Industrial Energy Efficiency Potential Analysis, https://energy.gov/sites/prod/files/2017/04/f34/energy-savings-by-state-industrial-methodology.pdf</v>
      </c>
      <c r="T615" s="199" t="str">
        <f>INDEX('Policy Characteristics'!N:N,MATCH(PolicyLevers!$C615,'Policy Characteristics'!$C:$C,0))</f>
        <v>U.S. DOE, 2016, Industrial Energy Efficiency Potential Analysis, https://energy.gov/sites/prod/files/2017/04/f34/energy-savings-by-state-industrial-methodology.pdf</v>
      </c>
      <c r="U615" s="181">
        <f>INDEX('Policy Characteristics'!O:O,MATCH(PolicyLevers!$C615,'Policy Characteristics'!$C:$C,0))</f>
        <v>0</v>
      </c>
    </row>
    <row r="616" spans="1:21" s="189" customFormat="1" x14ac:dyDescent="0.25">
      <c r="A616" s="350" t="str">
        <f>INDEX('Policy Characteristics'!A:A,MATCH(PolicyLevers!$C616,'Policy Characteristics'!$C:$C,0))</f>
        <v>Industry</v>
      </c>
      <c r="B616" s="354" t="str">
        <f>INDEX('Policy Characteristics'!B:B,MATCH(PolicyLevers!$C616,'Policy Characteristics'!$C:$C,0))</f>
        <v>Industry Energy Efficiency Standards</v>
      </c>
      <c r="C616" s="189" t="str">
        <f t="shared" si="33"/>
        <v>Percentage Improvement in Eqpt Efficiency Standards above BAU</v>
      </c>
      <c r="D616" s="191" t="s">
        <v>2058</v>
      </c>
      <c r="E616" s="184" t="s">
        <v>808</v>
      </c>
      <c r="F616" s="181" t="s">
        <v>2113</v>
      </c>
      <c r="G616" s="184" t="s">
        <v>809</v>
      </c>
      <c r="H616" s="43">
        <v>1170</v>
      </c>
      <c r="I616" s="356" t="s">
        <v>310</v>
      </c>
      <c r="J616" s="189" t="str">
        <f>INDEX('Policy Characteristics'!D:D,MATCH(PolicyLevers!$C616,'Policy Characteristics'!$C:$C,0))</f>
        <v>Industry Energy Efficiency Standards</v>
      </c>
      <c r="K616" s="197" t="str">
        <f>INDEX('Policy Characteristics'!E:E,MATCH(PolicyLevers!$C616,'Policy Characteristics'!$C:$C,0))</f>
        <v>indst efficiency standards</v>
      </c>
      <c r="L616" s="197">
        <f>INDEX('Policy Characteristics'!F:F,MATCH(PolicyLevers!$C616,'Policy Characteristics'!$C:$C,0))</f>
        <v>0</v>
      </c>
      <c r="M616" s="197">
        <f>INDEX('Policy Characteristics'!G:G,MATCH(PolicyLevers!$C616,'Policy Characteristics'!$C:$C,0))</f>
        <v>0.25</v>
      </c>
      <c r="N616" s="197">
        <f>INDEX('Policy Characteristics'!H:H,MATCH(PolicyLevers!$C616,'Policy Characteristics'!$C:$C,0))</f>
        <v>0.01</v>
      </c>
      <c r="O616" s="199" t="str">
        <f>INDEX('Policy Characteristics'!I:I,MATCH(PolicyLevers!$C616,'Policy Characteristics'!$C:$C,0))</f>
        <v>% reduction in energy use</v>
      </c>
      <c r="P616" s="199"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199" t="str">
        <f>INDEX('Policy Characteristics'!K:K,MATCH(PolicyLevers!$C616,'Policy Characteristics'!$C:$C,0))</f>
        <v>industry-ag-main.html#eff-stds</v>
      </c>
      <c r="R616" s="199" t="str">
        <f>INDEX('Policy Characteristics'!L:L,MATCH(PolicyLevers!$C616,'Policy Characteristics'!$C:$C,0))</f>
        <v>industry-energy-efficiency-standards.html</v>
      </c>
      <c r="S616" s="219" t="str">
        <f>INDEX('Policy Characteristics'!M:M,MATCH(PolicyLevers!$C616,'Policy Characteristics'!$C:$C,0))</f>
        <v>U.S. DOE, 2016, Industrial Energy Efficiency Potential Analysis, https://energy.gov/sites/prod/files/2017/04/f34/energy-savings-by-state-industrial-methodology.pdf</v>
      </c>
      <c r="T616" s="199" t="str">
        <f>INDEX('Policy Characteristics'!N:N,MATCH(PolicyLevers!$C616,'Policy Characteristics'!$C:$C,0))</f>
        <v>U.S. DOE, 2016, Industrial Energy Efficiency Potential Analysis, https://energy.gov/sites/prod/files/2017/04/f34/energy-savings-by-state-industrial-methodology.pdf</v>
      </c>
      <c r="U616" s="181">
        <f>INDEX('Policy Characteristics'!O:O,MATCH(PolicyLevers!$C616,'Policy Characteristics'!$C:$C,0))</f>
        <v>0</v>
      </c>
    </row>
    <row r="617" spans="1:21" s="189" customFormat="1" x14ac:dyDescent="0.25">
      <c r="A617" s="350" t="str">
        <f>INDEX('Policy Characteristics'!A:A,MATCH(PolicyLevers!$C617,'Policy Characteristics'!$C:$C,0))</f>
        <v>Industry</v>
      </c>
      <c r="B617" s="354" t="str">
        <f>INDEX('Policy Characteristics'!B:B,MATCH(PolicyLevers!$C617,'Policy Characteristics'!$C:$C,0))</f>
        <v>Industry Energy Efficiency Standards</v>
      </c>
      <c r="C617" s="189" t="str">
        <f t="shared" si="33"/>
        <v>Percentage Improvement in Eqpt Efficiency Standards above BAU</v>
      </c>
      <c r="D617" s="191" t="s">
        <v>2058</v>
      </c>
      <c r="E617" s="184" t="s">
        <v>810</v>
      </c>
      <c r="F617" s="181" t="s">
        <v>2113</v>
      </c>
      <c r="G617" s="184" t="s">
        <v>811</v>
      </c>
      <c r="H617" s="43">
        <v>1171</v>
      </c>
      <c r="I617" s="356" t="s">
        <v>332</v>
      </c>
      <c r="J617" s="189" t="str">
        <f>INDEX('Policy Characteristics'!D:D,MATCH(PolicyLevers!$C617,'Policy Characteristics'!$C:$C,0))</f>
        <v>Industry Energy Efficiency Standards</v>
      </c>
      <c r="K617" s="197" t="str">
        <f>INDEX('Policy Characteristics'!E:E,MATCH(PolicyLevers!$C617,'Policy Characteristics'!$C:$C,0))</f>
        <v>indst efficiency standards</v>
      </c>
      <c r="L617" s="197">
        <f>INDEX('Policy Characteristics'!F:F,MATCH(PolicyLevers!$C617,'Policy Characteristics'!$C:$C,0))</f>
        <v>0</v>
      </c>
      <c r="M617" s="197">
        <f>INDEX('Policy Characteristics'!G:G,MATCH(PolicyLevers!$C617,'Policy Characteristics'!$C:$C,0))</f>
        <v>0.25</v>
      </c>
      <c r="N617" s="197">
        <f>INDEX('Policy Characteristics'!H:H,MATCH(PolicyLevers!$C617,'Policy Characteristics'!$C:$C,0))</f>
        <v>0.01</v>
      </c>
      <c r="O617" s="199" t="str">
        <f>INDEX('Policy Characteristics'!I:I,MATCH(PolicyLevers!$C617,'Policy Characteristics'!$C:$C,0))</f>
        <v>% reduction in energy use</v>
      </c>
      <c r="P617" s="199"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199" t="str">
        <f>INDEX('Policy Characteristics'!K:K,MATCH(PolicyLevers!$C617,'Policy Characteristics'!$C:$C,0))</f>
        <v>industry-ag-main.html#eff-stds</v>
      </c>
      <c r="R617" s="199" t="str">
        <f>INDEX('Policy Characteristics'!L:L,MATCH(PolicyLevers!$C617,'Policy Characteristics'!$C:$C,0))</f>
        <v>industry-energy-efficiency-standards.html</v>
      </c>
      <c r="S617" s="219" t="str">
        <f>INDEX('Policy Characteristics'!M:M,MATCH(PolicyLevers!$C617,'Policy Characteristics'!$C:$C,0))</f>
        <v>U.S. DOE, 2016, Industrial Energy Efficiency Potential Analysis, https://energy.gov/sites/prod/files/2017/04/f34/energy-savings-by-state-industrial-methodology.pdf</v>
      </c>
      <c r="T617" s="199" t="str">
        <f>INDEX('Policy Characteristics'!N:N,MATCH(PolicyLevers!$C617,'Policy Characteristics'!$C:$C,0))</f>
        <v>U.S. DOE, 2016, Industrial Energy Efficiency Potential Analysis, https://energy.gov/sites/prod/files/2017/04/f34/energy-savings-by-state-industrial-methodology.pdf</v>
      </c>
      <c r="U617" s="181">
        <f>INDEX('Policy Characteristics'!O:O,MATCH(PolicyLevers!$C617,'Policy Characteristics'!$C:$C,0))</f>
        <v>0</v>
      </c>
    </row>
    <row r="618" spans="1:21" s="189" customFormat="1" x14ac:dyDescent="0.25">
      <c r="A618" s="350" t="str">
        <f>INDEX('Policy Characteristics'!A:A,MATCH(PolicyLevers!$C618,'Policy Characteristics'!$C:$C,0))</f>
        <v>Industry</v>
      </c>
      <c r="B618" s="354" t="str">
        <f>INDEX('Policy Characteristics'!B:B,MATCH(PolicyLevers!$C618,'Policy Characteristics'!$C:$C,0))</f>
        <v>Industry Energy Efficiency Standards</v>
      </c>
      <c r="C618" s="189" t="str">
        <f t="shared" si="33"/>
        <v>Percentage Improvement in Eqpt Efficiency Standards above BAU</v>
      </c>
      <c r="D618" s="191" t="s">
        <v>2058</v>
      </c>
      <c r="E618" s="184" t="s">
        <v>812</v>
      </c>
      <c r="F618" s="181" t="s">
        <v>2113</v>
      </c>
      <c r="G618" s="184" t="s">
        <v>813</v>
      </c>
      <c r="H618" s="43">
        <v>1172</v>
      </c>
      <c r="I618" s="356" t="s">
        <v>310</v>
      </c>
      <c r="J618" s="189" t="str">
        <f>INDEX('Policy Characteristics'!D:D,MATCH(PolicyLevers!$C618,'Policy Characteristics'!$C:$C,0))</f>
        <v>Industry Energy Efficiency Standards</v>
      </c>
      <c r="K618" s="197" t="str">
        <f>INDEX('Policy Characteristics'!E:E,MATCH(PolicyLevers!$C618,'Policy Characteristics'!$C:$C,0))</f>
        <v>indst efficiency standards</v>
      </c>
      <c r="L618" s="197">
        <f>INDEX('Policy Characteristics'!F:F,MATCH(PolicyLevers!$C618,'Policy Characteristics'!$C:$C,0))</f>
        <v>0</v>
      </c>
      <c r="M618" s="197">
        <f>INDEX('Policy Characteristics'!G:G,MATCH(PolicyLevers!$C618,'Policy Characteristics'!$C:$C,0))</f>
        <v>0.25</v>
      </c>
      <c r="N618" s="197">
        <f>INDEX('Policy Characteristics'!H:H,MATCH(PolicyLevers!$C618,'Policy Characteristics'!$C:$C,0))</f>
        <v>0.01</v>
      </c>
      <c r="O618" s="199" t="str">
        <f>INDEX('Policy Characteristics'!I:I,MATCH(PolicyLevers!$C618,'Policy Characteristics'!$C:$C,0))</f>
        <v>% reduction in energy use</v>
      </c>
      <c r="P618" s="199"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199" t="str">
        <f>INDEX('Policy Characteristics'!K:K,MATCH(PolicyLevers!$C618,'Policy Characteristics'!$C:$C,0))</f>
        <v>industry-ag-main.html#eff-stds</v>
      </c>
      <c r="R618" s="199" t="str">
        <f>INDEX('Policy Characteristics'!L:L,MATCH(PolicyLevers!$C618,'Policy Characteristics'!$C:$C,0))</f>
        <v>industry-energy-efficiency-standards.html</v>
      </c>
      <c r="S618" s="219" t="str">
        <f>INDEX('Policy Characteristics'!M:M,MATCH(PolicyLevers!$C618,'Policy Characteristics'!$C:$C,0))</f>
        <v>U.S. DOE, 2016, Industrial Energy Efficiency Potential Analysis, https://energy.gov/sites/prod/files/2017/04/f34/energy-savings-by-state-industrial-methodology.pdf</v>
      </c>
      <c r="T618" s="199" t="str">
        <f>INDEX('Policy Characteristics'!N:N,MATCH(PolicyLevers!$C618,'Policy Characteristics'!$C:$C,0))</f>
        <v>U.S. DOE, 2016, Industrial Energy Efficiency Potential Analysis, https://energy.gov/sites/prod/files/2017/04/f34/energy-savings-by-state-industrial-methodology.pdf</v>
      </c>
      <c r="U618" s="181">
        <f>INDEX('Policy Characteristics'!O:O,MATCH(PolicyLevers!$C618,'Policy Characteristics'!$C:$C,0))</f>
        <v>0</v>
      </c>
    </row>
    <row r="619" spans="1:21" s="189" customFormat="1" x14ac:dyDescent="0.25">
      <c r="A619" s="350" t="str">
        <f>INDEX('Policy Characteristics'!A:A,MATCH(PolicyLevers!$C619,'Policy Characteristics'!$C:$C,0))</f>
        <v>Industry</v>
      </c>
      <c r="B619" s="354" t="str">
        <f>INDEX('Policy Characteristics'!B:B,MATCH(PolicyLevers!$C619,'Policy Characteristics'!$C:$C,0))</f>
        <v>Industry Energy Efficiency Standards</v>
      </c>
      <c r="C619" s="189" t="str">
        <f t="shared" si="33"/>
        <v>Percentage Improvement in Eqpt Efficiency Standards above BAU</v>
      </c>
      <c r="D619" s="191" t="s">
        <v>2058</v>
      </c>
      <c r="E619" s="184" t="s">
        <v>814</v>
      </c>
      <c r="F619" s="181" t="s">
        <v>2113</v>
      </c>
      <c r="G619" s="184" t="s">
        <v>815</v>
      </c>
      <c r="H619" s="43">
        <v>1173</v>
      </c>
      <c r="I619" s="356" t="s">
        <v>332</v>
      </c>
      <c r="J619" s="189" t="str">
        <f>INDEX('Policy Characteristics'!D:D,MATCH(PolicyLevers!$C619,'Policy Characteristics'!$C:$C,0))</f>
        <v>Industry Energy Efficiency Standards</v>
      </c>
      <c r="K619" s="197" t="str">
        <f>INDEX('Policy Characteristics'!E:E,MATCH(PolicyLevers!$C619,'Policy Characteristics'!$C:$C,0))</f>
        <v>indst efficiency standards</v>
      </c>
      <c r="L619" s="197">
        <f>INDEX('Policy Characteristics'!F:F,MATCH(PolicyLevers!$C619,'Policy Characteristics'!$C:$C,0))</f>
        <v>0</v>
      </c>
      <c r="M619" s="197">
        <f>INDEX('Policy Characteristics'!G:G,MATCH(PolicyLevers!$C619,'Policy Characteristics'!$C:$C,0))</f>
        <v>0.25</v>
      </c>
      <c r="N619" s="197">
        <f>INDEX('Policy Characteristics'!H:H,MATCH(PolicyLevers!$C619,'Policy Characteristics'!$C:$C,0))</f>
        <v>0.01</v>
      </c>
      <c r="O619" s="199" t="str">
        <f>INDEX('Policy Characteristics'!I:I,MATCH(PolicyLevers!$C619,'Policy Characteristics'!$C:$C,0))</f>
        <v>% reduction in energy use</v>
      </c>
      <c r="P619" s="199"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199" t="str">
        <f>INDEX('Policy Characteristics'!K:K,MATCH(PolicyLevers!$C619,'Policy Characteristics'!$C:$C,0))</f>
        <v>industry-ag-main.html#eff-stds</v>
      </c>
      <c r="R619" s="199" t="str">
        <f>INDEX('Policy Characteristics'!L:L,MATCH(PolicyLevers!$C619,'Policy Characteristics'!$C:$C,0))</f>
        <v>industry-energy-efficiency-standards.html</v>
      </c>
      <c r="S619" s="219" t="str">
        <f>INDEX('Policy Characteristics'!M:M,MATCH(PolicyLevers!$C619,'Policy Characteristics'!$C:$C,0))</f>
        <v>U.S. DOE, 2016, Industrial Energy Efficiency Potential Analysis, https://energy.gov/sites/prod/files/2017/04/f34/energy-savings-by-state-industrial-methodology.pdf</v>
      </c>
      <c r="T619" s="199" t="str">
        <f>INDEX('Policy Characteristics'!N:N,MATCH(PolicyLevers!$C619,'Policy Characteristics'!$C:$C,0))</f>
        <v>U.S. DOE, 2016, Industrial Energy Efficiency Potential Analysis, https://energy.gov/sites/prod/files/2017/04/f34/energy-savings-by-state-industrial-methodology.pdf</v>
      </c>
      <c r="U619" s="181">
        <f>INDEX('Policy Characteristics'!O:O,MATCH(PolicyLevers!$C619,'Policy Characteristics'!$C:$C,0))</f>
        <v>0</v>
      </c>
    </row>
    <row r="620" spans="1:21" s="189" customFormat="1" x14ac:dyDescent="0.25">
      <c r="A620" s="350" t="str">
        <f>INDEX('Policy Characteristics'!A:A,MATCH(PolicyLevers!$C620,'Policy Characteristics'!$C:$C,0))</f>
        <v>Industry</v>
      </c>
      <c r="B620" s="354" t="str">
        <f>INDEX('Policy Characteristics'!B:B,MATCH(PolicyLevers!$C620,'Policy Characteristics'!$C:$C,0))</f>
        <v>Industry Energy Efficiency Standards</v>
      </c>
      <c r="C620" s="189" t="str">
        <f t="shared" si="33"/>
        <v>Percentage Improvement in Eqpt Efficiency Standards above BAU</v>
      </c>
      <c r="D620" s="191" t="s">
        <v>2058</v>
      </c>
      <c r="E620" s="184" t="s">
        <v>816</v>
      </c>
      <c r="F620" s="181" t="s">
        <v>2113</v>
      </c>
      <c r="G620" s="184" t="s">
        <v>817</v>
      </c>
      <c r="H620" s="43">
        <v>1174</v>
      </c>
      <c r="I620" s="356" t="s">
        <v>332</v>
      </c>
      <c r="J620" s="189" t="str">
        <f>INDEX('Policy Characteristics'!D:D,MATCH(PolicyLevers!$C620,'Policy Characteristics'!$C:$C,0))</f>
        <v>Industry Energy Efficiency Standards</v>
      </c>
      <c r="K620" s="197" t="str">
        <f>INDEX('Policy Characteristics'!E:E,MATCH(PolicyLevers!$C620,'Policy Characteristics'!$C:$C,0))</f>
        <v>indst efficiency standards</v>
      </c>
      <c r="L620" s="197">
        <f>INDEX('Policy Characteristics'!F:F,MATCH(PolicyLevers!$C620,'Policy Characteristics'!$C:$C,0))</f>
        <v>0</v>
      </c>
      <c r="M620" s="197">
        <f>INDEX('Policy Characteristics'!G:G,MATCH(PolicyLevers!$C620,'Policy Characteristics'!$C:$C,0))</f>
        <v>0.25</v>
      </c>
      <c r="N620" s="197">
        <f>INDEX('Policy Characteristics'!H:H,MATCH(PolicyLevers!$C620,'Policy Characteristics'!$C:$C,0))</f>
        <v>0.01</v>
      </c>
      <c r="O620" s="199" t="str">
        <f>INDEX('Policy Characteristics'!I:I,MATCH(PolicyLevers!$C620,'Policy Characteristics'!$C:$C,0))</f>
        <v>% reduction in energy use</v>
      </c>
      <c r="P620" s="199"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199" t="str">
        <f>INDEX('Policy Characteristics'!K:K,MATCH(PolicyLevers!$C620,'Policy Characteristics'!$C:$C,0))</f>
        <v>industry-ag-main.html#eff-stds</v>
      </c>
      <c r="R620" s="199" t="str">
        <f>INDEX('Policy Characteristics'!L:L,MATCH(PolicyLevers!$C620,'Policy Characteristics'!$C:$C,0))</f>
        <v>industry-energy-efficiency-standards.html</v>
      </c>
      <c r="S620" s="219" t="str">
        <f>INDEX('Policy Characteristics'!M:M,MATCH(PolicyLevers!$C620,'Policy Characteristics'!$C:$C,0))</f>
        <v>U.S. DOE, 2016, Industrial Energy Efficiency Potential Analysis, https://energy.gov/sites/prod/files/2017/04/f34/energy-savings-by-state-industrial-methodology.pdf</v>
      </c>
      <c r="T620" s="199" t="str">
        <f>INDEX('Policy Characteristics'!N:N,MATCH(PolicyLevers!$C620,'Policy Characteristics'!$C:$C,0))</f>
        <v>U.S. DOE, 2016, Industrial Energy Efficiency Potential Analysis, https://energy.gov/sites/prod/files/2017/04/f34/energy-savings-by-state-industrial-methodology.pdf</v>
      </c>
      <c r="U620" s="181">
        <f>INDEX('Policy Characteristics'!O:O,MATCH(PolicyLevers!$C620,'Policy Characteristics'!$C:$C,0))</f>
        <v>0</v>
      </c>
    </row>
    <row r="621" spans="1:21" s="189" customFormat="1" x14ac:dyDescent="0.25">
      <c r="A621" s="350" t="str">
        <f>INDEX('Policy Characteristics'!A:A,MATCH(PolicyLevers!$C621,'Policy Characteristics'!$C:$C,0))</f>
        <v>Industry</v>
      </c>
      <c r="B621" s="354" t="str">
        <f>INDEX('Policy Characteristics'!B:B,MATCH(PolicyLevers!$C621,'Policy Characteristics'!$C:$C,0))</f>
        <v>Industry Energy Efficiency Standards</v>
      </c>
      <c r="C621" s="189" t="str">
        <f t="shared" si="33"/>
        <v>Percentage Improvement in Eqpt Efficiency Standards above BAU</v>
      </c>
      <c r="D621" s="191" t="s">
        <v>2058</v>
      </c>
      <c r="E621" s="184" t="s">
        <v>818</v>
      </c>
      <c r="F621" s="181" t="s">
        <v>2113</v>
      </c>
      <c r="G621" s="184" t="s">
        <v>819</v>
      </c>
      <c r="H621" s="43">
        <v>1175</v>
      </c>
      <c r="I621" s="356" t="s">
        <v>310</v>
      </c>
      <c r="J621" s="189" t="str">
        <f>INDEX('Policy Characteristics'!D:D,MATCH(PolicyLevers!$C621,'Policy Characteristics'!$C:$C,0))</f>
        <v>Industry Energy Efficiency Standards</v>
      </c>
      <c r="K621" s="197" t="str">
        <f>INDEX('Policy Characteristics'!E:E,MATCH(PolicyLevers!$C621,'Policy Characteristics'!$C:$C,0))</f>
        <v>indst efficiency standards</v>
      </c>
      <c r="L621" s="197">
        <f>INDEX('Policy Characteristics'!F:F,MATCH(PolicyLevers!$C621,'Policy Characteristics'!$C:$C,0))</f>
        <v>0</v>
      </c>
      <c r="M621" s="197">
        <f>INDEX('Policy Characteristics'!G:G,MATCH(PolicyLevers!$C621,'Policy Characteristics'!$C:$C,0))</f>
        <v>0.25</v>
      </c>
      <c r="N621" s="197">
        <f>INDEX('Policy Characteristics'!H:H,MATCH(PolicyLevers!$C621,'Policy Characteristics'!$C:$C,0))</f>
        <v>0.01</v>
      </c>
      <c r="O621" s="199" t="str">
        <f>INDEX('Policy Characteristics'!I:I,MATCH(PolicyLevers!$C621,'Policy Characteristics'!$C:$C,0))</f>
        <v>% reduction in energy use</v>
      </c>
      <c r="P621" s="199"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199" t="str">
        <f>INDEX('Policy Characteristics'!K:K,MATCH(PolicyLevers!$C621,'Policy Characteristics'!$C:$C,0))</f>
        <v>industry-ag-main.html#eff-stds</v>
      </c>
      <c r="R621" s="199" t="str">
        <f>INDEX('Policy Characteristics'!L:L,MATCH(PolicyLevers!$C621,'Policy Characteristics'!$C:$C,0))</f>
        <v>industry-energy-efficiency-standards.html</v>
      </c>
      <c r="S621" s="219" t="str">
        <f>INDEX('Policy Characteristics'!M:M,MATCH(PolicyLevers!$C621,'Policy Characteristics'!$C:$C,0))</f>
        <v>U.S. DOE, 2016, Industrial Energy Efficiency Potential Analysis, https://energy.gov/sites/prod/files/2017/04/f34/energy-savings-by-state-industrial-methodology.pdf</v>
      </c>
      <c r="T621" s="199" t="str">
        <f>INDEX('Policy Characteristics'!N:N,MATCH(PolicyLevers!$C621,'Policy Characteristics'!$C:$C,0))</f>
        <v>U.S. DOE, 2016, Industrial Energy Efficiency Potential Analysis, https://energy.gov/sites/prod/files/2017/04/f34/energy-savings-by-state-industrial-methodology.pdf</v>
      </c>
      <c r="U621" s="181">
        <f>INDEX('Policy Characteristics'!O:O,MATCH(PolicyLevers!$C621,'Policy Characteristics'!$C:$C,0))</f>
        <v>0</v>
      </c>
    </row>
    <row r="622" spans="1:21" s="189" customFormat="1" x14ac:dyDescent="0.25">
      <c r="A622" s="350" t="str">
        <f>INDEX('Policy Characteristics'!A:A,MATCH(PolicyLevers!$C622,'Policy Characteristics'!$C:$C,0))</f>
        <v>Industry</v>
      </c>
      <c r="B622" s="354" t="str">
        <f>INDEX('Policy Characteristics'!B:B,MATCH(PolicyLevers!$C622,'Policy Characteristics'!$C:$C,0))</f>
        <v>Industry Energy Efficiency Standards</v>
      </c>
      <c r="C622" s="189" t="str">
        <f t="shared" si="33"/>
        <v>Percentage Improvement in Eqpt Efficiency Standards above BAU</v>
      </c>
      <c r="D622" s="191" t="s">
        <v>2058</v>
      </c>
      <c r="E622" s="184" t="s">
        <v>820</v>
      </c>
      <c r="F622" s="181" t="s">
        <v>2113</v>
      </c>
      <c r="G622" s="184" t="s">
        <v>821</v>
      </c>
      <c r="H622" s="43">
        <v>1176</v>
      </c>
      <c r="I622" s="356" t="s">
        <v>310</v>
      </c>
      <c r="J622" s="189" t="str">
        <f>INDEX('Policy Characteristics'!D:D,MATCH(PolicyLevers!$C622,'Policy Characteristics'!$C:$C,0))</f>
        <v>Industry Energy Efficiency Standards</v>
      </c>
      <c r="K622" s="197" t="str">
        <f>INDEX('Policy Characteristics'!E:E,MATCH(PolicyLevers!$C622,'Policy Characteristics'!$C:$C,0))</f>
        <v>indst efficiency standards</v>
      </c>
      <c r="L622" s="197">
        <f>INDEX('Policy Characteristics'!F:F,MATCH(PolicyLevers!$C622,'Policy Characteristics'!$C:$C,0))</f>
        <v>0</v>
      </c>
      <c r="M622" s="197">
        <f>INDEX('Policy Characteristics'!G:G,MATCH(PolicyLevers!$C622,'Policy Characteristics'!$C:$C,0))</f>
        <v>0.25</v>
      </c>
      <c r="N622" s="197">
        <f>INDEX('Policy Characteristics'!H:H,MATCH(PolicyLevers!$C622,'Policy Characteristics'!$C:$C,0))</f>
        <v>0.01</v>
      </c>
      <c r="O622" s="199" t="str">
        <f>INDEX('Policy Characteristics'!I:I,MATCH(PolicyLevers!$C622,'Policy Characteristics'!$C:$C,0))</f>
        <v>% reduction in energy use</v>
      </c>
      <c r="P622" s="199"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199" t="str">
        <f>INDEX('Policy Characteristics'!K:K,MATCH(PolicyLevers!$C622,'Policy Characteristics'!$C:$C,0))</f>
        <v>industry-ag-main.html#eff-stds</v>
      </c>
      <c r="R622" s="199" t="str">
        <f>INDEX('Policy Characteristics'!L:L,MATCH(PolicyLevers!$C622,'Policy Characteristics'!$C:$C,0))</f>
        <v>industry-energy-efficiency-standards.html</v>
      </c>
      <c r="S622" s="219" t="str">
        <f>INDEX('Policy Characteristics'!M:M,MATCH(PolicyLevers!$C622,'Policy Characteristics'!$C:$C,0))</f>
        <v>U.S. DOE, 2016, Industrial Energy Efficiency Potential Analysis, https://energy.gov/sites/prod/files/2017/04/f34/energy-savings-by-state-industrial-methodology.pdf</v>
      </c>
      <c r="T622" s="199" t="str">
        <f>INDEX('Policy Characteristics'!N:N,MATCH(PolicyLevers!$C622,'Policy Characteristics'!$C:$C,0))</f>
        <v>U.S. DOE, 2016, Industrial Energy Efficiency Potential Analysis, https://energy.gov/sites/prod/files/2017/04/f34/energy-savings-by-state-industrial-methodology.pdf</v>
      </c>
      <c r="U622" s="181">
        <f>INDEX('Policy Characteristics'!O:O,MATCH(PolicyLevers!$C622,'Policy Characteristics'!$C:$C,0))</f>
        <v>0</v>
      </c>
    </row>
    <row r="623" spans="1:21" s="189" customFormat="1" x14ac:dyDescent="0.25">
      <c r="A623" s="350" t="str">
        <f>INDEX('Policy Characteristics'!A:A,MATCH(PolicyLevers!$C623,'Policy Characteristics'!$C:$C,0))</f>
        <v>Industry</v>
      </c>
      <c r="B623" s="354" t="str">
        <f>INDEX('Policy Characteristics'!B:B,MATCH(PolicyLevers!$C623,'Policy Characteristics'!$C:$C,0))</f>
        <v>Industry Energy Efficiency Standards</v>
      </c>
      <c r="C623" s="189" t="str">
        <f t="shared" si="33"/>
        <v>Percentage Improvement in Eqpt Efficiency Standards above BAU</v>
      </c>
      <c r="D623" s="191" t="s">
        <v>2058</v>
      </c>
      <c r="E623" s="184" t="s">
        <v>822</v>
      </c>
      <c r="F623" s="181" t="s">
        <v>2113</v>
      </c>
      <c r="G623" s="184" t="s">
        <v>823</v>
      </c>
      <c r="H623" s="43">
        <v>1177</v>
      </c>
      <c r="I623" s="356" t="s">
        <v>332</v>
      </c>
      <c r="J623" s="189" t="str">
        <f>INDEX('Policy Characteristics'!D:D,MATCH(PolicyLevers!$C623,'Policy Characteristics'!$C:$C,0))</f>
        <v>Industry Energy Efficiency Standards</v>
      </c>
      <c r="K623" s="197" t="str">
        <f>INDEX('Policy Characteristics'!E:E,MATCH(PolicyLevers!$C623,'Policy Characteristics'!$C:$C,0))</f>
        <v>indst efficiency standards</v>
      </c>
      <c r="L623" s="197">
        <f>INDEX('Policy Characteristics'!F:F,MATCH(PolicyLevers!$C623,'Policy Characteristics'!$C:$C,0))</f>
        <v>0</v>
      </c>
      <c r="M623" s="197">
        <f>INDEX('Policy Characteristics'!G:G,MATCH(PolicyLevers!$C623,'Policy Characteristics'!$C:$C,0))</f>
        <v>0.25</v>
      </c>
      <c r="N623" s="197">
        <f>INDEX('Policy Characteristics'!H:H,MATCH(PolicyLevers!$C623,'Policy Characteristics'!$C:$C,0))</f>
        <v>0.01</v>
      </c>
      <c r="O623" s="199" t="str">
        <f>INDEX('Policy Characteristics'!I:I,MATCH(PolicyLevers!$C623,'Policy Characteristics'!$C:$C,0))</f>
        <v>% reduction in energy use</v>
      </c>
      <c r="P623" s="199"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199" t="str">
        <f>INDEX('Policy Characteristics'!K:K,MATCH(PolicyLevers!$C623,'Policy Characteristics'!$C:$C,0))</f>
        <v>industry-ag-main.html#eff-stds</v>
      </c>
      <c r="R623" s="199" t="str">
        <f>INDEX('Policy Characteristics'!L:L,MATCH(PolicyLevers!$C623,'Policy Characteristics'!$C:$C,0))</f>
        <v>industry-energy-efficiency-standards.html</v>
      </c>
      <c r="S623" s="219" t="str">
        <f>INDEX('Policy Characteristics'!M:M,MATCH(PolicyLevers!$C623,'Policy Characteristics'!$C:$C,0))</f>
        <v>U.S. DOE, 2016, Industrial Energy Efficiency Potential Analysis, https://energy.gov/sites/prod/files/2017/04/f34/energy-savings-by-state-industrial-methodology.pdf</v>
      </c>
      <c r="T623" s="199" t="str">
        <f>INDEX('Policy Characteristics'!N:N,MATCH(PolicyLevers!$C623,'Policy Characteristics'!$C:$C,0))</f>
        <v>U.S. DOE, 2016, Industrial Energy Efficiency Potential Analysis, https://energy.gov/sites/prod/files/2017/04/f34/energy-savings-by-state-industrial-methodology.pdf</v>
      </c>
      <c r="U623" s="181">
        <f>INDEX('Policy Characteristics'!O:O,MATCH(PolicyLevers!$C623,'Policy Characteristics'!$C:$C,0))</f>
        <v>0</v>
      </c>
    </row>
    <row r="624" spans="1:21" s="189" customFormat="1" x14ac:dyDescent="0.25">
      <c r="A624" s="350" t="str">
        <f>INDEX('Policy Characteristics'!A:A,MATCH(PolicyLevers!$C624,'Policy Characteristics'!$C:$C,0))</f>
        <v>Industry</v>
      </c>
      <c r="B624" s="354" t="str">
        <f>INDEX('Policy Characteristics'!B:B,MATCH(PolicyLevers!$C624,'Policy Characteristics'!$C:$C,0))</f>
        <v>Industry Energy Efficiency Standards</v>
      </c>
      <c r="C624" s="189" t="str">
        <f t="shared" si="33"/>
        <v>Percentage Improvement in Eqpt Efficiency Standards above BAU</v>
      </c>
      <c r="D624" s="191" t="s">
        <v>2056</v>
      </c>
      <c r="E624" s="184" t="s">
        <v>799</v>
      </c>
      <c r="F624" s="181" t="s">
        <v>2099</v>
      </c>
      <c r="G624" s="184" t="s">
        <v>800</v>
      </c>
      <c r="H624" s="43">
        <v>1178</v>
      </c>
      <c r="I624" s="361" t="s">
        <v>332</v>
      </c>
      <c r="J624" s="189" t="str">
        <f>INDEX('Policy Characteristics'!D:D,MATCH(PolicyLevers!$C624,'Policy Characteristics'!$C:$C,0))</f>
        <v>Industry Energy Efficiency Standards</v>
      </c>
      <c r="K624" s="197" t="str">
        <f>INDEX('Policy Characteristics'!E:E,MATCH(PolicyLevers!$C624,'Policy Characteristics'!$C:$C,0))</f>
        <v>indst efficiency standards</v>
      </c>
      <c r="L624" s="197">
        <f>INDEX('Policy Characteristics'!F:F,MATCH(PolicyLevers!$C624,'Policy Characteristics'!$C:$C,0))</f>
        <v>0</v>
      </c>
      <c r="M624" s="197">
        <f>INDEX('Policy Characteristics'!G:G,MATCH(PolicyLevers!$C624,'Policy Characteristics'!$C:$C,0))</f>
        <v>0.25</v>
      </c>
      <c r="N624" s="197">
        <f>INDEX('Policy Characteristics'!H:H,MATCH(PolicyLevers!$C624,'Policy Characteristics'!$C:$C,0))</f>
        <v>0.01</v>
      </c>
      <c r="O624" s="199" t="str">
        <f>INDEX('Policy Characteristics'!I:I,MATCH(PolicyLevers!$C624,'Policy Characteristics'!$C:$C,0))</f>
        <v>% reduction in energy use</v>
      </c>
      <c r="P624" s="199"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199" t="str">
        <f>INDEX('Policy Characteristics'!K:K,MATCH(PolicyLevers!$C624,'Policy Characteristics'!$C:$C,0))</f>
        <v>industry-ag-main.html#eff-stds</v>
      </c>
      <c r="R624" s="199" t="str">
        <f>INDEX('Policy Characteristics'!L:L,MATCH(PolicyLevers!$C624,'Policy Characteristics'!$C:$C,0))</f>
        <v>industry-energy-efficiency-standards.html</v>
      </c>
      <c r="S624" s="219" t="str">
        <f>INDEX('Policy Characteristics'!M:M,MATCH(PolicyLevers!$C624,'Policy Characteristics'!$C:$C,0))</f>
        <v>U.S. DOE, 2016, Industrial Energy Efficiency Potential Analysis, https://energy.gov/sites/prod/files/2017/04/f34/energy-savings-by-state-industrial-methodology.pdf</v>
      </c>
      <c r="T624" s="199" t="str">
        <f>INDEX('Policy Characteristics'!N:N,MATCH(PolicyLevers!$C624,'Policy Characteristics'!$C:$C,0))</f>
        <v>U.S. DOE, 2016, Industrial Energy Efficiency Potential Analysis, https://energy.gov/sites/prod/files/2017/04/f34/energy-savings-by-state-industrial-methodology.pdf</v>
      </c>
      <c r="U624" s="181">
        <f>INDEX('Policy Characteristics'!O:O,MATCH(PolicyLevers!$C624,'Policy Characteristics'!$C:$C,0))</f>
        <v>0</v>
      </c>
    </row>
    <row r="625" spans="1:21" s="189" customFormat="1" x14ac:dyDescent="0.25">
      <c r="A625" s="350" t="str">
        <f>INDEX('Policy Characteristics'!A:A,MATCH(PolicyLevers!$C625,'Policy Characteristics'!$C:$C,0))</f>
        <v>Industry</v>
      </c>
      <c r="B625" s="354" t="str">
        <f>INDEX('Policy Characteristics'!B:B,MATCH(PolicyLevers!$C625,'Policy Characteristics'!$C:$C,0))</f>
        <v>Industry Energy Efficiency Standards</v>
      </c>
      <c r="C625" s="189" t="str">
        <f t="shared" si="33"/>
        <v>Percentage Improvement in Eqpt Efficiency Standards above BAU</v>
      </c>
      <c r="D625" s="191" t="s">
        <v>2056</v>
      </c>
      <c r="E625" s="184" t="s">
        <v>806</v>
      </c>
      <c r="F625" s="181" t="s">
        <v>2099</v>
      </c>
      <c r="G625" s="184" t="s">
        <v>807</v>
      </c>
      <c r="H625" s="43">
        <v>1179</v>
      </c>
      <c r="I625" s="356" t="s">
        <v>332</v>
      </c>
      <c r="J625" s="189" t="str">
        <f>INDEX('Policy Characteristics'!D:D,MATCH(PolicyLevers!$C625,'Policy Characteristics'!$C:$C,0))</f>
        <v>Industry Energy Efficiency Standards</v>
      </c>
      <c r="K625" s="197" t="str">
        <f>INDEX('Policy Characteristics'!E:E,MATCH(PolicyLevers!$C625,'Policy Characteristics'!$C:$C,0))</f>
        <v>indst efficiency standards</v>
      </c>
      <c r="L625" s="197">
        <f>INDEX('Policy Characteristics'!F:F,MATCH(PolicyLevers!$C625,'Policy Characteristics'!$C:$C,0))</f>
        <v>0</v>
      </c>
      <c r="M625" s="197">
        <f>INDEX('Policy Characteristics'!G:G,MATCH(PolicyLevers!$C625,'Policy Characteristics'!$C:$C,0))</f>
        <v>0.25</v>
      </c>
      <c r="N625" s="197">
        <f>INDEX('Policy Characteristics'!H:H,MATCH(PolicyLevers!$C625,'Policy Characteristics'!$C:$C,0))</f>
        <v>0.01</v>
      </c>
      <c r="O625" s="199" t="str">
        <f>INDEX('Policy Characteristics'!I:I,MATCH(PolicyLevers!$C625,'Policy Characteristics'!$C:$C,0))</f>
        <v>% reduction in energy use</v>
      </c>
      <c r="P625" s="199"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199" t="str">
        <f>INDEX('Policy Characteristics'!K:K,MATCH(PolicyLevers!$C625,'Policy Characteristics'!$C:$C,0))</f>
        <v>industry-ag-main.html#eff-stds</v>
      </c>
      <c r="R625" s="199" t="str">
        <f>INDEX('Policy Characteristics'!L:L,MATCH(PolicyLevers!$C625,'Policy Characteristics'!$C:$C,0))</f>
        <v>industry-energy-efficiency-standards.html</v>
      </c>
      <c r="S625" s="219" t="str">
        <f>INDEX('Policy Characteristics'!M:M,MATCH(PolicyLevers!$C625,'Policy Characteristics'!$C:$C,0))</f>
        <v>U.S. DOE, 2016, Industrial Energy Efficiency Potential Analysis, https://energy.gov/sites/prod/files/2017/04/f34/energy-savings-by-state-industrial-methodology.pdf</v>
      </c>
      <c r="T625" s="199" t="str">
        <f>INDEX('Policy Characteristics'!N:N,MATCH(PolicyLevers!$C625,'Policy Characteristics'!$C:$C,0))</f>
        <v>U.S. DOE, 2016, Industrial Energy Efficiency Potential Analysis, https://energy.gov/sites/prod/files/2017/04/f34/energy-savings-by-state-industrial-methodology.pdf</v>
      </c>
      <c r="U625" s="181">
        <f>INDEX('Policy Characteristics'!O:O,MATCH(PolicyLevers!$C625,'Policy Characteristics'!$C:$C,0))</f>
        <v>0</v>
      </c>
    </row>
    <row r="626" spans="1:21" s="189" customFormat="1" x14ac:dyDescent="0.25">
      <c r="A626" s="350" t="str">
        <f>INDEX('Policy Characteristics'!A:A,MATCH(PolicyLevers!$C626,'Policy Characteristics'!$C:$C,0))</f>
        <v>Industry</v>
      </c>
      <c r="B626" s="354" t="str">
        <f>INDEX('Policy Characteristics'!B:B,MATCH(PolicyLevers!$C626,'Policy Characteristics'!$C:$C,0))</f>
        <v>Industry Energy Efficiency Standards</v>
      </c>
      <c r="C626" s="189" t="str">
        <f t="shared" si="33"/>
        <v>Percentage Improvement in Eqpt Efficiency Standards above BAU</v>
      </c>
      <c r="D626" s="191" t="s">
        <v>2056</v>
      </c>
      <c r="E626" s="184" t="s">
        <v>808</v>
      </c>
      <c r="F626" s="181" t="s">
        <v>2099</v>
      </c>
      <c r="G626" s="184" t="s">
        <v>809</v>
      </c>
      <c r="H626" s="43">
        <v>1180</v>
      </c>
      <c r="I626" s="356" t="s">
        <v>310</v>
      </c>
      <c r="J626" s="189" t="str">
        <f>INDEX('Policy Characteristics'!D:D,MATCH(PolicyLevers!$C626,'Policy Characteristics'!$C:$C,0))</f>
        <v>Industry Energy Efficiency Standards</v>
      </c>
      <c r="K626" s="197" t="str">
        <f>INDEX('Policy Characteristics'!E:E,MATCH(PolicyLevers!$C626,'Policy Characteristics'!$C:$C,0))</f>
        <v>indst efficiency standards</v>
      </c>
      <c r="L626" s="197">
        <f>INDEX('Policy Characteristics'!F:F,MATCH(PolicyLevers!$C626,'Policy Characteristics'!$C:$C,0))</f>
        <v>0</v>
      </c>
      <c r="M626" s="197">
        <f>INDEX('Policy Characteristics'!G:G,MATCH(PolicyLevers!$C626,'Policy Characteristics'!$C:$C,0))</f>
        <v>0.25</v>
      </c>
      <c r="N626" s="197">
        <f>INDEX('Policy Characteristics'!H:H,MATCH(PolicyLevers!$C626,'Policy Characteristics'!$C:$C,0))</f>
        <v>0.01</v>
      </c>
      <c r="O626" s="199" t="str">
        <f>INDEX('Policy Characteristics'!I:I,MATCH(PolicyLevers!$C626,'Policy Characteristics'!$C:$C,0))</f>
        <v>% reduction in energy use</v>
      </c>
      <c r="P626" s="199"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199" t="str">
        <f>INDEX('Policy Characteristics'!K:K,MATCH(PolicyLevers!$C626,'Policy Characteristics'!$C:$C,0))</f>
        <v>industry-ag-main.html#eff-stds</v>
      </c>
      <c r="R626" s="199" t="str">
        <f>INDEX('Policy Characteristics'!L:L,MATCH(PolicyLevers!$C626,'Policy Characteristics'!$C:$C,0))</f>
        <v>industry-energy-efficiency-standards.html</v>
      </c>
      <c r="S626" s="219" t="str">
        <f>INDEX('Policy Characteristics'!M:M,MATCH(PolicyLevers!$C626,'Policy Characteristics'!$C:$C,0))</f>
        <v>U.S. DOE, 2016, Industrial Energy Efficiency Potential Analysis, https://energy.gov/sites/prod/files/2017/04/f34/energy-savings-by-state-industrial-methodology.pdf</v>
      </c>
      <c r="T626" s="199" t="str">
        <f>INDEX('Policy Characteristics'!N:N,MATCH(PolicyLevers!$C626,'Policy Characteristics'!$C:$C,0))</f>
        <v>U.S. DOE, 2016, Industrial Energy Efficiency Potential Analysis, https://energy.gov/sites/prod/files/2017/04/f34/energy-savings-by-state-industrial-methodology.pdf</v>
      </c>
      <c r="U626" s="181">
        <f>INDEX('Policy Characteristics'!O:O,MATCH(PolicyLevers!$C626,'Policy Characteristics'!$C:$C,0))</f>
        <v>0</v>
      </c>
    </row>
    <row r="627" spans="1:21" s="189" customFormat="1" x14ac:dyDescent="0.25">
      <c r="A627" s="350" t="str">
        <f>INDEX('Policy Characteristics'!A:A,MATCH(PolicyLevers!$C627,'Policy Characteristics'!$C:$C,0))</f>
        <v>Industry</v>
      </c>
      <c r="B627" s="354" t="str">
        <f>INDEX('Policy Characteristics'!B:B,MATCH(PolicyLevers!$C627,'Policy Characteristics'!$C:$C,0))</f>
        <v>Industry Energy Efficiency Standards</v>
      </c>
      <c r="C627" s="189" t="str">
        <f t="shared" si="33"/>
        <v>Percentage Improvement in Eqpt Efficiency Standards above BAU</v>
      </c>
      <c r="D627" s="191" t="s">
        <v>2056</v>
      </c>
      <c r="E627" s="184" t="s">
        <v>810</v>
      </c>
      <c r="F627" s="181" t="s">
        <v>2099</v>
      </c>
      <c r="G627" s="184" t="s">
        <v>811</v>
      </c>
      <c r="H627" s="43">
        <v>1181</v>
      </c>
      <c r="I627" s="356" t="s">
        <v>332</v>
      </c>
      <c r="J627" s="189" t="str">
        <f>INDEX('Policy Characteristics'!D:D,MATCH(PolicyLevers!$C627,'Policy Characteristics'!$C:$C,0))</f>
        <v>Industry Energy Efficiency Standards</v>
      </c>
      <c r="K627" s="197" t="str">
        <f>INDEX('Policy Characteristics'!E:E,MATCH(PolicyLevers!$C627,'Policy Characteristics'!$C:$C,0))</f>
        <v>indst efficiency standards</v>
      </c>
      <c r="L627" s="197">
        <f>INDEX('Policy Characteristics'!F:F,MATCH(PolicyLevers!$C627,'Policy Characteristics'!$C:$C,0))</f>
        <v>0</v>
      </c>
      <c r="M627" s="197">
        <f>INDEX('Policy Characteristics'!G:G,MATCH(PolicyLevers!$C627,'Policy Characteristics'!$C:$C,0))</f>
        <v>0.25</v>
      </c>
      <c r="N627" s="197">
        <f>INDEX('Policy Characteristics'!H:H,MATCH(PolicyLevers!$C627,'Policy Characteristics'!$C:$C,0))</f>
        <v>0.01</v>
      </c>
      <c r="O627" s="199" t="str">
        <f>INDEX('Policy Characteristics'!I:I,MATCH(PolicyLevers!$C627,'Policy Characteristics'!$C:$C,0))</f>
        <v>% reduction in energy use</v>
      </c>
      <c r="P627" s="199"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199" t="str">
        <f>INDEX('Policy Characteristics'!K:K,MATCH(PolicyLevers!$C627,'Policy Characteristics'!$C:$C,0))</f>
        <v>industry-ag-main.html#eff-stds</v>
      </c>
      <c r="R627" s="199" t="str">
        <f>INDEX('Policy Characteristics'!L:L,MATCH(PolicyLevers!$C627,'Policy Characteristics'!$C:$C,0))</f>
        <v>industry-energy-efficiency-standards.html</v>
      </c>
      <c r="S627" s="219" t="str">
        <f>INDEX('Policy Characteristics'!M:M,MATCH(PolicyLevers!$C627,'Policy Characteristics'!$C:$C,0))</f>
        <v>U.S. DOE, 2016, Industrial Energy Efficiency Potential Analysis, https://energy.gov/sites/prod/files/2017/04/f34/energy-savings-by-state-industrial-methodology.pdf</v>
      </c>
      <c r="T627" s="199" t="str">
        <f>INDEX('Policy Characteristics'!N:N,MATCH(PolicyLevers!$C627,'Policy Characteristics'!$C:$C,0))</f>
        <v>U.S. DOE, 2016, Industrial Energy Efficiency Potential Analysis, https://energy.gov/sites/prod/files/2017/04/f34/energy-savings-by-state-industrial-methodology.pdf</v>
      </c>
      <c r="U627" s="181">
        <f>INDEX('Policy Characteristics'!O:O,MATCH(PolicyLevers!$C627,'Policy Characteristics'!$C:$C,0))</f>
        <v>0</v>
      </c>
    </row>
    <row r="628" spans="1:21" s="189" customFormat="1" x14ac:dyDescent="0.25">
      <c r="A628" s="350" t="str">
        <f>INDEX('Policy Characteristics'!A:A,MATCH(PolicyLevers!$C628,'Policy Characteristics'!$C:$C,0))</f>
        <v>Industry</v>
      </c>
      <c r="B628" s="354" t="str">
        <f>INDEX('Policy Characteristics'!B:B,MATCH(PolicyLevers!$C628,'Policy Characteristics'!$C:$C,0))</f>
        <v>Industry Energy Efficiency Standards</v>
      </c>
      <c r="C628" s="189" t="str">
        <f t="shared" si="33"/>
        <v>Percentage Improvement in Eqpt Efficiency Standards above BAU</v>
      </c>
      <c r="D628" s="191" t="s">
        <v>2056</v>
      </c>
      <c r="E628" s="184" t="s">
        <v>812</v>
      </c>
      <c r="F628" s="181" t="s">
        <v>2099</v>
      </c>
      <c r="G628" s="184" t="s">
        <v>813</v>
      </c>
      <c r="H628" s="43">
        <v>1182</v>
      </c>
      <c r="I628" s="356" t="s">
        <v>332</v>
      </c>
      <c r="J628" s="189" t="str">
        <f>INDEX('Policy Characteristics'!D:D,MATCH(PolicyLevers!$C628,'Policy Characteristics'!$C:$C,0))</f>
        <v>Industry Energy Efficiency Standards</v>
      </c>
      <c r="K628" s="197" t="str">
        <f>INDEX('Policy Characteristics'!E:E,MATCH(PolicyLevers!$C628,'Policy Characteristics'!$C:$C,0))</f>
        <v>indst efficiency standards</v>
      </c>
      <c r="L628" s="197">
        <f>INDEX('Policy Characteristics'!F:F,MATCH(PolicyLevers!$C628,'Policy Characteristics'!$C:$C,0))</f>
        <v>0</v>
      </c>
      <c r="M628" s="197">
        <f>INDEX('Policy Characteristics'!G:G,MATCH(PolicyLevers!$C628,'Policy Characteristics'!$C:$C,0))</f>
        <v>0.25</v>
      </c>
      <c r="N628" s="197">
        <f>INDEX('Policy Characteristics'!H:H,MATCH(PolicyLevers!$C628,'Policy Characteristics'!$C:$C,0))</f>
        <v>0.01</v>
      </c>
      <c r="O628" s="199" t="str">
        <f>INDEX('Policy Characteristics'!I:I,MATCH(PolicyLevers!$C628,'Policy Characteristics'!$C:$C,0))</f>
        <v>% reduction in energy use</v>
      </c>
      <c r="P628" s="199"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199" t="str">
        <f>INDEX('Policy Characteristics'!K:K,MATCH(PolicyLevers!$C628,'Policy Characteristics'!$C:$C,0))</f>
        <v>industry-ag-main.html#eff-stds</v>
      </c>
      <c r="R628" s="199" t="str">
        <f>INDEX('Policy Characteristics'!L:L,MATCH(PolicyLevers!$C628,'Policy Characteristics'!$C:$C,0))</f>
        <v>industry-energy-efficiency-standards.html</v>
      </c>
      <c r="S628" s="219" t="str">
        <f>INDEX('Policy Characteristics'!M:M,MATCH(PolicyLevers!$C628,'Policy Characteristics'!$C:$C,0))</f>
        <v>U.S. DOE, 2016, Industrial Energy Efficiency Potential Analysis, https://energy.gov/sites/prod/files/2017/04/f34/energy-savings-by-state-industrial-methodology.pdf</v>
      </c>
      <c r="T628" s="199" t="str">
        <f>INDEX('Policy Characteristics'!N:N,MATCH(PolicyLevers!$C628,'Policy Characteristics'!$C:$C,0))</f>
        <v>U.S. DOE, 2016, Industrial Energy Efficiency Potential Analysis, https://energy.gov/sites/prod/files/2017/04/f34/energy-savings-by-state-industrial-methodology.pdf</v>
      </c>
      <c r="U628" s="181">
        <f>INDEX('Policy Characteristics'!O:O,MATCH(PolicyLevers!$C628,'Policy Characteristics'!$C:$C,0))</f>
        <v>0</v>
      </c>
    </row>
    <row r="629" spans="1:21" s="189" customFormat="1" x14ac:dyDescent="0.25">
      <c r="A629" s="350" t="str">
        <f>INDEX('Policy Characteristics'!A:A,MATCH(PolicyLevers!$C629,'Policy Characteristics'!$C:$C,0))</f>
        <v>Industry</v>
      </c>
      <c r="B629" s="354" t="str">
        <f>INDEX('Policy Characteristics'!B:B,MATCH(PolicyLevers!$C629,'Policy Characteristics'!$C:$C,0))</f>
        <v>Industry Energy Efficiency Standards</v>
      </c>
      <c r="C629" s="189" t="str">
        <f t="shared" si="33"/>
        <v>Percentage Improvement in Eqpt Efficiency Standards above BAU</v>
      </c>
      <c r="D629" s="191" t="s">
        <v>2056</v>
      </c>
      <c r="E629" s="184" t="s">
        <v>814</v>
      </c>
      <c r="F629" s="181" t="s">
        <v>2099</v>
      </c>
      <c r="G629" s="184" t="s">
        <v>815</v>
      </c>
      <c r="H629" s="43">
        <v>1183</v>
      </c>
      <c r="I629" s="356" t="s">
        <v>332</v>
      </c>
      <c r="J629" s="189" t="str">
        <f>INDEX('Policy Characteristics'!D:D,MATCH(PolicyLevers!$C629,'Policy Characteristics'!$C:$C,0))</f>
        <v>Industry Energy Efficiency Standards</v>
      </c>
      <c r="K629" s="197" t="str">
        <f>INDEX('Policy Characteristics'!E:E,MATCH(PolicyLevers!$C629,'Policy Characteristics'!$C:$C,0))</f>
        <v>indst efficiency standards</v>
      </c>
      <c r="L629" s="197">
        <f>INDEX('Policy Characteristics'!F:F,MATCH(PolicyLevers!$C629,'Policy Characteristics'!$C:$C,0))</f>
        <v>0</v>
      </c>
      <c r="M629" s="197">
        <f>INDEX('Policy Characteristics'!G:G,MATCH(PolicyLevers!$C629,'Policy Characteristics'!$C:$C,0))</f>
        <v>0.25</v>
      </c>
      <c r="N629" s="197">
        <f>INDEX('Policy Characteristics'!H:H,MATCH(PolicyLevers!$C629,'Policy Characteristics'!$C:$C,0))</f>
        <v>0.01</v>
      </c>
      <c r="O629" s="199" t="str">
        <f>INDEX('Policy Characteristics'!I:I,MATCH(PolicyLevers!$C629,'Policy Characteristics'!$C:$C,0))</f>
        <v>% reduction in energy use</v>
      </c>
      <c r="P629" s="199"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199" t="str">
        <f>INDEX('Policy Characteristics'!K:K,MATCH(PolicyLevers!$C629,'Policy Characteristics'!$C:$C,0))</f>
        <v>industry-ag-main.html#eff-stds</v>
      </c>
      <c r="R629" s="199" t="str">
        <f>INDEX('Policy Characteristics'!L:L,MATCH(PolicyLevers!$C629,'Policy Characteristics'!$C:$C,0))</f>
        <v>industry-energy-efficiency-standards.html</v>
      </c>
      <c r="S629" s="219" t="str">
        <f>INDEX('Policy Characteristics'!M:M,MATCH(PolicyLevers!$C629,'Policy Characteristics'!$C:$C,0))</f>
        <v>U.S. DOE, 2016, Industrial Energy Efficiency Potential Analysis, https://energy.gov/sites/prod/files/2017/04/f34/energy-savings-by-state-industrial-methodology.pdf</v>
      </c>
      <c r="T629" s="199" t="str">
        <f>INDEX('Policy Characteristics'!N:N,MATCH(PolicyLevers!$C629,'Policy Characteristics'!$C:$C,0))</f>
        <v>U.S. DOE, 2016, Industrial Energy Efficiency Potential Analysis, https://energy.gov/sites/prod/files/2017/04/f34/energy-savings-by-state-industrial-methodology.pdf</v>
      </c>
      <c r="U629" s="181">
        <f>INDEX('Policy Characteristics'!O:O,MATCH(PolicyLevers!$C629,'Policy Characteristics'!$C:$C,0))</f>
        <v>0</v>
      </c>
    </row>
    <row r="630" spans="1:21" s="189" customFormat="1" x14ac:dyDescent="0.25">
      <c r="A630" s="350" t="str">
        <f>INDEX('Policy Characteristics'!A:A,MATCH(PolicyLevers!$C630,'Policy Characteristics'!$C:$C,0))</f>
        <v>Industry</v>
      </c>
      <c r="B630" s="354" t="str">
        <f>INDEX('Policy Characteristics'!B:B,MATCH(PolicyLevers!$C630,'Policy Characteristics'!$C:$C,0))</f>
        <v>Industry Energy Efficiency Standards</v>
      </c>
      <c r="C630" s="189" t="str">
        <f t="shared" si="33"/>
        <v>Percentage Improvement in Eqpt Efficiency Standards above BAU</v>
      </c>
      <c r="D630" s="191" t="s">
        <v>2056</v>
      </c>
      <c r="E630" s="184" t="s">
        <v>816</v>
      </c>
      <c r="F630" s="181" t="s">
        <v>2099</v>
      </c>
      <c r="G630" s="184" t="s">
        <v>817</v>
      </c>
      <c r="H630" s="43">
        <v>1184</v>
      </c>
      <c r="I630" s="356" t="s">
        <v>332</v>
      </c>
      <c r="J630" s="189" t="str">
        <f>INDEX('Policy Characteristics'!D:D,MATCH(PolicyLevers!$C630,'Policy Characteristics'!$C:$C,0))</f>
        <v>Industry Energy Efficiency Standards</v>
      </c>
      <c r="K630" s="197" t="str">
        <f>INDEX('Policy Characteristics'!E:E,MATCH(PolicyLevers!$C630,'Policy Characteristics'!$C:$C,0))</f>
        <v>indst efficiency standards</v>
      </c>
      <c r="L630" s="197">
        <f>INDEX('Policy Characteristics'!F:F,MATCH(PolicyLevers!$C630,'Policy Characteristics'!$C:$C,0))</f>
        <v>0</v>
      </c>
      <c r="M630" s="197">
        <f>INDEX('Policy Characteristics'!G:G,MATCH(PolicyLevers!$C630,'Policy Characteristics'!$C:$C,0))</f>
        <v>0.25</v>
      </c>
      <c r="N630" s="197">
        <f>INDEX('Policy Characteristics'!H:H,MATCH(PolicyLevers!$C630,'Policy Characteristics'!$C:$C,0))</f>
        <v>0.01</v>
      </c>
      <c r="O630" s="199" t="str">
        <f>INDEX('Policy Characteristics'!I:I,MATCH(PolicyLevers!$C630,'Policy Characteristics'!$C:$C,0))</f>
        <v>% reduction in energy use</v>
      </c>
      <c r="P630" s="199"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199" t="str">
        <f>INDEX('Policy Characteristics'!K:K,MATCH(PolicyLevers!$C630,'Policy Characteristics'!$C:$C,0))</f>
        <v>industry-ag-main.html#eff-stds</v>
      </c>
      <c r="R630" s="199" t="str">
        <f>INDEX('Policy Characteristics'!L:L,MATCH(PolicyLevers!$C630,'Policy Characteristics'!$C:$C,0))</f>
        <v>industry-energy-efficiency-standards.html</v>
      </c>
      <c r="S630" s="219" t="str">
        <f>INDEX('Policy Characteristics'!M:M,MATCH(PolicyLevers!$C630,'Policy Characteristics'!$C:$C,0))</f>
        <v>U.S. DOE, 2016, Industrial Energy Efficiency Potential Analysis, https://energy.gov/sites/prod/files/2017/04/f34/energy-savings-by-state-industrial-methodology.pdf</v>
      </c>
      <c r="T630" s="199" t="str">
        <f>INDEX('Policy Characteristics'!N:N,MATCH(PolicyLevers!$C630,'Policy Characteristics'!$C:$C,0))</f>
        <v>U.S. DOE, 2016, Industrial Energy Efficiency Potential Analysis, https://energy.gov/sites/prod/files/2017/04/f34/energy-savings-by-state-industrial-methodology.pdf</v>
      </c>
      <c r="U630" s="181">
        <f>INDEX('Policy Characteristics'!O:O,MATCH(PolicyLevers!$C630,'Policy Characteristics'!$C:$C,0))</f>
        <v>0</v>
      </c>
    </row>
    <row r="631" spans="1:21" s="189" customFormat="1" x14ac:dyDescent="0.25">
      <c r="A631" s="350" t="str">
        <f>INDEX('Policy Characteristics'!A:A,MATCH(PolicyLevers!$C631,'Policy Characteristics'!$C:$C,0))</f>
        <v>Industry</v>
      </c>
      <c r="B631" s="354" t="str">
        <f>INDEX('Policy Characteristics'!B:B,MATCH(PolicyLevers!$C631,'Policy Characteristics'!$C:$C,0))</f>
        <v>Industry Energy Efficiency Standards</v>
      </c>
      <c r="C631" s="189" t="str">
        <f t="shared" si="33"/>
        <v>Percentage Improvement in Eqpt Efficiency Standards above BAU</v>
      </c>
      <c r="D631" s="191" t="s">
        <v>2056</v>
      </c>
      <c r="E631" s="184" t="s">
        <v>818</v>
      </c>
      <c r="F631" s="181" t="s">
        <v>2099</v>
      </c>
      <c r="G631" s="184" t="s">
        <v>819</v>
      </c>
      <c r="H631" s="43">
        <v>1185</v>
      </c>
      <c r="I631" s="356" t="s">
        <v>332</v>
      </c>
      <c r="J631" s="189" t="str">
        <f>INDEX('Policy Characteristics'!D:D,MATCH(PolicyLevers!$C631,'Policy Characteristics'!$C:$C,0))</f>
        <v>Industry Energy Efficiency Standards</v>
      </c>
      <c r="K631" s="197" t="str">
        <f>INDEX('Policy Characteristics'!E:E,MATCH(PolicyLevers!$C631,'Policy Characteristics'!$C:$C,0))</f>
        <v>indst efficiency standards</v>
      </c>
      <c r="L631" s="197">
        <f>INDEX('Policy Characteristics'!F:F,MATCH(PolicyLevers!$C631,'Policy Characteristics'!$C:$C,0))</f>
        <v>0</v>
      </c>
      <c r="M631" s="197">
        <f>INDEX('Policy Characteristics'!G:G,MATCH(PolicyLevers!$C631,'Policy Characteristics'!$C:$C,0))</f>
        <v>0.25</v>
      </c>
      <c r="N631" s="197">
        <f>INDEX('Policy Characteristics'!H:H,MATCH(PolicyLevers!$C631,'Policy Characteristics'!$C:$C,0))</f>
        <v>0.01</v>
      </c>
      <c r="O631" s="199" t="str">
        <f>INDEX('Policy Characteristics'!I:I,MATCH(PolicyLevers!$C631,'Policy Characteristics'!$C:$C,0))</f>
        <v>% reduction in energy use</v>
      </c>
      <c r="P631" s="199"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199" t="str">
        <f>INDEX('Policy Characteristics'!K:K,MATCH(PolicyLevers!$C631,'Policy Characteristics'!$C:$C,0))</f>
        <v>industry-ag-main.html#eff-stds</v>
      </c>
      <c r="R631" s="199" t="str">
        <f>INDEX('Policy Characteristics'!L:L,MATCH(PolicyLevers!$C631,'Policy Characteristics'!$C:$C,0))</f>
        <v>industry-energy-efficiency-standards.html</v>
      </c>
      <c r="S631" s="219" t="str">
        <f>INDEX('Policy Characteristics'!M:M,MATCH(PolicyLevers!$C631,'Policy Characteristics'!$C:$C,0))</f>
        <v>U.S. DOE, 2016, Industrial Energy Efficiency Potential Analysis, https://energy.gov/sites/prod/files/2017/04/f34/energy-savings-by-state-industrial-methodology.pdf</v>
      </c>
      <c r="T631" s="199" t="str">
        <f>INDEX('Policy Characteristics'!N:N,MATCH(PolicyLevers!$C631,'Policy Characteristics'!$C:$C,0))</f>
        <v>U.S. DOE, 2016, Industrial Energy Efficiency Potential Analysis, https://energy.gov/sites/prod/files/2017/04/f34/energy-savings-by-state-industrial-methodology.pdf</v>
      </c>
      <c r="U631" s="181">
        <f>INDEX('Policy Characteristics'!O:O,MATCH(PolicyLevers!$C631,'Policy Characteristics'!$C:$C,0))</f>
        <v>0</v>
      </c>
    </row>
    <row r="632" spans="1:21" s="189" customFormat="1" x14ac:dyDescent="0.25">
      <c r="A632" s="350" t="str">
        <f>INDEX('Policy Characteristics'!A:A,MATCH(PolicyLevers!$C632,'Policy Characteristics'!$C:$C,0))</f>
        <v>Industry</v>
      </c>
      <c r="B632" s="354" t="str">
        <f>INDEX('Policy Characteristics'!B:B,MATCH(PolicyLevers!$C632,'Policy Characteristics'!$C:$C,0))</f>
        <v>Industry Energy Efficiency Standards</v>
      </c>
      <c r="C632" s="189" t="str">
        <f t="shared" si="33"/>
        <v>Percentage Improvement in Eqpt Efficiency Standards above BAU</v>
      </c>
      <c r="D632" s="191" t="s">
        <v>2056</v>
      </c>
      <c r="E632" s="184" t="s">
        <v>820</v>
      </c>
      <c r="F632" s="181" t="s">
        <v>2099</v>
      </c>
      <c r="G632" s="184" t="s">
        <v>821</v>
      </c>
      <c r="H632" s="43">
        <v>1186</v>
      </c>
      <c r="I632" s="356" t="s">
        <v>332</v>
      </c>
      <c r="J632" s="189" t="str">
        <f>INDEX('Policy Characteristics'!D:D,MATCH(PolicyLevers!$C632,'Policy Characteristics'!$C:$C,0))</f>
        <v>Industry Energy Efficiency Standards</v>
      </c>
      <c r="K632" s="197" t="str">
        <f>INDEX('Policy Characteristics'!E:E,MATCH(PolicyLevers!$C632,'Policy Characteristics'!$C:$C,0))</f>
        <v>indst efficiency standards</v>
      </c>
      <c r="L632" s="197">
        <f>INDEX('Policy Characteristics'!F:F,MATCH(PolicyLevers!$C632,'Policy Characteristics'!$C:$C,0))</f>
        <v>0</v>
      </c>
      <c r="M632" s="197">
        <f>INDEX('Policy Characteristics'!G:G,MATCH(PolicyLevers!$C632,'Policy Characteristics'!$C:$C,0))</f>
        <v>0.25</v>
      </c>
      <c r="N632" s="197">
        <f>INDEX('Policy Characteristics'!H:H,MATCH(PolicyLevers!$C632,'Policy Characteristics'!$C:$C,0))</f>
        <v>0.01</v>
      </c>
      <c r="O632" s="199" t="str">
        <f>INDEX('Policy Characteristics'!I:I,MATCH(PolicyLevers!$C632,'Policy Characteristics'!$C:$C,0))</f>
        <v>% reduction in energy use</v>
      </c>
      <c r="P632" s="199"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199" t="str">
        <f>INDEX('Policy Characteristics'!K:K,MATCH(PolicyLevers!$C632,'Policy Characteristics'!$C:$C,0))</f>
        <v>industry-ag-main.html#eff-stds</v>
      </c>
      <c r="R632" s="199" t="str">
        <f>INDEX('Policy Characteristics'!L:L,MATCH(PolicyLevers!$C632,'Policy Characteristics'!$C:$C,0))</f>
        <v>industry-energy-efficiency-standards.html</v>
      </c>
      <c r="S632" s="219" t="str">
        <f>INDEX('Policy Characteristics'!M:M,MATCH(PolicyLevers!$C632,'Policy Characteristics'!$C:$C,0))</f>
        <v>U.S. DOE, 2016, Industrial Energy Efficiency Potential Analysis, https://energy.gov/sites/prod/files/2017/04/f34/energy-savings-by-state-industrial-methodology.pdf</v>
      </c>
      <c r="T632" s="199" t="str">
        <f>INDEX('Policy Characteristics'!N:N,MATCH(PolicyLevers!$C632,'Policy Characteristics'!$C:$C,0))</f>
        <v>U.S. DOE, 2016, Industrial Energy Efficiency Potential Analysis, https://energy.gov/sites/prod/files/2017/04/f34/energy-savings-by-state-industrial-methodology.pdf</v>
      </c>
      <c r="U632" s="181">
        <f>INDEX('Policy Characteristics'!O:O,MATCH(PolicyLevers!$C632,'Policy Characteristics'!$C:$C,0))</f>
        <v>0</v>
      </c>
    </row>
    <row r="633" spans="1:21" s="189" customFormat="1" x14ac:dyDescent="0.25">
      <c r="A633" s="350" t="str">
        <f>INDEX('Policy Characteristics'!A:A,MATCH(PolicyLevers!$C633,'Policy Characteristics'!$C:$C,0))</f>
        <v>Industry</v>
      </c>
      <c r="B633" s="354" t="str">
        <f>INDEX('Policy Characteristics'!B:B,MATCH(PolicyLevers!$C633,'Policy Characteristics'!$C:$C,0))</f>
        <v>Industry Energy Efficiency Standards</v>
      </c>
      <c r="C633" s="189" t="str">
        <f t="shared" si="33"/>
        <v>Percentage Improvement in Eqpt Efficiency Standards above BAU</v>
      </c>
      <c r="D633" s="191" t="s">
        <v>2056</v>
      </c>
      <c r="E633" s="184" t="s">
        <v>822</v>
      </c>
      <c r="F633" s="181" t="s">
        <v>2099</v>
      </c>
      <c r="G633" s="184" t="s">
        <v>823</v>
      </c>
      <c r="H633" s="43">
        <v>1187</v>
      </c>
      <c r="I633" s="356" t="s">
        <v>332</v>
      </c>
      <c r="J633" s="189" t="str">
        <f>INDEX('Policy Characteristics'!D:D,MATCH(PolicyLevers!$C633,'Policy Characteristics'!$C:$C,0))</f>
        <v>Industry Energy Efficiency Standards</v>
      </c>
      <c r="K633" s="197" t="str">
        <f>INDEX('Policy Characteristics'!E:E,MATCH(PolicyLevers!$C633,'Policy Characteristics'!$C:$C,0))</f>
        <v>indst efficiency standards</v>
      </c>
      <c r="L633" s="197">
        <f>INDEX('Policy Characteristics'!F:F,MATCH(PolicyLevers!$C633,'Policy Characteristics'!$C:$C,0))</f>
        <v>0</v>
      </c>
      <c r="M633" s="197">
        <f>INDEX('Policy Characteristics'!G:G,MATCH(PolicyLevers!$C633,'Policy Characteristics'!$C:$C,0))</f>
        <v>0.25</v>
      </c>
      <c r="N633" s="197">
        <f>INDEX('Policy Characteristics'!H:H,MATCH(PolicyLevers!$C633,'Policy Characteristics'!$C:$C,0))</f>
        <v>0.01</v>
      </c>
      <c r="O633" s="199" t="str">
        <f>INDEX('Policy Characteristics'!I:I,MATCH(PolicyLevers!$C633,'Policy Characteristics'!$C:$C,0))</f>
        <v>% reduction in energy use</v>
      </c>
      <c r="P633" s="199"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199" t="str">
        <f>INDEX('Policy Characteristics'!K:K,MATCH(PolicyLevers!$C633,'Policy Characteristics'!$C:$C,0))</f>
        <v>industry-ag-main.html#eff-stds</v>
      </c>
      <c r="R633" s="199" t="str">
        <f>INDEX('Policy Characteristics'!L:L,MATCH(PolicyLevers!$C633,'Policy Characteristics'!$C:$C,0))</f>
        <v>industry-energy-efficiency-standards.html</v>
      </c>
      <c r="S633" s="219" t="str">
        <f>INDEX('Policy Characteristics'!M:M,MATCH(PolicyLevers!$C633,'Policy Characteristics'!$C:$C,0))</f>
        <v>U.S. DOE, 2016, Industrial Energy Efficiency Potential Analysis, https://energy.gov/sites/prod/files/2017/04/f34/energy-savings-by-state-industrial-methodology.pdf</v>
      </c>
      <c r="T633" s="199" t="str">
        <f>INDEX('Policy Characteristics'!N:N,MATCH(PolicyLevers!$C633,'Policy Characteristics'!$C:$C,0))</f>
        <v>U.S. DOE, 2016, Industrial Energy Efficiency Potential Analysis, https://energy.gov/sites/prod/files/2017/04/f34/energy-savings-by-state-industrial-methodology.pdf</v>
      </c>
      <c r="U633" s="181">
        <f>INDEX('Policy Characteristics'!O:O,MATCH(PolicyLevers!$C633,'Policy Characteristics'!$C:$C,0))</f>
        <v>0</v>
      </c>
    </row>
    <row r="634" spans="1:21" s="189" customFormat="1" x14ac:dyDescent="0.25">
      <c r="A634" s="350" t="str">
        <f>INDEX('Policy Characteristics'!A:A,MATCH(PolicyLevers!$C634,'Policy Characteristics'!$C:$C,0))</f>
        <v>Industry</v>
      </c>
      <c r="B634" s="354" t="str">
        <f>INDEX('Policy Characteristics'!B:B,MATCH(PolicyLevers!$C634,'Policy Characteristics'!$C:$C,0))</f>
        <v>Industry Energy Efficiency Standards</v>
      </c>
      <c r="C634" s="189" t="str">
        <f t="shared" si="33"/>
        <v>Percentage Improvement in Eqpt Efficiency Standards above BAU</v>
      </c>
      <c r="D634" s="191" t="s">
        <v>2054</v>
      </c>
      <c r="E634" s="184" t="s">
        <v>799</v>
      </c>
      <c r="F634" s="181" t="s">
        <v>2112</v>
      </c>
      <c r="G634" s="184" t="s">
        <v>800</v>
      </c>
      <c r="H634" s="43">
        <v>1188</v>
      </c>
      <c r="I634" s="356" t="s">
        <v>310</v>
      </c>
      <c r="J634" s="189" t="str">
        <f>INDEX('Policy Characteristics'!D:D,MATCH(PolicyLevers!$C634,'Policy Characteristics'!$C:$C,0))</f>
        <v>Industry Energy Efficiency Standards</v>
      </c>
      <c r="K634" s="197" t="str">
        <f>INDEX('Policy Characteristics'!E:E,MATCH(PolicyLevers!$C634,'Policy Characteristics'!$C:$C,0))</f>
        <v>indst efficiency standards</v>
      </c>
      <c r="L634" s="197">
        <f>INDEX('Policy Characteristics'!F:F,MATCH(PolicyLevers!$C634,'Policy Characteristics'!$C:$C,0))</f>
        <v>0</v>
      </c>
      <c r="M634" s="197">
        <f>INDEX('Policy Characteristics'!G:G,MATCH(PolicyLevers!$C634,'Policy Characteristics'!$C:$C,0))</f>
        <v>0.25</v>
      </c>
      <c r="N634" s="197">
        <f>INDEX('Policy Characteristics'!H:H,MATCH(PolicyLevers!$C634,'Policy Characteristics'!$C:$C,0))</f>
        <v>0.01</v>
      </c>
      <c r="O634" s="199" t="str">
        <f>INDEX('Policy Characteristics'!I:I,MATCH(PolicyLevers!$C634,'Policy Characteristics'!$C:$C,0))</f>
        <v>% reduction in energy use</v>
      </c>
      <c r="P634" s="199"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199" t="str">
        <f>INDEX('Policy Characteristics'!K:K,MATCH(PolicyLevers!$C634,'Policy Characteristics'!$C:$C,0))</f>
        <v>industry-ag-main.html#eff-stds</v>
      </c>
      <c r="R634" s="199" t="str">
        <f>INDEX('Policy Characteristics'!L:L,MATCH(PolicyLevers!$C634,'Policy Characteristics'!$C:$C,0))</f>
        <v>industry-energy-efficiency-standards.html</v>
      </c>
      <c r="S634" s="219" t="str">
        <f>INDEX('Policy Characteristics'!M:M,MATCH(PolicyLevers!$C634,'Policy Characteristics'!$C:$C,0))</f>
        <v>U.S. DOE, 2016, Industrial Energy Efficiency Potential Analysis, https://energy.gov/sites/prod/files/2017/04/f34/energy-savings-by-state-industrial-methodology.pdf</v>
      </c>
      <c r="T634" s="199" t="str">
        <f>INDEX('Policy Characteristics'!N:N,MATCH(PolicyLevers!$C634,'Policy Characteristics'!$C:$C,0))</f>
        <v>U.S. DOE, 2016, Industrial Energy Efficiency Potential Analysis, https://energy.gov/sites/prod/files/2017/04/f34/energy-savings-by-state-industrial-methodology.pdf</v>
      </c>
      <c r="U634" s="181">
        <f>INDEX('Policy Characteristics'!O:O,MATCH(PolicyLevers!$C634,'Policy Characteristics'!$C:$C,0))</f>
        <v>0</v>
      </c>
    </row>
    <row r="635" spans="1:21" s="189" customFormat="1" x14ac:dyDescent="0.25">
      <c r="A635" s="350" t="str">
        <f>INDEX('Policy Characteristics'!A:A,MATCH(PolicyLevers!$C635,'Policy Characteristics'!$C:$C,0))</f>
        <v>Industry</v>
      </c>
      <c r="B635" s="354" t="str">
        <f>INDEX('Policy Characteristics'!B:B,MATCH(PolicyLevers!$C635,'Policy Characteristics'!$C:$C,0))</f>
        <v>Industry Energy Efficiency Standards</v>
      </c>
      <c r="C635" s="189" t="str">
        <f t="shared" si="33"/>
        <v>Percentage Improvement in Eqpt Efficiency Standards above BAU</v>
      </c>
      <c r="D635" s="191" t="s">
        <v>2054</v>
      </c>
      <c r="E635" s="184" t="s">
        <v>806</v>
      </c>
      <c r="F635" s="181" t="s">
        <v>2112</v>
      </c>
      <c r="G635" s="184" t="s">
        <v>807</v>
      </c>
      <c r="H635" s="43">
        <v>1189</v>
      </c>
      <c r="I635" s="356" t="s">
        <v>332</v>
      </c>
      <c r="J635" s="189" t="str">
        <f>INDEX('Policy Characteristics'!D:D,MATCH(PolicyLevers!$C635,'Policy Characteristics'!$C:$C,0))</f>
        <v>Industry Energy Efficiency Standards</v>
      </c>
      <c r="K635" s="197" t="str">
        <f>INDEX('Policy Characteristics'!E:E,MATCH(PolicyLevers!$C635,'Policy Characteristics'!$C:$C,0))</f>
        <v>indst efficiency standards</v>
      </c>
      <c r="L635" s="197">
        <f>INDEX('Policy Characteristics'!F:F,MATCH(PolicyLevers!$C635,'Policy Characteristics'!$C:$C,0))</f>
        <v>0</v>
      </c>
      <c r="M635" s="197">
        <f>INDEX('Policy Characteristics'!G:G,MATCH(PolicyLevers!$C635,'Policy Characteristics'!$C:$C,0))</f>
        <v>0.25</v>
      </c>
      <c r="N635" s="197">
        <f>INDEX('Policy Characteristics'!H:H,MATCH(PolicyLevers!$C635,'Policy Characteristics'!$C:$C,0))</f>
        <v>0.01</v>
      </c>
      <c r="O635" s="199" t="str">
        <f>INDEX('Policy Characteristics'!I:I,MATCH(PolicyLevers!$C635,'Policy Characteristics'!$C:$C,0))</f>
        <v>% reduction in energy use</v>
      </c>
      <c r="P635" s="199"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199" t="str">
        <f>INDEX('Policy Characteristics'!K:K,MATCH(PolicyLevers!$C635,'Policy Characteristics'!$C:$C,0))</f>
        <v>industry-ag-main.html#eff-stds</v>
      </c>
      <c r="R635" s="199" t="str">
        <f>INDEX('Policy Characteristics'!L:L,MATCH(PolicyLevers!$C635,'Policy Characteristics'!$C:$C,0))</f>
        <v>industry-energy-efficiency-standards.html</v>
      </c>
      <c r="S635" s="219" t="str">
        <f>INDEX('Policy Characteristics'!M:M,MATCH(PolicyLevers!$C635,'Policy Characteristics'!$C:$C,0))</f>
        <v>U.S. DOE, 2016, Industrial Energy Efficiency Potential Analysis, https://energy.gov/sites/prod/files/2017/04/f34/energy-savings-by-state-industrial-methodology.pdf</v>
      </c>
      <c r="T635" s="199" t="str">
        <f>INDEX('Policy Characteristics'!N:N,MATCH(PolicyLevers!$C635,'Policy Characteristics'!$C:$C,0))</f>
        <v>U.S. DOE, 2016, Industrial Energy Efficiency Potential Analysis, https://energy.gov/sites/prod/files/2017/04/f34/energy-savings-by-state-industrial-methodology.pdf</v>
      </c>
      <c r="U635" s="181">
        <f>INDEX('Policy Characteristics'!O:O,MATCH(PolicyLevers!$C635,'Policy Characteristics'!$C:$C,0))</f>
        <v>0</v>
      </c>
    </row>
    <row r="636" spans="1:21" s="189" customFormat="1" x14ac:dyDescent="0.25">
      <c r="A636" s="350" t="str">
        <f>INDEX('Policy Characteristics'!A:A,MATCH(PolicyLevers!$C636,'Policy Characteristics'!$C:$C,0))</f>
        <v>Industry</v>
      </c>
      <c r="B636" s="354" t="str">
        <f>INDEX('Policy Characteristics'!B:B,MATCH(PolicyLevers!$C636,'Policy Characteristics'!$C:$C,0))</f>
        <v>Industry Energy Efficiency Standards</v>
      </c>
      <c r="C636" s="189" t="str">
        <f t="shared" si="33"/>
        <v>Percentage Improvement in Eqpt Efficiency Standards above BAU</v>
      </c>
      <c r="D636" s="191" t="s">
        <v>2054</v>
      </c>
      <c r="E636" s="184" t="s">
        <v>808</v>
      </c>
      <c r="F636" s="181" t="s">
        <v>2112</v>
      </c>
      <c r="G636" s="184" t="s">
        <v>809</v>
      </c>
      <c r="H636" s="43">
        <v>1190</v>
      </c>
      <c r="I636" s="356" t="s">
        <v>332</v>
      </c>
      <c r="J636" s="189" t="str">
        <f>INDEX('Policy Characteristics'!D:D,MATCH(PolicyLevers!$C636,'Policy Characteristics'!$C:$C,0))</f>
        <v>Industry Energy Efficiency Standards</v>
      </c>
      <c r="K636" s="197" t="str">
        <f>INDEX('Policy Characteristics'!E:E,MATCH(PolicyLevers!$C636,'Policy Characteristics'!$C:$C,0))</f>
        <v>indst efficiency standards</v>
      </c>
      <c r="L636" s="197">
        <f>INDEX('Policy Characteristics'!F:F,MATCH(PolicyLevers!$C636,'Policy Characteristics'!$C:$C,0))</f>
        <v>0</v>
      </c>
      <c r="M636" s="197">
        <f>INDEX('Policy Characteristics'!G:G,MATCH(PolicyLevers!$C636,'Policy Characteristics'!$C:$C,0))</f>
        <v>0.25</v>
      </c>
      <c r="N636" s="197">
        <f>INDEX('Policy Characteristics'!H:H,MATCH(PolicyLevers!$C636,'Policy Characteristics'!$C:$C,0))</f>
        <v>0.01</v>
      </c>
      <c r="O636" s="199" t="str">
        <f>INDEX('Policy Characteristics'!I:I,MATCH(PolicyLevers!$C636,'Policy Characteristics'!$C:$C,0))</f>
        <v>% reduction in energy use</v>
      </c>
      <c r="P636" s="199"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199" t="str">
        <f>INDEX('Policy Characteristics'!K:K,MATCH(PolicyLevers!$C636,'Policy Characteristics'!$C:$C,0))</f>
        <v>industry-ag-main.html#eff-stds</v>
      </c>
      <c r="R636" s="199" t="str">
        <f>INDEX('Policy Characteristics'!L:L,MATCH(PolicyLevers!$C636,'Policy Characteristics'!$C:$C,0))</f>
        <v>industry-energy-efficiency-standards.html</v>
      </c>
      <c r="S636" s="219" t="str">
        <f>INDEX('Policy Characteristics'!M:M,MATCH(PolicyLevers!$C636,'Policy Characteristics'!$C:$C,0))</f>
        <v>U.S. DOE, 2016, Industrial Energy Efficiency Potential Analysis, https://energy.gov/sites/prod/files/2017/04/f34/energy-savings-by-state-industrial-methodology.pdf</v>
      </c>
      <c r="T636" s="199" t="str">
        <f>INDEX('Policy Characteristics'!N:N,MATCH(PolicyLevers!$C636,'Policy Characteristics'!$C:$C,0))</f>
        <v>U.S. DOE, 2016, Industrial Energy Efficiency Potential Analysis, https://energy.gov/sites/prod/files/2017/04/f34/energy-savings-by-state-industrial-methodology.pdf</v>
      </c>
      <c r="U636" s="181">
        <f>INDEX('Policy Characteristics'!O:O,MATCH(PolicyLevers!$C636,'Policy Characteristics'!$C:$C,0))</f>
        <v>0</v>
      </c>
    </row>
    <row r="637" spans="1:21" s="189" customFormat="1" x14ac:dyDescent="0.25">
      <c r="A637" s="350" t="str">
        <f>INDEX('Policy Characteristics'!A:A,MATCH(PolicyLevers!$C637,'Policy Characteristics'!$C:$C,0))</f>
        <v>Industry</v>
      </c>
      <c r="B637" s="354" t="str">
        <f>INDEX('Policy Characteristics'!B:B,MATCH(PolicyLevers!$C637,'Policy Characteristics'!$C:$C,0))</f>
        <v>Industry Energy Efficiency Standards</v>
      </c>
      <c r="C637" s="189" t="str">
        <f t="shared" si="33"/>
        <v>Percentage Improvement in Eqpt Efficiency Standards above BAU</v>
      </c>
      <c r="D637" s="191" t="s">
        <v>2054</v>
      </c>
      <c r="E637" s="184" t="s">
        <v>810</v>
      </c>
      <c r="F637" s="181" t="s">
        <v>2112</v>
      </c>
      <c r="G637" s="184" t="s">
        <v>811</v>
      </c>
      <c r="H637" s="43">
        <v>1191</v>
      </c>
      <c r="I637" s="356" t="s">
        <v>332</v>
      </c>
      <c r="J637" s="189" t="str">
        <f>INDEX('Policy Characteristics'!D:D,MATCH(PolicyLevers!$C637,'Policy Characteristics'!$C:$C,0))</f>
        <v>Industry Energy Efficiency Standards</v>
      </c>
      <c r="K637" s="197" t="str">
        <f>INDEX('Policy Characteristics'!E:E,MATCH(PolicyLevers!$C637,'Policy Characteristics'!$C:$C,0))</f>
        <v>indst efficiency standards</v>
      </c>
      <c r="L637" s="197">
        <f>INDEX('Policy Characteristics'!F:F,MATCH(PolicyLevers!$C637,'Policy Characteristics'!$C:$C,0))</f>
        <v>0</v>
      </c>
      <c r="M637" s="197">
        <f>INDEX('Policy Characteristics'!G:G,MATCH(PolicyLevers!$C637,'Policy Characteristics'!$C:$C,0))</f>
        <v>0.25</v>
      </c>
      <c r="N637" s="197">
        <f>INDEX('Policy Characteristics'!H:H,MATCH(PolicyLevers!$C637,'Policy Characteristics'!$C:$C,0))</f>
        <v>0.01</v>
      </c>
      <c r="O637" s="199" t="str">
        <f>INDEX('Policy Characteristics'!I:I,MATCH(PolicyLevers!$C637,'Policy Characteristics'!$C:$C,0))</f>
        <v>% reduction in energy use</v>
      </c>
      <c r="P637" s="199"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199" t="str">
        <f>INDEX('Policy Characteristics'!K:K,MATCH(PolicyLevers!$C637,'Policy Characteristics'!$C:$C,0))</f>
        <v>industry-ag-main.html#eff-stds</v>
      </c>
      <c r="R637" s="199" t="str">
        <f>INDEX('Policy Characteristics'!L:L,MATCH(PolicyLevers!$C637,'Policy Characteristics'!$C:$C,0))</f>
        <v>industry-energy-efficiency-standards.html</v>
      </c>
      <c r="S637" s="219" t="str">
        <f>INDEX('Policy Characteristics'!M:M,MATCH(PolicyLevers!$C637,'Policy Characteristics'!$C:$C,0))</f>
        <v>U.S. DOE, 2016, Industrial Energy Efficiency Potential Analysis, https://energy.gov/sites/prod/files/2017/04/f34/energy-savings-by-state-industrial-methodology.pdf</v>
      </c>
      <c r="T637" s="199" t="str">
        <f>INDEX('Policy Characteristics'!N:N,MATCH(PolicyLevers!$C637,'Policy Characteristics'!$C:$C,0))</f>
        <v>U.S. DOE, 2016, Industrial Energy Efficiency Potential Analysis, https://energy.gov/sites/prod/files/2017/04/f34/energy-savings-by-state-industrial-methodology.pdf</v>
      </c>
      <c r="U637" s="181">
        <f>INDEX('Policy Characteristics'!O:O,MATCH(PolicyLevers!$C637,'Policy Characteristics'!$C:$C,0))</f>
        <v>0</v>
      </c>
    </row>
    <row r="638" spans="1:21" s="189" customFormat="1" x14ac:dyDescent="0.25">
      <c r="A638" s="350" t="str">
        <f>INDEX('Policy Characteristics'!A:A,MATCH(PolicyLevers!$C638,'Policy Characteristics'!$C:$C,0))</f>
        <v>Industry</v>
      </c>
      <c r="B638" s="354" t="str">
        <f>INDEX('Policy Characteristics'!B:B,MATCH(PolicyLevers!$C638,'Policy Characteristics'!$C:$C,0))</f>
        <v>Industry Energy Efficiency Standards</v>
      </c>
      <c r="C638" s="189" t="str">
        <f t="shared" si="33"/>
        <v>Percentage Improvement in Eqpt Efficiency Standards above BAU</v>
      </c>
      <c r="D638" s="191" t="s">
        <v>2054</v>
      </c>
      <c r="E638" s="184" t="s">
        <v>812</v>
      </c>
      <c r="F638" s="181" t="s">
        <v>2112</v>
      </c>
      <c r="G638" s="184" t="s">
        <v>813</v>
      </c>
      <c r="H638" s="43">
        <v>1192</v>
      </c>
      <c r="I638" s="356" t="s">
        <v>332</v>
      </c>
      <c r="J638" s="189" t="str">
        <f>INDEX('Policy Characteristics'!D:D,MATCH(PolicyLevers!$C638,'Policy Characteristics'!$C:$C,0))</f>
        <v>Industry Energy Efficiency Standards</v>
      </c>
      <c r="K638" s="197" t="str">
        <f>INDEX('Policy Characteristics'!E:E,MATCH(PolicyLevers!$C638,'Policy Characteristics'!$C:$C,0))</f>
        <v>indst efficiency standards</v>
      </c>
      <c r="L638" s="197">
        <f>INDEX('Policy Characteristics'!F:F,MATCH(PolicyLevers!$C638,'Policy Characteristics'!$C:$C,0))</f>
        <v>0</v>
      </c>
      <c r="M638" s="197">
        <f>INDEX('Policy Characteristics'!G:G,MATCH(PolicyLevers!$C638,'Policy Characteristics'!$C:$C,0))</f>
        <v>0.25</v>
      </c>
      <c r="N638" s="197">
        <f>INDEX('Policy Characteristics'!H:H,MATCH(PolicyLevers!$C638,'Policy Characteristics'!$C:$C,0))</f>
        <v>0.01</v>
      </c>
      <c r="O638" s="199" t="str">
        <f>INDEX('Policy Characteristics'!I:I,MATCH(PolicyLevers!$C638,'Policy Characteristics'!$C:$C,0))</f>
        <v>% reduction in energy use</v>
      </c>
      <c r="P638" s="199"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199" t="str">
        <f>INDEX('Policy Characteristics'!K:K,MATCH(PolicyLevers!$C638,'Policy Characteristics'!$C:$C,0))</f>
        <v>industry-ag-main.html#eff-stds</v>
      </c>
      <c r="R638" s="199" t="str">
        <f>INDEX('Policy Characteristics'!L:L,MATCH(PolicyLevers!$C638,'Policy Characteristics'!$C:$C,0))</f>
        <v>industry-energy-efficiency-standards.html</v>
      </c>
      <c r="S638" s="219" t="str">
        <f>INDEX('Policy Characteristics'!M:M,MATCH(PolicyLevers!$C638,'Policy Characteristics'!$C:$C,0))</f>
        <v>U.S. DOE, 2016, Industrial Energy Efficiency Potential Analysis, https://energy.gov/sites/prod/files/2017/04/f34/energy-savings-by-state-industrial-methodology.pdf</v>
      </c>
      <c r="T638" s="199" t="str">
        <f>INDEX('Policy Characteristics'!N:N,MATCH(PolicyLevers!$C638,'Policy Characteristics'!$C:$C,0))</f>
        <v>U.S. DOE, 2016, Industrial Energy Efficiency Potential Analysis, https://energy.gov/sites/prod/files/2017/04/f34/energy-savings-by-state-industrial-methodology.pdf</v>
      </c>
      <c r="U638" s="181">
        <f>INDEX('Policy Characteristics'!O:O,MATCH(PolicyLevers!$C638,'Policy Characteristics'!$C:$C,0))</f>
        <v>0</v>
      </c>
    </row>
    <row r="639" spans="1:21" s="189" customFormat="1" x14ac:dyDescent="0.25">
      <c r="A639" s="350" t="str">
        <f>INDEX('Policy Characteristics'!A:A,MATCH(PolicyLevers!$C639,'Policy Characteristics'!$C:$C,0))</f>
        <v>Industry</v>
      </c>
      <c r="B639" s="354" t="str">
        <f>INDEX('Policy Characteristics'!B:B,MATCH(PolicyLevers!$C639,'Policy Characteristics'!$C:$C,0))</f>
        <v>Industry Energy Efficiency Standards</v>
      </c>
      <c r="C639" s="189" t="str">
        <f t="shared" si="33"/>
        <v>Percentage Improvement in Eqpt Efficiency Standards above BAU</v>
      </c>
      <c r="D639" s="191" t="s">
        <v>2054</v>
      </c>
      <c r="E639" s="184" t="s">
        <v>814</v>
      </c>
      <c r="F639" s="181" t="s">
        <v>2112</v>
      </c>
      <c r="G639" s="184" t="s">
        <v>815</v>
      </c>
      <c r="H639" s="43">
        <v>1193</v>
      </c>
      <c r="I639" s="356" t="s">
        <v>332</v>
      </c>
      <c r="J639" s="189" t="str">
        <f>INDEX('Policy Characteristics'!D:D,MATCH(PolicyLevers!$C639,'Policy Characteristics'!$C:$C,0))</f>
        <v>Industry Energy Efficiency Standards</v>
      </c>
      <c r="K639" s="197" t="str">
        <f>INDEX('Policy Characteristics'!E:E,MATCH(PolicyLevers!$C639,'Policy Characteristics'!$C:$C,0))</f>
        <v>indst efficiency standards</v>
      </c>
      <c r="L639" s="197">
        <f>INDEX('Policy Characteristics'!F:F,MATCH(PolicyLevers!$C639,'Policy Characteristics'!$C:$C,0))</f>
        <v>0</v>
      </c>
      <c r="M639" s="197">
        <f>INDEX('Policy Characteristics'!G:G,MATCH(PolicyLevers!$C639,'Policy Characteristics'!$C:$C,0))</f>
        <v>0.25</v>
      </c>
      <c r="N639" s="197">
        <f>INDEX('Policy Characteristics'!H:H,MATCH(PolicyLevers!$C639,'Policy Characteristics'!$C:$C,0))</f>
        <v>0.01</v>
      </c>
      <c r="O639" s="199" t="str">
        <f>INDEX('Policy Characteristics'!I:I,MATCH(PolicyLevers!$C639,'Policy Characteristics'!$C:$C,0))</f>
        <v>% reduction in energy use</v>
      </c>
      <c r="P639" s="199"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199" t="str">
        <f>INDEX('Policy Characteristics'!K:K,MATCH(PolicyLevers!$C639,'Policy Characteristics'!$C:$C,0))</f>
        <v>industry-ag-main.html#eff-stds</v>
      </c>
      <c r="R639" s="199" t="str">
        <f>INDEX('Policy Characteristics'!L:L,MATCH(PolicyLevers!$C639,'Policy Characteristics'!$C:$C,0))</f>
        <v>industry-energy-efficiency-standards.html</v>
      </c>
      <c r="S639" s="219" t="str">
        <f>INDEX('Policy Characteristics'!M:M,MATCH(PolicyLevers!$C639,'Policy Characteristics'!$C:$C,0))</f>
        <v>U.S. DOE, 2016, Industrial Energy Efficiency Potential Analysis, https://energy.gov/sites/prod/files/2017/04/f34/energy-savings-by-state-industrial-methodology.pdf</v>
      </c>
      <c r="T639" s="199" t="str">
        <f>INDEX('Policy Characteristics'!N:N,MATCH(PolicyLevers!$C639,'Policy Characteristics'!$C:$C,0))</f>
        <v>U.S. DOE, 2016, Industrial Energy Efficiency Potential Analysis, https://energy.gov/sites/prod/files/2017/04/f34/energy-savings-by-state-industrial-methodology.pdf</v>
      </c>
      <c r="U639" s="181">
        <f>INDEX('Policy Characteristics'!O:O,MATCH(PolicyLevers!$C639,'Policy Characteristics'!$C:$C,0))</f>
        <v>0</v>
      </c>
    </row>
    <row r="640" spans="1:21" s="189" customFormat="1" x14ac:dyDescent="0.25">
      <c r="A640" s="350" t="str">
        <f>INDEX('Policy Characteristics'!A:A,MATCH(PolicyLevers!$C640,'Policy Characteristics'!$C:$C,0))</f>
        <v>Industry</v>
      </c>
      <c r="B640" s="354" t="str">
        <f>INDEX('Policy Characteristics'!B:B,MATCH(PolicyLevers!$C640,'Policy Characteristics'!$C:$C,0))</f>
        <v>Industry Energy Efficiency Standards</v>
      </c>
      <c r="C640" s="189" t="str">
        <f t="shared" si="33"/>
        <v>Percentage Improvement in Eqpt Efficiency Standards above BAU</v>
      </c>
      <c r="D640" s="191" t="s">
        <v>2054</v>
      </c>
      <c r="E640" s="184" t="s">
        <v>816</v>
      </c>
      <c r="F640" s="181" t="s">
        <v>2112</v>
      </c>
      <c r="G640" s="184" t="s">
        <v>817</v>
      </c>
      <c r="H640" s="43">
        <v>1194</v>
      </c>
      <c r="I640" s="356" t="s">
        <v>332</v>
      </c>
      <c r="J640" s="189" t="str">
        <f>INDEX('Policy Characteristics'!D:D,MATCH(PolicyLevers!$C640,'Policy Characteristics'!$C:$C,0))</f>
        <v>Industry Energy Efficiency Standards</v>
      </c>
      <c r="K640" s="197" t="str">
        <f>INDEX('Policy Characteristics'!E:E,MATCH(PolicyLevers!$C640,'Policy Characteristics'!$C:$C,0))</f>
        <v>indst efficiency standards</v>
      </c>
      <c r="L640" s="197">
        <f>INDEX('Policy Characteristics'!F:F,MATCH(PolicyLevers!$C640,'Policy Characteristics'!$C:$C,0))</f>
        <v>0</v>
      </c>
      <c r="M640" s="197">
        <f>INDEX('Policy Characteristics'!G:G,MATCH(PolicyLevers!$C640,'Policy Characteristics'!$C:$C,0))</f>
        <v>0.25</v>
      </c>
      <c r="N640" s="197">
        <f>INDEX('Policy Characteristics'!H:H,MATCH(PolicyLevers!$C640,'Policy Characteristics'!$C:$C,0))</f>
        <v>0.01</v>
      </c>
      <c r="O640" s="199" t="str">
        <f>INDEX('Policy Characteristics'!I:I,MATCH(PolicyLevers!$C640,'Policy Characteristics'!$C:$C,0))</f>
        <v>% reduction in energy use</v>
      </c>
      <c r="P640" s="199"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199" t="str">
        <f>INDEX('Policy Characteristics'!K:K,MATCH(PolicyLevers!$C640,'Policy Characteristics'!$C:$C,0))</f>
        <v>industry-ag-main.html#eff-stds</v>
      </c>
      <c r="R640" s="199" t="str">
        <f>INDEX('Policy Characteristics'!L:L,MATCH(PolicyLevers!$C640,'Policy Characteristics'!$C:$C,0))</f>
        <v>industry-energy-efficiency-standards.html</v>
      </c>
      <c r="S640" s="219" t="str">
        <f>INDEX('Policy Characteristics'!M:M,MATCH(PolicyLevers!$C640,'Policy Characteristics'!$C:$C,0))</f>
        <v>U.S. DOE, 2016, Industrial Energy Efficiency Potential Analysis, https://energy.gov/sites/prod/files/2017/04/f34/energy-savings-by-state-industrial-methodology.pdf</v>
      </c>
      <c r="T640" s="199" t="str">
        <f>INDEX('Policy Characteristics'!N:N,MATCH(PolicyLevers!$C640,'Policy Characteristics'!$C:$C,0))</f>
        <v>U.S. DOE, 2016, Industrial Energy Efficiency Potential Analysis, https://energy.gov/sites/prod/files/2017/04/f34/energy-savings-by-state-industrial-methodology.pdf</v>
      </c>
      <c r="U640" s="181">
        <f>INDEX('Policy Characteristics'!O:O,MATCH(PolicyLevers!$C640,'Policy Characteristics'!$C:$C,0))</f>
        <v>0</v>
      </c>
    </row>
    <row r="641" spans="1:21" s="189" customFormat="1" x14ac:dyDescent="0.25">
      <c r="A641" s="350" t="str">
        <f>INDEX('Policy Characteristics'!A:A,MATCH(PolicyLevers!$C641,'Policy Characteristics'!$C:$C,0))</f>
        <v>Industry</v>
      </c>
      <c r="B641" s="354" t="str">
        <f>INDEX('Policy Characteristics'!B:B,MATCH(PolicyLevers!$C641,'Policy Characteristics'!$C:$C,0))</f>
        <v>Industry Energy Efficiency Standards</v>
      </c>
      <c r="C641" s="189" t="str">
        <f t="shared" si="33"/>
        <v>Percentage Improvement in Eqpt Efficiency Standards above BAU</v>
      </c>
      <c r="D641" s="191" t="s">
        <v>2054</v>
      </c>
      <c r="E641" s="184" t="s">
        <v>818</v>
      </c>
      <c r="F641" s="181" t="s">
        <v>2112</v>
      </c>
      <c r="G641" s="184" t="s">
        <v>819</v>
      </c>
      <c r="H641" s="43">
        <v>1195</v>
      </c>
      <c r="I641" s="356" t="s">
        <v>332</v>
      </c>
      <c r="J641" s="189" t="str">
        <f>INDEX('Policy Characteristics'!D:D,MATCH(PolicyLevers!$C641,'Policy Characteristics'!$C:$C,0))</f>
        <v>Industry Energy Efficiency Standards</v>
      </c>
      <c r="K641" s="197" t="str">
        <f>INDEX('Policy Characteristics'!E:E,MATCH(PolicyLevers!$C641,'Policy Characteristics'!$C:$C,0))</f>
        <v>indst efficiency standards</v>
      </c>
      <c r="L641" s="197">
        <f>INDEX('Policy Characteristics'!F:F,MATCH(PolicyLevers!$C641,'Policy Characteristics'!$C:$C,0))</f>
        <v>0</v>
      </c>
      <c r="M641" s="197">
        <f>INDEX('Policy Characteristics'!G:G,MATCH(PolicyLevers!$C641,'Policy Characteristics'!$C:$C,0))</f>
        <v>0.25</v>
      </c>
      <c r="N641" s="197">
        <f>INDEX('Policy Characteristics'!H:H,MATCH(PolicyLevers!$C641,'Policy Characteristics'!$C:$C,0))</f>
        <v>0.01</v>
      </c>
      <c r="O641" s="199" t="str">
        <f>INDEX('Policy Characteristics'!I:I,MATCH(PolicyLevers!$C641,'Policy Characteristics'!$C:$C,0))</f>
        <v>% reduction in energy use</v>
      </c>
      <c r="P641" s="199"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199" t="str">
        <f>INDEX('Policy Characteristics'!K:K,MATCH(PolicyLevers!$C641,'Policy Characteristics'!$C:$C,0))</f>
        <v>industry-ag-main.html#eff-stds</v>
      </c>
      <c r="R641" s="199" t="str">
        <f>INDEX('Policy Characteristics'!L:L,MATCH(PolicyLevers!$C641,'Policy Characteristics'!$C:$C,0))</f>
        <v>industry-energy-efficiency-standards.html</v>
      </c>
      <c r="S641" s="219" t="str">
        <f>INDEX('Policy Characteristics'!M:M,MATCH(PolicyLevers!$C641,'Policy Characteristics'!$C:$C,0))</f>
        <v>U.S. DOE, 2016, Industrial Energy Efficiency Potential Analysis, https://energy.gov/sites/prod/files/2017/04/f34/energy-savings-by-state-industrial-methodology.pdf</v>
      </c>
      <c r="T641" s="199" t="str">
        <f>INDEX('Policy Characteristics'!N:N,MATCH(PolicyLevers!$C641,'Policy Characteristics'!$C:$C,0))</f>
        <v>U.S. DOE, 2016, Industrial Energy Efficiency Potential Analysis, https://energy.gov/sites/prod/files/2017/04/f34/energy-savings-by-state-industrial-methodology.pdf</v>
      </c>
      <c r="U641" s="181">
        <f>INDEX('Policy Characteristics'!O:O,MATCH(PolicyLevers!$C641,'Policy Characteristics'!$C:$C,0))</f>
        <v>0</v>
      </c>
    </row>
    <row r="642" spans="1:21" s="189" customFormat="1" x14ac:dyDescent="0.25">
      <c r="A642" s="350" t="str">
        <f>INDEX('Policy Characteristics'!A:A,MATCH(PolicyLevers!$C642,'Policy Characteristics'!$C:$C,0))</f>
        <v>Industry</v>
      </c>
      <c r="B642" s="354" t="str">
        <f>INDEX('Policy Characteristics'!B:B,MATCH(PolicyLevers!$C642,'Policy Characteristics'!$C:$C,0))</f>
        <v>Industry Energy Efficiency Standards</v>
      </c>
      <c r="C642" s="189" t="str">
        <f t="shared" si="33"/>
        <v>Percentage Improvement in Eqpt Efficiency Standards above BAU</v>
      </c>
      <c r="D642" s="191" t="s">
        <v>2054</v>
      </c>
      <c r="E642" s="184" t="s">
        <v>820</v>
      </c>
      <c r="F642" s="181" t="s">
        <v>2112</v>
      </c>
      <c r="G642" s="184" t="s">
        <v>821</v>
      </c>
      <c r="H642" s="43">
        <v>1196</v>
      </c>
      <c r="I642" s="356" t="s">
        <v>332</v>
      </c>
      <c r="J642" s="189" t="str">
        <f>INDEX('Policy Characteristics'!D:D,MATCH(PolicyLevers!$C642,'Policy Characteristics'!$C:$C,0))</f>
        <v>Industry Energy Efficiency Standards</v>
      </c>
      <c r="K642" s="197" t="str">
        <f>INDEX('Policy Characteristics'!E:E,MATCH(PolicyLevers!$C642,'Policy Characteristics'!$C:$C,0))</f>
        <v>indst efficiency standards</v>
      </c>
      <c r="L642" s="197">
        <f>INDEX('Policy Characteristics'!F:F,MATCH(PolicyLevers!$C642,'Policy Characteristics'!$C:$C,0))</f>
        <v>0</v>
      </c>
      <c r="M642" s="197">
        <f>INDEX('Policy Characteristics'!G:G,MATCH(PolicyLevers!$C642,'Policy Characteristics'!$C:$C,0))</f>
        <v>0.25</v>
      </c>
      <c r="N642" s="197">
        <f>INDEX('Policy Characteristics'!H:H,MATCH(PolicyLevers!$C642,'Policy Characteristics'!$C:$C,0))</f>
        <v>0.01</v>
      </c>
      <c r="O642" s="199" t="str">
        <f>INDEX('Policy Characteristics'!I:I,MATCH(PolicyLevers!$C642,'Policy Characteristics'!$C:$C,0))</f>
        <v>% reduction in energy use</v>
      </c>
      <c r="P642" s="199"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199" t="str">
        <f>INDEX('Policy Characteristics'!K:K,MATCH(PolicyLevers!$C642,'Policy Characteristics'!$C:$C,0))</f>
        <v>industry-ag-main.html#eff-stds</v>
      </c>
      <c r="R642" s="199" t="str">
        <f>INDEX('Policy Characteristics'!L:L,MATCH(PolicyLevers!$C642,'Policy Characteristics'!$C:$C,0))</f>
        <v>industry-energy-efficiency-standards.html</v>
      </c>
      <c r="S642" s="219" t="str">
        <f>INDEX('Policy Characteristics'!M:M,MATCH(PolicyLevers!$C642,'Policy Characteristics'!$C:$C,0))</f>
        <v>U.S. DOE, 2016, Industrial Energy Efficiency Potential Analysis, https://energy.gov/sites/prod/files/2017/04/f34/energy-savings-by-state-industrial-methodology.pdf</v>
      </c>
      <c r="T642" s="199" t="str">
        <f>INDEX('Policy Characteristics'!N:N,MATCH(PolicyLevers!$C642,'Policy Characteristics'!$C:$C,0))</f>
        <v>U.S. DOE, 2016, Industrial Energy Efficiency Potential Analysis, https://energy.gov/sites/prod/files/2017/04/f34/energy-savings-by-state-industrial-methodology.pdf</v>
      </c>
      <c r="U642" s="181">
        <f>INDEX('Policy Characteristics'!O:O,MATCH(PolicyLevers!$C642,'Policy Characteristics'!$C:$C,0))</f>
        <v>0</v>
      </c>
    </row>
    <row r="643" spans="1:21" s="189" customFormat="1" x14ac:dyDescent="0.25">
      <c r="A643" s="350" t="str">
        <f>INDEX('Policy Characteristics'!A:A,MATCH(PolicyLevers!$C643,'Policy Characteristics'!$C:$C,0))</f>
        <v>Industry</v>
      </c>
      <c r="B643" s="354" t="str">
        <f>INDEX('Policy Characteristics'!B:B,MATCH(PolicyLevers!$C643,'Policy Characteristics'!$C:$C,0))</f>
        <v>Industry Energy Efficiency Standards</v>
      </c>
      <c r="C643" s="189" t="str">
        <f t="shared" si="33"/>
        <v>Percentage Improvement in Eqpt Efficiency Standards above BAU</v>
      </c>
      <c r="D643" s="191" t="s">
        <v>2054</v>
      </c>
      <c r="E643" s="184" t="s">
        <v>822</v>
      </c>
      <c r="F643" s="181" t="s">
        <v>2112</v>
      </c>
      <c r="G643" s="184" t="s">
        <v>823</v>
      </c>
      <c r="H643" s="43">
        <v>1197</v>
      </c>
      <c r="I643" s="356" t="s">
        <v>332</v>
      </c>
      <c r="J643" s="189" t="str">
        <f>INDEX('Policy Characteristics'!D:D,MATCH(PolicyLevers!$C643,'Policy Characteristics'!$C:$C,0))</f>
        <v>Industry Energy Efficiency Standards</v>
      </c>
      <c r="K643" s="197" t="str">
        <f>INDEX('Policy Characteristics'!E:E,MATCH(PolicyLevers!$C643,'Policy Characteristics'!$C:$C,0))</f>
        <v>indst efficiency standards</v>
      </c>
      <c r="L643" s="197">
        <f>INDEX('Policy Characteristics'!F:F,MATCH(PolicyLevers!$C643,'Policy Characteristics'!$C:$C,0))</f>
        <v>0</v>
      </c>
      <c r="M643" s="197">
        <f>INDEX('Policy Characteristics'!G:G,MATCH(PolicyLevers!$C643,'Policy Characteristics'!$C:$C,0))</f>
        <v>0.25</v>
      </c>
      <c r="N643" s="197">
        <f>INDEX('Policy Characteristics'!H:H,MATCH(PolicyLevers!$C643,'Policy Characteristics'!$C:$C,0))</f>
        <v>0.01</v>
      </c>
      <c r="O643" s="199" t="str">
        <f>INDEX('Policy Characteristics'!I:I,MATCH(PolicyLevers!$C643,'Policy Characteristics'!$C:$C,0))</f>
        <v>% reduction in energy use</v>
      </c>
      <c r="P643" s="199"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199" t="str">
        <f>INDEX('Policy Characteristics'!K:K,MATCH(PolicyLevers!$C643,'Policy Characteristics'!$C:$C,0))</f>
        <v>industry-ag-main.html#eff-stds</v>
      </c>
      <c r="R643" s="199" t="str">
        <f>INDEX('Policy Characteristics'!L:L,MATCH(PolicyLevers!$C643,'Policy Characteristics'!$C:$C,0))</f>
        <v>industry-energy-efficiency-standards.html</v>
      </c>
      <c r="S643" s="219" t="str">
        <f>INDEX('Policy Characteristics'!M:M,MATCH(PolicyLevers!$C643,'Policy Characteristics'!$C:$C,0))</f>
        <v>U.S. DOE, 2016, Industrial Energy Efficiency Potential Analysis, https://energy.gov/sites/prod/files/2017/04/f34/energy-savings-by-state-industrial-methodology.pdf</v>
      </c>
      <c r="T643" s="199" t="str">
        <f>INDEX('Policy Characteristics'!N:N,MATCH(PolicyLevers!$C643,'Policy Characteristics'!$C:$C,0))</f>
        <v>U.S. DOE, 2016, Industrial Energy Efficiency Potential Analysis, https://energy.gov/sites/prod/files/2017/04/f34/energy-savings-by-state-industrial-methodology.pdf</v>
      </c>
      <c r="U643" s="181">
        <f>INDEX('Policy Characteristics'!O:O,MATCH(PolicyLevers!$C643,'Policy Characteristics'!$C:$C,0))</f>
        <v>0</v>
      </c>
    </row>
    <row r="644" spans="1:21" s="189" customFormat="1" x14ac:dyDescent="0.25">
      <c r="A644" s="350" t="str">
        <f>INDEX('Policy Characteristics'!A:A,MATCH(PolicyLevers!$C644,'Policy Characteristics'!$C:$C,0))</f>
        <v>Industry</v>
      </c>
      <c r="B644" s="354" t="str">
        <f>INDEX('Policy Characteristics'!B:B,MATCH(PolicyLevers!$C644,'Policy Characteristics'!$C:$C,0))</f>
        <v>Industry Energy Efficiency Standards</v>
      </c>
      <c r="C644" s="189" t="str">
        <f t="shared" si="33"/>
        <v>Percentage Improvement in Eqpt Efficiency Standards above BAU</v>
      </c>
      <c r="D644" s="191" t="s">
        <v>2052</v>
      </c>
      <c r="E644" s="184" t="s">
        <v>799</v>
      </c>
      <c r="F644" s="181" t="s">
        <v>2102</v>
      </c>
      <c r="G644" s="184" t="s">
        <v>800</v>
      </c>
      <c r="H644" s="43">
        <v>1198</v>
      </c>
      <c r="I644" s="356" t="s">
        <v>310</v>
      </c>
      <c r="J644" s="189" t="str">
        <f>INDEX('Policy Characteristics'!D:D,MATCH(PolicyLevers!$C644,'Policy Characteristics'!$C:$C,0))</f>
        <v>Industry Energy Efficiency Standards</v>
      </c>
      <c r="K644" s="197" t="str">
        <f>INDEX('Policy Characteristics'!E:E,MATCH(PolicyLevers!$C644,'Policy Characteristics'!$C:$C,0))</f>
        <v>indst efficiency standards</v>
      </c>
      <c r="L644" s="197">
        <f>INDEX('Policy Characteristics'!F:F,MATCH(PolicyLevers!$C644,'Policy Characteristics'!$C:$C,0))</f>
        <v>0</v>
      </c>
      <c r="M644" s="197">
        <f>INDEX('Policy Characteristics'!G:G,MATCH(PolicyLevers!$C644,'Policy Characteristics'!$C:$C,0))</f>
        <v>0.25</v>
      </c>
      <c r="N644" s="197">
        <f>INDEX('Policy Characteristics'!H:H,MATCH(PolicyLevers!$C644,'Policy Characteristics'!$C:$C,0))</f>
        <v>0.01</v>
      </c>
      <c r="O644" s="199" t="str">
        <f>INDEX('Policy Characteristics'!I:I,MATCH(PolicyLevers!$C644,'Policy Characteristics'!$C:$C,0))</f>
        <v>% reduction in energy use</v>
      </c>
      <c r="P644" s="199"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199" t="str">
        <f>INDEX('Policy Characteristics'!K:K,MATCH(PolicyLevers!$C644,'Policy Characteristics'!$C:$C,0))</f>
        <v>industry-ag-main.html#eff-stds</v>
      </c>
      <c r="R644" s="199" t="str">
        <f>INDEX('Policy Characteristics'!L:L,MATCH(PolicyLevers!$C644,'Policy Characteristics'!$C:$C,0))</f>
        <v>industry-energy-efficiency-standards.html</v>
      </c>
      <c r="S644" s="219" t="str">
        <f>INDEX('Policy Characteristics'!M:M,MATCH(PolicyLevers!$C644,'Policy Characteristics'!$C:$C,0))</f>
        <v>U.S. DOE, 2016, Industrial Energy Efficiency Potential Analysis, https://energy.gov/sites/prod/files/2017/04/f34/energy-savings-by-state-industrial-methodology.pdf</v>
      </c>
      <c r="T644" s="199" t="str">
        <f>INDEX('Policy Characteristics'!N:N,MATCH(PolicyLevers!$C644,'Policy Characteristics'!$C:$C,0))</f>
        <v>U.S. DOE, 2016, Industrial Energy Efficiency Potential Analysis, https://energy.gov/sites/prod/files/2017/04/f34/energy-savings-by-state-industrial-methodology.pdf</v>
      </c>
      <c r="U644" s="181">
        <f>INDEX('Policy Characteristics'!O:O,MATCH(PolicyLevers!$C644,'Policy Characteristics'!$C:$C,0))</f>
        <v>0</v>
      </c>
    </row>
    <row r="645" spans="1:21" s="189" customFormat="1" x14ac:dyDescent="0.25">
      <c r="A645" s="350" t="str">
        <f>INDEX('Policy Characteristics'!A:A,MATCH(PolicyLevers!$C645,'Policy Characteristics'!$C:$C,0))</f>
        <v>Industry</v>
      </c>
      <c r="B645" s="354" t="str">
        <f>INDEX('Policy Characteristics'!B:B,MATCH(PolicyLevers!$C645,'Policy Characteristics'!$C:$C,0))</f>
        <v>Industry Energy Efficiency Standards</v>
      </c>
      <c r="C645" s="189" t="str">
        <f t="shared" si="33"/>
        <v>Percentage Improvement in Eqpt Efficiency Standards above BAU</v>
      </c>
      <c r="D645" s="191" t="s">
        <v>2052</v>
      </c>
      <c r="E645" s="184" t="s">
        <v>806</v>
      </c>
      <c r="F645" s="181" t="s">
        <v>2102</v>
      </c>
      <c r="G645" s="184" t="s">
        <v>807</v>
      </c>
      <c r="H645" s="43">
        <v>1199</v>
      </c>
      <c r="I645" s="356" t="s">
        <v>332</v>
      </c>
      <c r="J645" s="189" t="str">
        <f>INDEX('Policy Characteristics'!D:D,MATCH(PolicyLevers!$C645,'Policy Characteristics'!$C:$C,0))</f>
        <v>Industry Energy Efficiency Standards</v>
      </c>
      <c r="K645" s="197" t="str">
        <f>INDEX('Policy Characteristics'!E:E,MATCH(PolicyLevers!$C645,'Policy Characteristics'!$C:$C,0))</f>
        <v>indst efficiency standards</v>
      </c>
      <c r="L645" s="197">
        <f>INDEX('Policy Characteristics'!F:F,MATCH(PolicyLevers!$C645,'Policy Characteristics'!$C:$C,0))</f>
        <v>0</v>
      </c>
      <c r="M645" s="197">
        <f>INDEX('Policy Characteristics'!G:G,MATCH(PolicyLevers!$C645,'Policy Characteristics'!$C:$C,0))</f>
        <v>0.25</v>
      </c>
      <c r="N645" s="197">
        <f>INDEX('Policy Characteristics'!H:H,MATCH(PolicyLevers!$C645,'Policy Characteristics'!$C:$C,0))</f>
        <v>0.01</v>
      </c>
      <c r="O645" s="199" t="str">
        <f>INDEX('Policy Characteristics'!I:I,MATCH(PolicyLevers!$C645,'Policy Characteristics'!$C:$C,0))</f>
        <v>% reduction in energy use</v>
      </c>
      <c r="P645" s="199"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199" t="str">
        <f>INDEX('Policy Characteristics'!K:K,MATCH(PolicyLevers!$C645,'Policy Characteristics'!$C:$C,0))</f>
        <v>industry-ag-main.html#eff-stds</v>
      </c>
      <c r="R645" s="199" t="str">
        <f>INDEX('Policy Characteristics'!L:L,MATCH(PolicyLevers!$C645,'Policy Characteristics'!$C:$C,0))</f>
        <v>industry-energy-efficiency-standards.html</v>
      </c>
      <c r="S645" s="219" t="str">
        <f>INDEX('Policy Characteristics'!M:M,MATCH(PolicyLevers!$C645,'Policy Characteristics'!$C:$C,0))</f>
        <v>U.S. DOE, 2016, Industrial Energy Efficiency Potential Analysis, https://energy.gov/sites/prod/files/2017/04/f34/energy-savings-by-state-industrial-methodology.pdf</v>
      </c>
      <c r="T645" s="199" t="str">
        <f>INDEX('Policy Characteristics'!N:N,MATCH(PolicyLevers!$C645,'Policy Characteristics'!$C:$C,0))</f>
        <v>U.S. DOE, 2016, Industrial Energy Efficiency Potential Analysis, https://energy.gov/sites/prod/files/2017/04/f34/energy-savings-by-state-industrial-methodology.pdf</v>
      </c>
      <c r="U645" s="181">
        <f>INDEX('Policy Characteristics'!O:O,MATCH(PolicyLevers!$C645,'Policy Characteristics'!$C:$C,0))</f>
        <v>0</v>
      </c>
    </row>
    <row r="646" spans="1:21" s="189" customFormat="1" x14ac:dyDescent="0.25">
      <c r="A646" s="350" t="str">
        <f>INDEX('Policy Characteristics'!A:A,MATCH(PolicyLevers!$C646,'Policy Characteristics'!$C:$C,0))</f>
        <v>Industry</v>
      </c>
      <c r="B646" s="354" t="str">
        <f>INDEX('Policy Characteristics'!B:B,MATCH(PolicyLevers!$C646,'Policy Characteristics'!$C:$C,0))</f>
        <v>Industry Energy Efficiency Standards</v>
      </c>
      <c r="C646" s="189" t="str">
        <f t="shared" si="33"/>
        <v>Percentage Improvement in Eqpt Efficiency Standards above BAU</v>
      </c>
      <c r="D646" s="191" t="s">
        <v>2052</v>
      </c>
      <c r="E646" s="184" t="s">
        <v>808</v>
      </c>
      <c r="F646" s="181" t="s">
        <v>2102</v>
      </c>
      <c r="G646" s="184" t="s">
        <v>809</v>
      </c>
      <c r="H646" s="43">
        <v>1200</v>
      </c>
      <c r="I646" s="356" t="s">
        <v>310</v>
      </c>
      <c r="J646" s="189" t="str">
        <f>INDEX('Policy Characteristics'!D:D,MATCH(PolicyLevers!$C646,'Policy Characteristics'!$C:$C,0))</f>
        <v>Industry Energy Efficiency Standards</v>
      </c>
      <c r="K646" s="197" t="str">
        <f>INDEX('Policy Characteristics'!E:E,MATCH(PolicyLevers!$C646,'Policy Characteristics'!$C:$C,0))</f>
        <v>indst efficiency standards</v>
      </c>
      <c r="L646" s="197">
        <f>INDEX('Policy Characteristics'!F:F,MATCH(PolicyLevers!$C646,'Policy Characteristics'!$C:$C,0))</f>
        <v>0</v>
      </c>
      <c r="M646" s="197">
        <f>INDEX('Policy Characteristics'!G:G,MATCH(PolicyLevers!$C646,'Policy Characteristics'!$C:$C,0))</f>
        <v>0.25</v>
      </c>
      <c r="N646" s="197">
        <f>INDEX('Policy Characteristics'!H:H,MATCH(PolicyLevers!$C646,'Policy Characteristics'!$C:$C,0))</f>
        <v>0.01</v>
      </c>
      <c r="O646" s="199" t="str">
        <f>INDEX('Policy Characteristics'!I:I,MATCH(PolicyLevers!$C646,'Policy Characteristics'!$C:$C,0))</f>
        <v>% reduction in energy use</v>
      </c>
      <c r="P646" s="199"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199" t="str">
        <f>INDEX('Policy Characteristics'!K:K,MATCH(PolicyLevers!$C646,'Policy Characteristics'!$C:$C,0))</f>
        <v>industry-ag-main.html#eff-stds</v>
      </c>
      <c r="R646" s="199" t="str">
        <f>INDEX('Policy Characteristics'!L:L,MATCH(PolicyLevers!$C646,'Policy Characteristics'!$C:$C,0))</f>
        <v>industry-energy-efficiency-standards.html</v>
      </c>
      <c r="S646" s="219" t="str">
        <f>INDEX('Policy Characteristics'!M:M,MATCH(PolicyLevers!$C646,'Policy Characteristics'!$C:$C,0))</f>
        <v>U.S. DOE, 2016, Industrial Energy Efficiency Potential Analysis, https://energy.gov/sites/prod/files/2017/04/f34/energy-savings-by-state-industrial-methodology.pdf</v>
      </c>
      <c r="T646" s="199" t="str">
        <f>INDEX('Policy Characteristics'!N:N,MATCH(PolicyLevers!$C646,'Policy Characteristics'!$C:$C,0))</f>
        <v>U.S. DOE, 2016, Industrial Energy Efficiency Potential Analysis, https://energy.gov/sites/prod/files/2017/04/f34/energy-savings-by-state-industrial-methodology.pdf</v>
      </c>
      <c r="U646" s="181">
        <f>INDEX('Policy Characteristics'!O:O,MATCH(PolicyLevers!$C646,'Policy Characteristics'!$C:$C,0))</f>
        <v>0</v>
      </c>
    </row>
    <row r="647" spans="1:21" s="189" customFormat="1" x14ac:dyDescent="0.25">
      <c r="A647" s="350" t="str">
        <f>INDEX('Policy Characteristics'!A:A,MATCH(PolicyLevers!$C647,'Policy Characteristics'!$C:$C,0))</f>
        <v>Industry</v>
      </c>
      <c r="B647" s="354" t="str">
        <f>INDEX('Policy Characteristics'!B:B,MATCH(PolicyLevers!$C647,'Policy Characteristics'!$C:$C,0))</f>
        <v>Industry Energy Efficiency Standards</v>
      </c>
      <c r="C647" s="189" t="str">
        <f t="shared" si="33"/>
        <v>Percentage Improvement in Eqpt Efficiency Standards above BAU</v>
      </c>
      <c r="D647" s="191" t="s">
        <v>2052</v>
      </c>
      <c r="E647" s="184" t="s">
        <v>810</v>
      </c>
      <c r="F647" s="181" t="s">
        <v>2102</v>
      </c>
      <c r="G647" s="184" t="s">
        <v>811</v>
      </c>
      <c r="H647" s="43">
        <v>1201</v>
      </c>
      <c r="I647" s="356" t="s">
        <v>332</v>
      </c>
      <c r="J647" s="189" t="str">
        <f>INDEX('Policy Characteristics'!D:D,MATCH(PolicyLevers!$C647,'Policy Characteristics'!$C:$C,0))</f>
        <v>Industry Energy Efficiency Standards</v>
      </c>
      <c r="K647" s="197" t="str">
        <f>INDEX('Policy Characteristics'!E:E,MATCH(PolicyLevers!$C647,'Policy Characteristics'!$C:$C,0))</f>
        <v>indst efficiency standards</v>
      </c>
      <c r="L647" s="197">
        <f>INDEX('Policy Characteristics'!F:F,MATCH(PolicyLevers!$C647,'Policy Characteristics'!$C:$C,0))</f>
        <v>0</v>
      </c>
      <c r="M647" s="197">
        <f>INDEX('Policy Characteristics'!G:G,MATCH(PolicyLevers!$C647,'Policy Characteristics'!$C:$C,0))</f>
        <v>0.25</v>
      </c>
      <c r="N647" s="197">
        <f>INDEX('Policy Characteristics'!H:H,MATCH(PolicyLevers!$C647,'Policy Characteristics'!$C:$C,0))</f>
        <v>0.01</v>
      </c>
      <c r="O647" s="199" t="str">
        <f>INDEX('Policy Characteristics'!I:I,MATCH(PolicyLevers!$C647,'Policy Characteristics'!$C:$C,0))</f>
        <v>% reduction in energy use</v>
      </c>
      <c r="P647" s="199"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199" t="str">
        <f>INDEX('Policy Characteristics'!K:K,MATCH(PolicyLevers!$C647,'Policy Characteristics'!$C:$C,0))</f>
        <v>industry-ag-main.html#eff-stds</v>
      </c>
      <c r="R647" s="199" t="str">
        <f>INDEX('Policy Characteristics'!L:L,MATCH(PolicyLevers!$C647,'Policy Characteristics'!$C:$C,0))</f>
        <v>industry-energy-efficiency-standards.html</v>
      </c>
      <c r="S647" s="219" t="str">
        <f>INDEX('Policy Characteristics'!M:M,MATCH(PolicyLevers!$C647,'Policy Characteristics'!$C:$C,0))</f>
        <v>U.S. DOE, 2016, Industrial Energy Efficiency Potential Analysis, https://energy.gov/sites/prod/files/2017/04/f34/energy-savings-by-state-industrial-methodology.pdf</v>
      </c>
      <c r="T647" s="199" t="str">
        <f>INDEX('Policy Characteristics'!N:N,MATCH(PolicyLevers!$C647,'Policy Characteristics'!$C:$C,0))</f>
        <v>U.S. DOE, 2016, Industrial Energy Efficiency Potential Analysis, https://energy.gov/sites/prod/files/2017/04/f34/energy-savings-by-state-industrial-methodology.pdf</v>
      </c>
      <c r="U647" s="181">
        <f>INDEX('Policy Characteristics'!O:O,MATCH(PolicyLevers!$C647,'Policy Characteristics'!$C:$C,0))</f>
        <v>0</v>
      </c>
    </row>
    <row r="648" spans="1:21" s="189" customFormat="1" x14ac:dyDescent="0.25">
      <c r="A648" s="350" t="str">
        <f>INDEX('Policy Characteristics'!A:A,MATCH(PolicyLevers!$C648,'Policy Characteristics'!$C:$C,0))</f>
        <v>Industry</v>
      </c>
      <c r="B648" s="354" t="str">
        <f>INDEX('Policy Characteristics'!B:B,MATCH(PolicyLevers!$C648,'Policy Characteristics'!$C:$C,0))</f>
        <v>Industry Energy Efficiency Standards</v>
      </c>
      <c r="C648" s="189" t="str">
        <f t="shared" si="33"/>
        <v>Percentage Improvement in Eqpt Efficiency Standards above BAU</v>
      </c>
      <c r="D648" s="191" t="s">
        <v>2052</v>
      </c>
      <c r="E648" s="184" t="s">
        <v>812</v>
      </c>
      <c r="F648" s="181" t="s">
        <v>2102</v>
      </c>
      <c r="G648" s="184" t="s">
        <v>813</v>
      </c>
      <c r="H648" s="43">
        <v>1202</v>
      </c>
      <c r="I648" s="356" t="s">
        <v>310</v>
      </c>
      <c r="J648" s="189" t="str">
        <f>INDEX('Policy Characteristics'!D:D,MATCH(PolicyLevers!$C648,'Policy Characteristics'!$C:$C,0))</f>
        <v>Industry Energy Efficiency Standards</v>
      </c>
      <c r="K648" s="197" t="str">
        <f>INDEX('Policy Characteristics'!E:E,MATCH(PolicyLevers!$C648,'Policy Characteristics'!$C:$C,0))</f>
        <v>indst efficiency standards</v>
      </c>
      <c r="L648" s="197">
        <f>INDEX('Policy Characteristics'!F:F,MATCH(PolicyLevers!$C648,'Policy Characteristics'!$C:$C,0))</f>
        <v>0</v>
      </c>
      <c r="M648" s="197">
        <f>INDEX('Policy Characteristics'!G:G,MATCH(PolicyLevers!$C648,'Policy Characteristics'!$C:$C,0))</f>
        <v>0.25</v>
      </c>
      <c r="N648" s="197">
        <f>INDEX('Policy Characteristics'!H:H,MATCH(PolicyLevers!$C648,'Policy Characteristics'!$C:$C,0))</f>
        <v>0.01</v>
      </c>
      <c r="O648" s="199" t="str">
        <f>INDEX('Policy Characteristics'!I:I,MATCH(PolicyLevers!$C648,'Policy Characteristics'!$C:$C,0))</f>
        <v>% reduction in energy use</v>
      </c>
      <c r="P648" s="199"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199" t="str">
        <f>INDEX('Policy Characteristics'!K:K,MATCH(PolicyLevers!$C648,'Policy Characteristics'!$C:$C,0))</f>
        <v>industry-ag-main.html#eff-stds</v>
      </c>
      <c r="R648" s="199" t="str">
        <f>INDEX('Policy Characteristics'!L:L,MATCH(PolicyLevers!$C648,'Policy Characteristics'!$C:$C,0))</f>
        <v>industry-energy-efficiency-standards.html</v>
      </c>
      <c r="S648" s="219" t="str">
        <f>INDEX('Policy Characteristics'!M:M,MATCH(PolicyLevers!$C648,'Policy Characteristics'!$C:$C,0))</f>
        <v>U.S. DOE, 2016, Industrial Energy Efficiency Potential Analysis, https://energy.gov/sites/prod/files/2017/04/f34/energy-savings-by-state-industrial-methodology.pdf</v>
      </c>
      <c r="T648" s="199" t="str">
        <f>INDEX('Policy Characteristics'!N:N,MATCH(PolicyLevers!$C648,'Policy Characteristics'!$C:$C,0))</f>
        <v>U.S. DOE, 2016, Industrial Energy Efficiency Potential Analysis, https://energy.gov/sites/prod/files/2017/04/f34/energy-savings-by-state-industrial-methodology.pdf</v>
      </c>
      <c r="U648" s="181">
        <f>INDEX('Policy Characteristics'!O:O,MATCH(PolicyLevers!$C648,'Policy Characteristics'!$C:$C,0))</f>
        <v>0</v>
      </c>
    </row>
    <row r="649" spans="1:21" s="189" customFormat="1" x14ac:dyDescent="0.25">
      <c r="A649" s="350" t="str">
        <f>INDEX('Policy Characteristics'!A:A,MATCH(PolicyLevers!$C649,'Policy Characteristics'!$C:$C,0))</f>
        <v>Industry</v>
      </c>
      <c r="B649" s="354" t="str">
        <f>INDEX('Policy Characteristics'!B:B,MATCH(PolicyLevers!$C649,'Policy Characteristics'!$C:$C,0))</f>
        <v>Industry Energy Efficiency Standards</v>
      </c>
      <c r="C649" s="189" t="str">
        <f t="shared" si="33"/>
        <v>Percentage Improvement in Eqpt Efficiency Standards above BAU</v>
      </c>
      <c r="D649" s="191" t="s">
        <v>2052</v>
      </c>
      <c r="E649" s="184" t="s">
        <v>814</v>
      </c>
      <c r="F649" s="181" t="s">
        <v>2102</v>
      </c>
      <c r="G649" s="184" t="s">
        <v>815</v>
      </c>
      <c r="H649" s="43">
        <v>1203</v>
      </c>
      <c r="I649" s="356" t="s">
        <v>332</v>
      </c>
      <c r="J649" s="189" t="str">
        <f>INDEX('Policy Characteristics'!D:D,MATCH(PolicyLevers!$C649,'Policy Characteristics'!$C:$C,0))</f>
        <v>Industry Energy Efficiency Standards</v>
      </c>
      <c r="K649" s="197" t="str">
        <f>INDEX('Policy Characteristics'!E:E,MATCH(PolicyLevers!$C649,'Policy Characteristics'!$C:$C,0))</f>
        <v>indst efficiency standards</v>
      </c>
      <c r="L649" s="197">
        <f>INDEX('Policy Characteristics'!F:F,MATCH(PolicyLevers!$C649,'Policy Characteristics'!$C:$C,0))</f>
        <v>0</v>
      </c>
      <c r="M649" s="197">
        <f>INDEX('Policy Characteristics'!G:G,MATCH(PolicyLevers!$C649,'Policy Characteristics'!$C:$C,0))</f>
        <v>0.25</v>
      </c>
      <c r="N649" s="197">
        <f>INDEX('Policy Characteristics'!H:H,MATCH(PolicyLevers!$C649,'Policy Characteristics'!$C:$C,0))</f>
        <v>0.01</v>
      </c>
      <c r="O649" s="199" t="str">
        <f>INDEX('Policy Characteristics'!I:I,MATCH(PolicyLevers!$C649,'Policy Characteristics'!$C:$C,0))</f>
        <v>% reduction in energy use</v>
      </c>
      <c r="P649" s="199"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199" t="str">
        <f>INDEX('Policy Characteristics'!K:K,MATCH(PolicyLevers!$C649,'Policy Characteristics'!$C:$C,0))</f>
        <v>industry-ag-main.html#eff-stds</v>
      </c>
      <c r="R649" s="199" t="str">
        <f>INDEX('Policy Characteristics'!L:L,MATCH(PolicyLevers!$C649,'Policy Characteristics'!$C:$C,0))</f>
        <v>industry-energy-efficiency-standards.html</v>
      </c>
      <c r="S649" s="219" t="str">
        <f>INDEX('Policy Characteristics'!M:M,MATCH(PolicyLevers!$C649,'Policy Characteristics'!$C:$C,0))</f>
        <v>U.S. DOE, 2016, Industrial Energy Efficiency Potential Analysis, https://energy.gov/sites/prod/files/2017/04/f34/energy-savings-by-state-industrial-methodology.pdf</v>
      </c>
      <c r="T649" s="199" t="str">
        <f>INDEX('Policy Characteristics'!N:N,MATCH(PolicyLevers!$C649,'Policy Characteristics'!$C:$C,0))</f>
        <v>U.S. DOE, 2016, Industrial Energy Efficiency Potential Analysis, https://energy.gov/sites/prod/files/2017/04/f34/energy-savings-by-state-industrial-methodology.pdf</v>
      </c>
      <c r="U649" s="181">
        <f>INDEX('Policy Characteristics'!O:O,MATCH(PolicyLevers!$C649,'Policy Characteristics'!$C:$C,0))</f>
        <v>0</v>
      </c>
    </row>
    <row r="650" spans="1:21" s="189" customFormat="1" x14ac:dyDescent="0.25">
      <c r="A650" s="350" t="str">
        <f>INDEX('Policy Characteristics'!A:A,MATCH(PolicyLevers!$C650,'Policy Characteristics'!$C:$C,0))</f>
        <v>Industry</v>
      </c>
      <c r="B650" s="354" t="str">
        <f>INDEX('Policy Characteristics'!B:B,MATCH(PolicyLevers!$C650,'Policy Characteristics'!$C:$C,0))</f>
        <v>Industry Energy Efficiency Standards</v>
      </c>
      <c r="C650" s="189" t="str">
        <f t="shared" si="33"/>
        <v>Percentage Improvement in Eqpt Efficiency Standards above BAU</v>
      </c>
      <c r="D650" s="191" t="s">
        <v>2052</v>
      </c>
      <c r="E650" s="184" t="s">
        <v>816</v>
      </c>
      <c r="F650" s="181" t="s">
        <v>2102</v>
      </c>
      <c r="G650" s="184" t="s">
        <v>817</v>
      </c>
      <c r="H650" s="43">
        <v>1204</v>
      </c>
      <c r="I650" s="356" t="s">
        <v>332</v>
      </c>
      <c r="J650" s="189" t="str">
        <f>INDEX('Policy Characteristics'!D:D,MATCH(PolicyLevers!$C650,'Policy Characteristics'!$C:$C,0))</f>
        <v>Industry Energy Efficiency Standards</v>
      </c>
      <c r="K650" s="197" t="str">
        <f>INDEX('Policy Characteristics'!E:E,MATCH(PolicyLevers!$C650,'Policy Characteristics'!$C:$C,0))</f>
        <v>indst efficiency standards</v>
      </c>
      <c r="L650" s="197">
        <f>INDEX('Policy Characteristics'!F:F,MATCH(PolicyLevers!$C650,'Policy Characteristics'!$C:$C,0))</f>
        <v>0</v>
      </c>
      <c r="M650" s="197">
        <f>INDEX('Policy Characteristics'!G:G,MATCH(PolicyLevers!$C650,'Policy Characteristics'!$C:$C,0))</f>
        <v>0.25</v>
      </c>
      <c r="N650" s="197">
        <f>INDEX('Policy Characteristics'!H:H,MATCH(PolicyLevers!$C650,'Policy Characteristics'!$C:$C,0))</f>
        <v>0.01</v>
      </c>
      <c r="O650" s="199" t="str">
        <f>INDEX('Policy Characteristics'!I:I,MATCH(PolicyLevers!$C650,'Policy Characteristics'!$C:$C,0))</f>
        <v>% reduction in energy use</v>
      </c>
      <c r="P650" s="199"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199" t="str">
        <f>INDEX('Policy Characteristics'!K:K,MATCH(PolicyLevers!$C650,'Policy Characteristics'!$C:$C,0))</f>
        <v>industry-ag-main.html#eff-stds</v>
      </c>
      <c r="R650" s="199" t="str">
        <f>INDEX('Policy Characteristics'!L:L,MATCH(PolicyLevers!$C650,'Policy Characteristics'!$C:$C,0))</f>
        <v>industry-energy-efficiency-standards.html</v>
      </c>
      <c r="S650" s="219" t="str">
        <f>INDEX('Policy Characteristics'!M:M,MATCH(PolicyLevers!$C650,'Policy Characteristics'!$C:$C,0))</f>
        <v>U.S. DOE, 2016, Industrial Energy Efficiency Potential Analysis, https://energy.gov/sites/prod/files/2017/04/f34/energy-savings-by-state-industrial-methodology.pdf</v>
      </c>
      <c r="T650" s="199" t="str">
        <f>INDEX('Policy Characteristics'!N:N,MATCH(PolicyLevers!$C650,'Policy Characteristics'!$C:$C,0))</f>
        <v>U.S. DOE, 2016, Industrial Energy Efficiency Potential Analysis, https://energy.gov/sites/prod/files/2017/04/f34/energy-savings-by-state-industrial-methodology.pdf</v>
      </c>
      <c r="U650" s="181">
        <f>INDEX('Policy Characteristics'!O:O,MATCH(PolicyLevers!$C650,'Policy Characteristics'!$C:$C,0))</f>
        <v>0</v>
      </c>
    </row>
    <row r="651" spans="1:21" s="189" customFormat="1" x14ac:dyDescent="0.25">
      <c r="A651" s="350" t="str">
        <f>INDEX('Policy Characteristics'!A:A,MATCH(PolicyLevers!$C651,'Policy Characteristics'!$C:$C,0))</f>
        <v>Industry</v>
      </c>
      <c r="B651" s="354" t="str">
        <f>INDEX('Policy Characteristics'!B:B,MATCH(PolicyLevers!$C651,'Policy Characteristics'!$C:$C,0))</f>
        <v>Industry Energy Efficiency Standards</v>
      </c>
      <c r="C651" s="189" t="str">
        <f t="shared" si="33"/>
        <v>Percentage Improvement in Eqpt Efficiency Standards above BAU</v>
      </c>
      <c r="D651" s="191" t="s">
        <v>2052</v>
      </c>
      <c r="E651" s="184" t="s">
        <v>818</v>
      </c>
      <c r="F651" s="181" t="s">
        <v>2102</v>
      </c>
      <c r="G651" s="184" t="s">
        <v>819</v>
      </c>
      <c r="H651" s="43">
        <v>1205</v>
      </c>
      <c r="I651" s="356" t="s">
        <v>310</v>
      </c>
      <c r="J651" s="189" t="str">
        <f>INDEX('Policy Characteristics'!D:D,MATCH(PolicyLevers!$C651,'Policy Characteristics'!$C:$C,0))</f>
        <v>Industry Energy Efficiency Standards</v>
      </c>
      <c r="K651" s="197" t="str">
        <f>INDEX('Policy Characteristics'!E:E,MATCH(PolicyLevers!$C651,'Policy Characteristics'!$C:$C,0))</f>
        <v>indst efficiency standards</v>
      </c>
      <c r="L651" s="197">
        <f>INDEX('Policy Characteristics'!F:F,MATCH(PolicyLevers!$C651,'Policy Characteristics'!$C:$C,0))</f>
        <v>0</v>
      </c>
      <c r="M651" s="197">
        <f>INDEX('Policy Characteristics'!G:G,MATCH(PolicyLevers!$C651,'Policy Characteristics'!$C:$C,0))</f>
        <v>0.25</v>
      </c>
      <c r="N651" s="197">
        <f>INDEX('Policy Characteristics'!H:H,MATCH(PolicyLevers!$C651,'Policy Characteristics'!$C:$C,0))</f>
        <v>0.01</v>
      </c>
      <c r="O651" s="199" t="str">
        <f>INDEX('Policy Characteristics'!I:I,MATCH(PolicyLevers!$C651,'Policy Characteristics'!$C:$C,0))</f>
        <v>% reduction in energy use</v>
      </c>
      <c r="P651" s="199"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199" t="str">
        <f>INDEX('Policy Characteristics'!K:K,MATCH(PolicyLevers!$C651,'Policy Characteristics'!$C:$C,0))</f>
        <v>industry-ag-main.html#eff-stds</v>
      </c>
      <c r="R651" s="199" t="str">
        <f>INDEX('Policy Characteristics'!L:L,MATCH(PolicyLevers!$C651,'Policy Characteristics'!$C:$C,0))</f>
        <v>industry-energy-efficiency-standards.html</v>
      </c>
      <c r="S651" s="219" t="str">
        <f>INDEX('Policy Characteristics'!M:M,MATCH(PolicyLevers!$C651,'Policy Characteristics'!$C:$C,0))</f>
        <v>U.S. DOE, 2016, Industrial Energy Efficiency Potential Analysis, https://energy.gov/sites/prod/files/2017/04/f34/energy-savings-by-state-industrial-methodology.pdf</v>
      </c>
      <c r="T651" s="199" t="str">
        <f>INDEX('Policy Characteristics'!N:N,MATCH(PolicyLevers!$C651,'Policy Characteristics'!$C:$C,0))</f>
        <v>U.S. DOE, 2016, Industrial Energy Efficiency Potential Analysis, https://energy.gov/sites/prod/files/2017/04/f34/energy-savings-by-state-industrial-methodology.pdf</v>
      </c>
      <c r="U651" s="181">
        <f>INDEX('Policy Characteristics'!O:O,MATCH(PolicyLevers!$C651,'Policy Characteristics'!$C:$C,0))</f>
        <v>0</v>
      </c>
    </row>
    <row r="652" spans="1:21" s="189" customFormat="1" x14ac:dyDescent="0.25">
      <c r="A652" s="350" t="str">
        <f>INDEX('Policy Characteristics'!A:A,MATCH(PolicyLevers!$C652,'Policy Characteristics'!$C:$C,0))</f>
        <v>Industry</v>
      </c>
      <c r="B652" s="354" t="str">
        <f>INDEX('Policy Characteristics'!B:B,MATCH(PolicyLevers!$C652,'Policy Characteristics'!$C:$C,0))</f>
        <v>Industry Energy Efficiency Standards</v>
      </c>
      <c r="C652" s="189" t="str">
        <f t="shared" si="33"/>
        <v>Percentage Improvement in Eqpt Efficiency Standards above BAU</v>
      </c>
      <c r="D652" s="191" t="s">
        <v>2052</v>
      </c>
      <c r="E652" s="184" t="s">
        <v>820</v>
      </c>
      <c r="F652" s="181" t="s">
        <v>2102</v>
      </c>
      <c r="G652" s="184" t="s">
        <v>821</v>
      </c>
      <c r="H652" s="43">
        <v>1206</v>
      </c>
      <c r="I652" s="356" t="s">
        <v>310</v>
      </c>
      <c r="J652" s="189" t="str">
        <f>INDEX('Policy Characteristics'!D:D,MATCH(PolicyLevers!$C652,'Policy Characteristics'!$C:$C,0))</f>
        <v>Industry Energy Efficiency Standards</v>
      </c>
      <c r="K652" s="197" t="str">
        <f>INDEX('Policy Characteristics'!E:E,MATCH(PolicyLevers!$C652,'Policy Characteristics'!$C:$C,0))</f>
        <v>indst efficiency standards</v>
      </c>
      <c r="L652" s="197">
        <f>INDEX('Policy Characteristics'!F:F,MATCH(PolicyLevers!$C652,'Policy Characteristics'!$C:$C,0))</f>
        <v>0</v>
      </c>
      <c r="M652" s="197">
        <f>INDEX('Policy Characteristics'!G:G,MATCH(PolicyLevers!$C652,'Policy Characteristics'!$C:$C,0))</f>
        <v>0.25</v>
      </c>
      <c r="N652" s="197">
        <f>INDEX('Policy Characteristics'!H:H,MATCH(PolicyLevers!$C652,'Policy Characteristics'!$C:$C,0))</f>
        <v>0.01</v>
      </c>
      <c r="O652" s="199" t="str">
        <f>INDEX('Policy Characteristics'!I:I,MATCH(PolicyLevers!$C652,'Policy Characteristics'!$C:$C,0))</f>
        <v>% reduction in energy use</v>
      </c>
      <c r="P652" s="199"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199" t="str">
        <f>INDEX('Policy Characteristics'!K:K,MATCH(PolicyLevers!$C652,'Policy Characteristics'!$C:$C,0))</f>
        <v>industry-ag-main.html#eff-stds</v>
      </c>
      <c r="R652" s="199" t="str">
        <f>INDEX('Policy Characteristics'!L:L,MATCH(PolicyLevers!$C652,'Policy Characteristics'!$C:$C,0))</f>
        <v>industry-energy-efficiency-standards.html</v>
      </c>
      <c r="S652" s="219" t="str">
        <f>INDEX('Policy Characteristics'!M:M,MATCH(PolicyLevers!$C652,'Policy Characteristics'!$C:$C,0))</f>
        <v>U.S. DOE, 2016, Industrial Energy Efficiency Potential Analysis, https://energy.gov/sites/prod/files/2017/04/f34/energy-savings-by-state-industrial-methodology.pdf</v>
      </c>
      <c r="T652" s="199" t="str">
        <f>INDEX('Policy Characteristics'!N:N,MATCH(PolicyLevers!$C652,'Policy Characteristics'!$C:$C,0))</f>
        <v>U.S. DOE, 2016, Industrial Energy Efficiency Potential Analysis, https://energy.gov/sites/prod/files/2017/04/f34/energy-savings-by-state-industrial-methodology.pdf</v>
      </c>
      <c r="U652" s="181">
        <f>INDEX('Policy Characteristics'!O:O,MATCH(PolicyLevers!$C652,'Policy Characteristics'!$C:$C,0))</f>
        <v>0</v>
      </c>
    </row>
    <row r="653" spans="1:21" s="189" customFormat="1" x14ac:dyDescent="0.25">
      <c r="A653" s="350" t="str">
        <f>INDEX('Policy Characteristics'!A:A,MATCH(PolicyLevers!$C653,'Policy Characteristics'!$C:$C,0))</f>
        <v>Industry</v>
      </c>
      <c r="B653" s="354" t="str">
        <f>INDEX('Policy Characteristics'!B:B,MATCH(PolicyLevers!$C653,'Policy Characteristics'!$C:$C,0))</f>
        <v>Industry Energy Efficiency Standards</v>
      </c>
      <c r="C653" s="189" t="str">
        <f t="shared" si="33"/>
        <v>Percentage Improvement in Eqpt Efficiency Standards above BAU</v>
      </c>
      <c r="D653" s="191" t="s">
        <v>2052</v>
      </c>
      <c r="E653" s="184" t="s">
        <v>822</v>
      </c>
      <c r="F653" s="181" t="s">
        <v>2102</v>
      </c>
      <c r="G653" s="184" t="s">
        <v>823</v>
      </c>
      <c r="H653" s="43">
        <v>1207</v>
      </c>
      <c r="I653" s="356" t="s">
        <v>332</v>
      </c>
      <c r="J653" s="189" t="str">
        <f>INDEX('Policy Characteristics'!D:D,MATCH(PolicyLevers!$C653,'Policy Characteristics'!$C:$C,0))</f>
        <v>Industry Energy Efficiency Standards</v>
      </c>
      <c r="K653" s="197" t="str">
        <f>INDEX('Policy Characteristics'!E:E,MATCH(PolicyLevers!$C653,'Policy Characteristics'!$C:$C,0))</f>
        <v>indst efficiency standards</v>
      </c>
      <c r="L653" s="197">
        <f>INDEX('Policy Characteristics'!F:F,MATCH(PolicyLevers!$C653,'Policy Characteristics'!$C:$C,0))</f>
        <v>0</v>
      </c>
      <c r="M653" s="197">
        <f>INDEX('Policy Characteristics'!G:G,MATCH(PolicyLevers!$C653,'Policy Characteristics'!$C:$C,0))</f>
        <v>0.25</v>
      </c>
      <c r="N653" s="197">
        <f>INDEX('Policy Characteristics'!H:H,MATCH(PolicyLevers!$C653,'Policy Characteristics'!$C:$C,0))</f>
        <v>0.01</v>
      </c>
      <c r="O653" s="199" t="str">
        <f>INDEX('Policy Characteristics'!I:I,MATCH(PolicyLevers!$C653,'Policy Characteristics'!$C:$C,0))</f>
        <v>% reduction in energy use</v>
      </c>
      <c r="P653" s="199"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199" t="str">
        <f>INDEX('Policy Characteristics'!K:K,MATCH(PolicyLevers!$C653,'Policy Characteristics'!$C:$C,0))</f>
        <v>industry-ag-main.html#eff-stds</v>
      </c>
      <c r="R653" s="199" t="str">
        <f>INDEX('Policy Characteristics'!L:L,MATCH(PolicyLevers!$C653,'Policy Characteristics'!$C:$C,0))</f>
        <v>industry-energy-efficiency-standards.html</v>
      </c>
      <c r="S653" s="219" t="str">
        <f>INDEX('Policy Characteristics'!M:M,MATCH(PolicyLevers!$C653,'Policy Characteristics'!$C:$C,0))</f>
        <v>U.S. DOE, 2016, Industrial Energy Efficiency Potential Analysis, https://energy.gov/sites/prod/files/2017/04/f34/energy-savings-by-state-industrial-methodology.pdf</v>
      </c>
      <c r="T653" s="199" t="str">
        <f>INDEX('Policy Characteristics'!N:N,MATCH(PolicyLevers!$C653,'Policy Characteristics'!$C:$C,0))</f>
        <v>U.S. DOE, 2016, Industrial Energy Efficiency Potential Analysis, https://energy.gov/sites/prod/files/2017/04/f34/energy-savings-by-state-industrial-methodology.pdf</v>
      </c>
      <c r="U653" s="181">
        <f>INDEX('Policy Characteristics'!O:O,MATCH(PolicyLevers!$C653,'Policy Characteristics'!$C:$C,0))</f>
        <v>0</v>
      </c>
    </row>
    <row r="654" spans="1:21" s="189" customFormat="1" x14ac:dyDescent="0.25">
      <c r="A654" s="350" t="str">
        <f>INDEX('Policy Characteristics'!A:A,MATCH(PolicyLevers!$C654,'Policy Characteristics'!$C:$C,0))</f>
        <v>Industry</v>
      </c>
      <c r="B654" s="355" t="str">
        <f>INDEX('Policy Characteristics'!B:B,MATCH(PolicyLevers!$C654,'Policy Characteristics'!$C:$C,0))</f>
        <v>Improved System Design</v>
      </c>
      <c r="C654" s="181" t="s">
        <v>825</v>
      </c>
      <c r="D654" s="184"/>
      <c r="E654" s="184"/>
      <c r="F654" s="184"/>
      <c r="G654" s="184"/>
      <c r="H654" s="43">
        <v>54</v>
      </c>
      <c r="I654" s="356" t="s">
        <v>310</v>
      </c>
      <c r="J654" s="181" t="str">
        <f>INDEX('Policy Characteristics'!D:D,MATCH(PolicyLevers!$C654,'Policy Characteristics'!$C:$C,0))</f>
        <v>Improved System Design</v>
      </c>
      <c r="K654" s="181" t="str">
        <f>INDEX('Policy Characteristics'!E:E,MATCH(PolicyLevers!$C654,'Policy Characteristics'!$C:$C,0))</f>
        <v>indst system integration</v>
      </c>
      <c r="L654" s="203">
        <f>INDEX('Policy Characteristics'!F:F,MATCH(PolicyLevers!$C654,'Policy Characteristics'!$C:$C,0))</f>
        <v>0</v>
      </c>
      <c r="M654" s="204">
        <f>INDEX('Policy Characteristics'!G:G,MATCH(PolicyLevers!$C654,'Policy Characteristics'!$C:$C,0))</f>
        <v>1</v>
      </c>
      <c r="N654" s="204">
        <f>INDEX('Policy Characteristics'!H:H,MATCH(PolicyLevers!$C654,'Policy Characteristics'!$C:$C,0))</f>
        <v>0.01</v>
      </c>
      <c r="O654" s="184" t="str">
        <f>INDEX('Policy Characteristics'!I:I,MATCH(PolicyLevers!$C654,'Policy Characteristics'!$C:$C,0))</f>
        <v>% of potential achieved</v>
      </c>
      <c r="P654" s="186"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4" t="str">
        <f>INDEX('Policy Characteristics'!K:K,MATCH(PolicyLevers!$C654,'Policy Characteristics'!$C:$C,0))</f>
        <v>industry-ag-main.html#system-integ</v>
      </c>
      <c r="R654" s="191" t="str">
        <f>INDEX('Policy Characteristics'!L:L,MATCH(PolicyLevers!$C654,'Policy Characteristics'!$C:$C,0))</f>
        <v>improved-system-design.html</v>
      </c>
      <c r="S654" s="205" t="str">
        <f>INDEX('Policy Characteristics'!M:M,MATCH(PolicyLevers!$C654,'Policy Characteristics'!$C:$C,0))</f>
        <v>Calculated from model data; see the relevant variable(s) in the InputData folder for source information.</v>
      </c>
      <c r="T654" s="199">
        <f>INDEX('Policy Characteristics'!N:N,MATCH(PolicyLevers!$C654,'Policy Characteristics'!$C:$C,0))</f>
        <v>0</v>
      </c>
      <c r="U654" s="189">
        <f>INDEX('Policy Characteristics'!O:O,MATCH(PolicyLevers!$C654,'Policy Characteristics'!$C:$C,0))</f>
        <v>0</v>
      </c>
    </row>
    <row r="655" spans="1:21" x14ac:dyDescent="0.25">
      <c r="A655" s="350" t="str">
        <f>INDEX('Policy Characteristics'!A:A,MATCH(PolicyLevers!$C655,'Policy Characteristics'!$C:$C,0))</f>
        <v>Industry</v>
      </c>
      <c r="B655" s="355" t="str">
        <f>INDEX('Policy Characteristics'!B:B,MATCH(PolicyLevers!$C655,'Policy Characteristics'!$C:$C,0))</f>
        <v>Electrification + Hydrogen</v>
      </c>
      <c r="C655" s="181" t="s">
        <v>831</v>
      </c>
      <c r="D655" s="184" t="s">
        <v>2098</v>
      </c>
      <c r="E655" s="184" t="s">
        <v>799</v>
      </c>
      <c r="F655" s="181" t="s">
        <v>2130</v>
      </c>
      <c r="G655" s="184" t="s">
        <v>2111</v>
      </c>
      <c r="H655" s="43">
        <v>1208</v>
      </c>
      <c r="I655" s="356" t="s">
        <v>310</v>
      </c>
      <c r="J655" s="181" t="str">
        <f>INDEX('Policy Characteristics'!D:D,MATCH(PolicyLevers!$C655,'Policy Characteristics'!$C:$C,0))</f>
        <v>Electrification + Hydrogen</v>
      </c>
      <c r="K655" s="181" t="str">
        <f>INDEX('Policy Characteristics'!E:E,MATCH(PolicyLevers!$C655,'Policy Characteristics'!$C:$C,0))</f>
        <v>indst fuel type shifting</v>
      </c>
      <c r="L655" s="203">
        <f>INDEX('Policy Characteristics'!F:F,MATCH(PolicyLevers!$C655,'Policy Characteristics'!$C:$C,0))</f>
        <v>0</v>
      </c>
      <c r="M655" s="203">
        <f>INDEX('Policy Characteristics'!G:G,MATCH(PolicyLevers!$C655,'Policy Characteristics'!$C:$C,0))</f>
        <v>1</v>
      </c>
      <c r="N655" s="204">
        <f>INDEX('Policy Characteristics'!H:H,MATCH(PolicyLevers!$C655,'Policy Characteristics'!$C:$C,0))</f>
        <v>0.01</v>
      </c>
      <c r="O655" s="184" t="str">
        <f>INDEX('Policy Characteristics'!I:I,MATCH(PolicyLevers!$C655,'Policy Characteristics'!$C:$C,0))</f>
        <v>% of fuel shifted</v>
      </c>
      <c r="P655" s="184" t="str">
        <f>INDEX('Policy Characteristics'!J:J,MATCH(PolicyLevers!$C655,'Policy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5" s="184" t="str">
        <f>INDEX('Policy Characteristics'!K:K,MATCH(PolicyLevers!$C655,'Policy Characteristics'!$C:$C,0))</f>
        <v>industry-ag-main.html#fuel-switching</v>
      </c>
      <c r="R655" s="191" t="str">
        <f>INDEX('Policy Characteristics'!L:L,MATCH(PolicyLevers!$C655,'Policy Characteristics'!$C:$C,0))</f>
        <v>industry-elec-and-hydrogen.html</v>
      </c>
      <c r="S655" s="205">
        <f>INDEX('Policy Characteristics'!M:M,MATCH(PolicyLevers!$C655,'Policy Characteristics'!$C:$C,0))</f>
        <v>0</v>
      </c>
      <c r="T655" s="184">
        <f>INDEX('Policy Characteristics'!N:N,MATCH(PolicyLevers!$C655,'Policy Characteristics'!$C:$C,0))</f>
        <v>0</v>
      </c>
      <c r="U655" s="181">
        <f>INDEX('Policy Characteristics'!O:O,MATCH(PolicyLevers!$C655,'Policy Characteristics'!$C:$C,0))</f>
        <v>0</v>
      </c>
    </row>
    <row r="656" spans="1:21" x14ac:dyDescent="0.25">
      <c r="A656" s="350" t="str">
        <f>INDEX('Policy Characteristics'!A:A,MATCH(PolicyLevers!$C656,'Policy Characteristics'!$C:$C,0))</f>
        <v>Industry</v>
      </c>
      <c r="B656" s="354" t="str">
        <f>INDEX('Policy Characteristics'!B:B,MATCH(PolicyLevers!$C656,'Policy Characteristics'!$C:$C,0))</f>
        <v>Electrification + Hydrogen</v>
      </c>
      <c r="C656" s="189" t="str">
        <f t="shared" ref="C656:C687" si="34">C$655</f>
        <v>Fraction of Industrial Fuel Use Shifted to Other Fuels</v>
      </c>
      <c r="D656" s="184" t="s">
        <v>2098</v>
      </c>
      <c r="E656" s="184" t="s">
        <v>806</v>
      </c>
      <c r="F656" s="181" t="s">
        <v>2130</v>
      </c>
      <c r="G656" s="184" t="s">
        <v>2110</v>
      </c>
      <c r="H656" s="43">
        <v>1209</v>
      </c>
      <c r="I656" s="356" t="s">
        <v>332</v>
      </c>
      <c r="J656" s="189" t="str">
        <f>INDEX('Policy Characteristics'!D:D,MATCH(PolicyLevers!$C656,'Policy Characteristics'!$C:$C,0))</f>
        <v>Electrification + Hydrogen</v>
      </c>
      <c r="K656" s="189" t="str">
        <f>INDEX('Policy Characteristics'!E:E,MATCH(PolicyLevers!$C656,'Policy Characteristics'!$C:$C,0))</f>
        <v>indst fuel type shifting</v>
      </c>
      <c r="L656" s="190">
        <f>INDEX('Policy Characteristics'!F:F,MATCH(PolicyLevers!$C656,'Policy Characteristics'!$C:$C,0))</f>
        <v>0</v>
      </c>
      <c r="M656" s="190">
        <f>INDEX('Policy Characteristics'!G:G,MATCH(PolicyLevers!$C656,'Policy Characteristics'!$C:$C,0))</f>
        <v>1</v>
      </c>
      <c r="N656" s="251">
        <f>INDEX('Policy Characteristics'!H:H,MATCH(PolicyLevers!$C656,'Policy Characteristics'!$C:$C,0))</f>
        <v>0.01</v>
      </c>
      <c r="O656" s="189" t="str">
        <f>INDEX('Policy Characteristics'!I:I,MATCH(PolicyLevers!$C656,'Policy Characteristics'!$C:$C,0))</f>
        <v>% of fuel shifted</v>
      </c>
      <c r="P656" s="184" t="str">
        <f>INDEX('Policy Characteristics'!J:J,MATCH(PolicyLevers!$C656,'Policy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6" s="189" t="str">
        <f>INDEX('Policy Characteristics'!K:K,MATCH(PolicyLevers!$C656,'Policy Characteristics'!$C:$C,0))</f>
        <v>industry-ag-main.html#fuel-switching</v>
      </c>
      <c r="R656" s="189" t="str">
        <f>INDEX('Policy Characteristics'!L:L,MATCH(PolicyLevers!$C656,'Policy Characteristics'!$C:$C,0))</f>
        <v>industry-elec-and-hydrogen.html</v>
      </c>
      <c r="S656" s="205">
        <f>INDEX('Policy Characteristics'!M:M,MATCH(PolicyLevers!$C656,'Policy Characteristics'!$C:$C,0))</f>
        <v>0</v>
      </c>
      <c r="T656" s="184">
        <f>INDEX('Policy Characteristics'!N:N,MATCH(PolicyLevers!$C656,'Policy Characteristics'!$C:$C,0))</f>
        <v>0</v>
      </c>
      <c r="U656" s="181">
        <f>INDEX('Policy Characteristics'!O:O,MATCH(PolicyLevers!$C656,'Policy Characteristics'!$C:$C,0))</f>
        <v>0</v>
      </c>
    </row>
    <row r="657" spans="1:21" x14ac:dyDescent="0.25">
      <c r="A657" s="350" t="str">
        <f>INDEX('Policy Characteristics'!A:A,MATCH(PolicyLevers!$C657,'Policy Characteristics'!$C:$C,0))</f>
        <v>Industry</v>
      </c>
      <c r="B657" s="354" t="str">
        <f>INDEX('Policy Characteristics'!B:B,MATCH(PolicyLevers!$C657,'Policy Characteristics'!$C:$C,0))</f>
        <v>Electrification + Hydrogen</v>
      </c>
      <c r="C657" s="189" t="str">
        <f t="shared" si="34"/>
        <v>Fraction of Industrial Fuel Use Shifted to Other Fuels</v>
      </c>
      <c r="D657" s="184" t="s">
        <v>2098</v>
      </c>
      <c r="E657" s="184" t="s">
        <v>808</v>
      </c>
      <c r="F657" s="181" t="s">
        <v>2130</v>
      </c>
      <c r="G657" s="184" t="s">
        <v>2109</v>
      </c>
      <c r="H657" s="43">
        <v>1210</v>
      </c>
      <c r="I657" s="356" t="s">
        <v>332</v>
      </c>
      <c r="J657" s="189" t="str">
        <f>INDEX('Policy Characteristics'!D:D,MATCH(PolicyLevers!$C657,'Policy Characteristics'!$C:$C,0))</f>
        <v>Electrification + Hydrogen</v>
      </c>
      <c r="K657" s="189" t="str">
        <f>INDEX('Policy Characteristics'!E:E,MATCH(PolicyLevers!$C657,'Policy Characteristics'!$C:$C,0))</f>
        <v>indst fuel type shifting</v>
      </c>
      <c r="L657" s="190">
        <f>INDEX('Policy Characteristics'!F:F,MATCH(PolicyLevers!$C657,'Policy Characteristics'!$C:$C,0))</f>
        <v>0</v>
      </c>
      <c r="M657" s="190">
        <f>INDEX('Policy Characteristics'!G:G,MATCH(PolicyLevers!$C657,'Policy Characteristics'!$C:$C,0))</f>
        <v>1</v>
      </c>
      <c r="N657" s="251">
        <f>INDEX('Policy Characteristics'!H:H,MATCH(PolicyLevers!$C657,'Policy Characteristics'!$C:$C,0))</f>
        <v>0.01</v>
      </c>
      <c r="O657" s="189" t="str">
        <f>INDEX('Policy Characteristics'!I:I,MATCH(PolicyLevers!$C657,'Policy Characteristics'!$C:$C,0))</f>
        <v>% of fuel shifted</v>
      </c>
      <c r="P657" s="184" t="str">
        <f>INDEX('Policy Characteristics'!J:J,MATCH(PolicyLevers!$C657,'Policy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7" s="189" t="str">
        <f>INDEX('Policy Characteristics'!K:K,MATCH(PolicyLevers!$C657,'Policy Characteristics'!$C:$C,0))</f>
        <v>industry-ag-main.html#fuel-switching</v>
      </c>
      <c r="R657" s="189" t="str">
        <f>INDEX('Policy Characteristics'!L:L,MATCH(PolicyLevers!$C657,'Policy Characteristics'!$C:$C,0))</f>
        <v>industry-elec-and-hydrogen.html</v>
      </c>
      <c r="S657" s="205">
        <f>INDEX('Policy Characteristics'!M:M,MATCH(PolicyLevers!$C657,'Policy Characteristics'!$C:$C,0))</f>
        <v>0</v>
      </c>
      <c r="T657" s="184">
        <f>INDEX('Policy Characteristics'!N:N,MATCH(PolicyLevers!$C657,'Policy Characteristics'!$C:$C,0))</f>
        <v>0</v>
      </c>
      <c r="U657" s="181">
        <f>INDEX('Policy Characteristics'!O:O,MATCH(PolicyLevers!$C657,'Policy Characteristics'!$C:$C,0))</f>
        <v>0</v>
      </c>
    </row>
    <row r="658" spans="1:21" x14ac:dyDescent="0.25">
      <c r="A658" s="350" t="str">
        <f>INDEX('Policy Characteristics'!A:A,MATCH(PolicyLevers!$C658,'Policy Characteristics'!$C:$C,0))</f>
        <v>Industry</v>
      </c>
      <c r="B658" s="354" t="str">
        <f>INDEX('Policy Characteristics'!B:B,MATCH(PolicyLevers!$C658,'Policy Characteristics'!$C:$C,0))</f>
        <v>Electrification + Hydrogen</v>
      </c>
      <c r="C658" s="189" t="str">
        <f t="shared" si="34"/>
        <v>Fraction of Industrial Fuel Use Shifted to Other Fuels</v>
      </c>
      <c r="D658" s="184" t="s">
        <v>2098</v>
      </c>
      <c r="E658" s="184" t="s">
        <v>810</v>
      </c>
      <c r="F658" s="181" t="s">
        <v>2130</v>
      </c>
      <c r="G658" s="184" t="s">
        <v>2108</v>
      </c>
      <c r="H658" s="43">
        <v>1211</v>
      </c>
      <c r="I658" s="356" t="s">
        <v>332</v>
      </c>
      <c r="J658" s="189" t="str">
        <f>INDEX('Policy Characteristics'!D:D,MATCH(PolicyLevers!$C658,'Policy Characteristics'!$C:$C,0))</f>
        <v>Electrification + Hydrogen</v>
      </c>
      <c r="K658" s="189" t="str">
        <f>INDEX('Policy Characteristics'!E:E,MATCH(PolicyLevers!$C658,'Policy Characteristics'!$C:$C,0))</f>
        <v>indst fuel type shifting</v>
      </c>
      <c r="L658" s="190">
        <f>INDEX('Policy Characteristics'!F:F,MATCH(PolicyLevers!$C658,'Policy Characteristics'!$C:$C,0))</f>
        <v>0</v>
      </c>
      <c r="M658" s="190">
        <f>INDEX('Policy Characteristics'!G:G,MATCH(PolicyLevers!$C658,'Policy Characteristics'!$C:$C,0))</f>
        <v>1</v>
      </c>
      <c r="N658" s="251">
        <f>INDEX('Policy Characteristics'!H:H,MATCH(PolicyLevers!$C658,'Policy Characteristics'!$C:$C,0))</f>
        <v>0.01</v>
      </c>
      <c r="O658" s="189" t="str">
        <f>INDEX('Policy Characteristics'!I:I,MATCH(PolicyLevers!$C658,'Policy Characteristics'!$C:$C,0))</f>
        <v>% of fuel shifted</v>
      </c>
      <c r="P658" s="184" t="str">
        <f>INDEX('Policy Characteristics'!J:J,MATCH(PolicyLevers!$C658,'Policy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8" s="189" t="str">
        <f>INDEX('Policy Characteristics'!K:K,MATCH(PolicyLevers!$C658,'Policy Characteristics'!$C:$C,0))</f>
        <v>industry-ag-main.html#fuel-switching</v>
      </c>
      <c r="R658" s="189" t="str">
        <f>INDEX('Policy Characteristics'!L:L,MATCH(PolicyLevers!$C658,'Policy Characteristics'!$C:$C,0))</f>
        <v>industry-elec-and-hydrogen.html</v>
      </c>
      <c r="S658" s="205">
        <f>INDEX('Policy Characteristics'!M:M,MATCH(PolicyLevers!$C658,'Policy Characteristics'!$C:$C,0))</f>
        <v>0</v>
      </c>
      <c r="T658" s="184">
        <f>INDEX('Policy Characteristics'!N:N,MATCH(PolicyLevers!$C658,'Policy Characteristics'!$C:$C,0))</f>
        <v>0</v>
      </c>
      <c r="U658" s="181">
        <f>INDEX('Policy Characteristics'!O:O,MATCH(PolicyLevers!$C658,'Policy Characteristics'!$C:$C,0))</f>
        <v>0</v>
      </c>
    </row>
    <row r="659" spans="1:21" x14ac:dyDescent="0.25">
      <c r="A659" s="350" t="str">
        <f>INDEX('Policy Characteristics'!A:A,MATCH(PolicyLevers!$C659,'Policy Characteristics'!$C:$C,0))</f>
        <v>Industry</v>
      </c>
      <c r="B659" s="354" t="str">
        <f>INDEX('Policy Characteristics'!B:B,MATCH(PolicyLevers!$C659,'Policy Characteristics'!$C:$C,0))</f>
        <v>Electrification + Hydrogen</v>
      </c>
      <c r="C659" s="189" t="str">
        <f t="shared" si="34"/>
        <v>Fraction of Industrial Fuel Use Shifted to Other Fuels</v>
      </c>
      <c r="D659" s="184" t="s">
        <v>2098</v>
      </c>
      <c r="E659" s="184" t="s">
        <v>812</v>
      </c>
      <c r="F659" s="181" t="s">
        <v>2130</v>
      </c>
      <c r="G659" s="184" t="s">
        <v>2107</v>
      </c>
      <c r="H659" s="43">
        <v>1212</v>
      </c>
      <c r="I659" s="356" t="s">
        <v>332</v>
      </c>
      <c r="J659" s="189" t="str">
        <f>INDEX('Policy Characteristics'!D:D,MATCH(PolicyLevers!$C659,'Policy Characteristics'!$C:$C,0))</f>
        <v>Electrification + Hydrogen</v>
      </c>
      <c r="K659" s="189" t="str">
        <f>INDEX('Policy Characteristics'!E:E,MATCH(PolicyLevers!$C659,'Policy Characteristics'!$C:$C,0))</f>
        <v>indst fuel type shifting</v>
      </c>
      <c r="L659" s="190">
        <f>INDEX('Policy Characteristics'!F:F,MATCH(PolicyLevers!$C659,'Policy Characteristics'!$C:$C,0))</f>
        <v>0</v>
      </c>
      <c r="M659" s="190">
        <f>INDEX('Policy Characteristics'!G:G,MATCH(PolicyLevers!$C659,'Policy Characteristics'!$C:$C,0))</f>
        <v>1</v>
      </c>
      <c r="N659" s="251">
        <f>INDEX('Policy Characteristics'!H:H,MATCH(PolicyLevers!$C659,'Policy Characteristics'!$C:$C,0))</f>
        <v>0.01</v>
      </c>
      <c r="O659" s="189" t="str">
        <f>INDEX('Policy Characteristics'!I:I,MATCH(PolicyLevers!$C659,'Policy Characteristics'!$C:$C,0))</f>
        <v>% of fuel shifted</v>
      </c>
      <c r="P659" s="184" t="str">
        <f>INDEX('Policy Characteristics'!J:J,MATCH(PolicyLevers!$C659,'Policy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59" s="189" t="str">
        <f>INDEX('Policy Characteristics'!K:K,MATCH(PolicyLevers!$C659,'Policy Characteristics'!$C:$C,0))</f>
        <v>industry-ag-main.html#fuel-switching</v>
      </c>
      <c r="R659" s="189" t="str">
        <f>INDEX('Policy Characteristics'!L:L,MATCH(PolicyLevers!$C659,'Policy Characteristics'!$C:$C,0))</f>
        <v>industry-elec-and-hydrogen.html</v>
      </c>
      <c r="S659" s="205">
        <f>INDEX('Policy Characteristics'!M:M,MATCH(PolicyLevers!$C659,'Policy Characteristics'!$C:$C,0))</f>
        <v>0</v>
      </c>
      <c r="T659" s="184">
        <f>INDEX('Policy Characteristics'!N:N,MATCH(PolicyLevers!$C659,'Policy Characteristics'!$C:$C,0))</f>
        <v>0</v>
      </c>
      <c r="U659" s="181">
        <f>INDEX('Policy Characteristics'!O:O,MATCH(PolicyLevers!$C659,'Policy Characteristics'!$C:$C,0))</f>
        <v>0</v>
      </c>
    </row>
    <row r="660" spans="1:21" x14ac:dyDescent="0.25">
      <c r="A660" s="350" t="str">
        <f>INDEX('Policy Characteristics'!A:A,MATCH(PolicyLevers!$C660,'Policy Characteristics'!$C:$C,0))</f>
        <v>Industry</v>
      </c>
      <c r="B660" s="354" t="str">
        <f>INDEX('Policy Characteristics'!B:B,MATCH(PolicyLevers!$C660,'Policy Characteristics'!$C:$C,0))</f>
        <v>Electrification + Hydrogen</v>
      </c>
      <c r="C660" s="189" t="str">
        <f t="shared" si="34"/>
        <v>Fraction of Industrial Fuel Use Shifted to Other Fuels</v>
      </c>
      <c r="D660" s="184" t="s">
        <v>2098</v>
      </c>
      <c r="E660" s="184" t="s">
        <v>814</v>
      </c>
      <c r="F660" s="181" t="s">
        <v>2130</v>
      </c>
      <c r="G660" s="184" t="s">
        <v>2106</v>
      </c>
      <c r="H660" s="43">
        <v>1213</v>
      </c>
      <c r="I660" s="356" t="s">
        <v>332</v>
      </c>
      <c r="J660" s="189" t="str">
        <f>INDEX('Policy Characteristics'!D:D,MATCH(PolicyLevers!$C660,'Policy Characteristics'!$C:$C,0))</f>
        <v>Electrification + Hydrogen</v>
      </c>
      <c r="K660" s="189" t="str">
        <f>INDEX('Policy Characteristics'!E:E,MATCH(PolicyLevers!$C660,'Policy Characteristics'!$C:$C,0))</f>
        <v>indst fuel type shifting</v>
      </c>
      <c r="L660" s="190">
        <f>INDEX('Policy Characteristics'!F:F,MATCH(PolicyLevers!$C660,'Policy Characteristics'!$C:$C,0))</f>
        <v>0</v>
      </c>
      <c r="M660" s="190">
        <f>INDEX('Policy Characteristics'!G:G,MATCH(PolicyLevers!$C660,'Policy Characteristics'!$C:$C,0))</f>
        <v>1</v>
      </c>
      <c r="N660" s="251">
        <f>INDEX('Policy Characteristics'!H:H,MATCH(PolicyLevers!$C660,'Policy Characteristics'!$C:$C,0))</f>
        <v>0.01</v>
      </c>
      <c r="O660" s="189" t="str">
        <f>INDEX('Policy Characteristics'!I:I,MATCH(PolicyLevers!$C660,'Policy Characteristics'!$C:$C,0))</f>
        <v>% of fuel shifted</v>
      </c>
      <c r="P660" s="184" t="str">
        <f>INDEX('Policy Characteristics'!J:J,MATCH(PolicyLevers!$C660,'Policy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0" s="189" t="str">
        <f>INDEX('Policy Characteristics'!K:K,MATCH(PolicyLevers!$C660,'Policy Characteristics'!$C:$C,0))</f>
        <v>industry-ag-main.html#fuel-switching</v>
      </c>
      <c r="R660" s="189" t="str">
        <f>INDEX('Policy Characteristics'!L:L,MATCH(PolicyLevers!$C660,'Policy Characteristics'!$C:$C,0))</f>
        <v>industry-elec-and-hydrogen.html</v>
      </c>
      <c r="S660" s="205">
        <f>INDEX('Policy Characteristics'!M:M,MATCH(PolicyLevers!$C660,'Policy Characteristics'!$C:$C,0))</f>
        <v>0</v>
      </c>
      <c r="T660" s="184">
        <f>INDEX('Policy Characteristics'!N:N,MATCH(PolicyLevers!$C660,'Policy Characteristics'!$C:$C,0))</f>
        <v>0</v>
      </c>
      <c r="U660" s="181">
        <f>INDEX('Policy Characteristics'!O:O,MATCH(PolicyLevers!$C660,'Policy Characteristics'!$C:$C,0))</f>
        <v>0</v>
      </c>
    </row>
    <row r="661" spans="1:21" x14ac:dyDescent="0.25">
      <c r="A661" s="350" t="str">
        <f>INDEX('Policy Characteristics'!A:A,MATCH(PolicyLevers!$C661,'Policy Characteristics'!$C:$C,0))</f>
        <v>Industry</v>
      </c>
      <c r="B661" s="354" t="str">
        <f>INDEX('Policy Characteristics'!B:B,MATCH(PolicyLevers!$C661,'Policy Characteristics'!$C:$C,0))</f>
        <v>Electrification + Hydrogen</v>
      </c>
      <c r="C661" s="189" t="str">
        <f t="shared" si="34"/>
        <v>Fraction of Industrial Fuel Use Shifted to Other Fuels</v>
      </c>
      <c r="D661" s="184" t="s">
        <v>2098</v>
      </c>
      <c r="E661" s="184" t="s">
        <v>816</v>
      </c>
      <c r="F661" s="181" t="s">
        <v>2130</v>
      </c>
      <c r="G661" s="184" t="s">
        <v>2105</v>
      </c>
      <c r="H661" s="43">
        <v>1214</v>
      </c>
      <c r="I661" s="356" t="s">
        <v>332</v>
      </c>
      <c r="J661" s="189" t="str">
        <f>INDEX('Policy Characteristics'!D:D,MATCH(PolicyLevers!$C661,'Policy Characteristics'!$C:$C,0))</f>
        <v>Electrification + Hydrogen</v>
      </c>
      <c r="K661" s="189" t="str">
        <f>INDEX('Policy Characteristics'!E:E,MATCH(PolicyLevers!$C661,'Policy Characteristics'!$C:$C,0))</f>
        <v>indst fuel type shifting</v>
      </c>
      <c r="L661" s="190">
        <f>INDEX('Policy Characteristics'!F:F,MATCH(PolicyLevers!$C661,'Policy Characteristics'!$C:$C,0))</f>
        <v>0</v>
      </c>
      <c r="M661" s="190">
        <f>INDEX('Policy Characteristics'!G:G,MATCH(PolicyLevers!$C661,'Policy Characteristics'!$C:$C,0))</f>
        <v>1</v>
      </c>
      <c r="N661" s="251">
        <f>INDEX('Policy Characteristics'!H:H,MATCH(PolicyLevers!$C661,'Policy Characteristics'!$C:$C,0))</f>
        <v>0.01</v>
      </c>
      <c r="O661" s="189" t="str">
        <f>INDEX('Policy Characteristics'!I:I,MATCH(PolicyLevers!$C661,'Policy Characteristics'!$C:$C,0))</f>
        <v>% of fuel shifted</v>
      </c>
      <c r="P661" s="184" t="str">
        <f>INDEX('Policy Characteristics'!J:J,MATCH(PolicyLevers!$C661,'Policy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1" s="189" t="str">
        <f>INDEX('Policy Characteristics'!K:K,MATCH(PolicyLevers!$C661,'Policy Characteristics'!$C:$C,0))</f>
        <v>industry-ag-main.html#fuel-switching</v>
      </c>
      <c r="R661" s="189" t="str">
        <f>INDEX('Policy Characteristics'!L:L,MATCH(PolicyLevers!$C661,'Policy Characteristics'!$C:$C,0))</f>
        <v>industry-elec-and-hydrogen.html</v>
      </c>
      <c r="S661" s="205">
        <f>INDEX('Policy Characteristics'!M:M,MATCH(PolicyLevers!$C661,'Policy Characteristics'!$C:$C,0))</f>
        <v>0</v>
      </c>
      <c r="T661" s="184">
        <f>INDEX('Policy Characteristics'!N:N,MATCH(PolicyLevers!$C661,'Policy Characteristics'!$C:$C,0))</f>
        <v>0</v>
      </c>
      <c r="U661" s="181">
        <f>INDEX('Policy Characteristics'!O:O,MATCH(PolicyLevers!$C661,'Policy Characteristics'!$C:$C,0))</f>
        <v>0</v>
      </c>
    </row>
    <row r="662" spans="1:21" x14ac:dyDescent="0.25">
      <c r="A662" s="350" t="str">
        <f>INDEX('Policy Characteristics'!A:A,MATCH(PolicyLevers!$C662,'Policy Characteristics'!$C:$C,0))</f>
        <v>Industry</v>
      </c>
      <c r="B662" s="354" t="str">
        <f>INDEX('Policy Characteristics'!B:B,MATCH(PolicyLevers!$C662,'Policy Characteristics'!$C:$C,0))</f>
        <v>Electrification + Hydrogen</v>
      </c>
      <c r="C662" s="189" t="str">
        <f t="shared" si="34"/>
        <v>Fraction of Industrial Fuel Use Shifted to Other Fuels</v>
      </c>
      <c r="D662" s="184" t="s">
        <v>2098</v>
      </c>
      <c r="E662" s="184" t="s">
        <v>818</v>
      </c>
      <c r="F662" s="181" t="s">
        <v>2130</v>
      </c>
      <c r="G662" s="184" t="s">
        <v>2104</v>
      </c>
      <c r="H662" s="43">
        <v>1215</v>
      </c>
      <c r="I662" s="356" t="s">
        <v>332</v>
      </c>
      <c r="J662" s="189" t="str">
        <f>INDEX('Policy Characteristics'!D:D,MATCH(PolicyLevers!$C662,'Policy Characteristics'!$C:$C,0))</f>
        <v>Electrification + Hydrogen</v>
      </c>
      <c r="K662" s="189" t="str">
        <f>INDEX('Policy Characteristics'!E:E,MATCH(PolicyLevers!$C662,'Policy Characteristics'!$C:$C,0))</f>
        <v>indst fuel type shifting</v>
      </c>
      <c r="L662" s="190">
        <f>INDEX('Policy Characteristics'!F:F,MATCH(PolicyLevers!$C662,'Policy Characteristics'!$C:$C,0))</f>
        <v>0</v>
      </c>
      <c r="M662" s="190">
        <f>INDEX('Policy Characteristics'!G:G,MATCH(PolicyLevers!$C662,'Policy Characteristics'!$C:$C,0))</f>
        <v>1</v>
      </c>
      <c r="N662" s="251">
        <f>INDEX('Policy Characteristics'!H:H,MATCH(PolicyLevers!$C662,'Policy Characteristics'!$C:$C,0))</f>
        <v>0.01</v>
      </c>
      <c r="O662" s="189" t="str">
        <f>INDEX('Policy Characteristics'!I:I,MATCH(PolicyLevers!$C662,'Policy Characteristics'!$C:$C,0))</f>
        <v>% of fuel shifted</v>
      </c>
      <c r="P662" s="184" t="str">
        <f>INDEX('Policy Characteristics'!J:J,MATCH(PolicyLevers!$C662,'Policy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2" s="189" t="str">
        <f>INDEX('Policy Characteristics'!K:K,MATCH(PolicyLevers!$C662,'Policy Characteristics'!$C:$C,0))</f>
        <v>industry-ag-main.html#fuel-switching</v>
      </c>
      <c r="R662" s="189" t="str">
        <f>INDEX('Policy Characteristics'!L:L,MATCH(PolicyLevers!$C662,'Policy Characteristics'!$C:$C,0))</f>
        <v>industry-elec-and-hydrogen.html</v>
      </c>
      <c r="S662" s="205">
        <f>INDEX('Policy Characteristics'!M:M,MATCH(PolicyLevers!$C662,'Policy Characteristics'!$C:$C,0))</f>
        <v>0</v>
      </c>
      <c r="T662" s="184">
        <f>INDEX('Policy Characteristics'!N:N,MATCH(PolicyLevers!$C662,'Policy Characteristics'!$C:$C,0))</f>
        <v>0</v>
      </c>
      <c r="U662" s="181">
        <f>INDEX('Policy Characteristics'!O:O,MATCH(PolicyLevers!$C662,'Policy Characteristics'!$C:$C,0))</f>
        <v>0</v>
      </c>
    </row>
    <row r="663" spans="1:21" x14ac:dyDescent="0.25">
      <c r="A663" s="350" t="str">
        <f>INDEX('Policy Characteristics'!A:A,MATCH(PolicyLevers!$C663,'Policy Characteristics'!$C:$C,0))</f>
        <v>Industry</v>
      </c>
      <c r="B663" s="354" t="str">
        <f>INDEX('Policy Characteristics'!B:B,MATCH(PolicyLevers!$C663,'Policy Characteristics'!$C:$C,0))</f>
        <v>Electrification + Hydrogen</v>
      </c>
      <c r="C663" s="189" t="str">
        <f t="shared" si="34"/>
        <v>Fraction of Industrial Fuel Use Shifted to Other Fuels</v>
      </c>
      <c r="D663" s="184" t="s">
        <v>2098</v>
      </c>
      <c r="E663" s="184" t="s">
        <v>820</v>
      </c>
      <c r="F663" s="181" t="s">
        <v>2130</v>
      </c>
      <c r="G663" s="184" t="s">
        <v>2103</v>
      </c>
      <c r="H663" s="43">
        <v>1216</v>
      </c>
      <c r="I663" s="356" t="s">
        <v>332</v>
      </c>
      <c r="J663" s="189" t="str">
        <f>INDEX('Policy Characteristics'!D:D,MATCH(PolicyLevers!$C663,'Policy Characteristics'!$C:$C,0))</f>
        <v>Electrification + Hydrogen</v>
      </c>
      <c r="K663" s="189" t="str">
        <f>INDEX('Policy Characteristics'!E:E,MATCH(PolicyLevers!$C663,'Policy Characteristics'!$C:$C,0))</f>
        <v>indst fuel type shifting</v>
      </c>
      <c r="L663" s="190">
        <f>INDEX('Policy Characteristics'!F:F,MATCH(PolicyLevers!$C663,'Policy Characteristics'!$C:$C,0))</f>
        <v>0</v>
      </c>
      <c r="M663" s="190">
        <f>INDEX('Policy Characteristics'!G:G,MATCH(PolicyLevers!$C663,'Policy Characteristics'!$C:$C,0))</f>
        <v>1</v>
      </c>
      <c r="N663" s="251">
        <f>INDEX('Policy Characteristics'!H:H,MATCH(PolicyLevers!$C663,'Policy Characteristics'!$C:$C,0))</f>
        <v>0.01</v>
      </c>
      <c r="O663" s="189" t="str">
        <f>INDEX('Policy Characteristics'!I:I,MATCH(PolicyLevers!$C663,'Policy Characteristics'!$C:$C,0))</f>
        <v>% of fuel shifted</v>
      </c>
      <c r="P663" s="184" t="str">
        <f>INDEX('Policy Characteristics'!J:J,MATCH(PolicyLevers!$C663,'Policy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3" s="189" t="str">
        <f>INDEX('Policy Characteristics'!K:K,MATCH(PolicyLevers!$C663,'Policy Characteristics'!$C:$C,0))</f>
        <v>industry-ag-main.html#fuel-switching</v>
      </c>
      <c r="R663" s="189" t="str">
        <f>INDEX('Policy Characteristics'!L:L,MATCH(PolicyLevers!$C663,'Policy Characteristics'!$C:$C,0))</f>
        <v>industry-elec-and-hydrogen.html</v>
      </c>
      <c r="S663" s="205">
        <f>INDEX('Policy Characteristics'!M:M,MATCH(PolicyLevers!$C663,'Policy Characteristics'!$C:$C,0))</f>
        <v>0</v>
      </c>
      <c r="T663" s="184">
        <f>INDEX('Policy Characteristics'!N:N,MATCH(PolicyLevers!$C663,'Policy Characteristics'!$C:$C,0))</f>
        <v>0</v>
      </c>
      <c r="U663" s="181">
        <f>INDEX('Policy Characteristics'!O:O,MATCH(PolicyLevers!$C663,'Policy Characteristics'!$C:$C,0))</f>
        <v>0</v>
      </c>
    </row>
    <row r="664" spans="1:21" x14ac:dyDescent="0.25">
      <c r="A664" s="350" t="str">
        <f>INDEX('Policy Characteristics'!A:A,MATCH(PolicyLevers!$C664,'Policy Characteristics'!$C:$C,0))</f>
        <v>Industry</v>
      </c>
      <c r="B664" s="354" t="str">
        <f>INDEX('Policy Characteristics'!B:B,MATCH(PolicyLevers!$C664,'Policy Characteristics'!$C:$C,0))</f>
        <v>Electrification + Hydrogen</v>
      </c>
      <c r="C664" s="189" t="str">
        <f t="shared" si="34"/>
        <v>Fraction of Industrial Fuel Use Shifted to Other Fuels</v>
      </c>
      <c r="D664" s="184" t="s">
        <v>2098</v>
      </c>
      <c r="E664" s="184" t="s">
        <v>822</v>
      </c>
      <c r="F664" s="181" t="s">
        <v>2130</v>
      </c>
      <c r="G664" s="184" t="s">
        <v>2101</v>
      </c>
      <c r="H664" s="43">
        <v>1217</v>
      </c>
      <c r="I664" s="356" t="s">
        <v>310</v>
      </c>
      <c r="J664" s="189" t="str">
        <f>INDEX('Policy Characteristics'!D:D,MATCH(PolicyLevers!$C664,'Policy Characteristics'!$C:$C,0))</f>
        <v>Electrification + Hydrogen</v>
      </c>
      <c r="K664" s="189" t="str">
        <f>INDEX('Policy Characteristics'!E:E,MATCH(PolicyLevers!$C664,'Policy Characteristics'!$C:$C,0))</f>
        <v>indst fuel type shifting</v>
      </c>
      <c r="L664" s="190">
        <f>INDEX('Policy Characteristics'!F:F,MATCH(PolicyLevers!$C664,'Policy Characteristics'!$C:$C,0))</f>
        <v>0</v>
      </c>
      <c r="M664" s="190">
        <f>INDEX('Policy Characteristics'!G:G,MATCH(PolicyLevers!$C664,'Policy Characteristics'!$C:$C,0))</f>
        <v>1</v>
      </c>
      <c r="N664" s="251">
        <f>INDEX('Policy Characteristics'!H:H,MATCH(PolicyLevers!$C664,'Policy Characteristics'!$C:$C,0))</f>
        <v>0.01</v>
      </c>
      <c r="O664" s="189" t="str">
        <f>INDEX('Policy Characteristics'!I:I,MATCH(PolicyLevers!$C664,'Policy Characteristics'!$C:$C,0))</f>
        <v>% of fuel shifted</v>
      </c>
      <c r="P664" s="189" t="str">
        <f>INDEX('Policy Characteristics'!J:J,MATCH(PolicyLevers!$C664,'Policy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4" s="189" t="str">
        <f>INDEX('Policy Characteristics'!K:K,MATCH(PolicyLevers!$C664,'Policy Characteristics'!$C:$C,0))</f>
        <v>industry-ag-main.html#fuel-switching</v>
      </c>
      <c r="R664" s="189" t="str">
        <f>INDEX('Policy Characteristics'!L:L,MATCH(PolicyLevers!$C664,'Policy Characteristics'!$C:$C,0))</f>
        <v>industry-elec-and-hydrogen.html</v>
      </c>
      <c r="S664" s="205">
        <f>INDEX('Policy Characteristics'!M:M,MATCH(PolicyLevers!$C664,'Policy Characteristics'!$C:$C,0))</f>
        <v>0</v>
      </c>
      <c r="T664" s="184">
        <f>INDEX('Policy Characteristics'!N:N,MATCH(PolicyLevers!$C664,'Policy Characteristics'!$C:$C,0))</f>
        <v>0</v>
      </c>
      <c r="U664" s="181">
        <f>INDEX('Policy Characteristics'!O:O,MATCH(PolicyLevers!$C664,'Policy Characteristics'!$C:$C,0))</f>
        <v>0</v>
      </c>
    </row>
    <row r="665" spans="1:21" x14ac:dyDescent="0.25">
      <c r="A665" s="350" t="str">
        <f>INDEX('Policy Characteristics'!A:A,MATCH(PolicyLevers!$C665,'Policy Characteristics'!$C:$C,0))</f>
        <v>Industry</v>
      </c>
      <c r="B665" s="354" t="str">
        <f>INDEX('Policy Characteristics'!B:B,MATCH(PolicyLevers!$C665,'Policy Characteristics'!$C:$C,0))</f>
        <v>Electrification + Hydrogen</v>
      </c>
      <c r="C665" s="189" t="str">
        <f t="shared" si="34"/>
        <v>Fraction of Industrial Fuel Use Shifted to Other Fuels</v>
      </c>
      <c r="D665" s="191" t="s">
        <v>2096</v>
      </c>
      <c r="E665" s="184" t="s">
        <v>799</v>
      </c>
      <c r="F665" s="181" t="s">
        <v>1831</v>
      </c>
      <c r="G665" s="184" t="s">
        <v>2111</v>
      </c>
      <c r="H665" s="43">
        <v>1218</v>
      </c>
      <c r="I665" s="356" t="s">
        <v>310</v>
      </c>
      <c r="J665" s="189" t="str">
        <f>INDEX('Policy Characteristics'!D:D,MATCH(PolicyLevers!$C665,'Policy Characteristics'!$C:$C,0))</f>
        <v>Electrification + Hydrogen</v>
      </c>
      <c r="K665" s="189" t="str">
        <f>INDEX('Policy Characteristics'!E:E,MATCH(PolicyLevers!$C665,'Policy Characteristics'!$C:$C,0))</f>
        <v>indst fuel type shifting</v>
      </c>
      <c r="L665" s="190">
        <f>INDEX('Policy Characteristics'!F:F,MATCH(PolicyLevers!$C665,'Policy Characteristics'!$C:$C,0))</f>
        <v>0</v>
      </c>
      <c r="M665" s="190">
        <f>INDEX('Policy Characteristics'!G:G,MATCH(PolicyLevers!$C665,'Policy Characteristics'!$C:$C,0))</f>
        <v>1</v>
      </c>
      <c r="N665" s="251">
        <f>INDEX('Policy Characteristics'!H:H,MATCH(PolicyLevers!$C665,'Policy Characteristics'!$C:$C,0))</f>
        <v>0.01</v>
      </c>
      <c r="O665" s="189" t="str">
        <f>INDEX('Policy Characteristics'!I:I,MATCH(PolicyLevers!$C665,'Policy Characteristics'!$C:$C,0))</f>
        <v>% of fuel shifted</v>
      </c>
      <c r="P665" s="189" t="str">
        <f>INDEX('Policy Characteristics'!J:J,MATCH(PolicyLevers!$C665,'Policy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5" s="189" t="str">
        <f>INDEX('Policy Characteristics'!K:K,MATCH(PolicyLevers!$C665,'Policy Characteristics'!$C:$C,0))</f>
        <v>industry-ag-main.html#fuel-switching</v>
      </c>
      <c r="R665" s="189" t="str">
        <f>INDEX('Policy Characteristics'!L:L,MATCH(PolicyLevers!$C665,'Policy Characteristics'!$C:$C,0))</f>
        <v>industry-elec-and-hydrogen.html</v>
      </c>
      <c r="S665" s="205">
        <f>INDEX('Policy Characteristics'!M:M,MATCH(PolicyLevers!$C665,'Policy Characteristics'!$C:$C,0))</f>
        <v>0</v>
      </c>
      <c r="T665" s="184">
        <f>INDEX('Policy Characteristics'!N:N,MATCH(PolicyLevers!$C665,'Policy Characteristics'!$C:$C,0))</f>
        <v>0</v>
      </c>
      <c r="U665" s="181">
        <f>INDEX('Policy Characteristics'!O:O,MATCH(PolicyLevers!$C665,'Policy Characteristics'!$C:$C,0))</f>
        <v>0</v>
      </c>
    </row>
    <row r="666" spans="1:21" x14ac:dyDescent="0.25">
      <c r="A666" s="350" t="str">
        <f>INDEX('Policy Characteristics'!A:A,MATCH(PolicyLevers!$C666,'Policy Characteristics'!$C:$C,0))</f>
        <v>Industry</v>
      </c>
      <c r="B666" s="354" t="str">
        <f>INDEX('Policy Characteristics'!B:B,MATCH(PolicyLevers!$C666,'Policy Characteristics'!$C:$C,0))</f>
        <v>Electrification + Hydrogen</v>
      </c>
      <c r="C666" s="189" t="str">
        <f t="shared" si="34"/>
        <v>Fraction of Industrial Fuel Use Shifted to Other Fuels</v>
      </c>
      <c r="D666" s="191" t="s">
        <v>2096</v>
      </c>
      <c r="E666" s="184" t="s">
        <v>806</v>
      </c>
      <c r="F666" s="181" t="s">
        <v>1831</v>
      </c>
      <c r="G666" s="184" t="s">
        <v>2110</v>
      </c>
      <c r="H666" s="43">
        <v>1219</v>
      </c>
      <c r="I666" s="356" t="s">
        <v>332</v>
      </c>
      <c r="J666" s="189" t="str">
        <f>INDEX('Policy Characteristics'!D:D,MATCH(PolicyLevers!$C666,'Policy Characteristics'!$C:$C,0))</f>
        <v>Electrification + Hydrogen</v>
      </c>
      <c r="K666" s="189" t="str">
        <f>INDEX('Policy Characteristics'!E:E,MATCH(PolicyLevers!$C666,'Policy Characteristics'!$C:$C,0))</f>
        <v>indst fuel type shifting</v>
      </c>
      <c r="L666" s="190">
        <f>INDEX('Policy Characteristics'!F:F,MATCH(PolicyLevers!$C666,'Policy Characteristics'!$C:$C,0))</f>
        <v>0</v>
      </c>
      <c r="M666" s="190">
        <f>INDEX('Policy Characteristics'!G:G,MATCH(PolicyLevers!$C666,'Policy Characteristics'!$C:$C,0))</f>
        <v>1</v>
      </c>
      <c r="N666" s="251">
        <f>INDEX('Policy Characteristics'!H:H,MATCH(PolicyLevers!$C666,'Policy Characteristics'!$C:$C,0))</f>
        <v>0.01</v>
      </c>
      <c r="O666" s="189" t="str">
        <f>INDEX('Policy Characteristics'!I:I,MATCH(PolicyLevers!$C666,'Policy Characteristics'!$C:$C,0))</f>
        <v>% of fuel shifted</v>
      </c>
      <c r="P666" s="184" t="str">
        <f>INDEX('Policy Characteristics'!J:J,MATCH(PolicyLevers!$C666,'Policy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6" s="189" t="str">
        <f>INDEX('Policy Characteristics'!K:K,MATCH(PolicyLevers!$C666,'Policy Characteristics'!$C:$C,0))</f>
        <v>industry-ag-main.html#fuel-switching</v>
      </c>
      <c r="R666" s="189" t="str">
        <f>INDEX('Policy Characteristics'!L:L,MATCH(PolicyLevers!$C666,'Policy Characteristics'!$C:$C,0))</f>
        <v>industry-elec-and-hydrogen.html</v>
      </c>
      <c r="S666" s="205">
        <f>INDEX('Policy Characteristics'!M:M,MATCH(PolicyLevers!$C666,'Policy Characteristics'!$C:$C,0))</f>
        <v>0</v>
      </c>
      <c r="T666" s="184">
        <f>INDEX('Policy Characteristics'!N:N,MATCH(PolicyLevers!$C666,'Policy Characteristics'!$C:$C,0))</f>
        <v>0</v>
      </c>
      <c r="U666" s="181">
        <f>INDEX('Policy Characteristics'!O:O,MATCH(PolicyLevers!$C666,'Policy Characteristics'!$C:$C,0))</f>
        <v>0</v>
      </c>
    </row>
    <row r="667" spans="1:21" x14ac:dyDescent="0.25">
      <c r="A667" s="350" t="str">
        <f>INDEX('Policy Characteristics'!A:A,MATCH(PolicyLevers!$C667,'Policy Characteristics'!$C:$C,0))</f>
        <v>Industry</v>
      </c>
      <c r="B667" s="354" t="str">
        <f>INDEX('Policy Characteristics'!B:B,MATCH(PolicyLevers!$C667,'Policy Characteristics'!$C:$C,0))</f>
        <v>Electrification + Hydrogen</v>
      </c>
      <c r="C667" s="189" t="str">
        <f t="shared" si="34"/>
        <v>Fraction of Industrial Fuel Use Shifted to Other Fuels</v>
      </c>
      <c r="D667" s="191" t="s">
        <v>2096</v>
      </c>
      <c r="E667" s="184" t="s">
        <v>808</v>
      </c>
      <c r="F667" s="181" t="s">
        <v>1831</v>
      </c>
      <c r="G667" s="184" t="s">
        <v>2109</v>
      </c>
      <c r="H667" s="43">
        <v>1220</v>
      </c>
      <c r="I667" s="356" t="s">
        <v>332</v>
      </c>
      <c r="J667" s="189" t="str">
        <f>INDEX('Policy Characteristics'!D:D,MATCH(PolicyLevers!$C667,'Policy Characteristics'!$C:$C,0))</f>
        <v>Electrification + Hydrogen</v>
      </c>
      <c r="K667" s="189" t="str">
        <f>INDEX('Policy Characteristics'!E:E,MATCH(PolicyLevers!$C667,'Policy Characteristics'!$C:$C,0))</f>
        <v>indst fuel type shifting</v>
      </c>
      <c r="L667" s="190">
        <f>INDEX('Policy Characteristics'!F:F,MATCH(PolicyLevers!$C667,'Policy Characteristics'!$C:$C,0))</f>
        <v>0</v>
      </c>
      <c r="M667" s="190">
        <f>INDEX('Policy Characteristics'!G:G,MATCH(PolicyLevers!$C667,'Policy Characteristics'!$C:$C,0))</f>
        <v>1</v>
      </c>
      <c r="N667" s="251">
        <f>INDEX('Policy Characteristics'!H:H,MATCH(PolicyLevers!$C667,'Policy Characteristics'!$C:$C,0))</f>
        <v>0.01</v>
      </c>
      <c r="O667" s="189" t="str">
        <f>INDEX('Policy Characteristics'!I:I,MATCH(PolicyLevers!$C667,'Policy Characteristics'!$C:$C,0))</f>
        <v>% of fuel shifted</v>
      </c>
      <c r="P667" s="184" t="str">
        <f>INDEX('Policy Characteristics'!J:J,MATCH(PolicyLevers!$C667,'Policy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7" s="189" t="str">
        <f>INDEX('Policy Characteristics'!K:K,MATCH(PolicyLevers!$C667,'Policy Characteristics'!$C:$C,0))</f>
        <v>industry-ag-main.html#fuel-switching</v>
      </c>
      <c r="R667" s="189" t="str">
        <f>INDEX('Policy Characteristics'!L:L,MATCH(PolicyLevers!$C667,'Policy Characteristics'!$C:$C,0))</f>
        <v>industry-elec-and-hydrogen.html</v>
      </c>
      <c r="S667" s="205">
        <f>INDEX('Policy Characteristics'!M:M,MATCH(PolicyLevers!$C667,'Policy Characteristics'!$C:$C,0))</f>
        <v>0</v>
      </c>
      <c r="T667" s="184">
        <f>INDEX('Policy Characteristics'!N:N,MATCH(PolicyLevers!$C667,'Policy Characteristics'!$C:$C,0))</f>
        <v>0</v>
      </c>
      <c r="U667" s="181">
        <f>INDEX('Policy Characteristics'!O:O,MATCH(PolicyLevers!$C667,'Policy Characteristics'!$C:$C,0))</f>
        <v>0</v>
      </c>
    </row>
    <row r="668" spans="1:21" x14ac:dyDescent="0.25">
      <c r="A668" s="350" t="str">
        <f>INDEX('Policy Characteristics'!A:A,MATCH(PolicyLevers!$C668,'Policy Characteristics'!$C:$C,0))</f>
        <v>Industry</v>
      </c>
      <c r="B668" s="354" t="str">
        <f>INDEX('Policy Characteristics'!B:B,MATCH(PolicyLevers!$C668,'Policy Characteristics'!$C:$C,0))</f>
        <v>Electrification + Hydrogen</v>
      </c>
      <c r="C668" s="189" t="str">
        <f t="shared" si="34"/>
        <v>Fraction of Industrial Fuel Use Shifted to Other Fuels</v>
      </c>
      <c r="D668" s="191" t="s">
        <v>2096</v>
      </c>
      <c r="E668" s="184" t="s">
        <v>810</v>
      </c>
      <c r="F668" s="181" t="s">
        <v>1831</v>
      </c>
      <c r="G668" s="184" t="s">
        <v>2108</v>
      </c>
      <c r="H668" s="43">
        <v>1221</v>
      </c>
      <c r="I668" s="356" t="s">
        <v>332</v>
      </c>
      <c r="J668" s="189" t="str">
        <f>INDEX('Policy Characteristics'!D:D,MATCH(PolicyLevers!$C668,'Policy Characteristics'!$C:$C,0))</f>
        <v>Electrification + Hydrogen</v>
      </c>
      <c r="K668" s="189" t="str">
        <f>INDEX('Policy Characteristics'!E:E,MATCH(PolicyLevers!$C668,'Policy Characteristics'!$C:$C,0))</f>
        <v>indst fuel type shifting</v>
      </c>
      <c r="L668" s="190">
        <f>INDEX('Policy Characteristics'!F:F,MATCH(PolicyLevers!$C668,'Policy Characteristics'!$C:$C,0))</f>
        <v>0</v>
      </c>
      <c r="M668" s="190">
        <f>INDEX('Policy Characteristics'!G:G,MATCH(PolicyLevers!$C668,'Policy Characteristics'!$C:$C,0))</f>
        <v>1</v>
      </c>
      <c r="N668" s="251">
        <f>INDEX('Policy Characteristics'!H:H,MATCH(PolicyLevers!$C668,'Policy Characteristics'!$C:$C,0))</f>
        <v>0.01</v>
      </c>
      <c r="O668" s="189" t="str">
        <f>INDEX('Policy Characteristics'!I:I,MATCH(PolicyLevers!$C668,'Policy Characteristics'!$C:$C,0))</f>
        <v>% of fuel shifted</v>
      </c>
      <c r="P668" s="184" t="str">
        <f>INDEX('Policy Characteristics'!J:J,MATCH(PolicyLevers!$C668,'Policy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8" s="189" t="str">
        <f>INDEX('Policy Characteristics'!K:K,MATCH(PolicyLevers!$C668,'Policy Characteristics'!$C:$C,0))</f>
        <v>industry-ag-main.html#fuel-switching</v>
      </c>
      <c r="R668" s="189" t="str">
        <f>INDEX('Policy Characteristics'!L:L,MATCH(PolicyLevers!$C668,'Policy Characteristics'!$C:$C,0))</f>
        <v>industry-elec-and-hydrogen.html</v>
      </c>
      <c r="S668" s="205">
        <f>INDEX('Policy Characteristics'!M:M,MATCH(PolicyLevers!$C668,'Policy Characteristics'!$C:$C,0))</f>
        <v>0</v>
      </c>
      <c r="T668" s="184">
        <f>INDEX('Policy Characteristics'!N:N,MATCH(PolicyLevers!$C668,'Policy Characteristics'!$C:$C,0))</f>
        <v>0</v>
      </c>
      <c r="U668" s="181">
        <f>INDEX('Policy Characteristics'!O:O,MATCH(PolicyLevers!$C668,'Policy Characteristics'!$C:$C,0))</f>
        <v>0</v>
      </c>
    </row>
    <row r="669" spans="1:21" x14ac:dyDescent="0.25">
      <c r="A669" s="350" t="str">
        <f>INDEX('Policy Characteristics'!A:A,MATCH(PolicyLevers!$C669,'Policy Characteristics'!$C:$C,0))</f>
        <v>Industry</v>
      </c>
      <c r="B669" s="354" t="str">
        <f>INDEX('Policy Characteristics'!B:B,MATCH(PolicyLevers!$C669,'Policy Characteristics'!$C:$C,0))</f>
        <v>Electrification + Hydrogen</v>
      </c>
      <c r="C669" s="189" t="str">
        <f t="shared" si="34"/>
        <v>Fraction of Industrial Fuel Use Shifted to Other Fuels</v>
      </c>
      <c r="D669" s="191" t="s">
        <v>2096</v>
      </c>
      <c r="E669" s="184" t="s">
        <v>812</v>
      </c>
      <c r="F669" s="181" t="s">
        <v>1831</v>
      </c>
      <c r="G669" s="184" t="s">
        <v>2107</v>
      </c>
      <c r="H669" s="43">
        <v>1222</v>
      </c>
      <c r="I669" s="356" t="s">
        <v>332</v>
      </c>
      <c r="J669" s="189" t="str">
        <f>INDEX('Policy Characteristics'!D:D,MATCH(PolicyLevers!$C669,'Policy Characteristics'!$C:$C,0))</f>
        <v>Electrification + Hydrogen</v>
      </c>
      <c r="K669" s="189" t="str">
        <f>INDEX('Policy Characteristics'!E:E,MATCH(PolicyLevers!$C669,'Policy Characteristics'!$C:$C,0))</f>
        <v>indst fuel type shifting</v>
      </c>
      <c r="L669" s="190">
        <f>INDEX('Policy Characteristics'!F:F,MATCH(PolicyLevers!$C669,'Policy Characteristics'!$C:$C,0))</f>
        <v>0</v>
      </c>
      <c r="M669" s="190">
        <f>INDEX('Policy Characteristics'!G:G,MATCH(PolicyLevers!$C669,'Policy Characteristics'!$C:$C,0))</f>
        <v>1</v>
      </c>
      <c r="N669" s="251">
        <f>INDEX('Policy Characteristics'!H:H,MATCH(PolicyLevers!$C669,'Policy Characteristics'!$C:$C,0))</f>
        <v>0.01</v>
      </c>
      <c r="O669" s="189" t="str">
        <f>INDEX('Policy Characteristics'!I:I,MATCH(PolicyLevers!$C669,'Policy Characteristics'!$C:$C,0))</f>
        <v>% of fuel shifted</v>
      </c>
      <c r="P669" s="184" t="str">
        <f>INDEX('Policy Characteristics'!J:J,MATCH(PolicyLevers!$C669,'Policy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69" s="189" t="str">
        <f>INDEX('Policy Characteristics'!K:K,MATCH(PolicyLevers!$C669,'Policy Characteristics'!$C:$C,0))</f>
        <v>industry-ag-main.html#fuel-switching</v>
      </c>
      <c r="R669" s="189" t="str">
        <f>INDEX('Policy Characteristics'!L:L,MATCH(PolicyLevers!$C669,'Policy Characteristics'!$C:$C,0))</f>
        <v>industry-elec-and-hydrogen.html</v>
      </c>
      <c r="S669" s="205">
        <f>INDEX('Policy Characteristics'!M:M,MATCH(PolicyLevers!$C669,'Policy Characteristics'!$C:$C,0))</f>
        <v>0</v>
      </c>
      <c r="T669" s="184">
        <f>INDEX('Policy Characteristics'!N:N,MATCH(PolicyLevers!$C669,'Policy Characteristics'!$C:$C,0))</f>
        <v>0</v>
      </c>
      <c r="U669" s="181">
        <f>INDEX('Policy Characteristics'!O:O,MATCH(PolicyLevers!$C669,'Policy Characteristics'!$C:$C,0))</f>
        <v>0</v>
      </c>
    </row>
    <row r="670" spans="1:21" x14ac:dyDescent="0.25">
      <c r="A670" s="350" t="str">
        <f>INDEX('Policy Characteristics'!A:A,MATCH(PolicyLevers!$C670,'Policy Characteristics'!$C:$C,0))</f>
        <v>Industry</v>
      </c>
      <c r="B670" s="354" t="str">
        <f>INDEX('Policy Characteristics'!B:B,MATCH(PolicyLevers!$C670,'Policy Characteristics'!$C:$C,0))</f>
        <v>Electrification + Hydrogen</v>
      </c>
      <c r="C670" s="189" t="str">
        <f t="shared" si="34"/>
        <v>Fraction of Industrial Fuel Use Shifted to Other Fuels</v>
      </c>
      <c r="D670" s="191" t="s">
        <v>2096</v>
      </c>
      <c r="E670" s="184" t="s">
        <v>814</v>
      </c>
      <c r="F670" s="181" t="s">
        <v>1831</v>
      </c>
      <c r="G670" s="184" t="s">
        <v>2106</v>
      </c>
      <c r="H670" s="43">
        <v>1223</v>
      </c>
      <c r="I670" s="356" t="s">
        <v>332</v>
      </c>
      <c r="J670" s="189" t="str">
        <f>INDEX('Policy Characteristics'!D:D,MATCH(PolicyLevers!$C670,'Policy Characteristics'!$C:$C,0))</f>
        <v>Electrification + Hydrogen</v>
      </c>
      <c r="K670" s="189" t="str">
        <f>INDEX('Policy Characteristics'!E:E,MATCH(PolicyLevers!$C670,'Policy Characteristics'!$C:$C,0))</f>
        <v>indst fuel type shifting</v>
      </c>
      <c r="L670" s="190">
        <f>INDEX('Policy Characteristics'!F:F,MATCH(PolicyLevers!$C670,'Policy Characteristics'!$C:$C,0))</f>
        <v>0</v>
      </c>
      <c r="M670" s="190">
        <f>INDEX('Policy Characteristics'!G:G,MATCH(PolicyLevers!$C670,'Policy Characteristics'!$C:$C,0))</f>
        <v>1</v>
      </c>
      <c r="N670" s="251">
        <f>INDEX('Policy Characteristics'!H:H,MATCH(PolicyLevers!$C670,'Policy Characteristics'!$C:$C,0))</f>
        <v>0.01</v>
      </c>
      <c r="O670" s="189" t="str">
        <f>INDEX('Policy Characteristics'!I:I,MATCH(PolicyLevers!$C670,'Policy Characteristics'!$C:$C,0))</f>
        <v>% of fuel shifted</v>
      </c>
      <c r="P670" s="184" t="str">
        <f>INDEX('Policy Characteristics'!J:J,MATCH(PolicyLevers!$C670,'Policy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0" s="189" t="str">
        <f>INDEX('Policy Characteristics'!K:K,MATCH(PolicyLevers!$C670,'Policy Characteristics'!$C:$C,0))</f>
        <v>industry-ag-main.html#fuel-switching</v>
      </c>
      <c r="R670" s="189" t="str">
        <f>INDEX('Policy Characteristics'!L:L,MATCH(PolicyLevers!$C670,'Policy Characteristics'!$C:$C,0))</f>
        <v>industry-elec-and-hydrogen.html</v>
      </c>
      <c r="S670" s="205">
        <f>INDEX('Policy Characteristics'!M:M,MATCH(PolicyLevers!$C670,'Policy Characteristics'!$C:$C,0))</f>
        <v>0</v>
      </c>
      <c r="T670" s="184">
        <f>INDEX('Policy Characteristics'!N:N,MATCH(PolicyLevers!$C670,'Policy Characteristics'!$C:$C,0))</f>
        <v>0</v>
      </c>
      <c r="U670" s="181">
        <f>INDEX('Policy Characteristics'!O:O,MATCH(PolicyLevers!$C670,'Policy Characteristics'!$C:$C,0))</f>
        <v>0</v>
      </c>
    </row>
    <row r="671" spans="1:21" x14ac:dyDescent="0.25">
      <c r="A671" s="350" t="str">
        <f>INDEX('Policy Characteristics'!A:A,MATCH(PolicyLevers!$C671,'Policy Characteristics'!$C:$C,0))</f>
        <v>Industry</v>
      </c>
      <c r="B671" s="354" t="str">
        <f>INDEX('Policy Characteristics'!B:B,MATCH(PolicyLevers!$C671,'Policy Characteristics'!$C:$C,0))</f>
        <v>Electrification + Hydrogen</v>
      </c>
      <c r="C671" s="189" t="str">
        <f t="shared" si="34"/>
        <v>Fraction of Industrial Fuel Use Shifted to Other Fuels</v>
      </c>
      <c r="D671" s="191" t="s">
        <v>2096</v>
      </c>
      <c r="E671" s="184" t="s">
        <v>816</v>
      </c>
      <c r="F671" s="181" t="s">
        <v>1831</v>
      </c>
      <c r="G671" s="184" t="s">
        <v>2105</v>
      </c>
      <c r="H671" s="43">
        <v>1224</v>
      </c>
      <c r="I671" s="356" t="s">
        <v>332</v>
      </c>
      <c r="J671" s="189" t="str">
        <f>INDEX('Policy Characteristics'!D:D,MATCH(PolicyLevers!$C671,'Policy Characteristics'!$C:$C,0))</f>
        <v>Electrification + Hydrogen</v>
      </c>
      <c r="K671" s="189" t="str">
        <f>INDEX('Policy Characteristics'!E:E,MATCH(PolicyLevers!$C671,'Policy Characteristics'!$C:$C,0))</f>
        <v>indst fuel type shifting</v>
      </c>
      <c r="L671" s="190">
        <f>INDEX('Policy Characteristics'!F:F,MATCH(PolicyLevers!$C671,'Policy Characteristics'!$C:$C,0))</f>
        <v>0</v>
      </c>
      <c r="M671" s="190">
        <f>INDEX('Policy Characteristics'!G:G,MATCH(PolicyLevers!$C671,'Policy Characteristics'!$C:$C,0))</f>
        <v>1</v>
      </c>
      <c r="N671" s="251">
        <f>INDEX('Policy Characteristics'!H:H,MATCH(PolicyLevers!$C671,'Policy Characteristics'!$C:$C,0))</f>
        <v>0.01</v>
      </c>
      <c r="O671" s="189" t="str">
        <f>INDEX('Policy Characteristics'!I:I,MATCH(PolicyLevers!$C671,'Policy Characteristics'!$C:$C,0))</f>
        <v>% of fuel shifted</v>
      </c>
      <c r="P671" s="184" t="str">
        <f>INDEX('Policy Characteristics'!J:J,MATCH(PolicyLevers!$C671,'Policy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1" s="189" t="str">
        <f>INDEX('Policy Characteristics'!K:K,MATCH(PolicyLevers!$C671,'Policy Characteristics'!$C:$C,0))</f>
        <v>industry-ag-main.html#fuel-switching</v>
      </c>
      <c r="R671" s="189" t="str">
        <f>INDEX('Policy Characteristics'!L:L,MATCH(PolicyLevers!$C671,'Policy Characteristics'!$C:$C,0))</f>
        <v>industry-elec-and-hydrogen.html</v>
      </c>
      <c r="S671" s="205">
        <f>INDEX('Policy Characteristics'!M:M,MATCH(PolicyLevers!$C671,'Policy Characteristics'!$C:$C,0))</f>
        <v>0</v>
      </c>
      <c r="T671" s="184">
        <f>INDEX('Policy Characteristics'!N:N,MATCH(PolicyLevers!$C671,'Policy Characteristics'!$C:$C,0))</f>
        <v>0</v>
      </c>
      <c r="U671" s="181">
        <f>INDEX('Policy Characteristics'!O:O,MATCH(PolicyLevers!$C671,'Policy Characteristics'!$C:$C,0))</f>
        <v>0</v>
      </c>
    </row>
    <row r="672" spans="1:21" x14ac:dyDescent="0.25">
      <c r="A672" s="350" t="str">
        <f>INDEX('Policy Characteristics'!A:A,MATCH(PolicyLevers!$C672,'Policy Characteristics'!$C:$C,0))</f>
        <v>Industry</v>
      </c>
      <c r="B672" s="354" t="str">
        <f>INDEX('Policy Characteristics'!B:B,MATCH(PolicyLevers!$C672,'Policy Characteristics'!$C:$C,0))</f>
        <v>Electrification + Hydrogen</v>
      </c>
      <c r="C672" s="189" t="str">
        <f t="shared" si="34"/>
        <v>Fraction of Industrial Fuel Use Shifted to Other Fuels</v>
      </c>
      <c r="D672" s="191" t="s">
        <v>2096</v>
      </c>
      <c r="E672" s="184" t="s">
        <v>818</v>
      </c>
      <c r="F672" s="181" t="s">
        <v>1831</v>
      </c>
      <c r="G672" s="184" t="s">
        <v>2104</v>
      </c>
      <c r="H672" s="43">
        <v>1225</v>
      </c>
      <c r="I672" s="356" t="s">
        <v>332</v>
      </c>
      <c r="J672" s="189" t="str">
        <f>INDEX('Policy Characteristics'!D:D,MATCH(PolicyLevers!$C672,'Policy Characteristics'!$C:$C,0))</f>
        <v>Electrification + Hydrogen</v>
      </c>
      <c r="K672" s="189" t="str">
        <f>INDEX('Policy Characteristics'!E:E,MATCH(PolicyLevers!$C672,'Policy Characteristics'!$C:$C,0))</f>
        <v>indst fuel type shifting</v>
      </c>
      <c r="L672" s="190">
        <f>INDEX('Policy Characteristics'!F:F,MATCH(PolicyLevers!$C672,'Policy Characteristics'!$C:$C,0))</f>
        <v>0</v>
      </c>
      <c r="M672" s="190">
        <f>INDEX('Policy Characteristics'!G:G,MATCH(PolicyLevers!$C672,'Policy Characteristics'!$C:$C,0))</f>
        <v>1</v>
      </c>
      <c r="N672" s="251">
        <f>INDEX('Policy Characteristics'!H:H,MATCH(PolicyLevers!$C672,'Policy Characteristics'!$C:$C,0))</f>
        <v>0.01</v>
      </c>
      <c r="O672" s="189" t="str">
        <f>INDEX('Policy Characteristics'!I:I,MATCH(PolicyLevers!$C672,'Policy Characteristics'!$C:$C,0))</f>
        <v>% of fuel shifted</v>
      </c>
      <c r="P672" s="184" t="str">
        <f>INDEX('Policy Characteristics'!J:J,MATCH(PolicyLevers!$C672,'Policy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2" s="189" t="str">
        <f>INDEX('Policy Characteristics'!K:K,MATCH(PolicyLevers!$C672,'Policy Characteristics'!$C:$C,0))</f>
        <v>industry-ag-main.html#fuel-switching</v>
      </c>
      <c r="R672" s="189" t="str">
        <f>INDEX('Policy Characteristics'!L:L,MATCH(PolicyLevers!$C672,'Policy Characteristics'!$C:$C,0))</f>
        <v>industry-elec-and-hydrogen.html</v>
      </c>
      <c r="S672" s="205">
        <f>INDEX('Policy Characteristics'!M:M,MATCH(PolicyLevers!$C672,'Policy Characteristics'!$C:$C,0))</f>
        <v>0</v>
      </c>
      <c r="T672" s="184">
        <f>INDEX('Policy Characteristics'!N:N,MATCH(PolicyLevers!$C672,'Policy Characteristics'!$C:$C,0))</f>
        <v>0</v>
      </c>
      <c r="U672" s="181">
        <f>INDEX('Policy Characteristics'!O:O,MATCH(PolicyLevers!$C672,'Policy Characteristics'!$C:$C,0))</f>
        <v>0</v>
      </c>
    </row>
    <row r="673" spans="1:21" x14ac:dyDescent="0.25">
      <c r="A673" s="350" t="str">
        <f>INDEX('Policy Characteristics'!A:A,MATCH(PolicyLevers!$C673,'Policy Characteristics'!$C:$C,0))</f>
        <v>Industry</v>
      </c>
      <c r="B673" s="354" t="str">
        <f>INDEX('Policy Characteristics'!B:B,MATCH(PolicyLevers!$C673,'Policy Characteristics'!$C:$C,0))</f>
        <v>Electrification + Hydrogen</v>
      </c>
      <c r="C673" s="189" t="str">
        <f t="shared" si="34"/>
        <v>Fraction of Industrial Fuel Use Shifted to Other Fuels</v>
      </c>
      <c r="D673" s="191" t="s">
        <v>2096</v>
      </c>
      <c r="E673" s="184" t="s">
        <v>820</v>
      </c>
      <c r="F673" s="181" t="s">
        <v>1831</v>
      </c>
      <c r="G673" s="184" t="s">
        <v>2103</v>
      </c>
      <c r="H673" s="43">
        <v>1226</v>
      </c>
      <c r="I673" s="356" t="s">
        <v>332</v>
      </c>
      <c r="J673" s="189" t="str">
        <f>INDEX('Policy Characteristics'!D:D,MATCH(PolicyLevers!$C673,'Policy Characteristics'!$C:$C,0))</f>
        <v>Electrification + Hydrogen</v>
      </c>
      <c r="K673" s="189" t="str">
        <f>INDEX('Policy Characteristics'!E:E,MATCH(PolicyLevers!$C673,'Policy Characteristics'!$C:$C,0))</f>
        <v>indst fuel type shifting</v>
      </c>
      <c r="L673" s="190">
        <f>INDEX('Policy Characteristics'!F:F,MATCH(PolicyLevers!$C673,'Policy Characteristics'!$C:$C,0))</f>
        <v>0</v>
      </c>
      <c r="M673" s="190">
        <f>INDEX('Policy Characteristics'!G:G,MATCH(PolicyLevers!$C673,'Policy Characteristics'!$C:$C,0))</f>
        <v>1</v>
      </c>
      <c r="N673" s="251">
        <f>INDEX('Policy Characteristics'!H:H,MATCH(PolicyLevers!$C673,'Policy Characteristics'!$C:$C,0))</f>
        <v>0.01</v>
      </c>
      <c r="O673" s="189" t="str">
        <f>INDEX('Policy Characteristics'!I:I,MATCH(PolicyLevers!$C673,'Policy Characteristics'!$C:$C,0))</f>
        <v>% of fuel shifted</v>
      </c>
      <c r="P673" s="184" t="str">
        <f>INDEX('Policy Characteristics'!J:J,MATCH(PolicyLevers!$C673,'Policy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3" s="189" t="str">
        <f>INDEX('Policy Characteristics'!K:K,MATCH(PolicyLevers!$C673,'Policy Characteristics'!$C:$C,0))</f>
        <v>industry-ag-main.html#fuel-switching</v>
      </c>
      <c r="R673" s="189" t="str">
        <f>INDEX('Policy Characteristics'!L:L,MATCH(PolicyLevers!$C673,'Policy Characteristics'!$C:$C,0))</f>
        <v>industry-elec-and-hydrogen.html</v>
      </c>
      <c r="S673" s="205">
        <f>INDEX('Policy Characteristics'!M:M,MATCH(PolicyLevers!$C673,'Policy Characteristics'!$C:$C,0))</f>
        <v>0</v>
      </c>
      <c r="T673" s="184">
        <f>INDEX('Policy Characteristics'!N:N,MATCH(PolicyLevers!$C673,'Policy Characteristics'!$C:$C,0))</f>
        <v>0</v>
      </c>
      <c r="U673" s="181">
        <f>INDEX('Policy Characteristics'!O:O,MATCH(PolicyLevers!$C673,'Policy Characteristics'!$C:$C,0))</f>
        <v>0</v>
      </c>
    </row>
    <row r="674" spans="1:21" x14ac:dyDescent="0.25">
      <c r="A674" s="350" t="str">
        <f>INDEX('Policy Characteristics'!A:A,MATCH(PolicyLevers!$C674,'Policy Characteristics'!$C:$C,0))</f>
        <v>Industry</v>
      </c>
      <c r="B674" s="354" t="str">
        <f>INDEX('Policy Characteristics'!B:B,MATCH(PolicyLevers!$C674,'Policy Characteristics'!$C:$C,0))</f>
        <v>Electrification + Hydrogen</v>
      </c>
      <c r="C674" s="189" t="str">
        <f t="shared" si="34"/>
        <v>Fraction of Industrial Fuel Use Shifted to Other Fuels</v>
      </c>
      <c r="D674" s="191" t="s">
        <v>2096</v>
      </c>
      <c r="E674" s="184" t="s">
        <v>822</v>
      </c>
      <c r="F674" s="181" t="s">
        <v>1831</v>
      </c>
      <c r="G674" s="184" t="s">
        <v>2101</v>
      </c>
      <c r="H674" s="43">
        <v>1227</v>
      </c>
      <c r="I674" s="356" t="s">
        <v>310</v>
      </c>
      <c r="J674" s="189" t="str">
        <f>INDEX('Policy Characteristics'!D:D,MATCH(PolicyLevers!$C674,'Policy Characteristics'!$C:$C,0))</f>
        <v>Electrification + Hydrogen</v>
      </c>
      <c r="K674" s="189" t="str">
        <f>INDEX('Policy Characteristics'!E:E,MATCH(PolicyLevers!$C674,'Policy Characteristics'!$C:$C,0))</f>
        <v>indst fuel type shifting</v>
      </c>
      <c r="L674" s="190">
        <f>INDEX('Policy Characteristics'!F:F,MATCH(PolicyLevers!$C674,'Policy Characteristics'!$C:$C,0))</f>
        <v>0</v>
      </c>
      <c r="M674" s="190">
        <f>INDEX('Policy Characteristics'!G:G,MATCH(PolicyLevers!$C674,'Policy Characteristics'!$C:$C,0))</f>
        <v>1</v>
      </c>
      <c r="N674" s="251">
        <f>INDEX('Policy Characteristics'!H:H,MATCH(PolicyLevers!$C674,'Policy Characteristics'!$C:$C,0))</f>
        <v>0.01</v>
      </c>
      <c r="O674" s="189" t="str">
        <f>INDEX('Policy Characteristics'!I:I,MATCH(PolicyLevers!$C674,'Policy Characteristics'!$C:$C,0))</f>
        <v>% of fuel shifted</v>
      </c>
      <c r="P674" s="189" t="str">
        <f>INDEX('Policy Characteristics'!J:J,MATCH(PolicyLevers!$C674,'Policy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4" s="189" t="str">
        <f>INDEX('Policy Characteristics'!K:K,MATCH(PolicyLevers!$C674,'Policy Characteristics'!$C:$C,0))</f>
        <v>industry-ag-main.html#fuel-switching</v>
      </c>
      <c r="R674" s="189" t="str">
        <f>INDEX('Policy Characteristics'!L:L,MATCH(PolicyLevers!$C674,'Policy Characteristics'!$C:$C,0))</f>
        <v>industry-elec-and-hydrogen.html</v>
      </c>
      <c r="S674" s="205">
        <f>INDEX('Policy Characteristics'!M:M,MATCH(PolicyLevers!$C674,'Policy Characteristics'!$C:$C,0))</f>
        <v>0</v>
      </c>
      <c r="T674" s="184">
        <f>INDEX('Policy Characteristics'!N:N,MATCH(PolicyLevers!$C674,'Policy Characteristics'!$C:$C,0))</f>
        <v>0</v>
      </c>
      <c r="U674" s="181">
        <f>INDEX('Policy Characteristics'!O:O,MATCH(PolicyLevers!$C674,'Policy Characteristics'!$C:$C,0))</f>
        <v>0</v>
      </c>
    </row>
    <row r="675" spans="1:21" x14ac:dyDescent="0.25">
      <c r="A675" s="350" t="str">
        <f>INDEX('Policy Characteristics'!A:A,MATCH(PolicyLevers!$C675,'Policy Characteristics'!$C:$C,0))</f>
        <v>Industry</v>
      </c>
      <c r="B675" s="354" t="str">
        <f>INDEX('Policy Characteristics'!B:B,MATCH(PolicyLevers!$C675,'Policy Characteristics'!$C:$C,0))</f>
        <v>Electrification + Hydrogen</v>
      </c>
      <c r="C675" s="189" t="str">
        <f t="shared" si="34"/>
        <v>Fraction of Industrial Fuel Use Shifted to Other Fuels</v>
      </c>
      <c r="D675" s="191" t="s">
        <v>2094</v>
      </c>
      <c r="E675" s="184" t="s">
        <v>799</v>
      </c>
      <c r="F675" s="181" t="s">
        <v>2100</v>
      </c>
      <c r="G675" s="184" t="s">
        <v>2111</v>
      </c>
      <c r="H675" s="43">
        <v>1228</v>
      </c>
      <c r="I675" s="356" t="s">
        <v>310</v>
      </c>
      <c r="J675" s="189" t="str">
        <f>INDEX('Policy Characteristics'!D:D,MATCH(PolicyLevers!$C675,'Policy Characteristics'!$C:$C,0))</f>
        <v>Electrification + Hydrogen</v>
      </c>
      <c r="K675" s="189" t="str">
        <f>INDEX('Policy Characteristics'!E:E,MATCH(PolicyLevers!$C675,'Policy Characteristics'!$C:$C,0))</f>
        <v>indst fuel type shifting</v>
      </c>
      <c r="L675" s="190">
        <f>INDEX('Policy Characteristics'!F:F,MATCH(PolicyLevers!$C675,'Policy Characteristics'!$C:$C,0))</f>
        <v>0</v>
      </c>
      <c r="M675" s="190">
        <f>INDEX('Policy Characteristics'!G:G,MATCH(PolicyLevers!$C675,'Policy Characteristics'!$C:$C,0))</f>
        <v>1</v>
      </c>
      <c r="N675" s="251">
        <f>INDEX('Policy Characteristics'!H:H,MATCH(PolicyLevers!$C675,'Policy Characteristics'!$C:$C,0))</f>
        <v>0.01</v>
      </c>
      <c r="O675" s="189" t="str">
        <f>INDEX('Policy Characteristics'!I:I,MATCH(PolicyLevers!$C675,'Policy Characteristics'!$C:$C,0))</f>
        <v>% of fuel shifted</v>
      </c>
      <c r="P675" s="189" t="str">
        <f>INDEX('Policy Characteristics'!J:J,MATCH(PolicyLevers!$C675,'Policy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5" s="189" t="str">
        <f>INDEX('Policy Characteristics'!K:K,MATCH(PolicyLevers!$C675,'Policy Characteristics'!$C:$C,0))</f>
        <v>industry-ag-main.html#fuel-switching</v>
      </c>
      <c r="R675" s="189" t="str">
        <f>INDEX('Policy Characteristics'!L:L,MATCH(PolicyLevers!$C675,'Policy Characteristics'!$C:$C,0))</f>
        <v>industry-elec-and-hydrogen.html</v>
      </c>
      <c r="S675" s="205">
        <f>INDEX('Policy Characteristics'!M:M,MATCH(PolicyLevers!$C675,'Policy Characteristics'!$C:$C,0))</f>
        <v>0</v>
      </c>
      <c r="T675" s="184">
        <f>INDEX('Policy Characteristics'!N:N,MATCH(PolicyLevers!$C675,'Policy Characteristics'!$C:$C,0))</f>
        <v>0</v>
      </c>
      <c r="U675" s="181">
        <f>INDEX('Policy Characteristics'!O:O,MATCH(PolicyLevers!$C675,'Policy Characteristics'!$C:$C,0))</f>
        <v>0</v>
      </c>
    </row>
    <row r="676" spans="1:21" x14ac:dyDescent="0.25">
      <c r="A676" s="350" t="str">
        <f>INDEX('Policy Characteristics'!A:A,MATCH(PolicyLevers!$C676,'Policy Characteristics'!$C:$C,0))</f>
        <v>Industry</v>
      </c>
      <c r="B676" s="354" t="str">
        <f>INDEX('Policy Characteristics'!B:B,MATCH(PolicyLevers!$C676,'Policy Characteristics'!$C:$C,0))</f>
        <v>Electrification + Hydrogen</v>
      </c>
      <c r="C676" s="189" t="str">
        <f t="shared" si="34"/>
        <v>Fraction of Industrial Fuel Use Shifted to Other Fuels</v>
      </c>
      <c r="D676" s="191" t="s">
        <v>2094</v>
      </c>
      <c r="E676" s="184" t="s">
        <v>806</v>
      </c>
      <c r="F676" s="181" t="s">
        <v>2100</v>
      </c>
      <c r="G676" s="184" t="s">
        <v>2110</v>
      </c>
      <c r="H676" s="43">
        <v>1229</v>
      </c>
      <c r="I676" s="356" t="s">
        <v>332</v>
      </c>
      <c r="J676" s="189" t="str">
        <f>INDEX('Policy Characteristics'!D:D,MATCH(PolicyLevers!$C676,'Policy Characteristics'!$C:$C,0))</f>
        <v>Electrification + Hydrogen</v>
      </c>
      <c r="K676" s="189" t="str">
        <f>INDEX('Policy Characteristics'!E:E,MATCH(PolicyLevers!$C676,'Policy Characteristics'!$C:$C,0))</f>
        <v>indst fuel type shifting</v>
      </c>
      <c r="L676" s="190">
        <f>INDEX('Policy Characteristics'!F:F,MATCH(PolicyLevers!$C676,'Policy Characteristics'!$C:$C,0))</f>
        <v>0</v>
      </c>
      <c r="M676" s="190">
        <f>INDEX('Policy Characteristics'!G:G,MATCH(PolicyLevers!$C676,'Policy Characteristics'!$C:$C,0))</f>
        <v>1</v>
      </c>
      <c r="N676" s="251">
        <f>INDEX('Policy Characteristics'!H:H,MATCH(PolicyLevers!$C676,'Policy Characteristics'!$C:$C,0))</f>
        <v>0.01</v>
      </c>
      <c r="O676" s="189" t="str">
        <f>INDEX('Policy Characteristics'!I:I,MATCH(PolicyLevers!$C676,'Policy Characteristics'!$C:$C,0))</f>
        <v>% of fuel shifted</v>
      </c>
      <c r="P676" s="184" t="str">
        <f>INDEX('Policy Characteristics'!J:J,MATCH(PolicyLevers!$C676,'Policy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6" s="189" t="str">
        <f>INDEX('Policy Characteristics'!K:K,MATCH(PolicyLevers!$C676,'Policy Characteristics'!$C:$C,0))</f>
        <v>industry-ag-main.html#fuel-switching</v>
      </c>
      <c r="R676" s="189" t="str">
        <f>INDEX('Policy Characteristics'!L:L,MATCH(PolicyLevers!$C676,'Policy Characteristics'!$C:$C,0))</f>
        <v>industry-elec-and-hydrogen.html</v>
      </c>
      <c r="S676" s="205">
        <f>INDEX('Policy Characteristics'!M:M,MATCH(PolicyLevers!$C676,'Policy Characteristics'!$C:$C,0))</f>
        <v>0</v>
      </c>
      <c r="T676" s="184">
        <f>INDEX('Policy Characteristics'!N:N,MATCH(PolicyLevers!$C676,'Policy Characteristics'!$C:$C,0))</f>
        <v>0</v>
      </c>
      <c r="U676" s="181">
        <f>INDEX('Policy Characteristics'!O:O,MATCH(PolicyLevers!$C676,'Policy Characteristics'!$C:$C,0))</f>
        <v>0</v>
      </c>
    </row>
    <row r="677" spans="1:21" x14ac:dyDescent="0.25">
      <c r="A677" s="350" t="str">
        <f>INDEX('Policy Characteristics'!A:A,MATCH(PolicyLevers!$C677,'Policy Characteristics'!$C:$C,0))</f>
        <v>Industry</v>
      </c>
      <c r="B677" s="354" t="str">
        <f>INDEX('Policy Characteristics'!B:B,MATCH(PolicyLevers!$C677,'Policy Characteristics'!$C:$C,0))</f>
        <v>Electrification + Hydrogen</v>
      </c>
      <c r="C677" s="189" t="str">
        <f t="shared" si="34"/>
        <v>Fraction of Industrial Fuel Use Shifted to Other Fuels</v>
      </c>
      <c r="D677" s="191" t="s">
        <v>2094</v>
      </c>
      <c r="E677" s="184" t="s">
        <v>808</v>
      </c>
      <c r="F677" s="181" t="s">
        <v>2100</v>
      </c>
      <c r="G677" s="184" t="s">
        <v>2109</v>
      </c>
      <c r="H677" s="43">
        <v>1230</v>
      </c>
      <c r="I677" s="356" t="s">
        <v>332</v>
      </c>
      <c r="J677" s="189" t="str">
        <f>INDEX('Policy Characteristics'!D:D,MATCH(PolicyLevers!$C677,'Policy Characteristics'!$C:$C,0))</f>
        <v>Electrification + Hydrogen</v>
      </c>
      <c r="K677" s="189" t="str">
        <f>INDEX('Policy Characteristics'!E:E,MATCH(PolicyLevers!$C677,'Policy Characteristics'!$C:$C,0))</f>
        <v>indst fuel type shifting</v>
      </c>
      <c r="L677" s="190">
        <f>INDEX('Policy Characteristics'!F:F,MATCH(PolicyLevers!$C677,'Policy Characteristics'!$C:$C,0))</f>
        <v>0</v>
      </c>
      <c r="M677" s="190">
        <f>INDEX('Policy Characteristics'!G:G,MATCH(PolicyLevers!$C677,'Policy Characteristics'!$C:$C,0))</f>
        <v>1</v>
      </c>
      <c r="N677" s="251">
        <f>INDEX('Policy Characteristics'!H:H,MATCH(PolicyLevers!$C677,'Policy Characteristics'!$C:$C,0))</f>
        <v>0.01</v>
      </c>
      <c r="O677" s="189" t="str">
        <f>INDEX('Policy Characteristics'!I:I,MATCH(PolicyLevers!$C677,'Policy Characteristics'!$C:$C,0))</f>
        <v>% of fuel shifted</v>
      </c>
      <c r="P677" s="184" t="str">
        <f>INDEX('Policy Characteristics'!J:J,MATCH(PolicyLevers!$C677,'Policy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7" s="189" t="str">
        <f>INDEX('Policy Characteristics'!K:K,MATCH(PolicyLevers!$C677,'Policy Characteristics'!$C:$C,0))</f>
        <v>industry-ag-main.html#fuel-switching</v>
      </c>
      <c r="R677" s="189" t="str">
        <f>INDEX('Policy Characteristics'!L:L,MATCH(PolicyLevers!$C677,'Policy Characteristics'!$C:$C,0))</f>
        <v>industry-elec-and-hydrogen.html</v>
      </c>
      <c r="S677" s="205">
        <f>INDEX('Policy Characteristics'!M:M,MATCH(PolicyLevers!$C677,'Policy Characteristics'!$C:$C,0))</f>
        <v>0</v>
      </c>
      <c r="T677" s="184">
        <f>INDEX('Policy Characteristics'!N:N,MATCH(PolicyLevers!$C677,'Policy Characteristics'!$C:$C,0))</f>
        <v>0</v>
      </c>
      <c r="U677" s="181">
        <f>INDEX('Policy Characteristics'!O:O,MATCH(PolicyLevers!$C677,'Policy Characteristics'!$C:$C,0))</f>
        <v>0</v>
      </c>
    </row>
    <row r="678" spans="1:21" x14ac:dyDescent="0.25">
      <c r="A678" s="350" t="str">
        <f>INDEX('Policy Characteristics'!A:A,MATCH(PolicyLevers!$C678,'Policy Characteristics'!$C:$C,0))</f>
        <v>Industry</v>
      </c>
      <c r="B678" s="354" t="str">
        <f>INDEX('Policy Characteristics'!B:B,MATCH(PolicyLevers!$C678,'Policy Characteristics'!$C:$C,0))</f>
        <v>Electrification + Hydrogen</v>
      </c>
      <c r="C678" s="189" t="str">
        <f t="shared" si="34"/>
        <v>Fraction of Industrial Fuel Use Shifted to Other Fuels</v>
      </c>
      <c r="D678" s="191" t="s">
        <v>2094</v>
      </c>
      <c r="E678" s="184" t="s">
        <v>810</v>
      </c>
      <c r="F678" s="181" t="s">
        <v>2100</v>
      </c>
      <c r="G678" s="184" t="s">
        <v>2108</v>
      </c>
      <c r="H678" s="43">
        <v>1231</v>
      </c>
      <c r="I678" s="356" t="s">
        <v>332</v>
      </c>
      <c r="J678" s="189" t="str">
        <f>INDEX('Policy Characteristics'!D:D,MATCH(PolicyLevers!$C678,'Policy Characteristics'!$C:$C,0))</f>
        <v>Electrification + Hydrogen</v>
      </c>
      <c r="K678" s="189" t="str">
        <f>INDEX('Policy Characteristics'!E:E,MATCH(PolicyLevers!$C678,'Policy Characteristics'!$C:$C,0))</f>
        <v>indst fuel type shifting</v>
      </c>
      <c r="L678" s="190">
        <f>INDEX('Policy Characteristics'!F:F,MATCH(PolicyLevers!$C678,'Policy Characteristics'!$C:$C,0))</f>
        <v>0</v>
      </c>
      <c r="M678" s="190">
        <f>INDEX('Policy Characteristics'!G:G,MATCH(PolicyLevers!$C678,'Policy Characteristics'!$C:$C,0))</f>
        <v>1</v>
      </c>
      <c r="N678" s="251">
        <f>INDEX('Policy Characteristics'!H:H,MATCH(PolicyLevers!$C678,'Policy Characteristics'!$C:$C,0))</f>
        <v>0.01</v>
      </c>
      <c r="O678" s="189" t="str">
        <f>INDEX('Policy Characteristics'!I:I,MATCH(PolicyLevers!$C678,'Policy Characteristics'!$C:$C,0))</f>
        <v>% of fuel shifted</v>
      </c>
      <c r="P678" s="184" t="str">
        <f>INDEX('Policy Characteristics'!J:J,MATCH(PolicyLevers!$C678,'Policy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8" s="189" t="str">
        <f>INDEX('Policy Characteristics'!K:K,MATCH(PolicyLevers!$C678,'Policy Characteristics'!$C:$C,0))</f>
        <v>industry-ag-main.html#fuel-switching</v>
      </c>
      <c r="R678" s="189" t="str">
        <f>INDEX('Policy Characteristics'!L:L,MATCH(PolicyLevers!$C678,'Policy Characteristics'!$C:$C,0))</f>
        <v>industry-elec-and-hydrogen.html</v>
      </c>
      <c r="S678" s="205">
        <f>INDEX('Policy Characteristics'!M:M,MATCH(PolicyLevers!$C678,'Policy Characteristics'!$C:$C,0))</f>
        <v>0</v>
      </c>
      <c r="T678" s="184">
        <f>INDEX('Policy Characteristics'!N:N,MATCH(PolicyLevers!$C678,'Policy Characteristics'!$C:$C,0))</f>
        <v>0</v>
      </c>
      <c r="U678" s="181">
        <f>INDEX('Policy Characteristics'!O:O,MATCH(PolicyLevers!$C678,'Policy Characteristics'!$C:$C,0))</f>
        <v>0</v>
      </c>
    </row>
    <row r="679" spans="1:21" x14ac:dyDescent="0.25">
      <c r="A679" s="350" t="str">
        <f>INDEX('Policy Characteristics'!A:A,MATCH(PolicyLevers!$C679,'Policy Characteristics'!$C:$C,0))</f>
        <v>Industry</v>
      </c>
      <c r="B679" s="354" t="str">
        <f>INDEX('Policy Characteristics'!B:B,MATCH(PolicyLevers!$C679,'Policy Characteristics'!$C:$C,0))</f>
        <v>Electrification + Hydrogen</v>
      </c>
      <c r="C679" s="189" t="str">
        <f t="shared" si="34"/>
        <v>Fraction of Industrial Fuel Use Shifted to Other Fuels</v>
      </c>
      <c r="D679" s="191" t="s">
        <v>2094</v>
      </c>
      <c r="E679" s="184" t="s">
        <v>812</v>
      </c>
      <c r="F679" s="181" t="s">
        <v>2100</v>
      </c>
      <c r="G679" s="184" t="s">
        <v>2107</v>
      </c>
      <c r="H679" s="43">
        <v>1232</v>
      </c>
      <c r="I679" s="356" t="s">
        <v>332</v>
      </c>
      <c r="J679" s="189" t="str">
        <f>INDEX('Policy Characteristics'!D:D,MATCH(PolicyLevers!$C679,'Policy Characteristics'!$C:$C,0))</f>
        <v>Electrification + Hydrogen</v>
      </c>
      <c r="K679" s="189" t="str">
        <f>INDEX('Policy Characteristics'!E:E,MATCH(PolicyLevers!$C679,'Policy Characteristics'!$C:$C,0))</f>
        <v>indst fuel type shifting</v>
      </c>
      <c r="L679" s="190">
        <f>INDEX('Policy Characteristics'!F:F,MATCH(PolicyLevers!$C679,'Policy Characteristics'!$C:$C,0))</f>
        <v>0</v>
      </c>
      <c r="M679" s="190">
        <f>INDEX('Policy Characteristics'!G:G,MATCH(PolicyLevers!$C679,'Policy Characteristics'!$C:$C,0))</f>
        <v>1</v>
      </c>
      <c r="N679" s="251">
        <f>INDEX('Policy Characteristics'!H:H,MATCH(PolicyLevers!$C679,'Policy Characteristics'!$C:$C,0))</f>
        <v>0.01</v>
      </c>
      <c r="O679" s="189" t="str">
        <f>INDEX('Policy Characteristics'!I:I,MATCH(PolicyLevers!$C679,'Policy Characteristics'!$C:$C,0))</f>
        <v>% of fuel shifted</v>
      </c>
      <c r="P679" s="184" t="str">
        <f>INDEX('Policy Characteristics'!J:J,MATCH(PolicyLevers!$C679,'Policy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79" s="189" t="str">
        <f>INDEX('Policy Characteristics'!K:K,MATCH(PolicyLevers!$C679,'Policy Characteristics'!$C:$C,0))</f>
        <v>industry-ag-main.html#fuel-switching</v>
      </c>
      <c r="R679" s="189" t="str">
        <f>INDEX('Policy Characteristics'!L:L,MATCH(PolicyLevers!$C679,'Policy Characteristics'!$C:$C,0))</f>
        <v>industry-elec-and-hydrogen.html</v>
      </c>
      <c r="S679" s="205">
        <f>INDEX('Policy Characteristics'!M:M,MATCH(PolicyLevers!$C679,'Policy Characteristics'!$C:$C,0))</f>
        <v>0</v>
      </c>
      <c r="T679" s="184">
        <f>INDEX('Policy Characteristics'!N:N,MATCH(PolicyLevers!$C679,'Policy Characteristics'!$C:$C,0))</f>
        <v>0</v>
      </c>
      <c r="U679" s="181">
        <f>INDEX('Policy Characteristics'!O:O,MATCH(PolicyLevers!$C679,'Policy Characteristics'!$C:$C,0))</f>
        <v>0</v>
      </c>
    </row>
    <row r="680" spans="1:21" x14ac:dyDescent="0.25">
      <c r="A680" s="350" t="str">
        <f>INDEX('Policy Characteristics'!A:A,MATCH(PolicyLevers!$C680,'Policy Characteristics'!$C:$C,0))</f>
        <v>Industry</v>
      </c>
      <c r="B680" s="354" t="str">
        <f>INDEX('Policy Characteristics'!B:B,MATCH(PolicyLevers!$C680,'Policy Characteristics'!$C:$C,0))</f>
        <v>Electrification + Hydrogen</v>
      </c>
      <c r="C680" s="189" t="str">
        <f t="shared" si="34"/>
        <v>Fraction of Industrial Fuel Use Shifted to Other Fuels</v>
      </c>
      <c r="D680" s="191" t="s">
        <v>2094</v>
      </c>
      <c r="E680" s="184" t="s">
        <v>814</v>
      </c>
      <c r="F680" s="181" t="s">
        <v>2100</v>
      </c>
      <c r="G680" s="184" t="s">
        <v>2106</v>
      </c>
      <c r="H680" s="43">
        <v>1233</v>
      </c>
      <c r="I680" s="356" t="s">
        <v>332</v>
      </c>
      <c r="J680" s="189" t="str">
        <f>INDEX('Policy Characteristics'!D:D,MATCH(PolicyLevers!$C680,'Policy Characteristics'!$C:$C,0))</f>
        <v>Electrification + Hydrogen</v>
      </c>
      <c r="K680" s="189" t="str">
        <f>INDEX('Policy Characteristics'!E:E,MATCH(PolicyLevers!$C680,'Policy Characteristics'!$C:$C,0))</f>
        <v>indst fuel type shifting</v>
      </c>
      <c r="L680" s="190">
        <f>INDEX('Policy Characteristics'!F:F,MATCH(PolicyLevers!$C680,'Policy Characteristics'!$C:$C,0))</f>
        <v>0</v>
      </c>
      <c r="M680" s="190">
        <f>INDEX('Policy Characteristics'!G:G,MATCH(PolicyLevers!$C680,'Policy Characteristics'!$C:$C,0))</f>
        <v>1</v>
      </c>
      <c r="N680" s="251">
        <f>INDEX('Policy Characteristics'!H:H,MATCH(PolicyLevers!$C680,'Policy Characteristics'!$C:$C,0))</f>
        <v>0.01</v>
      </c>
      <c r="O680" s="189" t="str">
        <f>INDEX('Policy Characteristics'!I:I,MATCH(PolicyLevers!$C680,'Policy Characteristics'!$C:$C,0))</f>
        <v>% of fuel shifted</v>
      </c>
      <c r="P680" s="184" t="str">
        <f>INDEX('Policy Characteristics'!J:J,MATCH(PolicyLevers!$C680,'Policy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0" s="189" t="str">
        <f>INDEX('Policy Characteristics'!K:K,MATCH(PolicyLevers!$C680,'Policy Characteristics'!$C:$C,0))</f>
        <v>industry-ag-main.html#fuel-switching</v>
      </c>
      <c r="R680" s="189" t="str">
        <f>INDEX('Policy Characteristics'!L:L,MATCH(PolicyLevers!$C680,'Policy Characteristics'!$C:$C,0))</f>
        <v>industry-elec-and-hydrogen.html</v>
      </c>
      <c r="S680" s="205">
        <f>INDEX('Policy Characteristics'!M:M,MATCH(PolicyLevers!$C680,'Policy Characteristics'!$C:$C,0))</f>
        <v>0</v>
      </c>
      <c r="T680" s="184">
        <f>INDEX('Policy Characteristics'!N:N,MATCH(PolicyLevers!$C680,'Policy Characteristics'!$C:$C,0))</f>
        <v>0</v>
      </c>
      <c r="U680" s="181">
        <f>INDEX('Policy Characteristics'!O:O,MATCH(PolicyLevers!$C680,'Policy Characteristics'!$C:$C,0))</f>
        <v>0</v>
      </c>
    </row>
    <row r="681" spans="1:21" x14ac:dyDescent="0.25">
      <c r="A681" s="350" t="str">
        <f>INDEX('Policy Characteristics'!A:A,MATCH(PolicyLevers!$C681,'Policy Characteristics'!$C:$C,0))</f>
        <v>Industry</v>
      </c>
      <c r="B681" s="354" t="str">
        <f>INDEX('Policy Characteristics'!B:B,MATCH(PolicyLevers!$C681,'Policy Characteristics'!$C:$C,0))</f>
        <v>Electrification + Hydrogen</v>
      </c>
      <c r="C681" s="189" t="str">
        <f t="shared" si="34"/>
        <v>Fraction of Industrial Fuel Use Shifted to Other Fuels</v>
      </c>
      <c r="D681" s="191" t="s">
        <v>2094</v>
      </c>
      <c r="E681" s="184" t="s">
        <v>816</v>
      </c>
      <c r="F681" s="181" t="s">
        <v>2100</v>
      </c>
      <c r="G681" s="184" t="s">
        <v>2105</v>
      </c>
      <c r="H681" s="43">
        <v>1234</v>
      </c>
      <c r="I681" s="356" t="s">
        <v>332</v>
      </c>
      <c r="J681" s="189" t="str">
        <f>INDEX('Policy Characteristics'!D:D,MATCH(PolicyLevers!$C681,'Policy Characteristics'!$C:$C,0))</f>
        <v>Electrification + Hydrogen</v>
      </c>
      <c r="K681" s="189" t="str">
        <f>INDEX('Policy Characteristics'!E:E,MATCH(PolicyLevers!$C681,'Policy Characteristics'!$C:$C,0))</f>
        <v>indst fuel type shifting</v>
      </c>
      <c r="L681" s="190">
        <f>INDEX('Policy Characteristics'!F:F,MATCH(PolicyLevers!$C681,'Policy Characteristics'!$C:$C,0))</f>
        <v>0</v>
      </c>
      <c r="M681" s="190">
        <f>INDEX('Policy Characteristics'!G:G,MATCH(PolicyLevers!$C681,'Policy Characteristics'!$C:$C,0))</f>
        <v>1</v>
      </c>
      <c r="N681" s="251">
        <f>INDEX('Policy Characteristics'!H:H,MATCH(PolicyLevers!$C681,'Policy Characteristics'!$C:$C,0))</f>
        <v>0.01</v>
      </c>
      <c r="O681" s="189" t="str">
        <f>INDEX('Policy Characteristics'!I:I,MATCH(PolicyLevers!$C681,'Policy Characteristics'!$C:$C,0))</f>
        <v>% of fuel shifted</v>
      </c>
      <c r="P681" s="184" t="str">
        <f>INDEX('Policy Characteristics'!J:J,MATCH(PolicyLevers!$C681,'Policy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1" s="189" t="str">
        <f>INDEX('Policy Characteristics'!K:K,MATCH(PolicyLevers!$C681,'Policy Characteristics'!$C:$C,0))</f>
        <v>industry-ag-main.html#fuel-switching</v>
      </c>
      <c r="R681" s="189" t="str">
        <f>INDEX('Policy Characteristics'!L:L,MATCH(PolicyLevers!$C681,'Policy Characteristics'!$C:$C,0))</f>
        <v>industry-elec-and-hydrogen.html</v>
      </c>
      <c r="S681" s="205">
        <f>INDEX('Policy Characteristics'!M:M,MATCH(PolicyLevers!$C681,'Policy Characteristics'!$C:$C,0))</f>
        <v>0</v>
      </c>
      <c r="T681" s="184">
        <f>INDEX('Policy Characteristics'!N:N,MATCH(PolicyLevers!$C681,'Policy Characteristics'!$C:$C,0))</f>
        <v>0</v>
      </c>
      <c r="U681" s="181">
        <f>INDEX('Policy Characteristics'!O:O,MATCH(PolicyLevers!$C681,'Policy Characteristics'!$C:$C,0))</f>
        <v>0</v>
      </c>
    </row>
    <row r="682" spans="1:21" x14ac:dyDescent="0.25">
      <c r="A682" s="350" t="str">
        <f>INDEX('Policy Characteristics'!A:A,MATCH(PolicyLevers!$C682,'Policy Characteristics'!$C:$C,0))</f>
        <v>Industry</v>
      </c>
      <c r="B682" s="354" t="str">
        <f>INDEX('Policy Characteristics'!B:B,MATCH(PolicyLevers!$C682,'Policy Characteristics'!$C:$C,0))</f>
        <v>Electrification + Hydrogen</v>
      </c>
      <c r="C682" s="189" t="str">
        <f t="shared" si="34"/>
        <v>Fraction of Industrial Fuel Use Shifted to Other Fuels</v>
      </c>
      <c r="D682" s="191" t="s">
        <v>2094</v>
      </c>
      <c r="E682" s="184" t="s">
        <v>818</v>
      </c>
      <c r="F682" s="181" t="s">
        <v>2100</v>
      </c>
      <c r="G682" s="184" t="s">
        <v>2104</v>
      </c>
      <c r="H682" s="43">
        <v>1235</v>
      </c>
      <c r="I682" s="356" t="s">
        <v>332</v>
      </c>
      <c r="J682" s="189" t="str">
        <f>INDEX('Policy Characteristics'!D:D,MATCH(PolicyLevers!$C682,'Policy Characteristics'!$C:$C,0))</f>
        <v>Electrification + Hydrogen</v>
      </c>
      <c r="K682" s="189" t="str">
        <f>INDEX('Policy Characteristics'!E:E,MATCH(PolicyLevers!$C682,'Policy Characteristics'!$C:$C,0))</f>
        <v>indst fuel type shifting</v>
      </c>
      <c r="L682" s="190">
        <f>INDEX('Policy Characteristics'!F:F,MATCH(PolicyLevers!$C682,'Policy Characteristics'!$C:$C,0))</f>
        <v>0</v>
      </c>
      <c r="M682" s="190">
        <f>INDEX('Policy Characteristics'!G:G,MATCH(PolicyLevers!$C682,'Policy Characteristics'!$C:$C,0))</f>
        <v>1</v>
      </c>
      <c r="N682" s="251">
        <f>INDEX('Policy Characteristics'!H:H,MATCH(PolicyLevers!$C682,'Policy Characteristics'!$C:$C,0))</f>
        <v>0.01</v>
      </c>
      <c r="O682" s="189" t="str">
        <f>INDEX('Policy Characteristics'!I:I,MATCH(PolicyLevers!$C682,'Policy Characteristics'!$C:$C,0))</f>
        <v>% of fuel shifted</v>
      </c>
      <c r="P682" s="184" t="str">
        <f>INDEX('Policy Characteristics'!J:J,MATCH(PolicyLevers!$C682,'Policy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2" s="189" t="str">
        <f>INDEX('Policy Characteristics'!K:K,MATCH(PolicyLevers!$C682,'Policy Characteristics'!$C:$C,0))</f>
        <v>industry-ag-main.html#fuel-switching</v>
      </c>
      <c r="R682" s="189" t="str">
        <f>INDEX('Policy Characteristics'!L:L,MATCH(PolicyLevers!$C682,'Policy Characteristics'!$C:$C,0))</f>
        <v>industry-elec-and-hydrogen.html</v>
      </c>
      <c r="S682" s="205">
        <f>INDEX('Policy Characteristics'!M:M,MATCH(PolicyLevers!$C682,'Policy Characteristics'!$C:$C,0))</f>
        <v>0</v>
      </c>
      <c r="T682" s="184">
        <f>INDEX('Policy Characteristics'!N:N,MATCH(PolicyLevers!$C682,'Policy Characteristics'!$C:$C,0))</f>
        <v>0</v>
      </c>
      <c r="U682" s="181">
        <f>INDEX('Policy Characteristics'!O:O,MATCH(PolicyLevers!$C682,'Policy Characteristics'!$C:$C,0))</f>
        <v>0</v>
      </c>
    </row>
    <row r="683" spans="1:21" x14ac:dyDescent="0.25">
      <c r="A683" s="350" t="str">
        <f>INDEX('Policy Characteristics'!A:A,MATCH(PolicyLevers!$C683,'Policy Characteristics'!$C:$C,0))</f>
        <v>Industry</v>
      </c>
      <c r="B683" s="354" t="str">
        <f>INDEX('Policy Characteristics'!B:B,MATCH(PolicyLevers!$C683,'Policy Characteristics'!$C:$C,0))</f>
        <v>Electrification + Hydrogen</v>
      </c>
      <c r="C683" s="189" t="str">
        <f t="shared" si="34"/>
        <v>Fraction of Industrial Fuel Use Shifted to Other Fuels</v>
      </c>
      <c r="D683" s="191" t="s">
        <v>2094</v>
      </c>
      <c r="E683" s="184" t="s">
        <v>820</v>
      </c>
      <c r="F683" s="181" t="s">
        <v>2100</v>
      </c>
      <c r="G683" s="184" t="s">
        <v>2103</v>
      </c>
      <c r="H683" s="43">
        <v>1236</v>
      </c>
      <c r="I683" s="356" t="s">
        <v>332</v>
      </c>
      <c r="J683" s="189" t="str">
        <f>INDEX('Policy Characteristics'!D:D,MATCH(PolicyLevers!$C683,'Policy Characteristics'!$C:$C,0))</f>
        <v>Electrification + Hydrogen</v>
      </c>
      <c r="K683" s="189" t="str">
        <f>INDEX('Policy Characteristics'!E:E,MATCH(PolicyLevers!$C683,'Policy Characteristics'!$C:$C,0))</f>
        <v>indst fuel type shifting</v>
      </c>
      <c r="L683" s="190">
        <f>INDEX('Policy Characteristics'!F:F,MATCH(PolicyLevers!$C683,'Policy Characteristics'!$C:$C,0))</f>
        <v>0</v>
      </c>
      <c r="M683" s="190">
        <f>INDEX('Policy Characteristics'!G:G,MATCH(PolicyLevers!$C683,'Policy Characteristics'!$C:$C,0))</f>
        <v>1</v>
      </c>
      <c r="N683" s="251">
        <f>INDEX('Policy Characteristics'!H:H,MATCH(PolicyLevers!$C683,'Policy Characteristics'!$C:$C,0))</f>
        <v>0.01</v>
      </c>
      <c r="O683" s="189" t="str">
        <f>INDEX('Policy Characteristics'!I:I,MATCH(PolicyLevers!$C683,'Policy Characteristics'!$C:$C,0))</f>
        <v>% of fuel shifted</v>
      </c>
      <c r="P683" s="184" t="str">
        <f>INDEX('Policy Characteristics'!J:J,MATCH(PolicyLevers!$C683,'Policy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3" s="189" t="str">
        <f>INDEX('Policy Characteristics'!K:K,MATCH(PolicyLevers!$C683,'Policy Characteristics'!$C:$C,0))</f>
        <v>industry-ag-main.html#fuel-switching</v>
      </c>
      <c r="R683" s="189" t="str">
        <f>INDEX('Policy Characteristics'!L:L,MATCH(PolicyLevers!$C683,'Policy Characteristics'!$C:$C,0))</f>
        <v>industry-elec-and-hydrogen.html</v>
      </c>
      <c r="S683" s="205">
        <f>INDEX('Policy Characteristics'!M:M,MATCH(PolicyLevers!$C683,'Policy Characteristics'!$C:$C,0))</f>
        <v>0</v>
      </c>
      <c r="T683" s="184">
        <f>INDEX('Policy Characteristics'!N:N,MATCH(PolicyLevers!$C683,'Policy Characteristics'!$C:$C,0))</f>
        <v>0</v>
      </c>
      <c r="U683" s="181">
        <f>INDEX('Policy Characteristics'!O:O,MATCH(PolicyLevers!$C683,'Policy Characteristics'!$C:$C,0))</f>
        <v>0</v>
      </c>
    </row>
    <row r="684" spans="1:21" x14ac:dyDescent="0.25">
      <c r="A684" s="350" t="str">
        <f>INDEX('Policy Characteristics'!A:A,MATCH(PolicyLevers!$C684,'Policy Characteristics'!$C:$C,0))</f>
        <v>Industry</v>
      </c>
      <c r="B684" s="354" t="str">
        <f>INDEX('Policy Characteristics'!B:B,MATCH(PolicyLevers!$C684,'Policy Characteristics'!$C:$C,0))</f>
        <v>Electrification + Hydrogen</v>
      </c>
      <c r="C684" s="189" t="str">
        <f t="shared" si="34"/>
        <v>Fraction of Industrial Fuel Use Shifted to Other Fuels</v>
      </c>
      <c r="D684" s="191" t="s">
        <v>2094</v>
      </c>
      <c r="E684" s="184" t="s">
        <v>822</v>
      </c>
      <c r="F684" s="181" t="s">
        <v>2100</v>
      </c>
      <c r="G684" s="184" t="s">
        <v>2101</v>
      </c>
      <c r="H684" s="43">
        <v>1237</v>
      </c>
      <c r="I684" s="356" t="s">
        <v>310</v>
      </c>
      <c r="J684" s="189" t="str">
        <f>INDEX('Policy Characteristics'!D:D,MATCH(PolicyLevers!$C684,'Policy Characteristics'!$C:$C,0))</f>
        <v>Electrification + Hydrogen</v>
      </c>
      <c r="K684" s="189" t="str">
        <f>INDEX('Policy Characteristics'!E:E,MATCH(PolicyLevers!$C684,'Policy Characteristics'!$C:$C,0))</f>
        <v>indst fuel type shifting</v>
      </c>
      <c r="L684" s="190">
        <f>INDEX('Policy Characteristics'!F:F,MATCH(PolicyLevers!$C684,'Policy Characteristics'!$C:$C,0))</f>
        <v>0</v>
      </c>
      <c r="M684" s="190">
        <f>INDEX('Policy Characteristics'!G:G,MATCH(PolicyLevers!$C684,'Policy Characteristics'!$C:$C,0))</f>
        <v>1</v>
      </c>
      <c r="N684" s="251">
        <f>INDEX('Policy Characteristics'!H:H,MATCH(PolicyLevers!$C684,'Policy Characteristics'!$C:$C,0))</f>
        <v>0.01</v>
      </c>
      <c r="O684" s="189" t="str">
        <f>INDEX('Policy Characteristics'!I:I,MATCH(PolicyLevers!$C684,'Policy Characteristics'!$C:$C,0))</f>
        <v>% of fuel shifted</v>
      </c>
      <c r="P684" s="189" t="str">
        <f>INDEX('Policy Characteristics'!J:J,MATCH(PolicyLevers!$C684,'Policy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4" s="189" t="str">
        <f>INDEX('Policy Characteristics'!K:K,MATCH(PolicyLevers!$C684,'Policy Characteristics'!$C:$C,0))</f>
        <v>industry-ag-main.html#fuel-switching</v>
      </c>
      <c r="R684" s="189" t="str">
        <f>INDEX('Policy Characteristics'!L:L,MATCH(PolicyLevers!$C684,'Policy Characteristics'!$C:$C,0))</f>
        <v>industry-elec-and-hydrogen.html</v>
      </c>
      <c r="S684" s="205">
        <f>INDEX('Policy Characteristics'!M:M,MATCH(PolicyLevers!$C684,'Policy Characteristics'!$C:$C,0))</f>
        <v>0</v>
      </c>
      <c r="T684" s="184">
        <f>INDEX('Policy Characteristics'!N:N,MATCH(PolicyLevers!$C684,'Policy Characteristics'!$C:$C,0))</f>
        <v>0</v>
      </c>
      <c r="U684" s="181">
        <f>INDEX('Policy Characteristics'!O:O,MATCH(PolicyLevers!$C684,'Policy Characteristics'!$C:$C,0))</f>
        <v>0</v>
      </c>
    </row>
    <row r="685" spans="1:21" x14ac:dyDescent="0.25">
      <c r="A685" s="350" t="str">
        <f>INDEX('Policy Characteristics'!A:A,MATCH(PolicyLevers!$C685,'Policy Characteristics'!$C:$C,0))</f>
        <v>Industry</v>
      </c>
      <c r="B685" s="354" t="str">
        <f>INDEX('Policy Characteristics'!B:B,MATCH(PolicyLevers!$C685,'Policy Characteristics'!$C:$C,0))</f>
        <v>Electrification + Hydrogen</v>
      </c>
      <c r="C685" s="189" t="str">
        <f t="shared" si="34"/>
        <v>Fraction of Industrial Fuel Use Shifted to Other Fuels</v>
      </c>
      <c r="D685" s="191" t="s">
        <v>2092</v>
      </c>
      <c r="E685" s="184" t="s">
        <v>799</v>
      </c>
      <c r="F685" s="181" t="s">
        <v>2129</v>
      </c>
      <c r="G685" s="184" t="s">
        <v>2111</v>
      </c>
      <c r="H685" s="43">
        <v>1238</v>
      </c>
      <c r="I685" s="356" t="s">
        <v>310</v>
      </c>
      <c r="J685" s="189" t="str">
        <f>INDEX('Policy Characteristics'!D:D,MATCH(PolicyLevers!$C685,'Policy Characteristics'!$C:$C,0))</f>
        <v>Electrification + Hydrogen</v>
      </c>
      <c r="K685" s="189" t="str">
        <f>INDEX('Policy Characteristics'!E:E,MATCH(PolicyLevers!$C685,'Policy Characteristics'!$C:$C,0))</f>
        <v>indst fuel type shifting</v>
      </c>
      <c r="L685" s="190">
        <f>INDEX('Policy Characteristics'!F:F,MATCH(PolicyLevers!$C685,'Policy Characteristics'!$C:$C,0))</f>
        <v>0</v>
      </c>
      <c r="M685" s="190">
        <f>INDEX('Policy Characteristics'!G:G,MATCH(PolicyLevers!$C685,'Policy Characteristics'!$C:$C,0))</f>
        <v>1</v>
      </c>
      <c r="N685" s="251">
        <f>INDEX('Policy Characteristics'!H:H,MATCH(PolicyLevers!$C685,'Policy Characteristics'!$C:$C,0))</f>
        <v>0.01</v>
      </c>
      <c r="O685" s="189" t="str">
        <f>INDEX('Policy Characteristics'!I:I,MATCH(PolicyLevers!$C685,'Policy Characteristics'!$C:$C,0))</f>
        <v>% of fuel shifted</v>
      </c>
      <c r="P685" s="189" t="str">
        <f>INDEX('Policy Characteristics'!J:J,MATCH(PolicyLevers!$C685,'Policy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5" s="189" t="str">
        <f>INDEX('Policy Characteristics'!K:K,MATCH(PolicyLevers!$C685,'Policy Characteristics'!$C:$C,0))</f>
        <v>industry-ag-main.html#fuel-switching</v>
      </c>
      <c r="R685" s="189" t="str">
        <f>INDEX('Policy Characteristics'!L:L,MATCH(PolicyLevers!$C685,'Policy Characteristics'!$C:$C,0))</f>
        <v>industry-elec-and-hydrogen.html</v>
      </c>
      <c r="S685" s="205">
        <f>INDEX('Policy Characteristics'!M:M,MATCH(PolicyLevers!$C685,'Policy Characteristics'!$C:$C,0))</f>
        <v>0</v>
      </c>
      <c r="T685" s="184">
        <f>INDEX('Policy Characteristics'!N:N,MATCH(PolicyLevers!$C685,'Policy Characteristics'!$C:$C,0))</f>
        <v>0</v>
      </c>
      <c r="U685" s="181">
        <f>INDEX('Policy Characteristics'!O:O,MATCH(PolicyLevers!$C685,'Policy Characteristics'!$C:$C,0))</f>
        <v>0</v>
      </c>
    </row>
    <row r="686" spans="1:21" x14ac:dyDescent="0.25">
      <c r="A686" s="350" t="str">
        <f>INDEX('Policy Characteristics'!A:A,MATCH(PolicyLevers!$C686,'Policy Characteristics'!$C:$C,0))</f>
        <v>Industry</v>
      </c>
      <c r="B686" s="354" t="str">
        <f>INDEX('Policy Characteristics'!B:B,MATCH(PolicyLevers!$C686,'Policy Characteristics'!$C:$C,0))</f>
        <v>Electrification + Hydrogen</v>
      </c>
      <c r="C686" s="189" t="str">
        <f t="shared" si="34"/>
        <v>Fraction of Industrial Fuel Use Shifted to Other Fuels</v>
      </c>
      <c r="D686" s="191" t="s">
        <v>2092</v>
      </c>
      <c r="E686" s="184" t="s">
        <v>806</v>
      </c>
      <c r="F686" s="181" t="s">
        <v>2129</v>
      </c>
      <c r="G686" s="184" t="s">
        <v>2110</v>
      </c>
      <c r="H686" s="43">
        <v>1239</v>
      </c>
      <c r="I686" s="356" t="s">
        <v>332</v>
      </c>
      <c r="J686" s="189" t="str">
        <f>INDEX('Policy Characteristics'!D:D,MATCH(PolicyLevers!$C686,'Policy Characteristics'!$C:$C,0))</f>
        <v>Electrification + Hydrogen</v>
      </c>
      <c r="K686" s="189" t="str">
        <f>INDEX('Policy Characteristics'!E:E,MATCH(PolicyLevers!$C686,'Policy Characteristics'!$C:$C,0))</f>
        <v>indst fuel type shifting</v>
      </c>
      <c r="L686" s="190">
        <f>INDEX('Policy Characteristics'!F:F,MATCH(PolicyLevers!$C686,'Policy Characteristics'!$C:$C,0))</f>
        <v>0</v>
      </c>
      <c r="M686" s="190">
        <f>INDEX('Policy Characteristics'!G:G,MATCH(PolicyLevers!$C686,'Policy Characteristics'!$C:$C,0))</f>
        <v>1</v>
      </c>
      <c r="N686" s="251">
        <f>INDEX('Policy Characteristics'!H:H,MATCH(PolicyLevers!$C686,'Policy Characteristics'!$C:$C,0))</f>
        <v>0.01</v>
      </c>
      <c r="O686" s="189" t="str">
        <f>INDEX('Policy Characteristics'!I:I,MATCH(PolicyLevers!$C686,'Policy Characteristics'!$C:$C,0))</f>
        <v>% of fuel shifted</v>
      </c>
      <c r="P686" s="184" t="str">
        <f>INDEX('Policy Characteristics'!J:J,MATCH(PolicyLevers!$C686,'Policy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6" s="189" t="str">
        <f>INDEX('Policy Characteristics'!K:K,MATCH(PolicyLevers!$C686,'Policy Characteristics'!$C:$C,0))</f>
        <v>industry-ag-main.html#fuel-switching</v>
      </c>
      <c r="R686" s="189" t="str">
        <f>INDEX('Policy Characteristics'!L:L,MATCH(PolicyLevers!$C686,'Policy Characteristics'!$C:$C,0))</f>
        <v>industry-elec-and-hydrogen.html</v>
      </c>
      <c r="S686" s="205">
        <f>INDEX('Policy Characteristics'!M:M,MATCH(PolicyLevers!$C686,'Policy Characteristics'!$C:$C,0))</f>
        <v>0</v>
      </c>
      <c r="T686" s="184">
        <f>INDEX('Policy Characteristics'!N:N,MATCH(PolicyLevers!$C686,'Policy Characteristics'!$C:$C,0))</f>
        <v>0</v>
      </c>
      <c r="U686" s="181">
        <f>INDEX('Policy Characteristics'!O:O,MATCH(PolicyLevers!$C686,'Policy Characteristics'!$C:$C,0))</f>
        <v>0</v>
      </c>
    </row>
    <row r="687" spans="1:21" x14ac:dyDescent="0.25">
      <c r="A687" s="350" t="str">
        <f>INDEX('Policy Characteristics'!A:A,MATCH(PolicyLevers!$C687,'Policy Characteristics'!$C:$C,0))</f>
        <v>Industry</v>
      </c>
      <c r="B687" s="354" t="str">
        <f>INDEX('Policy Characteristics'!B:B,MATCH(PolicyLevers!$C687,'Policy Characteristics'!$C:$C,0))</f>
        <v>Electrification + Hydrogen</v>
      </c>
      <c r="C687" s="189" t="str">
        <f t="shared" si="34"/>
        <v>Fraction of Industrial Fuel Use Shifted to Other Fuels</v>
      </c>
      <c r="D687" s="191" t="s">
        <v>2092</v>
      </c>
      <c r="E687" s="184" t="s">
        <v>808</v>
      </c>
      <c r="F687" s="181" t="s">
        <v>2129</v>
      </c>
      <c r="G687" s="184" t="s">
        <v>2109</v>
      </c>
      <c r="H687" s="43">
        <v>1240</v>
      </c>
      <c r="I687" s="356" t="s">
        <v>332</v>
      </c>
      <c r="J687" s="189" t="str">
        <f>INDEX('Policy Characteristics'!D:D,MATCH(PolicyLevers!$C687,'Policy Characteristics'!$C:$C,0))</f>
        <v>Electrification + Hydrogen</v>
      </c>
      <c r="K687" s="189" t="str">
        <f>INDEX('Policy Characteristics'!E:E,MATCH(PolicyLevers!$C687,'Policy Characteristics'!$C:$C,0))</f>
        <v>indst fuel type shifting</v>
      </c>
      <c r="L687" s="190">
        <f>INDEX('Policy Characteristics'!F:F,MATCH(PolicyLevers!$C687,'Policy Characteristics'!$C:$C,0))</f>
        <v>0</v>
      </c>
      <c r="M687" s="190">
        <f>INDEX('Policy Characteristics'!G:G,MATCH(PolicyLevers!$C687,'Policy Characteristics'!$C:$C,0))</f>
        <v>1</v>
      </c>
      <c r="N687" s="251">
        <f>INDEX('Policy Characteristics'!H:H,MATCH(PolicyLevers!$C687,'Policy Characteristics'!$C:$C,0))</f>
        <v>0.01</v>
      </c>
      <c r="O687" s="189" t="str">
        <f>INDEX('Policy Characteristics'!I:I,MATCH(PolicyLevers!$C687,'Policy Characteristics'!$C:$C,0))</f>
        <v>% of fuel shifted</v>
      </c>
      <c r="P687" s="184" t="str">
        <f>INDEX('Policy Characteristics'!J:J,MATCH(PolicyLevers!$C687,'Policy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7" s="189" t="str">
        <f>INDEX('Policy Characteristics'!K:K,MATCH(PolicyLevers!$C687,'Policy Characteristics'!$C:$C,0))</f>
        <v>industry-ag-main.html#fuel-switching</v>
      </c>
      <c r="R687" s="189" t="str">
        <f>INDEX('Policy Characteristics'!L:L,MATCH(PolicyLevers!$C687,'Policy Characteristics'!$C:$C,0))</f>
        <v>industry-elec-and-hydrogen.html</v>
      </c>
      <c r="S687" s="205">
        <f>INDEX('Policy Characteristics'!M:M,MATCH(PolicyLevers!$C687,'Policy Characteristics'!$C:$C,0))</f>
        <v>0</v>
      </c>
      <c r="T687" s="184">
        <f>INDEX('Policy Characteristics'!N:N,MATCH(PolicyLevers!$C687,'Policy Characteristics'!$C:$C,0))</f>
        <v>0</v>
      </c>
      <c r="U687" s="181">
        <f>INDEX('Policy Characteristics'!O:O,MATCH(PolicyLevers!$C687,'Policy Characteristics'!$C:$C,0))</f>
        <v>0</v>
      </c>
    </row>
    <row r="688" spans="1:21" x14ac:dyDescent="0.25">
      <c r="A688" s="350" t="str">
        <f>INDEX('Policy Characteristics'!A:A,MATCH(PolicyLevers!$C688,'Policy Characteristics'!$C:$C,0))</f>
        <v>Industry</v>
      </c>
      <c r="B688" s="354" t="str">
        <f>INDEX('Policy Characteristics'!B:B,MATCH(PolicyLevers!$C688,'Policy Characteristics'!$C:$C,0))</f>
        <v>Electrification + Hydrogen</v>
      </c>
      <c r="C688" s="189" t="str">
        <f t="shared" ref="C688:C689" si="35">C$655</f>
        <v>Fraction of Industrial Fuel Use Shifted to Other Fuels</v>
      </c>
      <c r="D688" s="191" t="s">
        <v>2092</v>
      </c>
      <c r="E688" s="184" t="s">
        <v>810</v>
      </c>
      <c r="F688" s="181" t="s">
        <v>2129</v>
      </c>
      <c r="G688" s="184" t="s">
        <v>2108</v>
      </c>
      <c r="H688" s="43">
        <v>1241</v>
      </c>
      <c r="I688" s="356" t="s">
        <v>332</v>
      </c>
      <c r="J688" s="189" t="str">
        <f>INDEX('Policy Characteristics'!D:D,MATCH(PolicyLevers!$C688,'Policy Characteristics'!$C:$C,0))</f>
        <v>Electrification + Hydrogen</v>
      </c>
      <c r="K688" s="189" t="str">
        <f>INDEX('Policy Characteristics'!E:E,MATCH(PolicyLevers!$C688,'Policy Characteristics'!$C:$C,0))</f>
        <v>indst fuel type shifting</v>
      </c>
      <c r="L688" s="190">
        <f>INDEX('Policy Characteristics'!F:F,MATCH(PolicyLevers!$C688,'Policy Characteristics'!$C:$C,0))</f>
        <v>0</v>
      </c>
      <c r="M688" s="190">
        <f>INDEX('Policy Characteristics'!G:G,MATCH(PolicyLevers!$C688,'Policy Characteristics'!$C:$C,0))</f>
        <v>1</v>
      </c>
      <c r="N688" s="251">
        <f>INDEX('Policy Characteristics'!H:H,MATCH(PolicyLevers!$C688,'Policy Characteristics'!$C:$C,0))</f>
        <v>0.01</v>
      </c>
      <c r="O688" s="189" t="str">
        <f>INDEX('Policy Characteristics'!I:I,MATCH(PolicyLevers!$C688,'Policy Characteristics'!$C:$C,0))</f>
        <v>% of fuel shifted</v>
      </c>
      <c r="P688" s="184" t="str">
        <f>INDEX('Policy Characteristics'!J:J,MATCH(PolicyLevers!$C688,'Policy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8" s="189" t="str">
        <f>INDEX('Policy Characteristics'!K:K,MATCH(PolicyLevers!$C688,'Policy Characteristics'!$C:$C,0))</f>
        <v>industry-ag-main.html#fuel-switching</v>
      </c>
      <c r="R688" s="189" t="str">
        <f>INDEX('Policy Characteristics'!L:L,MATCH(PolicyLevers!$C688,'Policy Characteristics'!$C:$C,0))</f>
        <v>industry-elec-and-hydrogen.html</v>
      </c>
      <c r="S688" s="205">
        <f>INDEX('Policy Characteristics'!M:M,MATCH(PolicyLevers!$C688,'Policy Characteristics'!$C:$C,0))</f>
        <v>0</v>
      </c>
      <c r="T688" s="184">
        <f>INDEX('Policy Characteristics'!N:N,MATCH(PolicyLevers!$C688,'Policy Characteristics'!$C:$C,0))</f>
        <v>0</v>
      </c>
      <c r="U688" s="181">
        <f>INDEX('Policy Characteristics'!O:O,MATCH(PolicyLevers!$C688,'Policy Characteristics'!$C:$C,0))</f>
        <v>0</v>
      </c>
    </row>
    <row r="689" spans="1:21" x14ac:dyDescent="0.25">
      <c r="A689" s="350" t="str">
        <f>INDEX('Policy Characteristics'!A:A,MATCH(PolicyLevers!$C689,'Policy Characteristics'!$C:$C,0))</f>
        <v>Industry</v>
      </c>
      <c r="B689" s="354" t="str">
        <f>INDEX('Policy Characteristics'!B:B,MATCH(PolicyLevers!$C689,'Policy Characteristics'!$C:$C,0))</f>
        <v>Electrification + Hydrogen</v>
      </c>
      <c r="C689" s="189" t="str">
        <f t="shared" si="35"/>
        <v>Fraction of Industrial Fuel Use Shifted to Other Fuels</v>
      </c>
      <c r="D689" s="191" t="s">
        <v>2092</v>
      </c>
      <c r="E689" s="184" t="s">
        <v>812</v>
      </c>
      <c r="F689" s="181" t="s">
        <v>2129</v>
      </c>
      <c r="G689" s="184" t="s">
        <v>2107</v>
      </c>
      <c r="H689" s="43">
        <v>1242</v>
      </c>
      <c r="I689" s="356" t="s">
        <v>332</v>
      </c>
      <c r="J689" s="189" t="str">
        <f>INDEX('Policy Characteristics'!D:D,MATCH(PolicyLevers!$C689,'Policy Characteristics'!$C:$C,0))</f>
        <v>Electrification + Hydrogen</v>
      </c>
      <c r="K689" s="189" t="str">
        <f>INDEX('Policy Characteristics'!E:E,MATCH(PolicyLevers!$C689,'Policy Characteristics'!$C:$C,0))</f>
        <v>indst fuel type shifting</v>
      </c>
      <c r="L689" s="190">
        <f>INDEX('Policy Characteristics'!F:F,MATCH(PolicyLevers!$C689,'Policy Characteristics'!$C:$C,0))</f>
        <v>0</v>
      </c>
      <c r="M689" s="190">
        <f>INDEX('Policy Characteristics'!G:G,MATCH(PolicyLevers!$C689,'Policy Characteristics'!$C:$C,0))</f>
        <v>1</v>
      </c>
      <c r="N689" s="251">
        <f>INDEX('Policy Characteristics'!H:H,MATCH(PolicyLevers!$C689,'Policy Characteristics'!$C:$C,0))</f>
        <v>0.01</v>
      </c>
      <c r="O689" s="189" t="str">
        <f>INDEX('Policy Characteristics'!I:I,MATCH(PolicyLevers!$C689,'Policy Characteristics'!$C:$C,0))</f>
        <v>% of fuel shifted</v>
      </c>
      <c r="P689" s="184" t="str">
        <f>INDEX('Policy Characteristics'!J:J,MATCH(PolicyLevers!$C689,'Policy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89" s="189" t="str">
        <f>INDEX('Policy Characteristics'!K:K,MATCH(PolicyLevers!$C689,'Policy Characteristics'!$C:$C,0))</f>
        <v>industry-ag-main.html#fuel-switching</v>
      </c>
      <c r="R689" s="189" t="str">
        <f>INDEX('Policy Characteristics'!L:L,MATCH(PolicyLevers!$C689,'Policy Characteristics'!$C:$C,0))</f>
        <v>industry-elec-and-hydrogen.html</v>
      </c>
      <c r="S689" s="205">
        <f>INDEX('Policy Characteristics'!M:M,MATCH(PolicyLevers!$C689,'Policy Characteristics'!$C:$C,0))</f>
        <v>0</v>
      </c>
      <c r="T689" s="184">
        <f>INDEX('Policy Characteristics'!N:N,MATCH(PolicyLevers!$C689,'Policy Characteristics'!$C:$C,0))</f>
        <v>0</v>
      </c>
      <c r="U689" s="181">
        <f>INDEX('Policy Characteristics'!O:O,MATCH(PolicyLevers!$C689,'Policy Characteristics'!$C:$C,0))</f>
        <v>0</v>
      </c>
    </row>
    <row r="690" spans="1:21" x14ac:dyDescent="0.25">
      <c r="A690" s="350" t="str">
        <f>INDEX('Policy Characteristics'!A:A,MATCH(PolicyLevers!$C690,'Policy Characteristics'!$C:$C,0))</f>
        <v>Industry</v>
      </c>
      <c r="B690" s="354" t="str">
        <f>INDEX('Policy Characteristics'!B:B,MATCH(PolicyLevers!$C690,'Policy Characteristics'!$C:$C,0))</f>
        <v>Electrification + Hydrogen</v>
      </c>
      <c r="C690" s="189" t="str">
        <f t="shared" ref="C690:C735" si="36">C$655</f>
        <v>Fraction of Industrial Fuel Use Shifted to Other Fuels</v>
      </c>
      <c r="D690" s="191" t="s">
        <v>2092</v>
      </c>
      <c r="E690" s="184" t="s">
        <v>814</v>
      </c>
      <c r="F690" s="181" t="s">
        <v>2129</v>
      </c>
      <c r="G690" s="184" t="s">
        <v>2106</v>
      </c>
      <c r="H690" s="43">
        <v>1243</v>
      </c>
      <c r="I690" s="356" t="s">
        <v>332</v>
      </c>
      <c r="J690" s="189" t="str">
        <f>INDEX('Policy Characteristics'!D:D,MATCH(PolicyLevers!$C690,'Policy Characteristics'!$C:$C,0))</f>
        <v>Electrification + Hydrogen</v>
      </c>
      <c r="K690" s="189" t="str">
        <f>INDEX('Policy Characteristics'!E:E,MATCH(PolicyLevers!$C690,'Policy Characteristics'!$C:$C,0))</f>
        <v>indst fuel type shifting</v>
      </c>
      <c r="L690" s="190">
        <f>INDEX('Policy Characteristics'!F:F,MATCH(PolicyLevers!$C690,'Policy Characteristics'!$C:$C,0))</f>
        <v>0</v>
      </c>
      <c r="M690" s="190">
        <f>INDEX('Policy Characteristics'!G:G,MATCH(PolicyLevers!$C690,'Policy Characteristics'!$C:$C,0))</f>
        <v>1</v>
      </c>
      <c r="N690" s="251">
        <f>INDEX('Policy Characteristics'!H:H,MATCH(PolicyLevers!$C690,'Policy Characteristics'!$C:$C,0))</f>
        <v>0.01</v>
      </c>
      <c r="O690" s="189" t="str">
        <f>INDEX('Policy Characteristics'!I:I,MATCH(PolicyLevers!$C690,'Policy Characteristics'!$C:$C,0))</f>
        <v>% of fuel shifted</v>
      </c>
      <c r="P690" s="184" t="str">
        <f>INDEX('Policy Characteristics'!J:J,MATCH(PolicyLevers!$C690,'Policy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0" s="189" t="str">
        <f>INDEX('Policy Characteristics'!K:K,MATCH(PolicyLevers!$C690,'Policy Characteristics'!$C:$C,0))</f>
        <v>industry-ag-main.html#fuel-switching</v>
      </c>
      <c r="R690" s="189" t="str">
        <f>INDEX('Policy Characteristics'!L:L,MATCH(PolicyLevers!$C690,'Policy Characteristics'!$C:$C,0))</f>
        <v>industry-elec-and-hydrogen.html</v>
      </c>
      <c r="S690" s="205">
        <f>INDEX('Policy Characteristics'!M:M,MATCH(PolicyLevers!$C690,'Policy Characteristics'!$C:$C,0))</f>
        <v>0</v>
      </c>
      <c r="T690" s="184">
        <f>INDEX('Policy Characteristics'!N:N,MATCH(PolicyLevers!$C690,'Policy Characteristics'!$C:$C,0))</f>
        <v>0</v>
      </c>
      <c r="U690" s="181">
        <f>INDEX('Policy Characteristics'!O:O,MATCH(PolicyLevers!$C690,'Policy Characteristics'!$C:$C,0))</f>
        <v>0</v>
      </c>
    </row>
    <row r="691" spans="1:21" x14ac:dyDescent="0.25">
      <c r="A691" s="350" t="str">
        <f>INDEX('Policy Characteristics'!A:A,MATCH(PolicyLevers!$C691,'Policy Characteristics'!$C:$C,0))</f>
        <v>Industry</v>
      </c>
      <c r="B691" s="354" t="str">
        <f>INDEX('Policy Characteristics'!B:B,MATCH(PolicyLevers!$C691,'Policy Characteristics'!$C:$C,0))</f>
        <v>Electrification + Hydrogen</v>
      </c>
      <c r="C691" s="189" t="str">
        <f t="shared" si="36"/>
        <v>Fraction of Industrial Fuel Use Shifted to Other Fuels</v>
      </c>
      <c r="D691" s="191" t="s">
        <v>2092</v>
      </c>
      <c r="E691" s="184" t="s">
        <v>816</v>
      </c>
      <c r="F691" s="181" t="s">
        <v>2129</v>
      </c>
      <c r="G691" s="184" t="s">
        <v>2105</v>
      </c>
      <c r="H691" s="43">
        <v>1244</v>
      </c>
      <c r="I691" s="356" t="s">
        <v>332</v>
      </c>
      <c r="J691" s="189" t="str">
        <f>INDEX('Policy Characteristics'!D:D,MATCH(PolicyLevers!$C691,'Policy Characteristics'!$C:$C,0))</f>
        <v>Electrification + Hydrogen</v>
      </c>
      <c r="K691" s="189" t="str">
        <f>INDEX('Policy Characteristics'!E:E,MATCH(PolicyLevers!$C691,'Policy Characteristics'!$C:$C,0))</f>
        <v>indst fuel type shifting</v>
      </c>
      <c r="L691" s="190">
        <f>INDEX('Policy Characteristics'!F:F,MATCH(PolicyLevers!$C691,'Policy Characteristics'!$C:$C,0))</f>
        <v>0</v>
      </c>
      <c r="M691" s="190">
        <f>INDEX('Policy Characteristics'!G:G,MATCH(PolicyLevers!$C691,'Policy Characteristics'!$C:$C,0))</f>
        <v>1</v>
      </c>
      <c r="N691" s="251">
        <f>INDEX('Policy Characteristics'!H:H,MATCH(PolicyLevers!$C691,'Policy Characteristics'!$C:$C,0))</f>
        <v>0.01</v>
      </c>
      <c r="O691" s="189" t="str">
        <f>INDEX('Policy Characteristics'!I:I,MATCH(PolicyLevers!$C691,'Policy Characteristics'!$C:$C,0))</f>
        <v>% of fuel shifted</v>
      </c>
      <c r="P691" s="184" t="str">
        <f>INDEX('Policy Characteristics'!J:J,MATCH(PolicyLevers!$C691,'Policy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1" s="189" t="str">
        <f>INDEX('Policy Characteristics'!K:K,MATCH(PolicyLevers!$C691,'Policy Characteristics'!$C:$C,0))</f>
        <v>industry-ag-main.html#fuel-switching</v>
      </c>
      <c r="R691" s="189" t="str">
        <f>INDEX('Policy Characteristics'!L:L,MATCH(PolicyLevers!$C691,'Policy Characteristics'!$C:$C,0))</f>
        <v>industry-elec-and-hydrogen.html</v>
      </c>
      <c r="S691" s="205">
        <f>INDEX('Policy Characteristics'!M:M,MATCH(PolicyLevers!$C691,'Policy Characteristics'!$C:$C,0))</f>
        <v>0</v>
      </c>
      <c r="T691" s="184">
        <f>INDEX('Policy Characteristics'!N:N,MATCH(PolicyLevers!$C691,'Policy Characteristics'!$C:$C,0))</f>
        <v>0</v>
      </c>
      <c r="U691" s="181">
        <f>INDEX('Policy Characteristics'!O:O,MATCH(PolicyLevers!$C691,'Policy Characteristics'!$C:$C,0))</f>
        <v>0</v>
      </c>
    </row>
    <row r="692" spans="1:21" x14ac:dyDescent="0.25">
      <c r="A692" s="350" t="str">
        <f>INDEX('Policy Characteristics'!A:A,MATCH(PolicyLevers!$C692,'Policy Characteristics'!$C:$C,0))</f>
        <v>Industry</v>
      </c>
      <c r="B692" s="354" t="str">
        <f>INDEX('Policy Characteristics'!B:B,MATCH(PolicyLevers!$C692,'Policy Characteristics'!$C:$C,0))</f>
        <v>Electrification + Hydrogen</v>
      </c>
      <c r="C692" s="189" t="str">
        <f t="shared" si="36"/>
        <v>Fraction of Industrial Fuel Use Shifted to Other Fuels</v>
      </c>
      <c r="D692" s="191" t="s">
        <v>2092</v>
      </c>
      <c r="E692" s="184" t="s">
        <v>818</v>
      </c>
      <c r="F692" s="181" t="s">
        <v>2129</v>
      </c>
      <c r="G692" s="184" t="s">
        <v>2104</v>
      </c>
      <c r="H692" s="43">
        <v>1245</v>
      </c>
      <c r="I692" s="356" t="s">
        <v>332</v>
      </c>
      <c r="J692" s="189" t="str">
        <f>INDEX('Policy Characteristics'!D:D,MATCH(PolicyLevers!$C692,'Policy Characteristics'!$C:$C,0))</f>
        <v>Electrification + Hydrogen</v>
      </c>
      <c r="K692" s="189" t="str">
        <f>INDEX('Policy Characteristics'!E:E,MATCH(PolicyLevers!$C692,'Policy Characteristics'!$C:$C,0))</f>
        <v>indst fuel type shifting</v>
      </c>
      <c r="L692" s="190">
        <f>INDEX('Policy Characteristics'!F:F,MATCH(PolicyLevers!$C692,'Policy Characteristics'!$C:$C,0))</f>
        <v>0</v>
      </c>
      <c r="M692" s="190">
        <f>INDEX('Policy Characteristics'!G:G,MATCH(PolicyLevers!$C692,'Policy Characteristics'!$C:$C,0))</f>
        <v>1</v>
      </c>
      <c r="N692" s="251">
        <f>INDEX('Policy Characteristics'!H:H,MATCH(PolicyLevers!$C692,'Policy Characteristics'!$C:$C,0))</f>
        <v>0.01</v>
      </c>
      <c r="O692" s="189" t="str">
        <f>INDEX('Policy Characteristics'!I:I,MATCH(PolicyLevers!$C692,'Policy Characteristics'!$C:$C,0))</f>
        <v>% of fuel shifted</v>
      </c>
      <c r="P692" s="184" t="str">
        <f>INDEX('Policy Characteristics'!J:J,MATCH(PolicyLevers!$C692,'Policy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2" s="189" t="str">
        <f>INDEX('Policy Characteristics'!K:K,MATCH(PolicyLevers!$C692,'Policy Characteristics'!$C:$C,0))</f>
        <v>industry-ag-main.html#fuel-switching</v>
      </c>
      <c r="R692" s="189" t="str">
        <f>INDEX('Policy Characteristics'!L:L,MATCH(PolicyLevers!$C692,'Policy Characteristics'!$C:$C,0))</f>
        <v>industry-elec-and-hydrogen.html</v>
      </c>
      <c r="S692" s="205">
        <f>INDEX('Policy Characteristics'!M:M,MATCH(PolicyLevers!$C692,'Policy Characteristics'!$C:$C,0))</f>
        <v>0</v>
      </c>
      <c r="T692" s="184">
        <f>INDEX('Policy Characteristics'!N:N,MATCH(PolicyLevers!$C692,'Policy Characteristics'!$C:$C,0))</f>
        <v>0</v>
      </c>
      <c r="U692" s="181">
        <f>INDEX('Policy Characteristics'!O:O,MATCH(PolicyLevers!$C692,'Policy Characteristics'!$C:$C,0))</f>
        <v>0</v>
      </c>
    </row>
    <row r="693" spans="1:21" x14ac:dyDescent="0.25">
      <c r="A693" s="350" t="str">
        <f>INDEX('Policy Characteristics'!A:A,MATCH(PolicyLevers!$C693,'Policy Characteristics'!$C:$C,0))</f>
        <v>Industry</v>
      </c>
      <c r="B693" s="354" t="str">
        <f>INDEX('Policy Characteristics'!B:B,MATCH(PolicyLevers!$C693,'Policy Characteristics'!$C:$C,0))</f>
        <v>Electrification + Hydrogen</v>
      </c>
      <c r="C693" s="189" t="str">
        <f t="shared" si="36"/>
        <v>Fraction of Industrial Fuel Use Shifted to Other Fuels</v>
      </c>
      <c r="D693" s="191" t="s">
        <v>2092</v>
      </c>
      <c r="E693" s="184" t="s">
        <v>820</v>
      </c>
      <c r="F693" s="181" t="s">
        <v>2129</v>
      </c>
      <c r="G693" s="184" t="s">
        <v>2103</v>
      </c>
      <c r="H693" s="43">
        <v>1246</v>
      </c>
      <c r="I693" s="356" t="s">
        <v>332</v>
      </c>
      <c r="J693" s="189" t="str">
        <f>INDEX('Policy Characteristics'!D:D,MATCH(PolicyLevers!$C693,'Policy Characteristics'!$C:$C,0))</f>
        <v>Electrification + Hydrogen</v>
      </c>
      <c r="K693" s="189" t="str">
        <f>INDEX('Policy Characteristics'!E:E,MATCH(PolicyLevers!$C693,'Policy Characteristics'!$C:$C,0))</f>
        <v>indst fuel type shifting</v>
      </c>
      <c r="L693" s="190">
        <f>INDEX('Policy Characteristics'!F:F,MATCH(PolicyLevers!$C693,'Policy Characteristics'!$C:$C,0))</f>
        <v>0</v>
      </c>
      <c r="M693" s="190">
        <f>INDEX('Policy Characteristics'!G:G,MATCH(PolicyLevers!$C693,'Policy Characteristics'!$C:$C,0))</f>
        <v>1</v>
      </c>
      <c r="N693" s="251">
        <f>INDEX('Policy Characteristics'!H:H,MATCH(PolicyLevers!$C693,'Policy Characteristics'!$C:$C,0))</f>
        <v>0.01</v>
      </c>
      <c r="O693" s="189" t="str">
        <f>INDEX('Policy Characteristics'!I:I,MATCH(PolicyLevers!$C693,'Policy Characteristics'!$C:$C,0))</f>
        <v>% of fuel shifted</v>
      </c>
      <c r="P693" s="184" t="str">
        <f>INDEX('Policy Characteristics'!J:J,MATCH(PolicyLevers!$C693,'Policy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3" s="189" t="str">
        <f>INDEX('Policy Characteristics'!K:K,MATCH(PolicyLevers!$C693,'Policy Characteristics'!$C:$C,0))</f>
        <v>industry-ag-main.html#fuel-switching</v>
      </c>
      <c r="R693" s="189" t="str">
        <f>INDEX('Policy Characteristics'!L:L,MATCH(PolicyLevers!$C693,'Policy Characteristics'!$C:$C,0))</f>
        <v>industry-elec-and-hydrogen.html</v>
      </c>
      <c r="S693" s="205">
        <f>INDEX('Policy Characteristics'!M:M,MATCH(PolicyLevers!$C693,'Policy Characteristics'!$C:$C,0))</f>
        <v>0</v>
      </c>
      <c r="T693" s="184">
        <f>INDEX('Policy Characteristics'!N:N,MATCH(PolicyLevers!$C693,'Policy Characteristics'!$C:$C,0))</f>
        <v>0</v>
      </c>
      <c r="U693" s="181">
        <f>INDEX('Policy Characteristics'!O:O,MATCH(PolicyLevers!$C693,'Policy Characteristics'!$C:$C,0))</f>
        <v>0</v>
      </c>
    </row>
    <row r="694" spans="1:21" x14ac:dyDescent="0.25">
      <c r="A694" s="350" t="str">
        <f>INDEX('Policy Characteristics'!A:A,MATCH(PolicyLevers!$C694,'Policy Characteristics'!$C:$C,0))</f>
        <v>Industry</v>
      </c>
      <c r="B694" s="354" t="str">
        <f>INDEX('Policy Characteristics'!B:B,MATCH(PolicyLevers!$C694,'Policy Characteristics'!$C:$C,0))</f>
        <v>Electrification + Hydrogen</v>
      </c>
      <c r="C694" s="189" t="str">
        <f t="shared" si="36"/>
        <v>Fraction of Industrial Fuel Use Shifted to Other Fuels</v>
      </c>
      <c r="D694" s="191" t="s">
        <v>2092</v>
      </c>
      <c r="E694" s="184" t="s">
        <v>822</v>
      </c>
      <c r="F694" s="181" t="s">
        <v>2129</v>
      </c>
      <c r="G694" s="184" t="s">
        <v>2101</v>
      </c>
      <c r="H694" s="43">
        <v>1247</v>
      </c>
      <c r="I694" s="356" t="s">
        <v>310</v>
      </c>
      <c r="J694" s="189" t="str">
        <f>INDEX('Policy Characteristics'!D:D,MATCH(PolicyLevers!$C694,'Policy Characteristics'!$C:$C,0))</f>
        <v>Electrification + Hydrogen</v>
      </c>
      <c r="K694" s="189" t="str">
        <f>INDEX('Policy Characteristics'!E:E,MATCH(PolicyLevers!$C694,'Policy Characteristics'!$C:$C,0))</f>
        <v>indst fuel type shifting</v>
      </c>
      <c r="L694" s="190">
        <f>INDEX('Policy Characteristics'!F:F,MATCH(PolicyLevers!$C694,'Policy Characteristics'!$C:$C,0))</f>
        <v>0</v>
      </c>
      <c r="M694" s="190">
        <f>INDEX('Policy Characteristics'!G:G,MATCH(PolicyLevers!$C694,'Policy Characteristics'!$C:$C,0))</f>
        <v>1</v>
      </c>
      <c r="N694" s="251">
        <f>INDEX('Policy Characteristics'!H:H,MATCH(PolicyLevers!$C694,'Policy Characteristics'!$C:$C,0))</f>
        <v>0.01</v>
      </c>
      <c r="O694" s="189" t="str">
        <f>INDEX('Policy Characteristics'!I:I,MATCH(PolicyLevers!$C694,'Policy Characteristics'!$C:$C,0))</f>
        <v>% of fuel shifted</v>
      </c>
      <c r="P694" s="189" t="str">
        <f>INDEX('Policy Characteristics'!J:J,MATCH(PolicyLevers!$C694,'Policy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4" s="189" t="str">
        <f>INDEX('Policy Characteristics'!K:K,MATCH(PolicyLevers!$C694,'Policy Characteristics'!$C:$C,0))</f>
        <v>industry-ag-main.html#fuel-switching</v>
      </c>
      <c r="R694" s="189" t="str">
        <f>INDEX('Policy Characteristics'!L:L,MATCH(PolicyLevers!$C694,'Policy Characteristics'!$C:$C,0))</f>
        <v>industry-elec-and-hydrogen.html</v>
      </c>
      <c r="S694" s="205">
        <f>INDEX('Policy Characteristics'!M:M,MATCH(PolicyLevers!$C694,'Policy Characteristics'!$C:$C,0))</f>
        <v>0</v>
      </c>
      <c r="T694" s="184">
        <f>INDEX('Policy Characteristics'!N:N,MATCH(PolicyLevers!$C694,'Policy Characteristics'!$C:$C,0))</f>
        <v>0</v>
      </c>
      <c r="U694" s="181">
        <f>INDEX('Policy Characteristics'!O:O,MATCH(PolicyLevers!$C694,'Policy Characteristics'!$C:$C,0))</f>
        <v>0</v>
      </c>
    </row>
    <row r="695" spans="1:21" x14ac:dyDescent="0.25">
      <c r="A695" s="350" t="str">
        <f>INDEX('Policy Characteristics'!A:A,MATCH(PolicyLevers!$C695,'Policy Characteristics'!$C:$C,0))</f>
        <v>Industry</v>
      </c>
      <c r="B695" s="354" t="str">
        <f>INDEX('Policy Characteristics'!B:B,MATCH(PolicyLevers!$C695,'Policy Characteristics'!$C:$C,0))</f>
        <v>Electrification + Hydrogen</v>
      </c>
      <c r="C695" s="189" t="str">
        <f t="shared" si="36"/>
        <v>Fraction of Industrial Fuel Use Shifted to Other Fuels</v>
      </c>
      <c r="D695" s="191" t="s">
        <v>2090</v>
      </c>
      <c r="E695" s="184" t="s">
        <v>799</v>
      </c>
      <c r="F695" s="181" t="s">
        <v>2128</v>
      </c>
      <c r="G695" s="184" t="s">
        <v>2111</v>
      </c>
      <c r="H695" s="43">
        <v>1248</v>
      </c>
      <c r="I695" s="356" t="s">
        <v>310</v>
      </c>
      <c r="J695" s="189" t="str">
        <f>INDEX('Policy Characteristics'!D:D,MATCH(PolicyLevers!$C695,'Policy Characteristics'!$C:$C,0))</f>
        <v>Electrification + Hydrogen</v>
      </c>
      <c r="K695" s="189" t="str">
        <f>INDEX('Policy Characteristics'!E:E,MATCH(PolicyLevers!$C695,'Policy Characteristics'!$C:$C,0))</f>
        <v>indst fuel type shifting</v>
      </c>
      <c r="L695" s="190">
        <f>INDEX('Policy Characteristics'!F:F,MATCH(PolicyLevers!$C695,'Policy Characteristics'!$C:$C,0))</f>
        <v>0</v>
      </c>
      <c r="M695" s="190">
        <f>INDEX('Policy Characteristics'!G:G,MATCH(PolicyLevers!$C695,'Policy Characteristics'!$C:$C,0))</f>
        <v>1</v>
      </c>
      <c r="N695" s="251">
        <f>INDEX('Policy Characteristics'!H:H,MATCH(PolicyLevers!$C695,'Policy Characteristics'!$C:$C,0))</f>
        <v>0.01</v>
      </c>
      <c r="O695" s="189" t="str">
        <f>INDEX('Policy Characteristics'!I:I,MATCH(PolicyLevers!$C695,'Policy Characteristics'!$C:$C,0))</f>
        <v>% of fuel shifted</v>
      </c>
      <c r="P695" s="189" t="str">
        <f>INDEX('Policy Characteristics'!J:J,MATCH(PolicyLevers!$C695,'Policy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5" s="189" t="str">
        <f>INDEX('Policy Characteristics'!K:K,MATCH(PolicyLevers!$C695,'Policy Characteristics'!$C:$C,0))</f>
        <v>industry-ag-main.html#fuel-switching</v>
      </c>
      <c r="R695" s="189" t="str">
        <f>INDEX('Policy Characteristics'!L:L,MATCH(PolicyLevers!$C695,'Policy Characteristics'!$C:$C,0))</f>
        <v>industry-elec-and-hydrogen.html</v>
      </c>
      <c r="S695" s="205">
        <f>INDEX('Policy Characteristics'!M:M,MATCH(PolicyLevers!$C695,'Policy Characteristics'!$C:$C,0))</f>
        <v>0</v>
      </c>
      <c r="T695" s="184">
        <f>INDEX('Policy Characteristics'!N:N,MATCH(PolicyLevers!$C695,'Policy Characteristics'!$C:$C,0))</f>
        <v>0</v>
      </c>
      <c r="U695" s="181">
        <f>INDEX('Policy Characteristics'!O:O,MATCH(PolicyLevers!$C695,'Policy Characteristics'!$C:$C,0))</f>
        <v>0</v>
      </c>
    </row>
    <row r="696" spans="1:21" x14ac:dyDescent="0.25">
      <c r="A696" s="350" t="str">
        <f>INDEX('Policy Characteristics'!A:A,MATCH(PolicyLevers!$C696,'Policy Characteristics'!$C:$C,0))</f>
        <v>Industry</v>
      </c>
      <c r="B696" s="354" t="str">
        <f>INDEX('Policy Characteristics'!B:B,MATCH(PolicyLevers!$C696,'Policy Characteristics'!$C:$C,0))</f>
        <v>Electrification + Hydrogen</v>
      </c>
      <c r="C696" s="189" t="str">
        <f t="shared" si="36"/>
        <v>Fraction of Industrial Fuel Use Shifted to Other Fuels</v>
      </c>
      <c r="D696" s="191" t="s">
        <v>2090</v>
      </c>
      <c r="E696" s="184" t="s">
        <v>806</v>
      </c>
      <c r="F696" s="181" t="s">
        <v>2128</v>
      </c>
      <c r="G696" s="184" t="s">
        <v>2110</v>
      </c>
      <c r="H696" s="43">
        <v>1249</v>
      </c>
      <c r="I696" s="356" t="s">
        <v>332</v>
      </c>
      <c r="J696" s="189" t="str">
        <f>INDEX('Policy Characteristics'!D:D,MATCH(PolicyLevers!$C696,'Policy Characteristics'!$C:$C,0))</f>
        <v>Electrification + Hydrogen</v>
      </c>
      <c r="K696" s="189" t="str">
        <f>INDEX('Policy Characteristics'!E:E,MATCH(PolicyLevers!$C696,'Policy Characteristics'!$C:$C,0))</f>
        <v>indst fuel type shifting</v>
      </c>
      <c r="L696" s="190">
        <f>INDEX('Policy Characteristics'!F:F,MATCH(PolicyLevers!$C696,'Policy Characteristics'!$C:$C,0))</f>
        <v>0</v>
      </c>
      <c r="M696" s="190">
        <f>INDEX('Policy Characteristics'!G:G,MATCH(PolicyLevers!$C696,'Policy Characteristics'!$C:$C,0))</f>
        <v>1</v>
      </c>
      <c r="N696" s="251">
        <f>INDEX('Policy Characteristics'!H:H,MATCH(PolicyLevers!$C696,'Policy Characteristics'!$C:$C,0))</f>
        <v>0.01</v>
      </c>
      <c r="O696" s="189" t="str">
        <f>INDEX('Policy Characteristics'!I:I,MATCH(PolicyLevers!$C696,'Policy Characteristics'!$C:$C,0))</f>
        <v>% of fuel shifted</v>
      </c>
      <c r="P696" s="184" t="str">
        <f>INDEX('Policy Characteristics'!J:J,MATCH(PolicyLevers!$C696,'Policy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6" s="189" t="str">
        <f>INDEX('Policy Characteristics'!K:K,MATCH(PolicyLevers!$C696,'Policy Characteristics'!$C:$C,0))</f>
        <v>industry-ag-main.html#fuel-switching</v>
      </c>
      <c r="R696" s="189" t="str">
        <f>INDEX('Policy Characteristics'!L:L,MATCH(PolicyLevers!$C696,'Policy Characteristics'!$C:$C,0))</f>
        <v>industry-elec-and-hydrogen.html</v>
      </c>
      <c r="S696" s="205">
        <f>INDEX('Policy Characteristics'!M:M,MATCH(PolicyLevers!$C696,'Policy Characteristics'!$C:$C,0))</f>
        <v>0</v>
      </c>
      <c r="T696" s="184">
        <f>INDEX('Policy Characteristics'!N:N,MATCH(PolicyLevers!$C696,'Policy Characteristics'!$C:$C,0))</f>
        <v>0</v>
      </c>
      <c r="U696" s="181">
        <f>INDEX('Policy Characteristics'!O:O,MATCH(PolicyLevers!$C696,'Policy Characteristics'!$C:$C,0))</f>
        <v>0</v>
      </c>
    </row>
    <row r="697" spans="1:21" x14ac:dyDescent="0.25">
      <c r="A697" s="350" t="str">
        <f>INDEX('Policy Characteristics'!A:A,MATCH(PolicyLevers!$C697,'Policy Characteristics'!$C:$C,0))</f>
        <v>Industry</v>
      </c>
      <c r="B697" s="354" t="str">
        <f>INDEX('Policy Characteristics'!B:B,MATCH(PolicyLevers!$C697,'Policy Characteristics'!$C:$C,0))</f>
        <v>Electrification + Hydrogen</v>
      </c>
      <c r="C697" s="189" t="str">
        <f t="shared" si="36"/>
        <v>Fraction of Industrial Fuel Use Shifted to Other Fuels</v>
      </c>
      <c r="D697" s="191" t="s">
        <v>2090</v>
      </c>
      <c r="E697" s="184" t="s">
        <v>808</v>
      </c>
      <c r="F697" s="181" t="s">
        <v>2128</v>
      </c>
      <c r="G697" s="184" t="s">
        <v>2109</v>
      </c>
      <c r="H697" s="43">
        <v>1250</v>
      </c>
      <c r="I697" s="356" t="s">
        <v>332</v>
      </c>
      <c r="J697" s="189" t="str">
        <f>INDEX('Policy Characteristics'!D:D,MATCH(PolicyLevers!$C697,'Policy Characteristics'!$C:$C,0))</f>
        <v>Electrification + Hydrogen</v>
      </c>
      <c r="K697" s="189" t="str">
        <f>INDEX('Policy Characteristics'!E:E,MATCH(PolicyLevers!$C697,'Policy Characteristics'!$C:$C,0))</f>
        <v>indst fuel type shifting</v>
      </c>
      <c r="L697" s="190">
        <f>INDEX('Policy Characteristics'!F:F,MATCH(PolicyLevers!$C697,'Policy Characteristics'!$C:$C,0))</f>
        <v>0</v>
      </c>
      <c r="M697" s="190">
        <f>INDEX('Policy Characteristics'!G:G,MATCH(PolicyLevers!$C697,'Policy Characteristics'!$C:$C,0))</f>
        <v>1</v>
      </c>
      <c r="N697" s="251">
        <f>INDEX('Policy Characteristics'!H:H,MATCH(PolicyLevers!$C697,'Policy Characteristics'!$C:$C,0))</f>
        <v>0.01</v>
      </c>
      <c r="O697" s="189" t="str">
        <f>INDEX('Policy Characteristics'!I:I,MATCH(PolicyLevers!$C697,'Policy Characteristics'!$C:$C,0))</f>
        <v>% of fuel shifted</v>
      </c>
      <c r="P697" s="184" t="str">
        <f>INDEX('Policy Characteristics'!J:J,MATCH(PolicyLevers!$C697,'Policy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7" s="189" t="str">
        <f>INDEX('Policy Characteristics'!K:K,MATCH(PolicyLevers!$C697,'Policy Characteristics'!$C:$C,0))</f>
        <v>industry-ag-main.html#fuel-switching</v>
      </c>
      <c r="R697" s="189" t="str">
        <f>INDEX('Policy Characteristics'!L:L,MATCH(PolicyLevers!$C697,'Policy Characteristics'!$C:$C,0))</f>
        <v>industry-elec-and-hydrogen.html</v>
      </c>
      <c r="S697" s="205">
        <f>INDEX('Policy Characteristics'!M:M,MATCH(PolicyLevers!$C697,'Policy Characteristics'!$C:$C,0))</f>
        <v>0</v>
      </c>
      <c r="T697" s="184">
        <f>INDEX('Policy Characteristics'!N:N,MATCH(PolicyLevers!$C697,'Policy Characteristics'!$C:$C,0))</f>
        <v>0</v>
      </c>
      <c r="U697" s="181">
        <f>INDEX('Policy Characteristics'!O:O,MATCH(PolicyLevers!$C697,'Policy Characteristics'!$C:$C,0))</f>
        <v>0</v>
      </c>
    </row>
    <row r="698" spans="1:21" x14ac:dyDescent="0.25">
      <c r="A698" s="350" t="str">
        <f>INDEX('Policy Characteristics'!A:A,MATCH(PolicyLevers!$C698,'Policy Characteristics'!$C:$C,0))</f>
        <v>Industry</v>
      </c>
      <c r="B698" s="354" t="str">
        <f>INDEX('Policy Characteristics'!B:B,MATCH(PolicyLevers!$C698,'Policy Characteristics'!$C:$C,0))</f>
        <v>Electrification + Hydrogen</v>
      </c>
      <c r="C698" s="189" t="str">
        <f t="shared" si="36"/>
        <v>Fraction of Industrial Fuel Use Shifted to Other Fuels</v>
      </c>
      <c r="D698" s="191" t="s">
        <v>2090</v>
      </c>
      <c r="E698" s="184" t="s">
        <v>810</v>
      </c>
      <c r="F698" s="181" t="s">
        <v>2128</v>
      </c>
      <c r="G698" s="184" t="s">
        <v>2108</v>
      </c>
      <c r="H698" s="43">
        <v>1251</v>
      </c>
      <c r="I698" s="356" t="s">
        <v>332</v>
      </c>
      <c r="J698" s="189" t="str">
        <f>INDEX('Policy Characteristics'!D:D,MATCH(PolicyLevers!$C698,'Policy Characteristics'!$C:$C,0))</f>
        <v>Electrification + Hydrogen</v>
      </c>
      <c r="K698" s="189" t="str">
        <f>INDEX('Policy Characteristics'!E:E,MATCH(PolicyLevers!$C698,'Policy Characteristics'!$C:$C,0))</f>
        <v>indst fuel type shifting</v>
      </c>
      <c r="L698" s="190">
        <f>INDEX('Policy Characteristics'!F:F,MATCH(PolicyLevers!$C698,'Policy Characteristics'!$C:$C,0))</f>
        <v>0</v>
      </c>
      <c r="M698" s="190">
        <f>INDEX('Policy Characteristics'!G:G,MATCH(PolicyLevers!$C698,'Policy Characteristics'!$C:$C,0))</f>
        <v>1</v>
      </c>
      <c r="N698" s="251">
        <f>INDEX('Policy Characteristics'!H:H,MATCH(PolicyLevers!$C698,'Policy Characteristics'!$C:$C,0))</f>
        <v>0.01</v>
      </c>
      <c r="O698" s="189" t="str">
        <f>INDEX('Policy Characteristics'!I:I,MATCH(PolicyLevers!$C698,'Policy Characteristics'!$C:$C,0))</f>
        <v>% of fuel shifted</v>
      </c>
      <c r="P698" s="184" t="str">
        <f>INDEX('Policy Characteristics'!J:J,MATCH(PolicyLevers!$C698,'Policy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8" s="189" t="str">
        <f>INDEX('Policy Characteristics'!K:K,MATCH(PolicyLevers!$C698,'Policy Characteristics'!$C:$C,0))</f>
        <v>industry-ag-main.html#fuel-switching</v>
      </c>
      <c r="R698" s="189" t="str">
        <f>INDEX('Policy Characteristics'!L:L,MATCH(PolicyLevers!$C698,'Policy Characteristics'!$C:$C,0))</f>
        <v>industry-elec-and-hydrogen.html</v>
      </c>
      <c r="S698" s="205">
        <f>INDEX('Policy Characteristics'!M:M,MATCH(PolicyLevers!$C698,'Policy Characteristics'!$C:$C,0))</f>
        <v>0</v>
      </c>
      <c r="T698" s="184">
        <f>INDEX('Policy Characteristics'!N:N,MATCH(PolicyLevers!$C698,'Policy Characteristics'!$C:$C,0))</f>
        <v>0</v>
      </c>
      <c r="U698" s="181">
        <f>INDEX('Policy Characteristics'!O:O,MATCH(PolicyLevers!$C698,'Policy Characteristics'!$C:$C,0))</f>
        <v>0</v>
      </c>
    </row>
    <row r="699" spans="1:21" x14ac:dyDescent="0.25">
      <c r="A699" s="350" t="str">
        <f>INDEX('Policy Characteristics'!A:A,MATCH(PolicyLevers!$C699,'Policy Characteristics'!$C:$C,0))</f>
        <v>Industry</v>
      </c>
      <c r="B699" s="354" t="str">
        <f>INDEX('Policy Characteristics'!B:B,MATCH(PolicyLevers!$C699,'Policy Characteristics'!$C:$C,0))</f>
        <v>Electrification + Hydrogen</v>
      </c>
      <c r="C699" s="189" t="str">
        <f t="shared" si="36"/>
        <v>Fraction of Industrial Fuel Use Shifted to Other Fuels</v>
      </c>
      <c r="D699" s="191" t="s">
        <v>2090</v>
      </c>
      <c r="E699" s="184" t="s">
        <v>812</v>
      </c>
      <c r="F699" s="181" t="s">
        <v>2128</v>
      </c>
      <c r="G699" s="184" t="s">
        <v>2107</v>
      </c>
      <c r="H699" s="43">
        <v>1252</v>
      </c>
      <c r="I699" s="356" t="s">
        <v>332</v>
      </c>
      <c r="J699" s="189" t="str">
        <f>INDEX('Policy Characteristics'!D:D,MATCH(PolicyLevers!$C699,'Policy Characteristics'!$C:$C,0))</f>
        <v>Electrification + Hydrogen</v>
      </c>
      <c r="K699" s="189" t="str">
        <f>INDEX('Policy Characteristics'!E:E,MATCH(PolicyLevers!$C699,'Policy Characteristics'!$C:$C,0))</f>
        <v>indst fuel type shifting</v>
      </c>
      <c r="L699" s="190">
        <f>INDEX('Policy Characteristics'!F:F,MATCH(PolicyLevers!$C699,'Policy Characteristics'!$C:$C,0))</f>
        <v>0</v>
      </c>
      <c r="M699" s="190">
        <f>INDEX('Policy Characteristics'!G:G,MATCH(PolicyLevers!$C699,'Policy Characteristics'!$C:$C,0))</f>
        <v>1</v>
      </c>
      <c r="N699" s="251">
        <f>INDEX('Policy Characteristics'!H:H,MATCH(PolicyLevers!$C699,'Policy Characteristics'!$C:$C,0))</f>
        <v>0.01</v>
      </c>
      <c r="O699" s="189" t="str">
        <f>INDEX('Policy Characteristics'!I:I,MATCH(PolicyLevers!$C699,'Policy Characteristics'!$C:$C,0))</f>
        <v>% of fuel shifted</v>
      </c>
      <c r="P699" s="184" t="str">
        <f>INDEX('Policy Characteristics'!J:J,MATCH(PolicyLevers!$C699,'Policy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699" s="189" t="str">
        <f>INDEX('Policy Characteristics'!K:K,MATCH(PolicyLevers!$C699,'Policy Characteristics'!$C:$C,0))</f>
        <v>industry-ag-main.html#fuel-switching</v>
      </c>
      <c r="R699" s="189" t="str">
        <f>INDEX('Policy Characteristics'!L:L,MATCH(PolicyLevers!$C699,'Policy Characteristics'!$C:$C,0))</f>
        <v>industry-elec-and-hydrogen.html</v>
      </c>
      <c r="S699" s="205">
        <f>INDEX('Policy Characteristics'!M:M,MATCH(PolicyLevers!$C699,'Policy Characteristics'!$C:$C,0))</f>
        <v>0</v>
      </c>
      <c r="T699" s="184">
        <f>INDEX('Policy Characteristics'!N:N,MATCH(PolicyLevers!$C699,'Policy Characteristics'!$C:$C,0))</f>
        <v>0</v>
      </c>
      <c r="U699" s="181">
        <f>INDEX('Policy Characteristics'!O:O,MATCH(PolicyLevers!$C699,'Policy Characteristics'!$C:$C,0))</f>
        <v>0</v>
      </c>
    </row>
    <row r="700" spans="1:21" x14ac:dyDescent="0.25">
      <c r="A700" s="350" t="str">
        <f>INDEX('Policy Characteristics'!A:A,MATCH(PolicyLevers!$C700,'Policy Characteristics'!$C:$C,0))</f>
        <v>Industry</v>
      </c>
      <c r="B700" s="354" t="str">
        <f>INDEX('Policy Characteristics'!B:B,MATCH(PolicyLevers!$C700,'Policy Characteristics'!$C:$C,0))</f>
        <v>Electrification + Hydrogen</v>
      </c>
      <c r="C700" s="189" t="str">
        <f t="shared" si="36"/>
        <v>Fraction of Industrial Fuel Use Shifted to Other Fuels</v>
      </c>
      <c r="D700" s="191" t="s">
        <v>2090</v>
      </c>
      <c r="E700" s="184" t="s">
        <v>814</v>
      </c>
      <c r="F700" s="181" t="s">
        <v>2128</v>
      </c>
      <c r="G700" s="184" t="s">
        <v>2106</v>
      </c>
      <c r="H700" s="43">
        <v>1253</v>
      </c>
      <c r="I700" s="356" t="s">
        <v>332</v>
      </c>
      <c r="J700" s="189" t="str">
        <f>INDEX('Policy Characteristics'!D:D,MATCH(PolicyLevers!$C700,'Policy Characteristics'!$C:$C,0))</f>
        <v>Electrification + Hydrogen</v>
      </c>
      <c r="K700" s="189" t="str">
        <f>INDEX('Policy Characteristics'!E:E,MATCH(PolicyLevers!$C700,'Policy Characteristics'!$C:$C,0))</f>
        <v>indst fuel type shifting</v>
      </c>
      <c r="L700" s="190">
        <f>INDEX('Policy Characteristics'!F:F,MATCH(PolicyLevers!$C700,'Policy Characteristics'!$C:$C,0))</f>
        <v>0</v>
      </c>
      <c r="M700" s="190">
        <f>INDEX('Policy Characteristics'!G:G,MATCH(PolicyLevers!$C700,'Policy Characteristics'!$C:$C,0))</f>
        <v>1</v>
      </c>
      <c r="N700" s="251">
        <f>INDEX('Policy Characteristics'!H:H,MATCH(PolicyLevers!$C700,'Policy Characteristics'!$C:$C,0))</f>
        <v>0.01</v>
      </c>
      <c r="O700" s="189" t="str">
        <f>INDEX('Policy Characteristics'!I:I,MATCH(PolicyLevers!$C700,'Policy Characteristics'!$C:$C,0))</f>
        <v>% of fuel shifted</v>
      </c>
      <c r="P700" s="184" t="str">
        <f>INDEX('Policy Characteristics'!J:J,MATCH(PolicyLevers!$C700,'Policy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0" s="189" t="str">
        <f>INDEX('Policy Characteristics'!K:K,MATCH(PolicyLevers!$C700,'Policy Characteristics'!$C:$C,0))</f>
        <v>industry-ag-main.html#fuel-switching</v>
      </c>
      <c r="R700" s="189" t="str">
        <f>INDEX('Policy Characteristics'!L:L,MATCH(PolicyLevers!$C700,'Policy Characteristics'!$C:$C,0))</f>
        <v>industry-elec-and-hydrogen.html</v>
      </c>
      <c r="S700" s="205">
        <f>INDEX('Policy Characteristics'!M:M,MATCH(PolicyLevers!$C700,'Policy Characteristics'!$C:$C,0))</f>
        <v>0</v>
      </c>
      <c r="T700" s="184">
        <f>INDEX('Policy Characteristics'!N:N,MATCH(PolicyLevers!$C700,'Policy Characteristics'!$C:$C,0))</f>
        <v>0</v>
      </c>
      <c r="U700" s="181">
        <f>INDEX('Policy Characteristics'!O:O,MATCH(PolicyLevers!$C700,'Policy Characteristics'!$C:$C,0))</f>
        <v>0</v>
      </c>
    </row>
    <row r="701" spans="1:21" x14ac:dyDescent="0.25">
      <c r="A701" s="350" t="str">
        <f>INDEX('Policy Characteristics'!A:A,MATCH(PolicyLevers!$C701,'Policy Characteristics'!$C:$C,0))</f>
        <v>Industry</v>
      </c>
      <c r="B701" s="354" t="str">
        <f>INDEX('Policy Characteristics'!B:B,MATCH(PolicyLevers!$C701,'Policy Characteristics'!$C:$C,0))</f>
        <v>Electrification + Hydrogen</v>
      </c>
      <c r="C701" s="189" t="str">
        <f t="shared" si="36"/>
        <v>Fraction of Industrial Fuel Use Shifted to Other Fuels</v>
      </c>
      <c r="D701" s="191" t="s">
        <v>2090</v>
      </c>
      <c r="E701" s="184" t="s">
        <v>816</v>
      </c>
      <c r="F701" s="181" t="s">
        <v>2128</v>
      </c>
      <c r="G701" s="184" t="s">
        <v>2105</v>
      </c>
      <c r="H701" s="43">
        <v>1254</v>
      </c>
      <c r="I701" s="356" t="s">
        <v>332</v>
      </c>
      <c r="J701" s="189" t="str">
        <f>INDEX('Policy Characteristics'!D:D,MATCH(PolicyLevers!$C701,'Policy Characteristics'!$C:$C,0))</f>
        <v>Electrification + Hydrogen</v>
      </c>
      <c r="K701" s="189" t="str">
        <f>INDEX('Policy Characteristics'!E:E,MATCH(PolicyLevers!$C701,'Policy Characteristics'!$C:$C,0))</f>
        <v>indst fuel type shifting</v>
      </c>
      <c r="L701" s="190">
        <f>INDEX('Policy Characteristics'!F:F,MATCH(PolicyLevers!$C701,'Policy Characteristics'!$C:$C,0))</f>
        <v>0</v>
      </c>
      <c r="M701" s="190">
        <f>INDEX('Policy Characteristics'!G:G,MATCH(PolicyLevers!$C701,'Policy Characteristics'!$C:$C,0))</f>
        <v>1</v>
      </c>
      <c r="N701" s="251">
        <f>INDEX('Policy Characteristics'!H:H,MATCH(PolicyLevers!$C701,'Policy Characteristics'!$C:$C,0))</f>
        <v>0.01</v>
      </c>
      <c r="O701" s="189" t="str">
        <f>INDEX('Policy Characteristics'!I:I,MATCH(PolicyLevers!$C701,'Policy Characteristics'!$C:$C,0))</f>
        <v>% of fuel shifted</v>
      </c>
      <c r="P701" s="184" t="str">
        <f>INDEX('Policy Characteristics'!J:J,MATCH(PolicyLevers!$C701,'Policy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1" s="189" t="str">
        <f>INDEX('Policy Characteristics'!K:K,MATCH(PolicyLevers!$C701,'Policy Characteristics'!$C:$C,0))</f>
        <v>industry-ag-main.html#fuel-switching</v>
      </c>
      <c r="R701" s="189" t="str">
        <f>INDEX('Policy Characteristics'!L:L,MATCH(PolicyLevers!$C701,'Policy Characteristics'!$C:$C,0))</f>
        <v>industry-elec-and-hydrogen.html</v>
      </c>
      <c r="S701" s="205">
        <f>INDEX('Policy Characteristics'!M:M,MATCH(PolicyLevers!$C701,'Policy Characteristics'!$C:$C,0))</f>
        <v>0</v>
      </c>
      <c r="T701" s="184">
        <f>INDEX('Policy Characteristics'!N:N,MATCH(PolicyLevers!$C701,'Policy Characteristics'!$C:$C,0))</f>
        <v>0</v>
      </c>
      <c r="U701" s="181">
        <f>INDEX('Policy Characteristics'!O:O,MATCH(PolicyLevers!$C701,'Policy Characteristics'!$C:$C,0))</f>
        <v>0</v>
      </c>
    </row>
    <row r="702" spans="1:21" x14ac:dyDescent="0.25">
      <c r="A702" s="350" t="str">
        <f>INDEX('Policy Characteristics'!A:A,MATCH(PolicyLevers!$C702,'Policy Characteristics'!$C:$C,0))</f>
        <v>Industry</v>
      </c>
      <c r="B702" s="354" t="str">
        <f>INDEX('Policy Characteristics'!B:B,MATCH(PolicyLevers!$C702,'Policy Characteristics'!$C:$C,0))</f>
        <v>Electrification + Hydrogen</v>
      </c>
      <c r="C702" s="189" t="str">
        <f t="shared" si="36"/>
        <v>Fraction of Industrial Fuel Use Shifted to Other Fuels</v>
      </c>
      <c r="D702" s="191" t="s">
        <v>2090</v>
      </c>
      <c r="E702" s="184" t="s">
        <v>818</v>
      </c>
      <c r="F702" s="181" t="s">
        <v>2128</v>
      </c>
      <c r="G702" s="184" t="s">
        <v>2104</v>
      </c>
      <c r="H702" s="43">
        <v>1255</v>
      </c>
      <c r="I702" s="356" t="s">
        <v>332</v>
      </c>
      <c r="J702" s="189" t="str">
        <f>INDEX('Policy Characteristics'!D:D,MATCH(PolicyLevers!$C702,'Policy Characteristics'!$C:$C,0))</f>
        <v>Electrification + Hydrogen</v>
      </c>
      <c r="K702" s="189" t="str">
        <f>INDEX('Policy Characteristics'!E:E,MATCH(PolicyLevers!$C702,'Policy Characteristics'!$C:$C,0))</f>
        <v>indst fuel type shifting</v>
      </c>
      <c r="L702" s="190">
        <f>INDEX('Policy Characteristics'!F:F,MATCH(PolicyLevers!$C702,'Policy Characteristics'!$C:$C,0))</f>
        <v>0</v>
      </c>
      <c r="M702" s="190">
        <f>INDEX('Policy Characteristics'!G:G,MATCH(PolicyLevers!$C702,'Policy Characteristics'!$C:$C,0))</f>
        <v>1</v>
      </c>
      <c r="N702" s="251">
        <f>INDEX('Policy Characteristics'!H:H,MATCH(PolicyLevers!$C702,'Policy Characteristics'!$C:$C,0))</f>
        <v>0.01</v>
      </c>
      <c r="O702" s="189" t="str">
        <f>INDEX('Policy Characteristics'!I:I,MATCH(PolicyLevers!$C702,'Policy Characteristics'!$C:$C,0))</f>
        <v>% of fuel shifted</v>
      </c>
      <c r="P702" s="184" t="str">
        <f>INDEX('Policy Characteristics'!J:J,MATCH(PolicyLevers!$C702,'Policy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2" s="189" t="str">
        <f>INDEX('Policy Characteristics'!K:K,MATCH(PolicyLevers!$C702,'Policy Characteristics'!$C:$C,0))</f>
        <v>industry-ag-main.html#fuel-switching</v>
      </c>
      <c r="R702" s="189" t="str">
        <f>INDEX('Policy Characteristics'!L:L,MATCH(PolicyLevers!$C702,'Policy Characteristics'!$C:$C,0))</f>
        <v>industry-elec-and-hydrogen.html</v>
      </c>
      <c r="S702" s="205">
        <f>INDEX('Policy Characteristics'!M:M,MATCH(PolicyLevers!$C702,'Policy Characteristics'!$C:$C,0))</f>
        <v>0</v>
      </c>
      <c r="T702" s="184">
        <f>INDEX('Policy Characteristics'!N:N,MATCH(PolicyLevers!$C702,'Policy Characteristics'!$C:$C,0))</f>
        <v>0</v>
      </c>
      <c r="U702" s="181">
        <f>INDEX('Policy Characteristics'!O:O,MATCH(PolicyLevers!$C702,'Policy Characteristics'!$C:$C,0))</f>
        <v>0</v>
      </c>
    </row>
    <row r="703" spans="1:21" x14ac:dyDescent="0.25">
      <c r="A703" s="350" t="str">
        <f>INDEX('Policy Characteristics'!A:A,MATCH(PolicyLevers!$C703,'Policy Characteristics'!$C:$C,0))</f>
        <v>Industry</v>
      </c>
      <c r="B703" s="354" t="str">
        <f>INDEX('Policy Characteristics'!B:B,MATCH(PolicyLevers!$C703,'Policy Characteristics'!$C:$C,0))</f>
        <v>Electrification + Hydrogen</v>
      </c>
      <c r="C703" s="189" t="str">
        <f t="shared" si="36"/>
        <v>Fraction of Industrial Fuel Use Shifted to Other Fuels</v>
      </c>
      <c r="D703" s="191" t="s">
        <v>2090</v>
      </c>
      <c r="E703" s="184" t="s">
        <v>820</v>
      </c>
      <c r="F703" s="181" t="s">
        <v>2128</v>
      </c>
      <c r="G703" s="184" t="s">
        <v>2103</v>
      </c>
      <c r="H703" s="43">
        <v>1256</v>
      </c>
      <c r="I703" s="356" t="s">
        <v>332</v>
      </c>
      <c r="J703" s="189" t="str">
        <f>INDEX('Policy Characteristics'!D:D,MATCH(PolicyLevers!$C703,'Policy Characteristics'!$C:$C,0))</f>
        <v>Electrification + Hydrogen</v>
      </c>
      <c r="K703" s="189" t="str">
        <f>INDEX('Policy Characteristics'!E:E,MATCH(PolicyLevers!$C703,'Policy Characteristics'!$C:$C,0))</f>
        <v>indst fuel type shifting</v>
      </c>
      <c r="L703" s="190">
        <f>INDEX('Policy Characteristics'!F:F,MATCH(PolicyLevers!$C703,'Policy Characteristics'!$C:$C,0))</f>
        <v>0</v>
      </c>
      <c r="M703" s="190">
        <f>INDEX('Policy Characteristics'!G:G,MATCH(PolicyLevers!$C703,'Policy Characteristics'!$C:$C,0))</f>
        <v>1</v>
      </c>
      <c r="N703" s="251">
        <f>INDEX('Policy Characteristics'!H:H,MATCH(PolicyLevers!$C703,'Policy Characteristics'!$C:$C,0))</f>
        <v>0.01</v>
      </c>
      <c r="O703" s="189" t="str">
        <f>INDEX('Policy Characteristics'!I:I,MATCH(PolicyLevers!$C703,'Policy Characteristics'!$C:$C,0))</f>
        <v>% of fuel shifted</v>
      </c>
      <c r="P703" s="184" t="str">
        <f>INDEX('Policy Characteristics'!J:J,MATCH(PolicyLevers!$C703,'Policy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3" s="189" t="str">
        <f>INDEX('Policy Characteristics'!K:K,MATCH(PolicyLevers!$C703,'Policy Characteristics'!$C:$C,0))</f>
        <v>industry-ag-main.html#fuel-switching</v>
      </c>
      <c r="R703" s="189" t="str">
        <f>INDEX('Policy Characteristics'!L:L,MATCH(PolicyLevers!$C703,'Policy Characteristics'!$C:$C,0))</f>
        <v>industry-elec-and-hydrogen.html</v>
      </c>
      <c r="S703" s="205">
        <f>INDEX('Policy Characteristics'!M:M,MATCH(PolicyLevers!$C703,'Policy Characteristics'!$C:$C,0))</f>
        <v>0</v>
      </c>
      <c r="T703" s="184">
        <f>INDEX('Policy Characteristics'!N:N,MATCH(PolicyLevers!$C703,'Policy Characteristics'!$C:$C,0))</f>
        <v>0</v>
      </c>
      <c r="U703" s="181">
        <f>INDEX('Policy Characteristics'!O:O,MATCH(PolicyLevers!$C703,'Policy Characteristics'!$C:$C,0))</f>
        <v>0</v>
      </c>
    </row>
    <row r="704" spans="1:21" x14ac:dyDescent="0.25">
      <c r="A704" s="350" t="str">
        <f>INDEX('Policy Characteristics'!A:A,MATCH(PolicyLevers!$C704,'Policy Characteristics'!$C:$C,0))</f>
        <v>Industry</v>
      </c>
      <c r="B704" s="354" t="str">
        <f>INDEX('Policy Characteristics'!B:B,MATCH(PolicyLevers!$C704,'Policy Characteristics'!$C:$C,0))</f>
        <v>Electrification + Hydrogen</v>
      </c>
      <c r="C704" s="189" t="str">
        <f t="shared" si="36"/>
        <v>Fraction of Industrial Fuel Use Shifted to Other Fuels</v>
      </c>
      <c r="D704" s="191" t="s">
        <v>2090</v>
      </c>
      <c r="E704" s="184" t="s">
        <v>822</v>
      </c>
      <c r="F704" s="181" t="s">
        <v>2128</v>
      </c>
      <c r="G704" s="184" t="s">
        <v>2101</v>
      </c>
      <c r="H704" s="43">
        <v>1257</v>
      </c>
      <c r="I704" s="356" t="s">
        <v>310</v>
      </c>
      <c r="J704" s="189" t="str">
        <f>INDEX('Policy Characteristics'!D:D,MATCH(PolicyLevers!$C704,'Policy Characteristics'!$C:$C,0))</f>
        <v>Electrification + Hydrogen</v>
      </c>
      <c r="K704" s="189" t="str">
        <f>INDEX('Policy Characteristics'!E:E,MATCH(PolicyLevers!$C704,'Policy Characteristics'!$C:$C,0))</f>
        <v>indst fuel type shifting</v>
      </c>
      <c r="L704" s="190">
        <f>INDEX('Policy Characteristics'!F:F,MATCH(PolicyLevers!$C704,'Policy Characteristics'!$C:$C,0))</f>
        <v>0</v>
      </c>
      <c r="M704" s="190">
        <f>INDEX('Policy Characteristics'!G:G,MATCH(PolicyLevers!$C704,'Policy Characteristics'!$C:$C,0))</f>
        <v>1</v>
      </c>
      <c r="N704" s="251">
        <f>INDEX('Policy Characteristics'!H:H,MATCH(PolicyLevers!$C704,'Policy Characteristics'!$C:$C,0))</f>
        <v>0.01</v>
      </c>
      <c r="O704" s="189" t="str">
        <f>INDEX('Policy Characteristics'!I:I,MATCH(PolicyLevers!$C704,'Policy Characteristics'!$C:$C,0))</f>
        <v>% of fuel shifted</v>
      </c>
      <c r="P704" s="189" t="str">
        <f>INDEX('Policy Characteristics'!J:J,MATCH(PolicyLevers!$C704,'Policy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4" s="189" t="str">
        <f>INDEX('Policy Characteristics'!K:K,MATCH(PolicyLevers!$C704,'Policy Characteristics'!$C:$C,0))</f>
        <v>industry-ag-main.html#fuel-switching</v>
      </c>
      <c r="R704" s="189" t="str">
        <f>INDEX('Policy Characteristics'!L:L,MATCH(PolicyLevers!$C704,'Policy Characteristics'!$C:$C,0))</f>
        <v>industry-elec-and-hydrogen.html</v>
      </c>
      <c r="S704" s="205">
        <f>INDEX('Policy Characteristics'!M:M,MATCH(PolicyLevers!$C704,'Policy Characteristics'!$C:$C,0))</f>
        <v>0</v>
      </c>
      <c r="T704" s="184">
        <f>INDEX('Policy Characteristics'!N:N,MATCH(PolicyLevers!$C704,'Policy Characteristics'!$C:$C,0))</f>
        <v>0</v>
      </c>
      <c r="U704" s="181">
        <f>INDEX('Policy Characteristics'!O:O,MATCH(PolicyLevers!$C704,'Policy Characteristics'!$C:$C,0))</f>
        <v>0</v>
      </c>
    </row>
    <row r="705" spans="1:21" x14ac:dyDescent="0.25">
      <c r="A705" s="350" t="str">
        <f>INDEX('Policy Characteristics'!A:A,MATCH(PolicyLevers!$C705,'Policy Characteristics'!$C:$C,0))</f>
        <v>Industry</v>
      </c>
      <c r="B705" s="354" t="str">
        <f>INDEX('Policy Characteristics'!B:B,MATCH(PolicyLevers!$C705,'Policy Characteristics'!$C:$C,0))</f>
        <v>Electrification + Hydrogen</v>
      </c>
      <c r="C705" s="189" t="str">
        <f t="shared" si="36"/>
        <v>Fraction of Industrial Fuel Use Shifted to Other Fuels</v>
      </c>
      <c r="D705" s="191" t="s">
        <v>2088</v>
      </c>
      <c r="E705" s="184" t="s">
        <v>799</v>
      </c>
      <c r="F705" s="181" t="s">
        <v>2127</v>
      </c>
      <c r="G705" s="184" t="s">
        <v>2111</v>
      </c>
      <c r="H705" s="43">
        <v>1258</v>
      </c>
      <c r="I705" s="356" t="s">
        <v>310</v>
      </c>
      <c r="J705" s="189" t="str">
        <f>INDEX('Policy Characteristics'!D:D,MATCH(PolicyLevers!$C705,'Policy Characteristics'!$C:$C,0))</f>
        <v>Electrification + Hydrogen</v>
      </c>
      <c r="K705" s="189" t="str">
        <f>INDEX('Policy Characteristics'!E:E,MATCH(PolicyLevers!$C705,'Policy Characteristics'!$C:$C,0))</f>
        <v>indst fuel type shifting</v>
      </c>
      <c r="L705" s="190">
        <f>INDEX('Policy Characteristics'!F:F,MATCH(PolicyLevers!$C705,'Policy Characteristics'!$C:$C,0))</f>
        <v>0</v>
      </c>
      <c r="M705" s="190">
        <f>INDEX('Policy Characteristics'!G:G,MATCH(PolicyLevers!$C705,'Policy Characteristics'!$C:$C,0))</f>
        <v>1</v>
      </c>
      <c r="N705" s="251">
        <f>INDEX('Policy Characteristics'!H:H,MATCH(PolicyLevers!$C705,'Policy Characteristics'!$C:$C,0))</f>
        <v>0.01</v>
      </c>
      <c r="O705" s="189" t="str">
        <f>INDEX('Policy Characteristics'!I:I,MATCH(PolicyLevers!$C705,'Policy Characteristics'!$C:$C,0))</f>
        <v>% of fuel shifted</v>
      </c>
      <c r="P705" s="189" t="str">
        <f>INDEX('Policy Characteristics'!J:J,MATCH(PolicyLevers!$C705,'Policy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5" s="189" t="str">
        <f>INDEX('Policy Characteristics'!K:K,MATCH(PolicyLevers!$C705,'Policy Characteristics'!$C:$C,0))</f>
        <v>industry-ag-main.html#fuel-switching</v>
      </c>
      <c r="R705" s="189" t="str">
        <f>INDEX('Policy Characteristics'!L:L,MATCH(PolicyLevers!$C705,'Policy Characteristics'!$C:$C,0))</f>
        <v>industry-elec-and-hydrogen.html</v>
      </c>
      <c r="S705" s="205">
        <f>INDEX('Policy Characteristics'!M:M,MATCH(PolicyLevers!$C705,'Policy Characteristics'!$C:$C,0))</f>
        <v>0</v>
      </c>
      <c r="T705" s="184">
        <f>INDEX('Policy Characteristics'!N:N,MATCH(PolicyLevers!$C705,'Policy Characteristics'!$C:$C,0))</f>
        <v>0</v>
      </c>
      <c r="U705" s="181">
        <f>INDEX('Policy Characteristics'!O:O,MATCH(PolicyLevers!$C705,'Policy Characteristics'!$C:$C,0))</f>
        <v>0</v>
      </c>
    </row>
    <row r="706" spans="1:21" x14ac:dyDescent="0.25">
      <c r="A706" s="350" t="str">
        <f>INDEX('Policy Characteristics'!A:A,MATCH(PolicyLevers!$C706,'Policy Characteristics'!$C:$C,0))</f>
        <v>Industry</v>
      </c>
      <c r="B706" s="354" t="str">
        <f>INDEX('Policy Characteristics'!B:B,MATCH(PolicyLevers!$C706,'Policy Characteristics'!$C:$C,0))</f>
        <v>Electrification + Hydrogen</v>
      </c>
      <c r="C706" s="189" t="str">
        <f t="shared" si="36"/>
        <v>Fraction of Industrial Fuel Use Shifted to Other Fuels</v>
      </c>
      <c r="D706" s="191" t="s">
        <v>2088</v>
      </c>
      <c r="E706" s="184" t="s">
        <v>806</v>
      </c>
      <c r="F706" s="181" t="s">
        <v>2127</v>
      </c>
      <c r="G706" s="184" t="s">
        <v>2110</v>
      </c>
      <c r="H706" s="43">
        <v>1259</v>
      </c>
      <c r="I706" s="356" t="s">
        <v>332</v>
      </c>
      <c r="J706" s="189" t="str">
        <f>INDEX('Policy Characteristics'!D:D,MATCH(PolicyLevers!$C706,'Policy Characteristics'!$C:$C,0))</f>
        <v>Electrification + Hydrogen</v>
      </c>
      <c r="K706" s="189" t="str">
        <f>INDEX('Policy Characteristics'!E:E,MATCH(PolicyLevers!$C706,'Policy Characteristics'!$C:$C,0))</f>
        <v>indst fuel type shifting</v>
      </c>
      <c r="L706" s="190">
        <f>INDEX('Policy Characteristics'!F:F,MATCH(PolicyLevers!$C706,'Policy Characteristics'!$C:$C,0))</f>
        <v>0</v>
      </c>
      <c r="M706" s="190">
        <f>INDEX('Policy Characteristics'!G:G,MATCH(PolicyLevers!$C706,'Policy Characteristics'!$C:$C,0))</f>
        <v>1</v>
      </c>
      <c r="N706" s="251">
        <f>INDEX('Policy Characteristics'!H:H,MATCH(PolicyLevers!$C706,'Policy Characteristics'!$C:$C,0))</f>
        <v>0.01</v>
      </c>
      <c r="O706" s="189" t="str">
        <f>INDEX('Policy Characteristics'!I:I,MATCH(PolicyLevers!$C706,'Policy Characteristics'!$C:$C,0))</f>
        <v>% of fuel shifted</v>
      </c>
      <c r="P706" s="184" t="str">
        <f>INDEX('Policy Characteristics'!J:J,MATCH(PolicyLevers!$C706,'Policy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6" s="189" t="str">
        <f>INDEX('Policy Characteristics'!K:K,MATCH(PolicyLevers!$C706,'Policy Characteristics'!$C:$C,0))</f>
        <v>industry-ag-main.html#fuel-switching</v>
      </c>
      <c r="R706" s="189" t="str">
        <f>INDEX('Policy Characteristics'!L:L,MATCH(PolicyLevers!$C706,'Policy Characteristics'!$C:$C,0))</f>
        <v>industry-elec-and-hydrogen.html</v>
      </c>
      <c r="S706" s="205">
        <f>INDEX('Policy Characteristics'!M:M,MATCH(PolicyLevers!$C706,'Policy Characteristics'!$C:$C,0))</f>
        <v>0</v>
      </c>
      <c r="T706" s="184">
        <f>INDEX('Policy Characteristics'!N:N,MATCH(PolicyLevers!$C706,'Policy Characteristics'!$C:$C,0))</f>
        <v>0</v>
      </c>
      <c r="U706" s="181">
        <f>INDEX('Policy Characteristics'!O:O,MATCH(PolicyLevers!$C706,'Policy Characteristics'!$C:$C,0))</f>
        <v>0</v>
      </c>
    </row>
    <row r="707" spans="1:21" x14ac:dyDescent="0.25">
      <c r="A707" s="350" t="str">
        <f>INDEX('Policy Characteristics'!A:A,MATCH(PolicyLevers!$C707,'Policy Characteristics'!$C:$C,0))</f>
        <v>Industry</v>
      </c>
      <c r="B707" s="354" t="str">
        <f>INDEX('Policy Characteristics'!B:B,MATCH(PolicyLevers!$C707,'Policy Characteristics'!$C:$C,0))</f>
        <v>Electrification + Hydrogen</v>
      </c>
      <c r="C707" s="189" t="str">
        <f t="shared" si="36"/>
        <v>Fraction of Industrial Fuel Use Shifted to Other Fuels</v>
      </c>
      <c r="D707" s="191" t="s">
        <v>2088</v>
      </c>
      <c r="E707" s="184" t="s">
        <v>808</v>
      </c>
      <c r="F707" s="181" t="s">
        <v>2127</v>
      </c>
      <c r="G707" s="184" t="s">
        <v>2109</v>
      </c>
      <c r="H707" s="43">
        <v>1260</v>
      </c>
      <c r="I707" s="356" t="s">
        <v>332</v>
      </c>
      <c r="J707" s="189" t="str">
        <f>INDEX('Policy Characteristics'!D:D,MATCH(PolicyLevers!$C707,'Policy Characteristics'!$C:$C,0))</f>
        <v>Electrification + Hydrogen</v>
      </c>
      <c r="K707" s="189" t="str">
        <f>INDEX('Policy Characteristics'!E:E,MATCH(PolicyLevers!$C707,'Policy Characteristics'!$C:$C,0))</f>
        <v>indst fuel type shifting</v>
      </c>
      <c r="L707" s="190">
        <f>INDEX('Policy Characteristics'!F:F,MATCH(PolicyLevers!$C707,'Policy Characteristics'!$C:$C,0))</f>
        <v>0</v>
      </c>
      <c r="M707" s="190">
        <f>INDEX('Policy Characteristics'!G:G,MATCH(PolicyLevers!$C707,'Policy Characteristics'!$C:$C,0))</f>
        <v>1</v>
      </c>
      <c r="N707" s="251">
        <f>INDEX('Policy Characteristics'!H:H,MATCH(PolicyLevers!$C707,'Policy Characteristics'!$C:$C,0))</f>
        <v>0.01</v>
      </c>
      <c r="O707" s="189" t="str">
        <f>INDEX('Policy Characteristics'!I:I,MATCH(PolicyLevers!$C707,'Policy Characteristics'!$C:$C,0))</f>
        <v>% of fuel shifted</v>
      </c>
      <c r="P707" s="184" t="str">
        <f>INDEX('Policy Characteristics'!J:J,MATCH(PolicyLevers!$C707,'Policy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7" s="189" t="str">
        <f>INDEX('Policy Characteristics'!K:K,MATCH(PolicyLevers!$C707,'Policy Characteristics'!$C:$C,0))</f>
        <v>industry-ag-main.html#fuel-switching</v>
      </c>
      <c r="R707" s="189" t="str">
        <f>INDEX('Policy Characteristics'!L:L,MATCH(PolicyLevers!$C707,'Policy Characteristics'!$C:$C,0))</f>
        <v>industry-elec-and-hydrogen.html</v>
      </c>
      <c r="S707" s="205">
        <f>INDEX('Policy Characteristics'!M:M,MATCH(PolicyLevers!$C707,'Policy Characteristics'!$C:$C,0))</f>
        <v>0</v>
      </c>
      <c r="T707" s="184">
        <f>INDEX('Policy Characteristics'!N:N,MATCH(PolicyLevers!$C707,'Policy Characteristics'!$C:$C,0))</f>
        <v>0</v>
      </c>
      <c r="U707" s="181">
        <f>INDEX('Policy Characteristics'!O:O,MATCH(PolicyLevers!$C707,'Policy Characteristics'!$C:$C,0))</f>
        <v>0</v>
      </c>
    </row>
    <row r="708" spans="1:21" x14ac:dyDescent="0.25">
      <c r="A708" s="350" t="str">
        <f>INDEX('Policy Characteristics'!A:A,MATCH(PolicyLevers!$C708,'Policy Characteristics'!$C:$C,0))</f>
        <v>Industry</v>
      </c>
      <c r="B708" s="354" t="str">
        <f>INDEX('Policy Characteristics'!B:B,MATCH(PolicyLevers!$C708,'Policy Characteristics'!$C:$C,0))</f>
        <v>Electrification + Hydrogen</v>
      </c>
      <c r="C708" s="189" t="str">
        <f t="shared" si="36"/>
        <v>Fraction of Industrial Fuel Use Shifted to Other Fuels</v>
      </c>
      <c r="D708" s="191" t="s">
        <v>2088</v>
      </c>
      <c r="E708" s="184" t="s">
        <v>810</v>
      </c>
      <c r="F708" s="181" t="s">
        <v>2127</v>
      </c>
      <c r="G708" s="184" t="s">
        <v>2108</v>
      </c>
      <c r="H708" s="43">
        <v>1261</v>
      </c>
      <c r="I708" s="356" t="s">
        <v>332</v>
      </c>
      <c r="J708" s="189" t="str">
        <f>INDEX('Policy Characteristics'!D:D,MATCH(PolicyLevers!$C708,'Policy Characteristics'!$C:$C,0))</f>
        <v>Electrification + Hydrogen</v>
      </c>
      <c r="K708" s="189" t="str">
        <f>INDEX('Policy Characteristics'!E:E,MATCH(PolicyLevers!$C708,'Policy Characteristics'!$C:$C,0))</f>
        <v>indst fuel type shifting</v>
      </c>
      <c r="L708" s="190">
        <f>INDEX('Policy Characteristics'!F:F,MATCH(PolicyLevers!$C708,'Policy Characteristics'!$C:$C,0))</f>
        <v>0</v>
      </c>
      <c r="M708" s="190">
        <f>INDEX('Policy Characteristics'!G:G,MATCH(PolicyLevers!$C708,'Policy Characteristics'!$C:$C,0))</f>
        <v>1</v>
      </c>
      <c r="N708" s="251">
        <f>INDEX('Policy Characteristics'!H:H,MATCH(PolicyLevers!$C708,'Policy Characteristics'!$C:$C,0))</f>
        <v>0.01</v>
      </c>
      <c r="O708" s="189" t="str">
        <f>INDEX('Policy Characteristics'!I:I,MATCH(PolicyLevers!$C708,'Policy Characteristics'!$C:$C,0))</f>
        <v>% of fuel shifted</v>
      </c>
      <c r="P708" s="184" t="str">
        <f>INDEX('Policy Characteristics'!J:J,MATCH(PolicyLevers!$C708,'Policy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8" s="189" t="str">
        <f>INDEX('Policy Characteristics'!K:K,MATCH(PolicyLevers!$C708,'Policy Characteristics'!$C:$C,0))</f>
        <v>industry-ag-main.html#fuel-switching</v>
      </c>
      <c r="R708" s="189" t="str">
        <f>INDEX('Policy Characteristics'!L:L,MATCH(PolicyLevers!$C708,'Policy Characteristics'!$C:$C,0))</f>
        <v>industry-elec-and-hydrogen.html</v>
      </c>
      <c r="S708" s="205">
        <f>INDEX('Policy Characteristics'!M:M,MATCH(PolicyLevers!$C708,'Policy Characteristics'!$C:$C,0))</f>
        <v>0</v>
      </c>
      <c r="T708" s="184">
        <f>INDEX('Policy Characteristics'!N:N,MATCH(PolicyLevers!$C708,'Policy Characteristics'!$C:$C,0))</f>
        <v>0</v>
      </c>
      <c r="U708" s="181">
        <f>INDEX('Policy Characteristics'!O:O,MATCH(PolicyLevers!$C708,'Policy Characteristics'!$C:$C,0))</f>
        <v>0</v>
      </c>
    </row>
    <row r="709" spans="1:21" x14ac:dyDescent="0.25">
      <c r="A709" s="350" t="str">
        <f>INDEX('Policy Characteristics'!A:A,MATCH(PolicyLevers!$C709,'Policy Characteristics'!$C:$C,0))</f>
        <v>Industry</v>
      </c>
      <c r="B709" s="354" t="str">
        <f>INDEX('Policy Characteristics'!B:B,MATCH(PolicyLevers!$C709,'Policy Characteristics'!$C:$C,0))</f>
        <v>Electrification + Hydrogen</v>
      </c>
      <c r="C709" s="189" t="str">
        <f t="shared" si="36"/>
        <v>Fraction of Industrial Fuel Use Shifted to Other Fuels</v>
      </c>
      <c r="D709" s="191" t="s">
        <v>2088</v>
      </c>
      <c r="E709" s="184" t="s">
        <v>812</v>
      </c>
      <c r="F709" s="181" t="s">
        <v>2127</v>
      </c>
      <c r="G709" s="184" t="s">
        <v>2107</v>
      </c>
      <c r="H709" s="43">
        <v>1262</v>
      </c>
      <c r="I709" s="356" t="s">
        <v>332</v>
      </c>
      <c r="J709" s="189" t="str">
        <f>INDEX('Policy Characteristics'!D:D,MATCH(PolicyLevers!$C709,'Policy Characteristics'!$C:$C,0))</f>
        <v>Electrification + Hydrogen</v>
      </c>
      <c r="K709" s="189" t="str">
        <f>INDEX('Policy Characteristics'!E:E,MATCH(PolicyLevers!$C709,'Policy Characteristics'!$C:$C,0))</f>
        <v>indst fuel type shifting</v>
      </c>
      <c r="L709" s="190">
        <f>INDEX('Policy Characteristics'!F:F,MATCH(PolicyLevers!$C709,'Policy Characteristics'!$C:$C,0))</f>
        <v>0</v>
      </c>
      <c r="M709" s="190">
        <f>INDEX('Policy Characteristics'!G:G,MATCH(PolicyLevers!$C709,'Policy Characteristics'!$C:$C,0))</f>
        <v>1</v>
      </c>
      <c r="N709" s="251">
        <f>INDEX('Policy Characteristics'!H:H,MATCH(PolicyLevers!$C709,'Policy Characteristics'!$C:$C,0))</f>
        <v>0.01</v>
      </c>
      <c r="O709" s="189" t="str">
        <f>INDEX('Policy Characteristics'!I:I,MATCH(PolicyLevers!$C709,'Policy Characteristics'!$C:$C,0))</f>
        <v>% of fuel shifted</v>
      </c>
      <c r="P709" s="184" t="str">
        <f>INDEX('Policy Characteristics'!J:J,MATCH(PolicyLevers!$C709,'Policy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09" s="189" t="str">
        <f>INDEX('Policy Characteristics'!K:K,MATCH(PolicyLevers!$C709,'Policy Characteristics'!$C:$C,0))</f>
        <v>industry-ag-main.html#fuel-switching</v>
      </c>
      <c r="R709" s="189" t="str">
        <f>INDEX('Policy Characteristics'!L:L,MATCH(PolicyLevers!$C709,'Policy Characteristics'!$C:$C,0))</f>
        <v>industry-elec-and-hydrogen.html</v>
      </c>
      <c r="S709" s="205">
        <f>INDEX('Policy Characteristics'!M:M,MATCH(PolicyLevers!$C709,'Policy Characteristics'!$C:$C,0))</f>
        <v>0</v>
      </c>
      <c r="T709" s="184">
        <f>INDEX('Policy Characteristics'!N:N,MATCH(PolicyLevers!$C709,'Policy Characteristics'!$C:$C,0))</f>
        <v>0</v>
      </c>
      <c r="U709" s="181">
        <f>INDEX('Policy Characteristics'!O:O,MATCH(PolicyLevers!$C709,'Policy Characteristics'!$C:$C,0))</f>
        <v>0</v>
      </c>
    </row>
    <row r="710" spans="1:21" x14ac:dyDescent="0.25">
      <c r="A710" s="350" t="str">
        <f>INDEX('Policy Characteristics'!A:A,MATCH(PolicyLevers!$C710,'Policy Characteristics'!$C:$C,0))</f>
        <v>Industry</v>
      </c>
      <c r="B710" s="354" t="str">
        <f>INDEX('Policy Characteristics'!B:B,MATCH(PolicyLevers!$C710,'Policy Characteristics'!$C:$C,0))</f>
        <v>Electrification + Hydrogen</v>
      </c>
      <c r="C710" s="189" t="str">
        <f t="shared" si="36"/>
        <v>Fraction of Industrial Fuel Use Shifted to Other Fuels</v>
      </c>
      <c r="D710" s="191" t="s">
        <v>2088</v>
      </c>
      <c r="E710" s="184" t="s">
        <v>814</v>
      </c>
      <c r="F710" s="181" t="s">
        <v>2127</v>
      </c>
      <c r="G710" s="184" t="s">
        <v>2106</v>
      </c>
      <c r="H710" s="43">
        <v>1263</v>
      </c>
      <c r="I710" s="356" t="s">
        <v>332</v>
      </c>
      <c r="J710" s="189" t="str">
        <f>INDEX('Policy Characteristics'!D:D,MATCH(PolicyLevers!$C710,'Policy Characteristics'!$C:$C,0))</f>
        <v>Electrification + Hydrogen</v>
      </c>
      <c r="K710" s="189" t="str">
        <f>INDEX('Policy Characteristics'!E:E,MATCH(PolicyLevers!$C710,'Policy Characteristics'!$C:$C,0))</f>
        <v>indst fuel type shifting</v>
      </c>
      <c r="L710" s="190">
        <f>INDEX('Policy Characteristics'!F:F,MATCH(PolicyLevers!$C710,'Policy Characteristics'!$C:$C,0))</f>
        <v>0</v>
      </c>
      <c r="M710" s="190">
        <f>INDEX('Policy Characteristics'!G:G,MATCH(PolicyLevers!$C710,'Policy Characteristics'!$C:$C,0))</f>
        <v>1</v>
      </c>
      <c r="N710" s="251">
        <f>INDEX('Policy Characteristics'!H:H,MATCH(PolicyLevers!$C710,'Policy Characteristics'!$C:$C,0))</f>
        <v>0.01</v>
      </c>
      <c r="O710" s="189" t="str">
        <f>INDEX('Policy Characteristics'!I:I,MATCH(PolicyLevers!$C710,'Policy Characteristics'!$C:$C,0))</f>
        <v>% of fuel shifted</v>
      </c>
      <c r="P710" s="184" t="str">
        <f>INDEX('Policy Characteristics'!J:J,MATCH(PolicyLevers!$C710,'Policy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0" s="189" t="str">
        <f>INDEX('Policy Characteristics'!K:K,MATCH(PolicyLevers!$C710,'Policy Characteristics'!$C:$C,0))</f>
        <v>industry-ag-main.html#fuel-switching</v>
      </c>
      <c r="R710" s="189" t="str">
        <f>INDEX('Policy Characteristics'!L:L,MATCH(PolicyLevers!$C710,'Policy Characteristics'!$C:$C,0))</f>
        <v>industry-elec-and-hydrogen.html</v>
      </c>
      <c r="S710" s="205">
        <f>INDEX('Policy Characteristics'!M:M,MATCH(PolicyLevers!$C710,'Policy Characteristics'!$C:$C,0))</f>
        <v>0</v>
      </c>
      <c r="T710" s="184">
        <f>INDEX('Policy Characteristics'!N:N,MATCH(PolicyLevers!$C710,'Policy Characteristics'!$C:$C,0))</f>
        <v>0</v>
      </c>
      <c r="U710" s="181">
        <f>INDEX('Policy Characteristics'!O:O,MATCH(PolicyLevers!$C710,'Policy Characteristics'!$C:$C,0))</f>
        <v>0</v>
      </c>
    </row>
    <row r="711" spans="1:21" x14ac:dyDescent="0.25">
      <c r="A711" s="350" t="str">
        <f>INDEX('Policy Characteristics'!A:A,MATCH(PolicyLevers!$C711,'Policy Characteristics'!$C:$C,0))</f>
        <v>Industry</v>
      </c>
      <c r="B711" s="354" t="str">
        <f>INDEX('Policy Characteristics'!B:B,MATCH(PolicyLevers!$C711,'Policy Characteristics'!$C:$C,0))</f>
        <v>Electrification + Hydrogen</v>
      </c>
      <c r="C711" s="189" t="str">
        <f t="shared" si="36"/>
        <v>Fraction of Industrial Fuel Use Shifted to Other Fuels</v>
      </c>
      <c r="D711" s="191" t="s">
        <v>2088</v>
      </c>
      <c r="E711" s="184" t="s">
        <v>816</v>
      </c>
      <c r="F711" s="181" t="s">
        <v>2127</v>
      </c>
      <c r="G711" s="184" t="s">
        <v>2105</v>
      </c>
      <c r="H711" s="43">
        <v>1264</v>
      </c>
      <c r="I711" s="356" t="s">
        <v>332</v>
      </c>
      <c r="J711" s="189" t="str">
        <f>INDEX('Policy Characteristics'!D:D,MATCH(PolicyLevers!$C711,'Policy Characteristics'!$C:$C,0))</f>
        <v>Electrification + Hydrogen</v>
      </c>
      <c r="K711" s="189" t="str">
        <f>INDEX('Policy Characteristics'!E:E,MATCH(PolicyLevers!$C711,'Policy Characteristics'!$C:$C,0))</f>
        <v>indst fuel type shifting</v>
      </c>
      <c r="L711" s="190">
        <f>INDEX('Policy Characteristics'!F:F,MATCH(PolicyLevers!$C711,'Policy Characteristics'!$C:$C,0))</f>
        <v>0</v>
      </c>
      <c r="M711" s="190">
        <f>INDEX('Policy Characteristics'!G:G,MATCH(PolicyLevers!$C711,'Policy Characteristics'!$C:$C,0))</f>
        <v>1</v>
      </c>
      <c r="N711" s="251">
        <f>INDEX('Policy Characteristics'!H:H,MATCH(PolicyLevers!$C711,'Policy Characteristics'!$C:$C,0))</f>
        <v>0.01</v>
      </c>
      <c r="O711" s="189" t="str">
        <f>INDEX('Policy Characteristics'!I:I,MATCH(PolicyLevers!$C711,'Policy Characteristics'!$C:$C,0))</f>
        <v>% of fuel shifted</v>
      </c>
      <c r="P711" s="184" t="str">
        <f>INDEX('Policy Characteristics'!J:J,MATCH(PolicyLevers!$C711,'Policy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1" s="189" t="str">
        <f>INDEX('Policy Characteristics'!K:K,MATCH(PolicyLevers!$C711,'Policy Characteristics'!$C:$C,0))</f>
        <v>industry-ag-main.html#fuel-switching</v>
      </c>
      <c r="R711" s="189" t="str">
        <f>INDEX('Policy Characteristics'!L:L,MATCH(PolicyLevers!$C711,'Policy Characteristics'!$C:$C,0))</f>
        <v>industry-elec-and-hydrogen.html</v>
      </c>
      <c r="S711" s="205">
        <f>INDEX('Policy Characteristics'!M:M,MATCH(PolicyLevers!$C711,'Policy Characteristics'!$C:$C,0))</f>
        <v>0</v>
      </c>
      <c r="T711" s="184">
        <f>INDEX('Policy Characteristics'!N:N,MATCH(PolicyLevers!$C711,'Policy Characteristics'!$C:$C,0))</f>
        <v>0</v>
      </c>
      <c r="U711" s="181">
        <f>INDEX('Policy Characteristics'!O:O,MATCH(PolicyLevers!$C711,'Policy Characteristics'!$C:$C,0))</f>
        <v>0</v>
      </c>
    </row>
    <row r="712" spans="1:21" x14ac:dyDescent="0.25">
      <c r="A712" s="350" t="str">
        <f>INDEX('Policy Characteristics'!A:A,MATCH(PolicyLevers!$C712,'Policy Characteristics'!$C:$C,0))</f>
        <v>Industry</v>
      </c>
      <c r="B712" s="354" t="str">
        <f>INDEX('Policy Characteristics'!B:B,MATCH(PolicyLevers!$C712,'Policy Characteristics'!$C:$C,0))</f>
        <v>Electrification + Hydrogen</v>
      </c>
      <c r="C712" s="189" t="str">
        <f t="shared" si="36"/>
        <v>Fraction of Industrial Fuel Use Shifted to Other Fuels</v>
      </c>
      <c r="D712" s="191" t="s">
        <v>2088</v>
      </c>
      <c r="E712" s="184" t="s">
        <v>818</v>
      </c>
      <c r="F712" s="181" t="s">
        <v>2127</v>
      </c>
      <c r="G712" s="184" t="s">
        <v>2104</v>
      </c>
      <c r="H712" s="43">
        <v>1265</v>
      </c>
      <c r="I712" s="356" t="s">
        <v>332</v>
      </c>
      <c r="J712" s="189" t="str">
        <f>INDEX('Policy Characteristics'!D:D,MATCH(PolicyLevers!$C712,'Policy Characteristics'!$C:$C,0))</f>
        <v>Electrification + Hydrogen</v>
      </c>
      <c r="K712" s="189" t="str">
        <f>INDEX('Policy Characteristics'!E:E,MATCH(PolicyLevers!$C712,'Policy Characteristics'!$C:$C,0))</f>
        <v>indst fuel type shifting</v>
      </c>
      <c r="L712" s="190">
        <f>INDEX('Policy Characteristics'!F:F,MATCH(PolicyLevers!$C712,'Policy Characteristics'!$C:$C,0))</f>
        <v>0</v>
      </c>
      <c r="M712" s="190">
        <f>INDEX('Policy Characteristics'!G:G,MATCH(PolicyLevers!$C712,'Policy Characteristics'!$C:$C,0))</f>
        <v>1</v>
      </c>
      <c r="N712" s="251">
        <f>INDEX('Policy Characteristics'!H:H,MATCH(PolicyLevers!$C712,'Policy Characteristics'!$C:$C,0))</f>
        <v>0.01</v>
      </c>
      <c r="O712" s="189" t="str">
        <f>INDEX('Policy Characteristics'!I:I,MATCH(PolicyLevers!$C712,'Policy Characteristics'!$C:$C,0))</f>
        <v>% of fuel shifted</v>
      </c>
      <c r="P712" s="184" t="str">
        <f>INDEX('Policy Characteristics'!J:J,MATCH(PolicyLevers!$C712,'Policy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2" s="189" t="str">
        <f>INDEX('Policy Characteristics'!K:K,MATCH(PolicyLevers!$C712,'Policy Characteristics'!$C:$C,0))</f>
        <v>industry-ag-main.html#fuel-switching</v>
      </c>
      <c r="R712" s="189" t="str">
        <f>INDEX('Policy Characteristics'!L:L,MATCH(PolicyLevers!$C712,'Policy Characteristics'!$C:$C,0))</f>
        <v>industry-elec-and-hydrogen.html</v>
      </c>
      <c r="S712" s="205">
        <f>INDEX('Policy Characteristics'!M:M,MATCH(PolicyLevers!$C712,'Policy Characteristics'!$C:$C,0))</f>
        <v>0</v>
      </c>
      <c r="T712" s="184">
        <f>INDEX('Policy Characteristics'!N:N,MATCH(PolicyLevers!$C712,'Policy Characteristics'!$C:$C,0))</f>
        <v>0</v>
      </c>
      <c r="U712" s="181">
        <f>INDEX('Policy Characteristics'!O:O,MATCH(PolicyLevers!$C712,'Policy Characteristics'!$C:$C,0))</f>
        <v>0</v>
      </c>
    </row>
    <row r="713" spans="1:21" x14ac:dyDescent="0.25">
      <c r="A713" s="350" t="str">
        <f>INDEX('Policy Characteristics'!A:A,MATCH(PolicyLevers!$C713,'Policy Characteristics'!$C:$C,0))</f>
        <v>Industry</v>
      </c>
      <c r="B713" s="354" t="str">
        <f>INDEX('Policy Characteristics'!B:B,MATCH(PolicyLevers!$C713,'Policy Characteristics'!$C:$C,0))</f>
        <v>Electrification + Hydrogen</v>
      </c>
      <c r="C713" s="189" t="str">
        <f t="shared" si="36"/>
        <v>Fraction of Industrial Fuel Use Shifted to Other Fuels</v>
      </c>
      <c r="D713" s="191" t="s">
        <v>2088</v>
      </c>
      <c r="E713" s="184" t="s">
        <v>820</v>
      </c>
      <c r="F713" s="181" t="s">
        <v>2127</v>
      </c>
      <c r="G713" s="184" t="s">
        <v>2103</v>
      </c>
      <c r="H713" s="43">
        <v>1266</v>
      </c>
      <c r="I713" s="356" t="s">
        <v>332</v>
      </c>
      <c r="J713" s="189" t="str">
        <f>INDEX('Policy Characteristics'!D:D,MATCH(PolicyLevers!$C713,'Policy Characteristics'!$C:$C,0))</f>
        <v>Electrification + Hydrogen</v>
      </c>
      <c r="K713" s="189" t="str">
        <f>INDEX('Policy Characteristics'!E:E,MATCH(PolicyLevers!$C713,'Policy Characteristics'!$C:$C,0))</f>
        <v>indst fuel type shifting</v>
      </c>
      <c r="L713" s="190">
        <f>INDEX('Policy Characteristics'!F:F,MATCH(PolicyLevers!$C713,'Policy Characteristics'!$C:$C,0))</f>
        <v>0</v>
      </c>
      <c r="M713" s="190">
        <f>INDEX('Policy Characteristics'!G:G,MATCH(PolicyLevers!$C713,'Policy Characteristics'!$C:$C,0))</f>
        <v>1</v>
      </c>
      <c r="N713" s="251">
        <f>INDEX('Policy Characteristics'!H:H,MATCH(PolicyLevers!$C713,'Policy Characteristics'!$C:$C,0))</f>
        <v>0.01</v>
      </c>
      <c r="O713" s="189" t="str">
        <f>INDEX('Policy Characteristics'!I:I,MATCH(PolicyLevers!$C713,'Policy Characteristics'!$C:$C,0))</f>
        <v>% of fuel shifted</v>
      </c>
      <c r="P713" s="184" t="str">
        <f>INDEX('Policy Characteristics'!J:J,MATCH(PolicyLevers!$C713,'Policy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3" s="189" t="str">
        <f>INDEX('Policy Characteristics'!K:K,MATCH(PolicyLevers!$C713,'Policy Characteristics'!$C:$C,0))</f>
        <v>industry-ag-main.html#fuel-switching</v>
      </c>
      <c r="R713" s="189" t="str">
        <f>INDEX('Policy Characteristics'!L:L,MATCH(PolicyLevers!$C713,'Policy Characteristics'!$C:$C,0))</f>
        <v>industry-elec-and-hydrogen.html</v>
      </c>
      <c r="S713" s="205">
        <f>INDEX('Policy Characteristics'!M:M,MATCH(PolicyLevers!$C713,'Policy Characteristics'!$C:$C,0))</f>
        <v>0</v>
      </c>
      <c r="T713" s="184">
        <f>INDEX('Policy Characteristics'!N:N,MATCH(PolicyLevers!$C713,'Policy Characteristics'!$C:$C,0))</f>
        <v>0</v>
      </c>
      <c r="U713" s="181">
        <f>INDEX('Policy Characteristics'!O:O,MATCH(PolicyLevers!$C713,'Policy Characteristics'!$C:$C,0))</f>
        <v>0</v>
      </c>
    </row>
    <row r="714" spans="1:21" x14ac:dyDescent="0.25">
      <c r="A714" s="350" t="str">
        <f>INDEX('Policy Characteristics'!A:A,MATCH(PolicyLevers!$C714,'Policy Characteristics'!$C:$C,0))</f>
        <v>Industry</v>
      </c>
      <c r="B714" s="354" t="str">
        <f>INDEX('Policy Characteristics'!B:B,MATCH(PolicyLevers!$C714,'Policy Characteristics'!$C:$C,0))</f>
        <v>Electrification + Hydrogen</v>
      </c>
      <c r="C714" s="189" t="str">
        <f t="shared" si="36"/>
        <v>Fraction of Industrial Fuel Use Shifted to Other Fuels</v>
      </c>
      <c r="D714" s="191" t="s">
        <v>2088</v>
      </c>
      <c r="E714" s="184" t="s">
        <v>822</v>
      </c>
      <c r="F714" s="181" t="s">
        <v>2127</v>
      </c>
      <c r="G714" s="184" t="s">
        <v>2101</v>
      </c>
      <c r="H714" s="43">
        <v>1267</v>
      </c>
      <c r="I714" s="356" t="s">
        <v>310</v>
      </c>
      <c r="J714" s="189" t="str">
        <f>INDEX('Policy Characteristics'!D:D,MATCH(PolicyLevers!$C714,'Policy Characteristics'!$C:$C,0))</f>
        <v>Electrification + Hydrogen</v>
      </c>
      <c r="K714" s="189" t="str">
        <f>INDEX('Policy Characteristics'!E:E,MATCH(PolicyLevers!$C714,'Policy Characteristics'!$C:$C,0))</f>
        <v>indst fuel type shifting</v>
      </c>
      <c r="L714" s="190">
        <f>INDEX('Policy Characteristics'!F:F,MATCH(PolicyLevers!$C714,'Policy Characteristics'!$C:$C,0))</f>
        <v>0</v>
      </c>
      <c r="M714" s="190">
        <f>INDEX('Policy Characteristics'!G:G,MATCH(PolicyLevers!$C714,'Policy Characteristics'!$C:$C,0))</f>
        <v>1</v>
      </c>
      <c r="N714" s="251">
        <f>INDEX('Policy Characteristics'!H:H,MATCH(PolicyLevers!$C714,'Policy Characteristics'!$C:$C,0))</f>
        <v>0.01</v>
      </c>
      <c r="O714" s="189" t="str">
        <f>INDEX('Policy Characteristics'!I:I,MATCH(PolicyLevers!$C714,'Policy Characteristics'!$C:$C,0))</f>
        <v>% of fuel shifted</v>
      </c>
      <c r="P714" s="189" t="str">
        <f>INDEX('Policy Characteristics'!J:J,MATCH(PolicyLevers!$C714,'Policy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4" s="189" t="str">
        <f>INDEX('Policy Characteristics'!K:K,MATCH(PolicyLevers!$C714,'Policy Characteristics'!$C:$C,0))</f>
        <v>industry-ag-main.html#fuel-switching</v>
      </c>
      <c r="R714" s="189" t="str">
        <f>INDEX('Policy Characteristics'!L:L,MATCH(PolicyLevers!$C714,'Policy Characteristics'!$C:$C,0))</f>
        <v>industry-elec-and-hydrogen.html</v>
      </c>
      <c r="S714" s="205">
        <f>INDEX('Policy Characteristics'!M:M,MATCH(PolicyLevers!$C714,'Policy Characteristics'!$C:$C,0))</f>
        <v>0</v>
      </c>
      <c r="T714" s="184">
        <f>INDEX('Policy Characteristics'!N:N,MATCH(PolicyLevers!$C714,'Policy Characteristics'!$C:$C,0))</f>
        <v>0</v>
      </c>
      <c r="U714" s="181">
        <f>INDEX('Policy Characteristics'!O:O,MATCH(PolicyLevers!$C714,'Policy Characteristics'!$C:$C,0))</f>
        <v>0</v>
      </c>
    </row>
    <row r="715" spans="1:21" x14ac:dyDescent="0.25">
      <c r="A715" s="350" t="str">
        <f>INDEX('Policy Characteristics'!A:A,MATCH(PolicyLevers!$C715,'Policy Characteristics'!$C:$C,0))</f>
        <v>Industry</v>
      </c>
      <c r="B715" s="354" t="str">
        <f>INDEX('Policy Characteristics'!B:B,MATCH(PolicyLevers!$C715,'Policy Characteristics'!$C:$C,0))</f>
        <v>Electrification + Hydrogen</v>
      </c>
      <c r="C715" s="189" t="str">
        <f t="shared" si="36"/>
        <v>Fraction of Industrial Fuel Use Shifted to Other Fuels</v>
      </c>
      <c r="D715" s="191" t="s">
        <v>2086</v>
      </c>
      <c r="E715" s="184" t="s">
        <v>799</v>
      </c>
      <c r="F715" s="181" t="s">
        <v>2126</v>
      </c>
      <c r="G715" s="184" t="s">
        <v>2111</v>
      </c>
      <c r="H715" s="43">
        <v>1268</v>
      </c>
      <c r="I715" s="356" t="s">
        <v>310</v>
      </c>
      <c r="J715" s="189" t="str">
        <f>INDEX('Policy Characteristics'!D:D,MATCH(PolicyLevers!$C715,'Policy Characteristics'!$C:$C,0))</f>
        <v>Electrification + Hydrogen</v>
      </c>
      <c r="K715" s="189" t="str">
        <f>INDEX('Policy Characteristics'!E:E,MATCH(PolicyLevers!$C715,'Policy Characteristics'!$C:$C,0))</f>
        <v>indst fuel type shifting</v>
      </c>
      <c r="L715" s="190">
        <f>INDEX('Policy Characteristics'!F:F,MATCH(PolicyLevers!$C715,'Policy Characteristics'!$C:$C,0))</f>
        <v>0</v>
      </c>
      <c r="M715" s="190">
        <f>INDEX('Policy Characteristics'!G:G,MATCH(PolicyLevers!$C715,'Policy Characteristics'!$C:$C,0))</f>
        <v>1</v>
      </c>
      <c r="N715" s="251">
        <f>INDEX('Policy Characteristics'!H:H,MATCH(PolicyLevers!$C715,'Policy Characteristics'!$C:$C,0))</f>
        <v>0.01</v>
      </c>
      <c r="O715" s="189" t="str">
        <f>INDEX('Policy Characteristics'!I:I,MATCH(PolicyLevers!$C715,'Policy Characteristics'!$C:$C,0))</f>
        <v>% of fuel shifted</v>
      </c>
      <c r="P715" s="189" t="str">
        <f>INDEX('Policy Characteristics'!J:J,MATCH(PolicyLevers!$C715,'Policy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5" s="189" t="str">
        <f>INDEX('Policy Characteristics'!K:K,MATCH(PolicyLevers!$C715,'Policy Characteristics'!$C:$C,0))</f>
        <v>industry-ag-main.html#fuel-switching</v>
      </c>
      <c r="R715" s="189" t="str">
        <f>INDEX('Policy Characteristics'!L:L,MATCH(PolicyLevers!$C715,'Policy Characteristics'!$C:$C,0))</f>
        <v>industry-elec-and-hydrogen.html</v>
      </c>
      <c r="S715" s="205">
        <f>INDEX('Policy Characteristics'!M:M,MATCH(PolicyLevers!$C715,'Policy Characteristics'!$C:$C,0))</f>
        <v>0</v>
      </c>
      <c r="T715" s="184">
        <f>INDEX('Policy Characteristics'!N:N,MATCH(PolicyLevers!$C715,'Policy Characteristics'!$C:$C,0))</f>
        <v>0</v>
      </c>
      <c r="U715" s="181">
        <f>INDEX('Policy Characteristics'!O:O,MATCH(PolicyLevers!$C715,'Policy Characteristics'!$C:$C,0))</f>
        <v>0</v>
      </c>
    </row>
    <row r="716" spans="1:21" x14ac:dyDescent="0.25">
      <c r="A716" s="350" t="str">
        <f>INDEX('Policy Characteristics'!A:A,MATCH(PolicyLevers!$C716,'Policy Characteristics'!$C:$C,0))</f>
        <v>Industry</v>
      </c>
      <c r="B716" s="354" t="str">
        <f>INDEX('Policy Characteristics'!B:B,MATCH(PolicyLevers!$C716,'Policy Characteristics'!$C:$C,0))</f>
        <v>Electrification + Hydrogen</v>
      </c>
      <c r="C716" s="189" t="str">
        <f t="shared" si="36"/>
        <v>Fraction of Industrial Fuel Use Shifted to Other Fuels</v>
      </c>
      <c r="D716" s="191" t="s">
        <v>2086</v>
      </c>
      <c r="E716" s="184" t="s">
        <v>806</v>
      </c>
      <c r="F716" s="181" t="s">
        <v>2126</v>
      </c>
      <c r="G716" s="184" t="s">
        <v>2110</v>
      </c>
      <c r="H716" s="43">
        <v>1269</v>
      </c>
      <c r="I716" s="356" t="s">
        <v>332</v>
      </c>
      <c r="J716" s="189" t="str">
        <f>INDEX('Policy Characteristics'!D:D,MATCH(PolicyLevers!$C716,'Policy Characteristics'!$C:$C,0))</f>
        <v>Electrification + Hydrogen</v>
      </c>
      <c r="K716" s="189" t="str">
        <f>INDEX('Policy Characteristics'!E:E,MATCH(PolicyLevers!$C716,'Policy Characteristics'!$C:$C,0))</f>
        <v>indst fuel type shifting</v>
      </c>
      <c r="L716" s="190">
        <f>INDEX('Policy Characteristics'!F:F,MATCH(PolicyLevers!$C716,'Policy Characteristics'!$C:$C,0))</f>
        <v>0</v>
      </c>
      <c r="M716" s="190">
        <f>INDEX('Policy Characteristics'!G:G,MATCH(PolicyLevers!$C716,'Policy Characteristics'!$C:$C,0))</f>
        <v>1</v>
      </c>
      <c r="N716" s="251">
        <f>INDEX('Policy Characteristics'!H:H,MATCH(PolicyLevers!$C716,'Policy Characteristics'!$C:$C,0))</f>
        <v>0.01</v>
      </c>
      <c r="O716" s="189" t="str">
        <f>INDEX('Policy Characteristics'!I:I,MATCH(PolicyLevers!$C716,'Policy Characteristics'!$C:$C,0))</f>
        <v>% of fuel shifted</v>
      </c>
      <c r="P716" s="184" t="str">
        <f>INDEX('Policy Characteristics'!J:J,MATCH(PolicyLevers!$C716,'Policy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6" s="189" t="str">
        <f>INDEX('Policy Characteristics'!K:K,MATCH(PolicyLevers!$C716,'Policy Characteristics'!$C:$C,0))</f>
        <v>industry-ag-main.html#fuel-switching</v>
      </c>
      <c r="R716" s="189" t="str">
        <f>INDEX('Policy Characteristics'!L:L,MATCH(PolicyLevers!$C716,'Policy Characteristics'!$C:$C,0))</f>
        <v>industry-elec-and-hydrogen.html</v>
      </c>
      <c r="S716" s="205">
        <f>INDEX('Policy Characteristics'!M:M,MATCH(PolicyLevers!$C716,'Policy Characteristics'!$C:$C,0))</f>
        <v>0</v>
      </c>
      <c r="T716" s="184">
        <f>INDEX('Policy Characteristics'!N:N,MATCH(PolicyLevers!$C716,'Policy Characteristics'!$C:$C,0))</f>
        <v>0</v>
      </c>
      <c r="U716" s="181">
        <f>INDEX('Policy Characteristics'!O:O,MATCH(PolicyLevers!$C716,'Policy Characteristics'!$C:$C,0))</f>
        <v>0</v>
      </c>
    </row>
    <row r="717" spans="1:21" x14ac:dyDescent="0.25">
      <c r="A717" s="350" t="str">
        <f>INDEX('Policy Characteristics'!A:A,MATCH(PolicyLevers!$C717,'Policy Characteristics'!$C:$C,0))</f>
        <v>Industry</v>
      </c>
      <c r="B717" s="354" t="str">
        <f>INDEX('Policy Characteristics'!B:B,MATCH(PolicyLevers!$C717,'Policy Characteristics'!$C:$C,0))</f>
        <v>Electrification + Hydrogen</v>
      </c>
      <c r="C717" s="189" t="str">
        <f t="shared" si="36"/>
        <v>Fraction of Industrial Fuel Use Shifted to Other Fuels</v>
      </c>
      <c r="D717" s="191" t="s">
        <v>2086</v>
      </c>
      <c r="E717" s="184" t="s">
        <v>808</v>
      </c>
      <c r="F717" s="181" t="s">
        <v>2126</v>
      </c>
      <c r="G717" s="184" t="s">
        <v>2109</v>
      </c>
      <c r="H717" s="43">
        <v>1270</v>
      </c>
      <c r="I717" s="356" t="s">
        <v>332</v>
      </c>
      <c r="J717" s="189" t="str">
        <f>INDEX('Policy Characteristics'!D:D,MATCH(PolicyLevers!$C717,'Policy Characteristics'!$C:$C,0))</f>
        <v>Electrification + Hydrogen</v>
      </c>
      <c r="K717" s="189" t="str">
        <f>INDEX('Policy Characteristics'!E:E,MATCH(PolicyLevers!$C717,'Policy Characteristics'!$C:$C,0))</f>
        <v>indst fuel type shifting</v>
      </c>
      <c r="L717" s="190">
        <f>INDEX('Policy Characteristics'!F:F,MATCH(PolicyLevers!$C717,'Policy Characteristics'!$C:$C,0))</f>
        <v>0</v>
      </c>
      <c r="M717" s="190">
        <f>INDEX('Policy Characteristics'!G:G,MATCH(PolicyLevers!$C717,'Policy Characteristics'!$C:$C,0))</f>
        <v>1</v>
      </c>
      <c r="N717" s="251">
        <f>INDEX('Policy Characteristics'!H:H,MATCH(PolicyLevers!$C717,'Policy Characteristics'!$C:$C,0))</f>
        <v>0.01</v>
      </c>
      <c r="O717" s="189" t="str">
        <f>INDEX('Policy Characteristics'!I:I,MATCH(PolicyLevers!$C717,'Policy Characteristics'!$C:$C,0))</f>
        <v>% of fuel shifted</v>
      </c>
      <c r="P717" s="184" t="str">
        <f>INDEX('Policy Characteristics'!J:J,MATCH(PolicyLevers!$C717,'Policy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7" s="189" t="str">
        <f>INDEX('Policy Characteristics'!K:K,MATCH(PolicyLevers!$C717,'Policy Characteristics'!$C:$C,0))</f>
        <v>industry-ag-main.html#fuel-switching</v>
      </c>
      <c r="R717" s="189" t="str">
        <f>INDEX('Policy Characteristics'!L:L,MATCH(PolicyLevers!$C717,'Policy Characteristics'!$C:$C,0))</f>
        <v>industry-elec-and-hydrogen.html</v>
      </c>
      <c r="S717" s="205">
        <f>INDEX('Policy Characteristics'!M:M,MATCH(PolicyLevers!$C717,'Policy Characteristics'!$C:$C,0))</f>
        <v>0</v>
      </c>
      <c r="T717" s="184">
        <f>INDEX('Policy Characteristics'!N:N,MATCH(PolicyLevers!$C717,'Policy Characteristics'!$C:$C,0))</f>
        <v>0</v>
      </c>
      <c r="U717" s="181">
        <f>INDEX('Policy Characteristics'!O:O,MATCH(PolicyLevers!$C717,'Policy Characteristics'!$C:$C,0))</f>
        <v>0</v>
      </c>
    </row>
    <row r="718" spans="1:21" x14ac:dyDescent="0.25">
      <c r="A718" s="350" t="str">
        <f>INDEX('Policy Characteristics'!A:A,MATCH(PolicyLevers!$C718,'Policy Characteristics'!$C:$C,0))</f>
        <v>Industry</v>
      </c>
      <c r="B718" s="354" t="str">
        <f>INDEX('Policy Characteristics'!B:B,MATCH(PolicyLevers!$C718,'Policy Characteristics'!$C:$C,0))</f>
        <v>Electrification + Hydrogen</v>
      </c>
      <c r="C718" s="189" t="str">
        <f t="shared" si="36"/>
        <v>Fraction of Industrial Fuel Use Shifted to Other Fuels</v>
      </c>
      <c r="D718" s="191" t="s">
        <v>2086</v>
      </c>
      <c r="E718" s="184" t="s">
        <v>810</v>
      </c>
      <c r="F718" s="181" t="s">
        <v>2126</v>
      </c>
      <c r="G718" s="184" t="s">
        <v>2108</v>
      </c>
      <c r="H718" s="43">
        <v>1271</v>
      </c>
      <c r="I718" s="356" t="s">
        <v>332</v>
      </c>
      <c r="J718" s="189" t="str">
        <f>INDEX('Policy Characteristics'!D:D,MATCH(PolicyLevers!$C718,'Policy Characteristics'!$C:$C,0))</f>
        <v>Electrification + Hydrogen</v>
      </c>
      <c r="K718" s="189" t="str">
        <f>INDEX('Policy Characteristics'!E:E,MATCH(PolicyLevers!$C718,'Policy Characteristics'!$C:$C,0))</f>
        <v>indst fuel type shifting</v>
      </c>
      <c r="L718" s="190">
        <f>INDEX('Policy Characteristics'!F:F,MATCH(PolicyLevers!$C718,'Policy Characteristics'!$C:$C,0))</f>
        <v>0</v>
      </c>
      <c r="M718" s="190">
        <f>INDEX('Policy Characteristics'!G:G,MATCH(PolicyLevers!$C718,'Policy Characteristics'!$C:$C,0))</f>
        <v>1</v>
      </c>
      <c r="N718" s="251">
        <f>INDEX('Policy Characteristics'!H:H,MATCH(PolicyLevers!$C718,'Policy Characteristics'!$C:$C,0))</f>
        <v>0.01</v>
      </c>
      <c r="O718" s="189" t="str">
        <f>INDEX('Policy Characteristics'!I:I,MATCH(PolicyLevers!$C718,'Policy Characteristics'!$C:$C,0))</f>
        <v>% of fuel shifted</v>
      </c>
      <c r="P718" s="184" t="str">
        <f>INDEX('Policy Characteristics'!J:J,MATCH(PolicyLevers!$C718,'Policy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8" s="189" t="str">
        <f>INDEX('Policy Characteristics'!K:K,MATCH(PolicyLevers!$C718,'Policy Characteristics'!$C:$C,0))</f>
        <v>industry-ag-main.html#fuel-switching</v>
      </c>
      <c r="R718" s="189" t="str">
        <f>INDEX('Policy Characteristics'!L:L,MATCH(PolicyLevers!$C718,'Policy Characteristics'!$C:$C,0))</f>
        <v>industry-elec-and-hydrogen.html</v>
      </c>
      <c r="S718" s="205">
        <f>INDEX('Policy Characteristics'!M:M,MATCH(PolicyLevers!$C718,'Policy Characteristics'!$C:$C,0))</f>
        <v>0</v>
      </c>
      <c r="T718" s="184">
        <f>INDEX('Policy Characteristics'!N:N,MATCH(PolicyLevers!$C718,'Policy Characteristics'!$C:$C,0))</f>
        <v>0</v>
      </c>
      <c r="U718" s="181">
        <f>INDEX('Policy Characteristics'!O:O,MATCH(PolicyLevers!$C718,'Policy Characteristics'!$C:$C,0))</f>
        <v>0</v>
      </c>
    </row>
    <row r="719" spans="1:21" x14ac:dyDescent="0.25">
      <c r="A719" s="350" t="str">
        <f>INDEX('Policy Characteristics'!A:A,MATCH(PolicyLevers!$C719,'Policy Characteristics'!$C:$C,0))</f>
        <v>Industry</v>
      </c>
      <c r="B719" s="354" t="str">
        <f>INDEX('Policy Characteristics'!B:B,MATCH(PolicyLevers!$C719,'Policy Characteristics'!$C:$C,0))</f>
        <v>Electrification + Hydrogen</v>
      </c>
      <c r="C719" s="189" t="str">
        <f t="shared" si="36"/>
        <v>Fraction of Industrial Fuel Use Shifted to Other Fuels</v>
      </c>
      <c r="D719" s="191" t="s">
        <v>2086</v>
      </c>
      <c r="E719" s="184" t="s">
        <v>812</v>
      </c>
      <c r="F719" s="181" t="s">
        <v>2126</v>
      </c>
      <c r="G719" s="184" t="s">
        <v>2107</v>
      </c>
      <c r="H719" s="43">
        <v>1272</v>
      </c>
      <c r="I719" s="356" t="s">
        <v>332</v>
      </c>
      <c r="J719" s="189" t="str">
        <f>INDEX('Policy Characteristics'!D:D,MATCH(PolicyLevers!$C719,'Policy Characteristics'!$C:$C,0))</f>
        <v>Electrification + Hydrogen</v>
      </c>
      <c r="K719" s="189" t="str">
        <f>INDEX('Policy Characteristics'!E:E,MATCH(PolicyLevers!$C719,'Policy Characteristics'!$C:$C,0))</f>
        <v>indst fuel type shifting</v>
      </c>
      <c r="L719" s="190">
        <f>INDEX('Policy Characteristics'!F:F,MATCH(PolicyLevers!$C719,'Policy Characteristics'!$C:$C,0))</f>
        <v>0</v>
      </c>
      <c r="M719" s="190">
        <f>INDEX('Policy Characteristics'!G:G,MATCH(PolicyLevers!$C719,'Policy Characteristics'!$C:$C,0))</f>
        <v>1</v>
      </c>
      <c r="N719" s="251">
        <f>INDEX('Policy Characteristics'!H:H,MATCH(PolicyLevers!$C719,'Policy Characteristics'!$C:$C,0))</f>
        <v>0.01</v>
      </c>
      <c r="O719" s="189" t="str">
        <f>INDEX('Policy Characteristics'!I:I,MATCH(PolicyLevers!$C719,'Policy Characteristics'!$C:$C,0))</f>
        <v>% of fuel shifted</v>
      </c>
      <c r="P719" s="184" t="str">
        <f>INDEX('Policy Characteristics'!J:J,MATCH(PolicyLevers!$C719,'Policy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19" s="189" t="str">
        <f>INDEX('Policy Characteristics'!K:K,MATCH(PolicyLevers!$C719,'Policy Characteristics'!$C:$C,0))</f>
        <v>industry-ag-main.html#fuel-switching</v>
      </c>
      <c r="R719" s="189" t="str">
        <f>INDEX('Policy Characteristics'!L:L,MATCH(PolicyLevers!$C719,'Policy Characteristics'!$C:$C,0))</f>
        <v>industry-elec-and-hydrogen.html</v>
      </c>
      <c r="S719" s="205">
        <f>INDEX('Policy Characteristics'!M:M,MATCH(PolicyLevers!$C719,'Policy Characteristics'!$C:$C,0))</f>
        <v>0</v>
      </c>
      <c r="T719" s="184">
        <f>INDEX('Policy Characteristics'!N:N,MATCH(PolicyLevers!$C719,'Policy Characteristics'!$C:$C,0))</f>
        <v>0</v>
      </c>
      <c r="U719" s="181">
        <f>INDEX('Policy Characteristics'!O:O,MATCH(PolicyLevers!$C719,'Policy Characteristics'!$C:$C,0))</f>
        <v>0</v>
      </c>
    </row>
    <row r="720" spans="1:21" x14ac:dyDescent="0.25">
      <c r="A720" s="350" t="str">
        <f>INDEX('Policy Characteristics'!A:A,MATCH(PolicyLevers!$C720,'Policy Characteristics'!$C:$C,0))</f>
        <v>Industry</v>
      </c>
      <c r="B720" s="354" t="str">
        <f>INDEX('Policy Characteristics'!B:B,MATCH(PolicyLevers!$C720,'Policy Characteristics'!$C:$C,0))</f>
        <v>Electrification + Hydrogen</v>
      </c>
      <c r="C720" s="189" t="str">
        <f t="shared" si="36"/>
        <v>Fraction of Industrial Fuel Use Shifted to Other Fuels</v>
      </c>
      <c r="D720" s="191" t="s">
        <v>2086</v>
      </c>
      <c r="E720" s="184" t="s">
        <v>814</v>
      </c>
      <c r="F720" s="181" t="s">
        <v>2126</v>
      </c>
      <c r="G720" s="184" t="s">
        <v>2106</v>
      </c>
      <c r="H720" s="43">
        <v>1273</v>
      </c>
      <c r="I720" s="356" t="s">
        <v>332</v>
      </c>
      <c r="J720" s="189" t="str">
        <f>INDEX('Policy Characteristics'!D:D,MATCH(PolicyLevers!$C720,'Policy Characteristics'!$C:$C,0))</f>
        <v>Electrification + Hydrogen</v>
      </c>
      <c r="K720" s="189" t="str">
        <f>INDEX('Policy Characteristics'!E:E,MATCH(PolicyLevers!$C720,'Policy Characteristics'!$C:$C,0))</f>
        <v>indst fuel type shifting</v>
      </c>
      <c r="L720" s="190">
        <f>INDEX('Policy Characteristics'!F:F,MATCH(PolicyLevers!$C720,'Policy Characteristics'!$C:$C,0))</f>
        <v>0</v>
      </c>
      <c r="M720" s="190">
        <f>INDEX('Policy Characteristics'!G:G,MATCH(PolicyLevers!$C720,'Policy Characteristics'!$C:$C,0))</f>
        <v>1</v>
      </c>
      <c r="N720" s="251">
        <f>INDEX('Policy Characteristics'!H:H,MATCH(PolicyLevers!$C720,'Policy Characteristics'!$C:$C,0))</f>
        <v>0.01</v>
      </c>
      <c r="O720" s="189" t="str">
        <f>INDEX('Policy Characteristics'!I:I,MATCH(PolicyLevers!$C720,'Policy Characteristics'!$C:$C,0))</f>
        <v>% of fuel shifted</v>
      </c>
      <c r="P720" s="184" t="str">
        <f>INDEX('Policy Characteristics'!J:J,MATCH(PolicyLevers!$C720,'Policy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0" s="189" t="str">
        <f>INDEX('Policy Characteristics'!K:K,MATCH(PolicyLevers!$C720,'Policy Characteristics'!$C:$C,0))</f>
        <v>industry-ag-main.html#fuel-switching</v>
      </c>
      <c r="R720" s="189" t="str">
        <f>INDEX('Policy Characteristics'!L:L,MATCH(PolicyLevers!$C720,'Policy Characteristics'!$C:$C,0))</f>
        <v>industry-elec-and-hydrogen.html</v>
      </c>
      <c r="S720" s="205">
        <f>INDEX('Policy Characteristics'!M:M,MATCH(PolicyLevers!$C720,'Policy Characteristics'!$C:$C,0))</f>
        <v>0</v>
      </c>
      <c r="T720" s="184">
        <f>INDEX('Policy Characteristics'!N:N,MATCH(PolicyLevers!$C720,'Policy Characteristics'!$C:$C,0))</f>
        <v>0</v>
      </c>
      <c r="U720" s="181">
        <f>INDEX('Policy Characteristics'!O:O,MATCH(PolicyLevers!$C720,'Policy Characteristics'!$C:$C,0))</f>
        <v>0</v>
      </c>
    </row>
    <row r="721" spans="1:21" x14ac:dyDescent="0.25">
      <c r="A721" s="350" t="str">
        <f>INDEX('Policy Characteristics'!A:A,MATCH(PolicyLevers!$C721,'Policy Characteristics'!$C:$C,0))</f>
        <v>Industry</v>
      </c>
      <c r="B721" s="354" t="str">
        <f>INDEX('Policy Characteristics'!B:B,MATCH(PolicyLevers!$C721,'Policy Characteristics'!$C:$C,0))</f>
        <v>Electrification + Hydrogen</v>
      </c>
      <c r="C721" s="189" t="str">
        <f t="shared" si="36"/>
        <v>Fraction of Industrial Fuel Use Shifted to Other Fuels</v>
      </c>
      <c r="D721" s="191" t="s">
        <v>2086</v>
      </c>
      <c r="E721" s="184" t="s">
        <v>816</v>
      </c>
      <c r="F721" s="181" t="s">
        <v>2126</v>
      </c>
      <c r="G721" s="184" t="s">
        <v>2105</v>
      </c>
      <c r="H721" s="43">
        <v>1274</v>
      </c>
      <c r="I721" s="356" t="s">
        <v>332</v>
      </c>
      <c r="J721" s="189" t="str">
        <f>INDEX('Policy Characteristics'!D:D,MATCH(PolicyLevers!$C721,'Policy Characteristics'!$C:$C,0))</f>
        <v>Electrification + Hydrogen</v>
      </c>
      <c r="K721" s="189" t="str">
        <f>INDEX('Policy Characteristics'!E:E,MATCH(PolicyLevers!$C721,'Policy Characteristics'!$C:$C,0))</f>
        <v>indst fuel type shifting</v>
      </c>
      <c r="L721" s="190">
        <f>INDEX('Policy Characteristics'!F:F,MATCH(PolicyLevers!$C721,'Policy Characteristics'!$C:$C,0))</f>
        <v>0</v>
      </c>
      <c r="M721" s="190">
        <f>INDEX('Policy Characteristics'!G:G,MATCH(PolicyLevers!$C721,'Policy Characteristics'!$C:$C,0))</f>
        <v>1</v>
      </c>
      <c r="N721" s="251">
        <f>INDEX('Policy Characteristics'!H:H,MATCH(PolicyLevers!$C721,'Policy Characteristics'!$C:$C,0))</f>
        <v>0.01</v>
      </c>
      <c r="O721" s="189" t="str">
        <f>INDEX('Policy Characteristics'!I:I,MATCH(PolicyLevers!$C721,'Policy Characteristics'!$C:$C,0))</f>
        <v>% of fuel shifted</v>
      </c>
      <c r="P721" s="184" t="str">
        <f>INDEX('Policy Characteristics'!J:J,MATCH(PolicyLevers!$C721,'Policy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1" s="189" t="str">
        <f>INDEX('Policy Characteristics'!K:K,MATCH(PolicyLevers!$C721,'Policy Characteristics'!$C:$C,0))</f>
        <v>industry-ag-main.html#fuel-switching</v>
      </c>
      <c r="R721" s="189" t="str">
        <f>INDEX('Policy Characteristics'!L:L,MATCH(PolicyLevers!$C721,'Policy Characteristics'!$C:$C,0))</f>
        <v>industry-elec-and-hydrogen.html</v>
      </c>
      <c r="S721" s="205">
        <f>INDEX('Policy Characteristics'!M:M,MATCH(PolicyLevers!$C721,'Policy Characteristics'!$C:$C,0))</f>
        <v>0</v>
      </c>
      <c r="T721" s="184">
        <f>INDEX('Policy Characteristics'!N:N,MATCH(PolicyLevers!$C721,'Policy Characteristics'!$C:$C,0))</f>
        <v>0</v>
      </c>
      <c r="U721" s="181">
        <f>INDEX('Policy Characteristics'!O:O,MATCH(PolicyLevers!$C721,'Policy Characteristics'!$C:$C,0))</f>
        <v>0</v>
      </c>
    </row>
    <row r="722" spans="1:21" x14ac:dyDescent="0.25">
      <c r="A722" s="350" t="str">
        <f>INDEX('Policy Characteristics'!A:A,MATCH(PolicyLevers!$C722,'Policy Characteristics'!$C:$C,0))</f>
        <v>Industry</v>
      </c>
      <c r="B722" s="354" t="str">
        <f>INDEX('Policy Characteristics'!B:B,MATCH(PolicyLevers!$C722,'Policy Characteristics'!$C:$C,0))</f>
        <v>Electrification + Hydrogen</v>
      </c>
      <c r="C722" s="189" t="str">
        <f t="shared" si="36"/>
        <v>Fraction of Industrial Fuel Use Shifted to Other Fuels</v>
      </c>
      <c r="D722" s="191" t="s">
        <v>2086</v>
      </c>
      <c r="E722" s="184" t="s">
        <v>818</v>
      </c>
      <c r="F722" s="181" t="s">
        <v>2126</v>
      </c>
      <c r="G722" s="184" t="s">
        <v>2104</v>
      </c>
      <c r="H722" s="43">
        <v>1275</v>
      </c>
      <c r="I722" s="356" t="s">
        <v>332</v>
      </c>
      <c r="J722" s="189" t="str">
        <f>INDEX('Policy Characteristics'!D:D,MATCH(PolicyLevers!$C722,'Policy Characteristics'!$C:$C,0))</f>
        <v>Electrification + Hydrogen</v>
      </c>
      <c r="K722" s="189" t="str">
        <f>INDEX('Policy Characteristics'!E:E,MATCH(PolicyLevers!$C722,'Policy Characteristics'!$C:$C,0))</f>
        <v>indst fuel type shifting</v>
      </c>
      <c r="L722" s="190">
        <f>INDEX('Policy Characteristics'!F:F,MATCH(PolicyLevers!$C722,'Policy Characteristics'!$C:$C,0))</f>
        <v>0</v>
      </c>
      <c r="M722" s="190">
        <f>INDEX('Policy Characteristics'!G:G,MATCH(PolicyLevers!$C722,'Policy Characteristics'!$C:$C,0))</f>
        <v>1</v>
      </c>
      <c r="N722" s="251">
        <f>INDEX('Policy Characteristics'!H:H,MATCH(PolicyLevers!$C722,'Policy Characteristics'!$C:$C,0))</f>
        <v>0.01</v>
      </c>
      <c r="O722" s="189" t="str">
        <f>INDEX('Policy Characteristics'!I:I,MATCH(PolicyLevers!$C722,'Policy Characteristics'!$C:$C,0))</f>
        <v>% of fuel shifted</v>
      </c>
      <c r="P722" s="184" t="str">
        <f>INDEX('Policy Characteristics'!J:J,MATCH(PolicyLevers!$C722,'Policy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2" s="189" t="str">
        <f>INDEX('Policy Characteristics'!K:K,MATCH(PolicyLevers!$C722,'Policy Characteristics'!$C:$C,0))</f>
        <v>industry-ag-main.html#fuel-switching</v>
      </c>
      <c r="R722" s="189" t="str">
        <f>INDEX('Policy Characteristics'!L:L,MATCH(PolicyLevers!$C722,'Policy Characteristics'!$C:$C,0))</f>
        <v>industry-elec-and-hydrogen.html</v>
      </c>
      <c r="S722" s="205">
        <f>INDEX('Policy Characteristics'!M:M,MATCH(PolicyLevers!$C722,'Policy Characteristics'!$C:$C,0))</f>
        <v>0</v>
      </c>
      <c r="T722" s="184">
        <f>INDEX('Policy Characteristics'!N:N,MATCH(PolicyLevers!$C722,'Policy Characteristics'!$C:$C,0))</f>
        <v>0</v>
      </c>
      <c r="U722" s="181">
        <f>INDEX('Policy Characteristics'!O:O,MATCH(PolicyLevers!$C722,'Policy Characteristics'!$C:$C,0))</f>
        <v>0</v>
      </c>
    </row>
    <row r="723" spans="1:21" x14ac:dyDescent="0.25">
      <c r="A723" s="350" t="str">
        <f>INDEX('Policy Characteristics'!A:A,MATCH(PolicyLevers!$C723,'Policy Characteristics'!$C:$C,0))</f>
        <v>Industry</v>
      </c>
      <c r="B723" s="354" t="str">
        <f>INDEX('Policy Characteristics'!B:B,MATCH(PolicyLevers!$C723,'Policy Characteristics'!$C:$C,0))</f>
        <v>Electrification + Hydrogen</v>
      </c>
      <c r="C723" s="189" t="str">
        <f t="shared" si="36"/>
        <v>Fraction of Industrial Fuel Use Shifted to Other Fuels</v>
      </c>
      <c r="D723" s="191" t="s">
        <v>2086</v>
      </c>
      <c r="E723" s="184" t="s">
        <v>820</v>
      </c>
      <c r="F723" s="181" t="s">
        <v>2126</v>
      </c>
      <c r="G723" s="184" t="s">
        <v>2103</v>
      </c>
      <c r="H723" s="43">
        <v>1276</v>
      </c>
      <c r="I723" s="356" t="s">
        <v>332</v>
      </c>
      <c r="J723" s="189" t="str">
        <f>INDEX('Policy Characteristics'!D:D,MATCH(PolicyLevers!$C723,'Policy Characteristics'!$C:$C,0))</f>
        <v>Electrification + Hydrogen</v>
      </c>
      <c r="K723" s="189" t="str">
        <f>INDEX('Policy Characteristics'!E:E,MATCH(PolicyLevers!$C723,'Policy Characteristics'!$C:$C,0))</f>
        <v>indst fuel type shifting</v>
      </c>
      <c r="L723" s="190">
        <f>INDEX('Policy Characteristics'!F:F,MATCH(PolicyLevers!$C723,'Policy Characteristics'!$C:$C,0))</f>
        <v>0</v>
      </c>
      <c r="M723" s="190">
        <f>INDEX('Policy Characteristics'!G:G,MATCH(PolicyLevers!$C723,'Policy Characteristics'!$C:$C,0))</f>
        <v>1</v>
      </c>
      <c r="N723" s="251">
        <f>INDEX('Policy Characteristics'!H:H,MATCH(PolicyLevers!$C723,'Policy Characteristics'!$C:$C,0))</f>
        <v>0.01</v>
      </c>
      <c r="O723" s="189" t="str">
        <f>INDEX('Policy Characteristics'!I:I,MATCH(PolicyLevers!$C723,'Policy Characteristics'!$C:$C,0))</f>
        <v>% of fuel shifted</v>
      </c>
      <c r="P723" s="184" t="str">
        <f>INDEX('Policy Characteristics'!J:J,MATCH(PolicyLevers!$C723,'Policy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3" s="189" t="str">
        <f>INDEX('Policy Characteristics'!K:K,MATCH(PolicyLevers!$C723,'Policy Characteristics'!$C:$C,0))</f>
        <v>industry-ag-main.html#fuel-switching</v>
      </c>
      <c r="R723" s="189" t="str">
        <f>INDEX('Policy Characteristics'!L:L,MATCH(PolicyLevers!$C723,'Policy Characteristics'!$C:$C,0))</f>
        <v>industry-elec-and-hydrogen.html</v>
      </c>
      <c r="S723" s="205">
        <f>INDEX('Policy Characteristics'!M:M,MATCH(PolicyLevers!$C723,'Policy Characteristics'!$C:$C,0))</f>
        <v>0</v>
      </c>
      <c r="T723" s="184">
        <f>INDEX('Policy Characteristics'!N:N,MATCH(PolicyLevers!$C723,'Policy Characteristics'!$C:$C,0))</f>
        <v>0</v>
      </c>
      <c r="U723" s="181">
        <f>INDEX('Policy Characteristics'!O:O,MATCH(PolicyLevers!$C723,'Policy Characteristics'!$C:$C,0))</f>
        <v>0</v>
      </c>
    </row>
    <row r="724" spans="1:21" x14ac:dyDescent="0.25">
      <c r="A724" s="350" t="str">
        <f>INDEX('Policy Characteristics'!A:A,MATCH(PolicyLevers!$C724,'Policy Characteristics'!$C:$C,0))</f>
        <v>Industry</v>
      </c>
      <c r="B724" s="354" t="str">
        <f>INDEX('Policy Characteristics'!B:B,MATCH(PolicyLevers!$C724,'Policy Characteristics'!$C:$C,0))</f>
        <v>Electrification + Hydrogen</v>
      </c>
      <c r="C724" s="189" t="str">
        <f t="shared" si="36"/>
        <v>Fraction of Industrial Fuel Use Shifted to Other Fuels</v>
      </c>
      <c r="D724" s="191" t="s">
        <v>2086</v>
      </c>
      <c r="E724" s="184" t="s">
        <v>822</v>
      </c>
      <c r="F724" s="181" t="s">
        <v>2126</v>
      </c>
      <c r="G724" s="184" t="s">
        <v>2101</v>
      </c>
      <c r="H724" s="43">
        <v>1277</v>
      </c>
      <c r="I724" s="356" t="s">
        <v>310</v>
      </c>
      <c r="J724" s="189" t="str">
        <f>INDEX('Policy Characteristics'!D:D,MATCH(PolicyLevers!$C724,'Policy Characteristics'!$C:$C,0))</f>
        <v>Electrification + Hydrogen</v>
      </c>
      <c r="K724" s="189" t="str">
        <f>INDEX('Policy Characteristics'!E:E,MATCH(PolicyLevers!$C724,'Policy Characteristics'!$C:$C,0))</f>
        <v>indst fuel type shifting</v>
      </c>
      <c r="L724" s="190">
        <f>INDEX('Policy Characteristics'!F:F,MATCH(PolicyLevers!$C724,'Policy Characteristics'!$C:$C,0))</f>
        <v>0</v>
      </c>
      <c r="M724" s="190">
        <f>INDEX('Policy Characteristics'!G:G,MATCH(PolicyLevers!$C724,'Policy Characteristics'!$C:$C,0))</f>
        <v>1</v>
      </c>
      <c r="N724" s="251">
        <f>INDEX('Policy Characteristics'!H:H,MATCH(PolicyLevers!$C724,'Policy Characteristics'!$C:$C,0))</f>
        <v>0.01</v>
      </c>
      <c r="O724" s="189" t="str">
        <f>INDEX('Policy Characteristics'!I:I,MATCH(PolicyLevers!$C724,'Policy Characteristics'!$C:$C,0))</f>
        <v>% of fuel shifted</v>
      </c>
      <c r="P724" s="189" t="str">
        <f>INDEX('Policy Characteristics'!J:J,MATCH(PolicyLevers!$C724,'Policy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4" s="189" t="str">
        <f>INDEX('Policy Characteristics'!K:K,MATCH(PolicyLevers!$C724,'Policy Characteristics'!$C:$C,0))</f>
        <v>industry-ag-main.html#fuel-switching</v>
      </c>
      <c r="R724" s="189" t="str">
        <f>INDEX('Policy Characteristics'!L:L,MATCH(PolicyLevers!$C724,'Policy Characteristics'!$C:$C,0))</f>
        <v>industry-elec-and-hydrogen.html</v>
      </c>
      <c r="S724" s="205">
        <f>INDEX('Policy Characteristics'!M:M,MATCH(PolicyLevers!$C724,'Policy Characteristics'!$C:$C,0))</f>
        <v>0</v>
      </c>
      <c r="T724" s="184">
        <f>INDEX('Policy Characteristics'!N:N,MATCH(PolicyLevers!$C724,'Policy Characteristics'!$C:$C,0))</f>
        <v>0</v>
      </c>
      <c r="U724" s="181">
        <f>INDEX('Policy Characteristics'!O:O,MATCH(PolicyLevers!$C724,'Policy Characteristics'!$C:$C,0))</f>
        <v>0</v>
      </c>
    </row>
    <row r="725" spans="1:21" x14ac:dyDescent="0.25">
      <c r="A725" s="350" t="str">
        <f>INDEX('Policy Characteristics'!A:A,MATCH(PolicyLevers!$C725,'Policy Characteristics'!$C:$C,0))</f>
        <v>Industry</v>
      </c>
      <c r="B725" s="354" t="str">
        <f>INDEX('Policy Characteristics'!B:B,MATCH(PolicyLevers!$C725,'Policy Characteristics'!$C:$C,0))</f>
        <v>Electrification + Hydrogen</v>
      </c>
      <c r="C725" s="189" t="str">
        <f t="shared" si="36"/>
        <v>Fraction of Industrial Fuel Use Shifted to Other Fuels</v>
      </c>
      <c r="D725" s="191" t="s">
        <v>2084</v>
      </c>
      <c r="E725" s="184" t="s">
        <v>799</v>
      </c>
      <c r="F725" s="181" t="s">
        <v>2125</v>
      </c>
      <c r="G725" s="184" t="s">
        <v>2111</v>
      </c>
      <c r="H725" s="43">
        <v>1278</v>
      </c>
      <c r="I725" s="356" t="s">
        <v>310</v>
      </c>
      <c r="J725" s="189" t="str">
        <f>INDEX('Policy Characteristics'!D:D,MATCH(PolicyLevers!$C725,'Policy Characteristics'!$C:$C,0))</f>
        <v>Electrification + Hydrogen</v>
      </c>
      <c r="K725" s="189" t="str">
        <f>INDEX('Policy Characteristics'!E:E,MATCH(PolicyLevers!$C725,'Policy Characteristics'!$C:$C,0))</f>
        <v>indst fuel type shifting</v>
      </c>
      <c r="L725" s="190">
        <f>INDEX('Policy Characteristics'!F:F,MATCH(PolicyLevers!$C725,'Policy Characteristics'!$C:$C,0))</f>
        <v>0</v>
      </c>
      <c r="M725" s="190">
        <f>INDEX('Policy Characteristics'!G:G,MATCH(PolicyLevers!$C725,'Policy Characteristics'!$C:$C,0))</f>
        <v>1</v>
      </c>
      <c r="N725" s="251">
        <f>INDEX('Policy Characteristics'!H:H,MATCH(PolicyLevers!$C725,'Policy Characteristics'!$C:$C,0))</f>
        <v>0.01</v>
      </c>
      <c r="O725" s="189" t="str">
        <f>INDEX('Policy Characteristics'!I:I,MATCH(PolicyLevers!$C725,'Policy Characteristics'!$C:$C,0))</f>
        <v>% of fuel shifted</v>
      </c>
      <c r="P725" s="189" t="str">
        <f>INDEX('Policy Characteristics'!J:J,MATCH(PolicyLevers!$C725,'Policy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5" s="189" t="str">
        <f>INDEX('Policy Characteristics'!K:K,MATCH(PolicyLevers!$C725,'Policy Characteristics'!$C:$C,0))</f>
        <v>industry-ag-main.html#fuel-switching</v>
      </c>
      <c r="R725" s="189" t="str">
        <f>INDEX('Policy Characteristics'!L:L,MATCH(PolicyLevers!$C725,'Policy Characteristics'!$C:$C,0))</f>
        <v>industry-elec-and-hydrogen.html</v>
      </c>
      <c r="S725" s="205">
        <f>INDEX('Policy Characteristics'!M:M,MATCH(PolicyLevers!$C725,'Policy Characteristics'!$C:$C,0))</f>
        <v>0</v>
      </c>
      <c r="T725" s="184">
        <f>INDEX('Policy Characteristics'!N:N,MATCH(PolicyLevers!$C725,'Policy Characteristics'!$C:$C,0))</f>
        <v>0</v>
      </c>
      <c r="U725" s="181">
        <f>INDEX('Policy Characteristics'!O:O,MATCH(PolicyLevers!$C725,'Policy Characteristics'!$C:$C,0))</f>
        <v>0</v>
      </c>
    </row>
    <row r="726" spans="1:21" x14ac:dyDescent="0.25">
      <c r="A726" s="350" t="str">
        <f>INDEX('Policy Characteristics'!A:A,MATCH(PolicyLevers!$C726,'Policy Characteristics'!$C:$C,0))</f>
        <v>Industry</v>
      </c>
      <c r="B726" s="354" t="str">
        <f>INDEX('Policy Characteristics'!B:B,MATCH(PolicyLevers!$C726,'Policy Characteristics'!$C:$C,0))</f>
        <v>Electrification + Hydrogen</v>
      </c>
      <c r="C726" s="189" t="str">
        <f t="shared" si="36"/>
        <v>Fraction of Industrial Fuel Use Shifted to Other Fuels</v>
      </c>
      <c r="D726" s="191" t="s">
        <v>2084</v>
      </c>
      <c r="E726" s="184" t="s">
        <v>806</v>
      </c>
      <c r="F726" s="181" t="s">
        <v>2125</v>
      </c>
      <c r="G726" s="184" t="s">
        <v>2110</v>
      </c>
      <c r="H726" s="43">
        <v>1279</v>
      </c>
      <c r="I726" s="356" t="s">
        <v>332</v>
      </c>
      <c r="J726" s="189" t="str">
        <f>INDEX('Policy Characteristics'!D:D,MATCH(PolicyLevers!$C726,'Policy Characteristics'!$C:$C,0))</f>
        <v>Electrification + Hydrogen</v>
      </c>
      <c r="K726" s="189" t="str">
        <f>INDEX('Policy Characteristics'!E:E,MATCH(PolicyLevers!$C726,'Policy Characteristics'!$C:$C,0))</f>
        <v>indst fuel type shifting</v>
      </c>
      <c r="L726" s="190">
        <f>INDEX('Policy Characteristics'!F:F,MATCH(PolicyLevers!$C726,'Policy Characteristics'!$C:$C,0))</f>
        <v>0</v>
      </c>
      <c r="M726" s="190">
        <f>INDEX('Policy Characteristics'!G:G,MATCH(PolicyLevers!$C726,'Policy Characteristics'!$C:$C,0))</f>
        <v>1</v>
      </c>
      <c r="N726" s="251">
        <f>INDEX('Policy Characteristics'!H:H,MATCH(PolicyLevers!$C726,'Policy Characteristics'!$C:$C,0))</f>
        <v>0.01</v>
      </c>
      <c r="O726" s="189" t="str">
        <f>INDEX('Policy Characteristics'!I:I,MATCH(PolicyLevers!$C726,'Policy Characteristics'!$C:$C,0))</f>
        <v>% of fuel shifted</v>
      </c>
      <c r="P726" s="184" t="str">
        <f>INDEX('Policy Characteristics'!J:J,MATCH(PolicyLevers!$C726,'Policy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6" s="189" t="str">
        <f>INDEX('Policy Characteristics'!K:K,MATCH(PolicyLevers!$C726,'Policy Characteristics'!$C:$C,0))</f>
        <v>industry-ag-main.html#fuel-switching</v>
      </c>
      <c r="R726" s="189" t="str">
        <f>INDEX('Policy Characteristics'!L:L,MATCH(PolicyLevers!$C726,'Policy Characteristics'!$C:$C,0))</f>
        <v>industry-elec-and-hydrogen.html</v>
      </c>
      <c r="S726" s="205">
        <f>INDEX('Policy Characteristics'!M:M,MATCH(PolicyLevers!$C726,'Policy Characteristics'!$C:$C,0))</f>
        <v>0</v>
      </c>
      <c r="T726" s="184">
        <f>INDEX('Policy Characteristics'!N:N,MATCH(PolicyLevers!$C726,'Policy Characteristics'!$C:$C,0))</f>
        <v>0</v>
      </c>
      <c r="U726" s="181">
        <f>INDEX('Policy Characteristics'!O:O,MATCH(PolicyLevers!$C726,'Policy Characteristics'!$C:$C,0))</f>
        <v>0</v>
      </c>
    </row>
    <row r="727" spans="1:21" x14ac:dyDescent="0.25">
      <c r="A727" s="350" t="str">
        <f>INDEX('Policy Characteristics'!A:A,MATCH(PolicyLevers!$C727,'Policy Characteristics'!$C:$C,0))</f>
        <v>Industry</v>
      </c>
      <c r="B727" s="354" t="str">
        <f>INDEX('Policy Characteristics'!B:B,MATCH(PolicyLevers!$C727,'Policy Characteristics'!$C:$C,0))</f>
        <v>Electrification + Hydrogen</v>
      </c>
      <c r="C727" s="189" t="str">
        <f t="shared" si="36"/>
        <v>Fraction of Industrial Fuel Use Shifted to Other Fuels</v>
      </c>
      <c r="D727" s="191" t="s">
        <v>2084</v>
      </c>
      <c r="E727" s="184" t="s">
        <v>808</v>
      </c>
      <c r="F727" s="181" t="s">
        <v>2125</v>
      </c>
      <c r="G727" s="184" t="s">
        <v>2109</v>
      </c>
      <c r="H727" s="43">
        <v>1280</v>
      </c>
      <c r="I727" s="356" t="s">
        <v>332</v>
      </c>
      <c r="J727" s="189" t="str">
        <f>INDEX('Policy Characteristics'!D:D,MATCH(PolicyLevers!$C727,'Policy Characteristics'!$C:$C,0))</f>
        <v>Electrification + Hydrogen</v>
      </c>
      <c r="K727" s="189" t="str">
        <f>INDEX('Policy Characteristics'!E:E,MATCH(PolicyLevers!$C727,'Policy Characteristics'!$C:$C,0))</f>
        <v>indst fuel type shifting</v>
      </c>
      <c r="L727" s="190">
        <f>INDEX('Policy Characteristics'!F:F,MATCH(PolicyLevers!$C727,'Policy Characteristics'!$C:$C,0))</f>
        <v>0</v>
      </c>
      <c r="M727" s="190">
        <f>INDEX('Policy Characteristics'!G:G,MATCH(PolicyLevers!$C727,'Policy Characteristics'!$C:$C,0))</f>
        <v>1</v>
      </c>
      <c r="N727" s="251">
        <f>INDEX('Policy Characteristics'!H:H,MATCH(PolicyLevers!$C727,'Policy Characteristics'!$C:$C,0))</f>
        <v>0.01</v>
      </c>
      <c r="O727" s="189" t="str">
        <f>INDEX('Policy Characteristics'!I:I,MATCH(PolicyLevers!$C727,'Policy Characteristics'!$C:$C,0))</f>
        <v>% of fuel shifted</v>
      </c>
      <c r="P727" s="184" t="str">
        <f>INDEX('Policy Characteristics'!J:J,MATCH(PolicyLevers!$C727,'Policy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7" s="189" t="str">
        <f>INDEX('Policy Characteristics'!K:K,MATCH(PolicyLevers!$C727,'Policy Characteristics'!$C:$C,0))</f>
        <v>industry-ag-main.html#fuel-switching</v>
      </c>
      <c r="R727" s="189" t="str">
        <f>INDEX('Policy Characteristics'!L:L,MATCH(PolicyLevers!$C727,'Policy Characteristics'!$C:$C,0))</f>
        <v>industry-elec-and-hydrogen.html</v>
      </c>
      <c r="S727" s="205">
        <f>INDEX('Policy Characteristics'!M:M,MATCH(PolicyLevers!$C727,'Policy Characteristics'!$C:$C,0))</f>
        <v>0</v>
      </c>
      <c r="T727" s="184">
        <f>INDEX('Policy Characteristics'!N:N,MATCH(PolicyLevers!$C727,'Policy Characteristics'!$C:$C,0))</f>
        <v>0</v>
      </c>
      <c r="U727" s="181">
        <f>INDEX('Policy Characteristics'!O:O,MATCH(PolicyLevers!$C727,'Policy Characteristics'!$C:$C,0))</f>
        <v>0</v>
      </c>
    </row>
    <row r="728" spans="1:21" x14ac:dyDescent="0.25">
      <c r="A728" s="350" t="str">
        <f>INDEX('Policy Characteristics'!A:A,MATCH(PolicyLevers!$C728,'Policy Characteristics'!$C:$C,0))</f>
        <v>Industry</v>
      </c>
      <c r="B728" s="354" t="str">
        <f>INDEX('Policy Characteristics'!B:B,MATCH(PolicyLevers!$C728,'Policy Characteristics'!$C:$C,0))</f>
        <v>Electrification + Hydrogen</v>
      </c>
      <c r="C728" s="189" t="str">
        <f t="shared" si="36"/>
        <v>Fraction of Industrial Fuel Use Shifted to Other Fuels</v>
      </c>
      <c r="D728" s="191" t="s">
        <v>2084</v>
      </c>
      <c r="E728" s="184" t="s">
        <v>810</v>
      </c>
      <c r="F728" s="181" t="s">
        <v>2125</v>
      </c>
      <c r="G728" s="184" t="s">
        <v>2108</v>
      </c>
      <c r="H728" s="43">
        <v>1281</v>
      </c>
      <c r="I728" s="356" t="s">
        <v>332</v>
      </c>
      <c r="J728" s="189" t="str">
        <f>INDEX('Policy Characteristics'!D:D,MATCH(PolicyLevers!$C728,'Policy Characteristics'!$C:$C,0))</f>
        <v>Electrification + Hydrogen</v>
      </c>
      <c r="K728" s="189" t="str">
        <f>INDEX('Policy Characteristics'!E:E,MATCH(PolicyLevers!$C728,'Policy Characteristics'!$C:$C,0))</f>
        <v>indst fuel type shifting</v>
      </c>
      <c r="L728" s="190">
        <f>INDEX('Policy Characteristics'!F:F,MATCH(PolicyLevers!$C728,'Policy Characteristics'!$C:$C,0))</f>
        <v>0</v>
      </c>
      <c r="M728" s="190">
        <f>INDEX('Policy Characteristics'!G:G,MATCH(PolicyLevers!$C728,'Policy Characteristics'!$C:$C,0))</f>
        <v>1</v>
      </c>
      <c r="N728" s="251">
        <f>INDEX('Policy Characteristics'!H:H,MATCH(PolicyLevers!$C728,'Policy Characteristics'!$C:$C,0))</f>
        <v>0.01</v>
      </c>
      <c r="O728" s="189" t="str">
        <f>INDEX('Policy Characteristics'!I:I,MATCH(PolicyLevers!$C728,'Policy Characteristics'!$C:$C,0))</f>
        <v>% of fuel shifted</v>
      </c>
      <c r="P728" s="184" t="str">
        <f>INDEX('Policy Characteristics'!J:J,MATCH(PolicyLevers!$C728,'Policy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8" s="189" t="str">
        <f>INDEX('Policy Characteristics'!K:K,MATCH(PolicyLevers!$C728,'Policy Characteristics'!$C:$C,0))</f>
        <v>industry-ag-main.html#fuel-switching</v>
      </c>
      <c r="R728" s="189" t="str">
        <f>INDEX('Policy Characteristics'!L:L,MATCH(PolicyLevers!$C728,'Policy Characteristics'!$C:$C,0))</f>
        <v>industry-elec-and-hydrogen.html</v>
      </c>
      <c r="S728" s="205">
        <f>INDEX('Policy Characteristics'!M:M,MATCH(PolicyLevers!$C728,'Policy Characteristics'!$C:$C,0))</f>
        <v>0</v>
      </c>
      <c r="T728" s="184">
        <f>INDEX('Policy Characteristics'!N:N,MATCH(PolicyLevers!$C728,'Policy Characteristics'!$C:$C,0))</f>
        <v>0</v>
      </c>
      <c r="U728" s="181">
        <f>INDEX('Policy Characteristics'!O:O,MATCH(PolicyLevers!$C728,'Policy Characteristics'!$C:$C,0))</f>
        <v>0</v>
      </c>
    </row>
    <row r="729" spans="1:21" x14ac:dyDescent="0.25">
      <c r="A729" s="350" t="str">
        <f>INDEX('Policy Characteristics'!A:A,MATCH(PolicyLevers!$C729,'Policy Characteristics'!$C:$C,0))</f>
        <v>Industry</v>
      </c>
      <c r="B729" s="354" t="str">
        <f>INDEX('Policy Characteristics'!B:B,MATCH(PolicyLevers!$C729,'Policy Characteristics'!$C:$C,0))</f>
        <v>Electrification + Hydrogen</v>
      </c>
      <c r="C729" s="189" t="str">
        <f t="shared" si="36"/>
        <v>Fraction of Industrial Fuel Use Shifted to Other Fuels</v>
      </c>
      <c r="D729" s="191" t="s">
        <v>2084</v>
      </c>
      <c r="E729" s="184" t="s">
        <v>812</v>
      </c>
      <c r="F729" s="181" t="s">
        <v>2125</v>
      </c>
      <c r="G729" s="184" t="s">
        <v>2107</v>
      </c>
      <c r="H729" s="43">
        <v>1282</v>
      </c>
      <c r="I729" s="356" t="s">
        <v>332</v>
      </c>
      <c r="J729" s="189" t="str">
        <f>INDEX('Policy Characteristics'!D:D,MATCH(PolicyLevers!$C729,'Policy Characteristics'!$C:$C,0))</f>
        <v>Electrification + Hydrogen</v>
      </c>
      <c r="K729" s="189" t="str">
        <f>INDEX('Policy Characteristics'!E:E,MATCH(PolicyLevers!$C729,'Policy Characteristics'!$C:$C,0))</f>
        <v>indst fuel type shifting</v>
      </c>
      <c r="L729" s="190">
        <f>INDEX('Policy Characteristics'!F:F,MATCH(PolicyLevers!$C729,'Policy Characteristics'!$C:$C,0))</f>
        <v>0</v>
      </c>
      <c r="M729" s="190">
        <f>INDEX('Policy Characteristics'!G:G,MATCH(PolicyLevers!$C729,'Policy Characteristics'!$C:$C,0))</f>
        <v>1</v>
      </c>
      <c r="N729" s="251">
        <f>INDEX('Policy Characteristics'!H:H,MATCH(PolicyLevers!$C729,'Policy Characteristics'!$C:$C,0))</f>
        <v>0.01</v>
      </c>
      <c r="O729" s="189" t="str">
        <f>INDEX('Policy Characteristics'!I:I,MATCH(PolicyLevers!$C729,'Policy Characteristics'!$C:$C,0))</f>
        <v>% of fuel shifted</v>
      </c>
      <c r="P729" s="184" t="str">
        <f>INDEX('Policy Characteristics'!J:J,MATCH(PolicyLevers!$C729,'Policy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29" s="189" t="str">
        <f>INDEX('Policy Characteristics'!K:K,MATCH(PolicyLevers!$C729,'Policy Characteristics'!$C:$C,0))</f>
        <v>industry-ag-main.html#fuel-switching</v>
      </c>
      <c r="R729" s="189" t="str">
        <f>INDEX('Policy Characteristics'!L:L,MATCH(PolicyLevers!$C729,'Policy Characteristics'!$C:$C,0))</f>
        <v>industry-elec-and-hydrogen.html</v>
      </c>
      <c r="S729" s="205">
        <f>INDEX('Policy Characteristics'!M:M,MATCH(PolicyLevers!$C729,'Policy Characteristics'!$C:$C,0))</f>
        <v>0</v>
      </c>
      <c r="T729" s="184">
        <f>INDEX('Policy Characteristics'!N:N,MATCH(PolicyLevers!$C729,'Policy Characteristics'!$C:$C,0))</f>
        <v>0</v>
      </c>
      <c r="U729" s="181">
        <f>INDEX('Policy Characteristics'!O:O,MATCH(PolicyLevers!$C729,'Policy Characteristics'!$C:$C,0))</f>
        <v>0</v>
      </c>
    </row>
    <row r="730" spans="1:21" x14ac:dyDescent="0.25">
      <c r="A730" s="350" t="str">
        <f>INDEX('Policy Characteristics'!A:A,MATCH(PolicyLevers!$C730,'Policy Characteristics'!$C:$C,0))</f>
        <v>Industry</v>
      </c>
      <c r="B730" s="354" t="str">
        <f>INDEX('Policy Characteristics'!B:B,MATCH(PolicyLevers!$C730,'Policy Characteristics'!$C:$C,0))</f>
        <v>Electrification + Hydrogen</v>
      </c>
      <c r="C730" s="189" t="str">
        <f t="shared" si="36"/>
        <v>Fraction of Industrial Fuel Use Shifted to Other Fuels</v>
      </c>
      <c r="D730" s="191" t="s">
        <v>2084</v>
      </c>
      <c r="E730" s="184" t="s">
        <v>814</v>
      </c>
      <c r="F730" s="181" t="s">
        <v>2125</v>
      </c>
      <c r="G730" s="184" t="s">
        <v>2106</v>
      </c>
      <c r="H730" s="43">
        <v>1283</v>
      </c>
      <c r="I730" s="356" t="s">
        <v>332</v>
      </c>
      <c r="J730" s="189" t="str">
        <f>INDEX('Policy Characteristics'!D:D,MATCH(PolicyLevers!$C730,'Policy Characteristics'!$C:$C,0))</f>
        <v>Electrification + Hydrogen</v>
      </c>
      <c r="K730" s="189" t="str">
        <f>INDEX('Policy Characteristics'!E:E,MATCH(PolicyLevers!$C730,'Policy Characteristics'!$C:$C,0))</f>
        <v>indst fuel type shifting</v>
      </c>
      <c r="L730" s="190">
        <f>INDEX('Policy Characteristics'!F:F,MATCH(PolicyLevers!$C730,'Policy Characteristics'!$C:$C,0))</f>
        <v>0</v>
      </c>
      <c r="M730" s="190">
        <f>INDEX('Policy Characteristics'!G:G,MATCH(PolicyLevers!$C730,'Policy Characteristics'!$C:$C,0))</f>
        <v>1</v>
      </c>
      <c r="N730" s="251">
        <f>INDEX('Policy Characteristics'!H:H,MATCH(PolicyLevers!$C730,'Policy Characteristics'!$C:$C,0))</f>
        <v>0.01</v>
      </c>
      <c r="O730" s="189" t="str">
        <f>INDEX('Policy Characteristics'!I:I,MATCH(PolicyLevers!$C730,'Policy Characteristics'!$C:$C,0))</f>
        <v>% of fuel shifted</v>
      </c>
      <c r="P730" s="184" t="str">
        <f>INDEX('Policy Characteristics'!J:J,MATCH(PolicyLevers!$C730,'Policy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0" s="189" t="str">
        <f>INDEX('Policy Characteristics'!K:K,MATCH(PolicyLevers!$C730,'Policy Characteristics'!$C:$C,0))</f>
        <v>industry-ag-main.html#fuel-switching</v>
      </c>
      <c r="R730" s="189" t="str">
        <f>INDEX('Policy Characteristics'!L:L,MATCH(PolicyLevers!$C730,'Policy Characteristics'!$C:$C,0))</f>
        <v>industry-elec-and-hydrogen.html</v>
      </c>
      <c r="S730" s="205">
        <f>INDEX('Policy Characteristics'!M:M,MATCH(PolicyLevers!$C730,'Policy Characteristics'!$C:$C,0))</f>
        <v>0</v>
      </c>
      <c r="T730" s="184">
        <f>INDEX('Policy Characteristics'!N:N,MATCH(PolicyLevers!$C730,'Policy Characteristics'!$C:$C,0))</f>
        <v>0</v>
      </c>
      <c r="U730" s="181">
        <f>INDEX('Policy Characteristics'!O:O,MATCH(PolicyLevers!$C730,'Policy Characteristics'!$C:$C,0))</f>
        <v>0</v>
      </c>
    </row>
    <row r="731" spans="1:21" x14ac:dyDescent="0.25">
      <c r="A731" s="350" t="str">
        <f>INDEX('Policy Characteristics'!A:A,MATCH(PolicyLevers!$C731,'Policy Characteristics'!$C:$C,0))</f>
        <v>Industry</v>
      </c>
      <c r="B731" s="354" t="str">
        <f>INDEX('Policy Characteristics'!B:B,MATCH(PolicyLevers!$C731,'Policy Characteristics'!$C:$C,0))</f>
        <v>Electrification + Hydrogen</v>
      </c>
      <c r="C731" s="189" t="str">
        <f t="shared" si="36"/>
        <v>Fraction of Industrial Fuel Use Shifted to Other Fuels</v>
      </c>
      <c r="D731" s="191" t="s">
        <v>2084</v>
      </c>
      <c r="E731" s="184" t="s">
        <v>816</v>
      </c>
      <c r="F731" s="181" t="s">
        <v>2125</v>
      </c>
      <c r="G731" s="184" t="s">
        <v>2105</v>
      </c>
      <c r="H731" s="43">
        <v>1284</v>
      </c>
      <c r="I731" s="356" t="s">
        <v>332</v>
      </c>
      <c r="J731" s="189" t="str">
        <f>INDEX('Policy Characteristics'!D:D,MATCH(PolicyLevers!$C731,'Policy Characteristics'!$C:$C,0))</f>
        <v>Electrification + Hydrogen</v>
      </c>
      <c r="K731" s="189" t="str">
        <f>INDEX('Policy Characteristics'!E:E,MATCH(PolicyLevers!$C731,'Policy Characteristics'!$C:$C,0))</f>
        <v>indst fuel type shifting</v>
      </c>
      <c r="L731" s="190">
        <f>INDEX('Policy Characteristics'!F:F,MATCH(PolicyLevers!$C731,'Policy Characteristics'!$C:$C,0))</f>
        <v>0</v>
      </c>
      <c r="M731" s="190">
        <f>INDEX('Policy Characteristics'!G:G,MATCH(PolicyLevers!$C731,'Policy Characteristics'!$C:$C,0))</f>
        <v>1</v>
      </c>
      <c r="N731" s="251">
        <f>INDEX('Policy Characteristics'!H:H,MATCH(PolicyLevers!$C731,'Policy Characteristics'!$C:$C,0))</f>
        <v>0.01</v>
      </c>
      <c r="O731" s="189" t="str">
        <f>INDEX('Policy Characteristics'!I:I,MATCH(PolicyLevers!$C731,'Policy Characteristics'!$C:$C,0))</f>
        <v>% of fuel shifted</v>
      </c>
      <c r="P731" s="184" t="str">
        <f>INDEX('Policy Characteristics'!J:J,MATCH(PolicyLevers!$C731,'Policy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1" s="189" t="str">
        <f>INDEX('Policy Characteristics'!K:K,MATCH(PolicyLevers!$C731,'Policy Characteristics'!$C:$C,0))</f>
        <v>industry-ag-main.html#fuel-switching</v>
      </c>
      <c r="R731" s="189" t="str">
        <f>INDEX('Policy Characteristics'!L:L,MATCH(PolicyLevers!$C731,'Policy Characteristics'!$C:$C,0))</f>
        <v>industry-elec-and-hydrogen.html</v>
      </c>
      <c r="S731" s="205">
        <f>INDEX('Policy Characteristics'!M:M,MATCH(PolicyLevers!$C731,'Policy Characteristics'!$C:$C,0))</f>
        <v>0</v>
      </c>
      <c r="T731" s="184">
        <f>INDEX('Policy Characteristics'!N:N,MATCH(PolicyLevers!$C731,'Policy Characteristics'!$C:$C,0))</f>
        <v>0</v>
      </c>
      <c r="U731" s="181">
        <f>INDEX('Policy Characteristics'!O:O,MATCH(PolicyLevers!$C731,'Policy Characteristics'!$C:$C,0))</f>
        <v>0</v>
      </c>
    </row>
    <row r="732" spans="1:21" x14ac:dyDescent="0.25">
      <c r="A732" s="350" t="str">
        <f>INDEX('Policy Characteristics'!A:A,MATCH(PolicyLevers!$C732,'Policy Characteristics'!$C:$C,0))</f>
        <v>Industry</v>
      </c>
      <c r="B732" s="354" t="str">
        <f>INDEX('Policy Characteristics'!B:B,MATCH(PolicyLevers!$C732,'Policy Characteristics'!$C:$C,0))</f>
        <v>Electrification + Hydrogen</v>
      </c>
      <c r="C732" s="189" t="str">
        <f t="shared" si="36"/>
        <v>Fraction of Industrial Fuel Use Shifted to Other Fuels</v>
      </c>
      <c r="D732" s="191" t="s">
        <v>2084</v>
      </c>
      <c r="E732" s="184" t="s">
        <v>818</v>
      </c>
      <c r="F732" s="181" t="s">
        <v>2125</v>
      </c>
      <c r="G732" s="184" t="s">
        <v>2104</v>
      </c>
      <c r="H732" s="43">
        <v>1285</v>
      </c>
      <c r="I732" s="356" t="s">
        <v>332</v>
      </c>
      <c r="J732" s="189" t="str">
        <f>INDEX('Policy Characteristics'!D:D,MATCH(PolicyLevers!$C732,'Policy Characteristics'!$C:$C,0))</f>
        <v>Electrification + Hydrogen</v>
      </c>
      <c r="K732" s="189" t="str">
        <f>INDEX('Policy Characteristics'!E:E,MATCH(PolicyLevers!$C732,'Policy Characteristics'!$C:$C,0))</f>
        <v>indst fuel type shifting</v>
      </c>
      <c r="L732" s="190">
        <f>INDEX('Policy Characteristics'!F:F,MATCH(PolicyLevers!$C732,'Policy Characteristics'!$C:$C,0))</f>
        <v>0</v>
      </c>
      <c r="M732" s="190">
        <f>INDEX('Policy Characteristics'!G:G,MATCH(PolicyLevers!$C732,'Policy Characteristics'!$C:$C,0))</f>
        <v>1</v>
      </c>
      <c r="N732" s="251">
        <f>INDEX('Policy Characteristics'!H:H,MATCH(PolicyLevers!$C732,'Policy Characteristics'!$C:$C,0))</f>
        <v>0.01</v>
      </c>
      <c r="O732" s="189" t="str">
        <f>INDEX('Policy Characteristics'!I:I,MATCH(PolicyLevers!$C732,'Policy Characteristics'!$C:$C,0))</f>
        <v>% of fuel shifted</v>
      </c>
      <c r="P732" s="184" t="str">
        <f>INDEX('Policy Characteristics'!J:J,MATCH(PolicyLevers!$C732,'Policy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2" s="189" t="str">
        <f>INDEX('Policy Characteristics'!K:K,MATCH(PolicyLevers!$C732,'Policy Characteristics'!$C:$C,0))</f>
        <v>industry-ag-main.html#fuel-switching</v>
      </c>
      <c r="R732" s="189" t="str">
        <f>INDEX('Policy Characteristics'!L:L,MATCH(PolicyLevers!$C732,'Policy Characteristics'!$C:$C,0))</f>
        <v>industry-elec-and-hydrogen.html</v>
      </c>
      <c r="S732" s="205">
        <f>INDEX('Policy Characteristics'!M:M,MATCH(PolicyLevers!$C732,'Policy Characteristics'!$C:$C,0))</f>
        <v>0</v>
      </c>
      <c r="T732" s="184">
        <f>INDEX('Policy Characteristics'!N:N,MATCH(PolicyLevers!$C732,'Policy Characteristics'!$C:$C,0))</f>
        <v>0</v>
      </c>
      <c r="U732" s="181">
        <f>INDEX('Policy Characteristics'!O:O,MATCH(PolicyLevers!$C732,'Policy Characteristics'!$C:$C,0))</f>
        <v>0</v>
      </c>
    </row>
    <row r="733" spans="1:21" x14ac:dyDescent="0.25">
      <c r="A733" s="350" t="str">
        <f>INDEX('Policy Characteristics'!A:A,MATCH(PolicyLevers!$C733,'Policy Characteristics'!$C:$C,0))</f>
        <v>Industry</v>
      </c>
      <c r="B733" s="354" t="str">
        <f>INDEX('Policy Characteristics'!B:B,MATCH(PolicyLevers!$C733,'Policy Characteristics'!$C:$C,0))</f>
        <v>Electrification + Hydrogen</v>
      </c>
      <c r="C733" s="189" t="str">
        <f t="shared" si="36"/>
        <v>Fraction of Industrial Fuel Use Shifted to Other Fuels</v>
      </c>
      <c r="D733" s="191" t="s">
        <v>2084</v>
      </c>
      <c r="E733" s="184" t="s">
        <v>820</v>
      </c>
      <c r="F733" s="181" t="s">
        <v>2125</v>
      </c>
      <c r="G733" s="184" t="s">
        <v>2103</v>
      </c>
      <c r="H733" s="43">
        <v>1286</v>
      </c>
      <c r="I733" s="356" t="s">
        <v>332</v>
      </c>
      <c r="J733" s="189" t="str">
        <f>INDEX('Policy Characteristics'!D:D,MATCH(PolicyLevers!$C733,'Policy Characteristics'!$C:$C,0))</f>
        <v>Electrification + Hydrogen</v>
      </c>
      <c r="K733" s="189" t="str">
        <f>INDEX('Policy Characteristics'!E:E,MATCH(PolicyLevers!$C733,'Policy Characteristics'!$C:$C,0))</f>
        <v>indst fuel type shifting</v>
      </c>
      <c r="L733" s="190">
        <f>INDEX('Policy Characteristics'!F:F,MATCH(PolicyLevers!$C733,'Policy Characteristics'!$C:$C,0))</f>
        <v>0</v>
      </c>
      <c r="M733" s="190">
        <f>INDEX('Policy Characteristics'!G:G,MATCH(PolicyLevers!$C733,'Policy Characteristics'!$C:$C,0))</f>
        <v>1</v>
      </c>
      <c r="N733" s="251">
        <f>INDEX('Policy Characteristics'!H:H,MATCH(PolicyLevers!$C733,'Policy Characteristics'!$C:$C,0))</f>
        <v>0.01</v>
      </c>
      <c r="O733" s="189" t="str">
        <f>INDEX('Policy Characteristics'!I:I,MATCH(PolicyLevers!$C733,'Policy Characteristics'!$C:$C,0))</f>
        <v>% of fuel shifted</v>
      </c>
      <c r="P733" s="184" t="str">
        <f>INDEX('Policy Characteristics'!J:J,MATCH(PolicyLevers!$C733,'Policy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3" s="189" t="str">
        <f>INDEX('Policy Characteristics'!K:K,MATCH(PolicyLevers!$C733,'Policy Characteristics'!$C:$C,0))</f>
        <v>industry-ag-main.html#fuel-switching</v>
      </c>
      <c r="R733" s="189" t="str">
        <f>INDEX('Policy Characteristics'!L:L,MATCH(PolicyLevers!$C733,'Policy Characteristics'!$C:$C,0))</f>
        <v>industry-elec-and-hydrogen.html</v>
      </c>
      <c r="S733" s="205">
        <f>INDEX('Policy Characteristics'!M:M,MATCH(PolicyLevers!$C733,'Policy Characteristics'!$C:$C,0))</f>
        <v>0</v>
      </c>
      <c r="T733" s="184">
        <f>INDEX('Policy Characteristics'!N:N,MATCH(PolicyLevers!$C733,'Policy Characteristics'!$C:$C,0))</f>
        <v>0</v>
      </c>
      <c r="U733" s="181">
        <f>INDEX('Policy Characteristics'!O:O,MATCH(PolicyLevers!$C733,'Policy Characteristics'!$C:$C,0))</f>
        <v>0</v>
      </c>
    </row>
    <row r="734" spans="1:21" x14ac:dyDescent="0.25">
      <c r="A734" s="350" t="str">
        <f>INDEX('Policy Characteristics'!A:A,MATCH(PolicyLevers!$C734,'Policy Characteristics'!$C:$C,0))</f>
        <v>Industry</v>
      </c>
      <c r="B734" s="354" t="str">
        <f>INDEX('Policy Characteristics'!B:B,MATCH(PolicyLevers!$C734,'Policy Characteristics'!$C:$C,0))</f>
        <v>Electrification + Hydrogen</v>
      </c>
      <c r="C734" s="189" t="str">
        <f t="shared" si="36"/>
        <v>Fraction of Industrial Fuel Use Shifted to Other Fuels</v>
      </c>
      <c r="D734" s="191" t="s">
        <v>2084</v>
      </c>
      <c r="E734" s="184" t="s">
        <v>822</v>
      </c>
      <c r="F734" s="181" t="s">
        <v>2125</v>
      </c>
      <c r="G734" s="184" t="s">
        <v>2101</v>
      </c>
      <c r="H734" s="43">
        <v>1287</v>
      </c>
      <c r="I734" s="356" t="s">
        <v>310</v>
      </c>
      <c r="J734" s="189" t="str">
        <f>INDEX('Policy Characteristics'!D:D,MATCH(PolicyLevers!$C734,'Policy Characteristics'!$C:$C,0))</f>
        <v>Electrification + Hydrogen</v>
      </c>
      <c r="K734" s="189" t="str">
        <f>INDEX('Policy Characteristics'!E:E,MATCH(PolicyLevers!$C734,'Policy Characteristics'!$C:$C,0))</f>
        <v>indst fuel type shifting</v>
      </c>
      <c r="L734" s="190">
        <f>INDEX('Policy Characteristics'!F:F,MATCH(PolicyLevers!$C734,'Policy Characteristics'!$C:$C,0))</f>
        <v>0</v>
      </c>
      <c r="M734" s="190">
        <f>INDEX('Policy Characteristics'!G:G,MATCH(PolicyLevers!$C734,'Policy Characteristics'!$C:$C,0))</f>
        <v>1</v>
      </c>
      <c r="N734" s="251">
        <f>INDEX('Policy Characteristics'!H:H,MATCH(PolicyLevers!$C734,'Policy Characteristics'!$C:$C,0))</f>
        <v>0.01</v>
      </c>
      <c r="O734" s="189" t="str">
        <f>INDEX('Policy Characteristics'!I:I,MATCH(PolicyLevers!$C734,'Policy Characteristics'!$C:$C,0))</f>
        <v>% of fuel shifted</v>
      </c>
      <c r="P734" s="189" t="str">
        <f>INDEX('Policy Characteristics'!J:J,MATCH(PolicyLevers!$C734,'Policy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4" s="189" t="str">
        <f>INDEX('Policy Characteristics'!K:K,MATCH(PolicyLevers!$C734,'Policy Characteristics'!$C:$C,0))</f>
        <v>industry-ag-main.html#fuel-switching</v>
      </c>
      <c r="R734" s="189" t="str">
        <f>INDEX('Policy Characteristics'!L:L,MATCH(PolicyLevers!$C734,'Policy Characteristics'!$C:$C,0))</f>
        <v>industry-elec-and-hydrogen.html</v>
      </c>
      <c r="S734" s="205">
        <f>INDEX('Policy Characteristics'!M:M,MATCH(PolicyLevers!$C734,'Policy Characteristics'!$C:$C,0))</f>
        <v>0</v>
      </c>
      <c r="T734" s="184">
        <f>INDEX('Policy Characteristics'!N:N,MATCH(PolicyLevers!$C734,'Policy Characteristics'!$C:$C,0))</f>
        <v>0</v>
      </c>
      <c r="U734" s="181">
        <f>INDEX('Policy Characteristics'!O:O,MATCH(PolicyLevers!$C734,'Policy Characteristics'!$C:$C,0))</f>
        <v>0</v>
      </c>
    </row>
    <row r="735" spans="1:21" x14ac:dyDescent="0.25">
      <c r="A735" s="350" t="str">
        <f>INDEX('Policy Characteristics'!A:A,MATCH(PolicyLevers!$C735,'Policy Characteristics'!$C:$C,0))</f>
        <v>Industry</v>
      </c>
      <c r="B735" s="354" t="str">
        <f>INDEX('Policy Characteristics'!B:B,MATCH(PolicyLevers!$C735,'Policy Characteristics'!$C:$C,0))</f>
        <v>Electrification + Hydrogen</v>
      </c>
      <c r="C735" s="189" t="str">
        <f t="shared" si="36"/>
        <v>Fraction of Industrial Fuel Use Shifted to Other Fuels</v>
      </c>
      <c r="D735" s="191" t="s">
        <v>2082</v>
      </c>
      <c r="E735" s="184" t="s">
        <v>799</v>
      </c>
      <c r="F735" s="181" t="s">
        <v>2124</v>
      </c>
      <c r="G735" s="184" t="s">
        <v>2111</v>
      </c>
      <c r="H735" s="43">
        <v>1288</v>
      </c>
      <c r="I735" s="356" t="s">
        <v>310</v>
      </c>
      <c r="J735" s="189" t="str">
        <f>INDEX('Policy Characteristics'!D:D,MATCH(PolicyLevers!$C735,'Policy Characteristics'!$C:$C,0))</f>
        <v>Electrification + Hydrogen</v>
      </c>
      <c r="K735" s="189" t="str">
        <f>INDEX('Policy Characteristics'!E:E,MATCH(PolicyLevers!$C735,'Policy Characteristics'!$C:$C,0))</f>
        <v>indst fuel type shifting</v>
      </c>
      <c r="L735" s="190">
        <f>INDEX('Policy Characteristics'!F:F,MATCH(PolicyLevers!$C735,'Policy Characteristics'!$C:$C,0))</f>
        <v>0</v>
      </c>
      <c r="M735" s="190">
        <f>INDEX('Policy Characteristics'!G:G,MATCH(PolicyLevers!$C735,'Policy Characteristics'!$C:$C,0))</f>
        <v>1</v>
      </c>
      <c r="N735" s="251">
        <f>INDEX('Policy Characteristics'!H:H,MATCH(PolicyLevers!$C735,'Policy Characteristics'!$C:$C,0))</f>
        <v>0.01</v>
      </c>
      <c r="O735" s="189" t="str">
        <f>INDEX('Policy Characteristics'!I:I,MATCH(PolicyLevers!$C735,'Policy Characteristics'!$C:$C,0))</f>
        <v>% of fuel shifted</v>
      </c>
      <c r="P735" s="189" t="str">
        <f>INDEX('Policy Characteristics'!J:J,MATCH(PolicyLevers!$C735,'Policy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5" s="189" t="str">
        <f>INDEX('Policy Characteristics'!K:K,MATCH(PolicyLevers!$C735,'Policy Characteristics'!$C:$C,0))</f>
        <v>industry-ag-main.html#fuel-switching</v>
      </c>
      <c r="R735" s="189" t="str">
        <f>INDEX('Policy Characteristics'!L:L,MATCH(PolicyLevers!$C735,'Policy Characteristics'!$C:$C,0))</f>
        <v>industry-elec-and-hydrogen.html</v>
      </c>
      <c r="S735" s="205">
        <f>INDEX('Policy Characteristics'!M:M,MATCH(PolicyLevers!$C735,'Policy Characteristics'!$C:$C,0))</f>
        <v>0</v>
      </c>
      <c r="T735" s="184">
        <f>INDEX('Policy Characteristics'!N:N,MATCH(PolicyLevers!$C735,'Policy Characteristics'!$C:$C,0))</f>
        <v>0</v>
      </c>
      <c r="U735" s="181">
        <f>INDEX('Policy Characteristics'!O:O,MATCH(PolicyLevers!$C735,'Policy Characteristics'!$C:$C,0))</f>
        <v>0</v>
      </c>
    </row>
    <row r="736" spans="1:21" x14ac:dyDescent="0.25">
      <c r="A736" s="350" t="str">
        <f>INDEX('Policy Characteristics'!A:A,MATCH(PolicyLevers!$C736,'Policy Characteristics'!$C:$C,0))</f>
        <v>Industry</v>
      </c>
      <c r="B736" s="354" t="str">
        <f>INDEX('Policy Characteristics'!B:B,MATCH(PolicyLevers!$C736,'Policy Characteristics'!$C:$C,0))</f>
        <v>Electrification + Hydrogen</v>
      </c>
      <c r="C736" s="189" t="str">
        <f t="shared" ref="C736:C799" si="37">C$655</f>
        <v>Fraction of Industrial Fuel Use Shifted to Other Fuels</v>
      </c>
      <c r="D736" s="191" t="s">
        <v>2082</v>
      </c>
      <c r="E736" s="184" t="s">
        <v>806</v>
      </c>
      <c r="F736" s="181" t="s">
        <v>2124</v>
      </c>
      <c r="G736" s="184" t="s">
        <v>2110</v>
      </c>
      <c r="H736" s="43">
        <v>1289</v>
      </c>
      <c r="I736" s="356" t="s">
        <v>332</v>
      </c>
      <c r="J736" s="189" t="str">
        <f>INDEX('Policy Characteristics'!D:D,MATCH(PolicyLevers!$C736,'Policy Characteristics'!$C:$C,0))</f>
        <v>Electrification + Hydrogen</v>
      </c>
      <c r="K736" s="189" t="str">
        <f>INDEX('Policy Characteristics'!E:E,MATCH(PolicyLevers!$C736,'Policy Characteristics'!$C:$C,0))</f>
        <v>indst fuel type shifting</v>
      </c>
      <c r="L736" s="190">
        <f>INDEX('Policy Characteristics'!F:F,MATCH(PolicyLevers!$C736,'Policy Characteristics'!$C:$C,0))</f>
        <v>0</v>
      </c>
      <c r="M736" s="190">
        <f>INDEX('Policy Characteristics'!G:G,MATCH(PolicyLevers!$C736,'Policy Characteristics'!$C:$C,0))</f>
        <v>1</v>
      </c>
      <c r="N736" s="251">
        <f>INDEX('Policy Characteristics'!H:H,MATCH(PolicyLevers!$C736,'Policy Characteristics'!$C:$C,0))</f>
        <v>0.01</v>
      </c>
      <c r="O736" s="189" t="str">
        <f>INDEX('Policy Characteristics'!I:I,MATCH(PolicyLevers!$C736,'Policy Characteristics'!$C:$C,0))</f>
        <v>% of fuel shifted</v>
      </c>
      <c r="P736" s="184" t="str">
        <f>INDEX('Policy Characteristics'!J:J,MATCH(PolicyLevers!$C736,'Policy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6" s="189" t="str">
        <f>INDEX('Policy Characteristics'!K:K,MATCH(PolicyLevers!$C736,'Policy Characteristics'!$C:$C,0))</f>
        <v>industry-ag-main.html#fuel-switching</v>
      </c>
      <c r="R736" s="189" t="str">
        <f>INDEX('Policy Characteristics'!L:L,MATCH(PolicyLevers!$C736,'Policy Characteristics'!$C:$C,0))</f>
        <v>industry-elec-and-hydrogen.html</v>
      </c>
      <c r="S736" s="205">
        <f>INDEX('Policy Characteristics'!M:M,MATCH(PolicyLevers!$C736,'Policy Characteristics'!$C:$C,0))</f>
        <v>0</v>
      </c>
      <c r="T736" s="184">
        <f>INDEX('Policy Characteristics'!N:N,MATCH(PolicyLevers!$C736,'Policy Characteristics'!$C:$C,0))</f>
        <v>0</v>
      </c>
      <c r="U736" s="181">
        <f>INDEX('Policy Characteristics'!O:O,MATCH(PolicyLevers!$C736,'Policy Characteristics'!$C:$C,0))</f>
        <v>0</v>
      </c>
    </row>
    <row r="737" spans="1:21" x14ac:dyDescent="0.25">
      <c r="A737" s="350" t="str">
        <f>INDEX('Policy Characteristics'!A:A,MATCH(PolicyLevers!$C737,'Policy Characteristics'!$C:$C,0))</f>
        <v>Industry</v>
      </c>
      <c r="B737" s="354" t="str">
        <f>INDEX('Policy Characteristics'!B:B,MATCH(PolicyLevers!$C737,'Policy Characteristics'!$C:$C,0))</f>
        <v>Electrification + Hydrogen</v>
      </c>
      <c r="C737" s="189" t="str">
        <f t="shared" si="37"/>
        <v>Fraction of Industrial Fuel Use Shifted to Other Fuels</v>
      </c>
      <c r="D737" s="191" t="s">
        <v>2082</v>
      </c>
      <c r="E737" s="184" t="s">
        <v>808</v>
      </c>
      <c r="F737" s="181" t="s">
        <v>2124</v>
      </c>
      <c r="G737" s="184" t="s">
        <v>2109</v>
      </c>
      <c r="H737" s="43">
        <v>1290</v>
      </c>
      <c r="I737" s="356" t="s">
        <v>332</v>
      </c>
      <c r="J737" s="189" t="str">
        <f>INDEX('Policy Characteristics'!D:D,MATCH(PolicyLevers!$C737,'Policy Characteristics'!$C:$C,0))</f>
        <v>Electrification + Hydrogen</v>
      </c>
      <c r="K737" s="189" t="str">
        <f>INDEX('Policy Characteristics'!E:E,MATCH(PolicyLevers!$C737,'Policy Characteristics'!$C:$C,0))</f>
        <v>indst fuel type shifting</v>
      </c>
      <c r="L737" s="190">
        <f>INDEX('Policy Characteristics'!F:F,MATCH(PolicyLevers!$C737,'Policy Characteristics'!$C:$C,0))</f>
        <v>0</v>
      </c>
      <c r="M737" s="190">
        <f>INDEX('Policy Characteristics'!G:G,MATCH(PolicyLevers!$C737,'Policy Characteristics'!$C:$C,0))</f>
        <v>1</v>
      </c>
      <c r="N737" s="251">
        <f>INDEX('Policy Characteristics'!H:H,MATCH(PolicyLevers!$C737,'Policy Characteristics'!$C:$C,0))</f>
        <v>0.01</v>
      </c>
      <c r="O737" s="189" t="str">
        <f>INDEX('Policy Characteristics'!I:I,MATCH(PolicyLevers!$C737,'Policy Characteristics'!$C:$C,0))</f>
        <v>% of fuel shifted</v>
      </c>
      <c r="P737" s="184" t="str">
        <f>INDEX('Policy Characteristics'!J:J,MATCH(PolicyLevers!$C737,'Policy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7" s="189" t="str">
        <f>INDEX('Policy Characteristics'!K:K,MATCH(PolicyLevers!$C737,'Policy Characteristics'!$C:$C,0))</f>
        <v>industry-ag-main.html#fuel-switching</v>
      </c>
      <c r="R737" s="189" t="str">
        <f>INDEX('Policy Characteristics'!L:L,MATCH(PolicyLevers!$C737,'Policy Characteristics'!$C:$C,0))</f>
        <v>industry-elec-and-hydrogen.html</v>
      </c>
      <c r="S737" s="205">
        <f>INDEX('Policy Characteristics'!M:M,MATCH(PolicyLevers!$C737,'Policy Characteristics'!$C:$C,0))</f>
        <v>0</v>
      </c>
      <c r="T737" s="184">
        <f>INDEX('Policy Characteristics'!N:N,MATCH(PolicyLevers!$C737,'Policy Characteristics'!$C:$C,0))</f>
        <v>0</v>
      </c>
      <c r="U737" s="181">
        <f>INDEX('Policy Characteristics'!O:O,MATCH(PolicyLevers!$C737,'Policy Characteristics'!$C:$C,0))</f>
        <v>0</v>
      </c>
    </row>
    <row r="738" spans="1:21" x14ac:dyDescent="0.25">
      <c r="A738" s="350" t="str">
        <f>INDEX('Policy Characteristics'!A:A,MATCH(PolicyLevers!$C738,'Policy Characteristics'!$C:$C,0))</f>
        <v>Industry</v>
      </c>
      <c r="B738" s="354" t="str">
        <f>INDEX('Policy Characteristics'!B:B,MATCH(PolicyLevers!$C738,'Policy Characteristics'!$C:$C,0))</f>
        <v>Electrification + Hydrogen</v>
      </c>
      <c r="C738" s="189" t="str">
        <f t="shared" si="37"/>
        <v>Fraction of Industrial Fuel Use Shifted to Other Fuels</v>
      </c>
      <c r="D738" s="191" t="s">
        <v>2082</v>
      </c>
      <c r="E738" s="184" t="s">
        <v>810</v>
      </c>
      <c r="F738" s="181" t="s">
        <v>2124</v>
      </c>
      <c r="G738" s="184" t="s">
        <v>2108</v>
      </c>
      <c r="H738" s="43">
        <v>1291</v>
      </c>
      <c r="I738" s="356" t="s">
        <v>332</v>
      </c>
      <c r="J738" s="189" t="str">
        <f>INDEX('Policy Characteristics'!D:D,MATCH(PolicyLevers!$C738,'Policy Characteristics'!$C:$C,0))</f>
        <v>Electrification + Hydrogen</v>
      </c>
      <c r="K738" s="189" t="str">
        <f>INDEX('Policy Characteristics'!E:E,MATCH(PolicyLevers!$C738,'Policy Characteristics'!$C:$C,0))</f>
        <v>indst fuel type shifting</v>
      </c>
      <c r="L738" s="190">
        <f>INDEX('Policy Characteristics'!F:F,MATCH(PolicyLevers!$C738,'Policy Characteristics'!$C:$C,0))</f>
        <v>0</v>
      </c>
      <c r="M738" s="190">
        <f>INDEX('Policy Characteristics'!G:G,MATCH(PolicyLevers!$C738,'Policy Characteristics'!$C:$C,0))</f>
        <v>1</v>
      </c>
      <c r="N738" s="251">
        <f>INDEX('Policy Characteristics'!H:H,MATCH(PolicyLevers!$C738,'Policy Characteristics'!$C:$C,0))</f>
        <v>0.01</v>
      </c>
      <c r="O738" s="189" t="str">
        <f>INDEX('Policy Characteristics'!I:I,MATCH(PolicyLevers!$C738,'Policy Characteristics'!$C:$C,0))</f>
        <v>% of fuel shifted</v>
      </c>
      <c r="P738" s="184" t="str">
        <f>INDEX('Policy Characteristics'!J:J,MATCH(PolicyLevers!$C738,'Policy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8" s="189" t="str">
        <f>INDEX('Policy Characteristics'!K:K,MATCH(PolicyLevers!$C738,'Policy Characteristics'!$C:$C,0))</f>
        <v>industry-ag-main.html#fuel-switching</v>
      </c>
      <c r="R738" s="189" t="str">
        <f>INDEX('Policy Characteristics'!L:L,MATCH(PolicyLevers!$C738,'Policy Characteristics'!$C:$C,0))</f>
        <v>industry-elec-and-hydrogen.html</v>
      </c>
      <c r="S738" s="205">
        <f>INDEX('Policy Characteristics'!M:M,MATCH(PolicyLevers!$C738,'Policy Characteristics'!$C:$C,0))</f>
        <v>0</v>
      </c>
      <c r="T738" s="184">
        <f>INDEX('Policy Characteristics'!N:N,MATCH(PolicyLevers!$C738,'Policy Characteristics'!$C:$C,0))</f>
        <v>0</v>
      </c>
      <c r="U738" s="181">
        <f>INDEX('Policy Characteristics'!O:O,MATCH(PolicyLevers!$C738,'Policy Characteristics'!$C:$C,0))</f>
        <v>0</v>
      </c>
    </row>
    <row r="739" spans="1:21" x14ac:dyDescent="0.25">
      <c r="A739" s="350" t="str">
        <f>INDEX('Policy Characteristics'!A:A,MATCH(PolicyLevers!$C739,'Policy Characteristics'!$C:$C,0))</f>
        <v>Industry</v>
      </c>
      <c r="B739" s="354" t="str">
        <f>INDEX('Policy Characteristics'!B:B,MATCH(PolicyLevers!$C739,'Policy Characteristics'!$C:$C,0))</f>
        <v>Electrification + Hydrogen</v>
      </c>
      <c r="C739" s="189" t="str">
        <f t="shared" si="37"/>
        <v>Fraction of Industrial Fuel Use Shifted to Other Fuels</v>
      </c>
      <c r="D739" s="191" t="s">
        <v>2082</v>
      </c>
      <c r="E739" s="184" t="s">
        <v>812</v>
      </c>
      <c r="F739" s="181" t="s">
        <v>2124</v>
      </c>
      <c r="G739" s="184" t="s">
        <v>2107</v>
      </c>
      <c r="H739" s="43">
        <v>1292</v>
      </c>
      <c r="I739" s="356" t="s">
        <v>332</v>
      </c>
      <c r="J739" s="189" t="str">
        <f>INDEX('Policy Characteristics'!D:D,MATCH(PolicyLevers!$C739,'Policy Characteristics'!$C:$C,0))</f>
        <v>Electrification + Hydrogen</v>
      </c>
      <c r="K739" s="189" t="str">
        <f>INDEX('Policy Characteristics'!E:E,MATCH(PolicyLevers!$C739,'Policy Characteristics'!$C:$C,0))</f>
        <v>indst fuel type shifting</v>
      </c>
      <c r="L739" s="190">
        <f>INDEX('Policy Characteristics'!F:F,MATCH(PolicyLevers!$C739,'Policy Characteristics'!$C:$C,0))</f>
        <v>0</v>
      </c>
      <c r="M739" s="190">
        <f>INDEX('Policy Characteristics'!G:G,MATCH(PolicyLevers!$C739,'Policy Characteristics'!$C:$C,0))</f>
        <v>1</v>
      </c>
      <c r="N739" s="251">
        <f>INDEX('Policy Characteristics'!H:H,MATCH(PolicyLevers!$C739,'Policy Characteristics'!$C:$C,0))</f>
        <v>0.01</v>
      </c>
      <c r="O739" s="189" t="str">
        <f>INDEX('Policy Characteristics'!I:I,MATCH(PolicyLevers!$C739,'Policy Characteristics'!$C:$C,0))</f>
        <v>% of fuel shifted</v>
      </c>
      <c r="P739" s="184" t="str">
        <f>INDEX('Policy Characteristics'!J:J,MATCH(PolicyLevers!$C739,'Policy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39" s="189" t="str">
        <f>INDEX('Policy Characteristics'!K:K,MATCH(PolicyLevers!$C739,'Policy Characteristics'!$C:$C,0))</f>
        <v>industry-ag-main.html#fuel-switching</v>
      </c>
      <c r="R739" s="189" t="str">
        <f>INDEX('Policy Characteristics'!L:L,MATCH(PolicyLevers!$C739,'Policy Characteristics'!$C:$C,0))</f>
        <v>industry-elec-and-hydrogen.html</v>
      </c>
      <c r="S739" s="205">
        <f>INDEX('Policy Characteristics'!M:M,MATCH(PolicyLevers!$C739,'Policy Characteristics'!$C:$C,0))</f>
        <v>0</v>
      </c>
      <c r="T739" s="184">
        <f>INDEX('Policy Characteristics'!N:N,MATCH(PolicyLevers!$C739,'Policy Characteristics'!$C:$C,0))</f>
        <v>0</v>
      </c>
      <c r="U739" s="181">
        <f>INDEX('Policy Characteristics'!O:O,MATCH(PolicyLevers!$C739,'Policy Characteristics'!$C:$C,0))</f>
        <v>0</v>
      </c>
    </row>
    <row r="740" spans="1:21" x14ac:dyDescent="0.25">
      <c r="A740" s="350" t="str">
        <f>INDEX('Policy Characteristics'!A:A,MATCH(PolicyLevers!$C740,'Policy Characteristics'!$C:$C,0))</f>
        <v>Industry</v>
      </c>
      <c r="B740" s="354" t="str">
        <f>INDEX('Policy Characteristics'!B:B,MATCH(PolicyLevers!$C740,'Policy Characteristics'!$C:$C,0))</f>
        <v>Electrification + Hydrogen</v>
      </c>
      <c r="C740" s="189" t="str">
        <f t="shared" si="37"/>
        <v>Fraction of Industrial Fuel Use Shifted to Other Fuels</v>
      </c>
      <c r="D740" s="191" t="s">
        <v>2082</v>
      </c>
      <c r="E740" s="184" t="s">
        <v>814</v>
      </c>
      <c r="F740" s="181" t="s">
        <v>2124</v>
      </c>
      <c r="G740" s="184" t="s">
        <v>2106</v>
      </c>
      <c r="H740" s="43">
        <v>1293</v>
      </c>
      <c r="I740" s="356" t="s">
        <v>332</v>
      </c>
      <c r="J740" s="189" t="str">
        <f>INDEX('Policy Characteristics'!D:D,MATCH(PolicyLevers!$C740,'Policy Characteristics'!$C:$C,0))</f>
        <v>Electrification + Hydrogen</v>
      </c>
      <c r="K740" s="189" t="str">
        <f>INDEX('Policy Characteristics'!E:E,MATCH(PolicyLevers!$C740,'Policy Characteristics'!$C:$C,0))</f>
        <v>indst fuel type shifting</v>
      </c>
      <c r="L740" s="190">
        <f>INDEX('Policy Characteristics'!F:F,MATCH(PolicyLevers!$C740,'Policy Characteristics'!$C:$C,0))</f>
        <v>0</v>
      </c>
      <c r="M740" s="190">
        <f>INDEX('Policy Characteristics'!G:G,MATCH(PolicyLevers!$C740,'Policy Characteristics'!$C:$C,0))</f>
        <v>1</v>
      </c>
      <c r="N740" s="251">
        <f>INDEX('Policy Characteristics'!H:H,MATCH(PolicyLevers!$C740,'Policy Characteristics'!$C:$C,0))</f>
        <v>0.01</v>
      </c>
      <c r="O740" s="189" t="str">
        <f>INDEX('Policy Characteristics'!I:I,MATCH(PolicyLevers!$C740,'Policy Characteristics'!$C:$C,0))</f>
        <v>% of fuel shifted</v>
      </c>
      <c r="P740" s="184" t="str">
        <f>INDEX('Policy Characteristics'!J:J,MATCH(PolicyLevers!$C740,'Policy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0" s="189" t="str">
        <f>INDEX('Policy Characteristics'!K:K,MATCH(PolicyLevers!$C740,'Policy Characteristics'!$C:$C,0))</f>
        <v>industry-ag-main.html#fuel-switching</v>
      </c>
      <c r="R740" s="189" t="str">
        <f>INDEX('Policy Characteristics'!L:L,MATCH(PolicyLevers!$C740,'Policy Characteristics'!$C:$C,0))</f>
        <v>industry-elec-and-hydrogen.html</v>
      </c>
      <c r="S740" s="205">
        <f>INDEX('Policy Characteristics'!M:M,MATCH(PolicyLevers!$C740,'Policy Characteristics'!$C:$C,0))</f>
        <v>0</v>
      </c>
      <c r="T740" s="184">
        <f>INDEX('Policy Characteristics'!N:N,MATCH(PolicyLevers!$C740,'Policy Characteristics'!$C:$C,0))</f>
        <v>0</v>
      </c>
      <c r="U740" s="181">
        <f>INDEX('Policy Characteristics'!O:O,MATCH(PolicyLevers!$C740,'Policy Characteristics'!$C:$C,0))</f>
        <v>0</v>
      </c>
    </row>
    <row r="741" spans="1:21" x14ac:dyDescent="0.25">
      <c r="A741" s="350" t="str">
        <f>INDEX('Policy Characteristics'!A:A,MATCH(PolicyLevers!$C741,'Policy Characteristics'!$C:$C,0))</f>
        <v>Industry</v>
      </c>
      <c r="B741" s="354" t="str">
        <f>INDEX('Policy Characteristics'!B:B,MATCH(PolicyLevers!$C741,'Policy Characteristics'!$C:$C,0))</f>
        <v>Electrification + Hydrogen</v>
      </c>
      <c r="C741" s="189" t="str">
        <f t="shared" si="37"/>
        <v>Fraction of Industrial Fuel Use Shifted to Other Fuels</v>
      </c>
      <c r="D741" s="191" t="s">
        <v>2082</v>
      </c>
      <c r="E741" s="184" t="s">
        <v>816</v>
      </c>
      <c r="F741" s="181" t="s">
        <v>2124</v>
      </c>
      <c r="G741" s="184" t="s">
        <v>2105</v>
      </c>
      <c r="H741" s="43">
        <v>1294</v>
      </c>
      <c r="I741" s="356" t="s">
        <v>332</v>
      </c>
      <c r="J741" s="189" t="str">
        <f>INDEX('Policy Characteristics'!D:D,MATCH(PolicyLevers!$C741,'Policy Characteristics'!$C:$C,0))</f>
        <v>Electrification + Hydrogen</v>
      </c>
      <c r="K741" s="189" t="str">
        <f>INDEX('Policy Characteristics'!E:E,MATCH(PolicyLevers!$C741,'Policy Characteristics'!$C:$C,0))</f>
        <v>indst fuel type shifting</v>
      </c>
      <c r="L741" s="190">
        <f>INDEX('Policy Characteristics'!F:F,MATCH(PolicyLevers!$C741,'Policy Characteristics'!$C:$C,0))</f>
        <v>0</v>
      </c>
      <c r="M741" s="190">
        <f>INDEX('Policy Characteristics'!G:G,MATCH(PolicyLevers!$C741,'Policy Characteristics'!$C:$C,0))</f>
        <v>1</v>
      </c>
      <c r="N741" s="251">
        <f>INDEX('Policy Characteristics'!H:H,MATCH(PolicyLevers!$C741,'Policy Characteristics'!$C:$C,0))</f>
        <v>0.01</v>
      </c>
      <c r="O741" s="189" t="str">
        <f>INDEX('Policy Characteristics'!I:I,MATCH(PolicyLevers!$C741,'Policy Characteristics'!$C:$C,0))</f>
        <v>% of fuel shifted</v>
      </c>
      <c r="P741" s="184" t="str">
        <f>INDEX('Policy Characteristics'!J:J,MATCH(PolicyLevers!$C741,'Policy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1" s="189" t="str">
        <f>INDEX('Policy Characteristics'!K:K,MATCH(PolicyLevers!$C741,'Policy Characteristics'!$C:$C,0))</f>
        <v>industry-ag-main.html#fuel-switching</v>
      </c>
      <c r="R741" s="189" t="str">
        <f>INDEX('Policy Characteristics'!L:L,MATCH(PolicyLevers!$C741,'Policy Characteristics'!$C:$C,0))</f>
        <v>industry-elec-and-hydrogen.html</v>
      </c>
      <c r="S741" s="205">
        <f>INDEX('Policy Characteristics'!M:M,MATCH(PolicyLevers!$C741,'Policy Characteristics'!$C:$C,0))</f>
        <v>0</v>
      </c>
      <c r="T741" s="184">
        <f>INDEX('Policy Characteristics'!N:N,MATCH(PolicyLevers!$C741,'Policy Characteristics'!$C:$C,0))</f>
        <v>0</v>
      </c>
      <c r="U741" s="181">
        <f>INDEX('Policy Characteristics'!O:O,MATCH(PolicyLevers!$C741,'Policy Characteristics'!$C:$C,0))</f>
        <v>0</v>
      </c>
    </row>
    <row r="742" spans="1:21" x14ac:dyDescent="0.25">
      <c r="A742" s="350" t="str">
        <f>INDEX('Policy Characteristics'!A:A,MATCH(PolicyLevers!$C742,'Policy Characteristics'!$C:$C,0))</f>
        <v>Industry</v>
      </c>
      <c r="B742" s="354" t="str">
        <f>INDEX('Policy Characteristics'!B:B,MATCH(PolicyLevers!$C742,'Policy Characteristics'!$C:$C,0))</f>
        <v>Electrification + Hydrogen</v>
      </c>
      <c r="C742" s="189" t="str">
        <f t="shared" si="37"/>
        <v>Fraction of Industrial Fuel Use Shifted to Other Fuels</v>
      </c>
      <c r="D742" s="191" t="s">
        <v>2082</v>
      </c>
      <c r="E742" s="184" t="s">
        <v>818</v>
      </c>
      <c r="F742" s="181" t="s">
        <v>2124</v>
      </c>
      <c r="G742" s="184" t="s">
        <v>2104</v>
      </c>
      <c r="H742" s="43">
        <v>1295</v>
      </c>
      <c r="I742" s="356" t="s">
        <v>332</v>
      </c>
      <c r="J742" s="189" t="str">
        <f>INDEX('Policy Characteristics'!D:D,MATCH(PolicyLevers!$C742,'Policy Characteristics'!$C:$C,0))</f>
        <v>Electrification + Hydrogen</v>
      </c>
      <c r="K742" s="189" t="str">
        <f>INDEX('Policy Characteristics'!E:E,MATCH(PolicyLevers!$C742,'Policy Characteristics'!$C:$C,0))</f>
        <v>indst fuel type shifting</v>
      </c>
      <c r="L742" s="190">
        <f>INDEX('Policy Characteristics'!F:F,MATCH(PolicyLevers!$C742,'Policy Characteristics'!$C:$C,0))</f>
        <v>0</v>
      </c>
      <c r="M742" s="190">
        <f>INDEX('Policy Characteristics'!G:G,MATCH(PolicyLevers!$C742,'Policy Characteristics'!$C:$C,0))</f>
        <v>1</v>
      </c>
      <c r="N742" s="251">
        <f>INDEX('Policy Characteristics'!H:H,MATCH(PolicyLevers!$C742,'Policy Characteristics'!$C:$C,0))</f>
        <v>0.01</v>
      </c>
      <c r="O742" s="189" t="str">
        <f>INDEX('Policy Characteristics'!I:I,MATCH(PolicyLevers!$C742,'Policy Characteristics'!$C:$C,0))</f>
        <v>% of fuel shifted</v>
      </c>
      <c r="P742" s="184" t="str">
        <f>INDEX('Policy Characteristics'!J:J,MATCH(PolicyLevers!$C742,'Policy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2" s="189" t="str">
        <f>INDEX('Policy Characteristics'!K:K,MATCH(PolicyLevers!$C742,'Policy Characteristics'!$C:$C,0))</f>
        <v>industry-ag-main.html#fuel-switching</v>
      </c>
      <c r="R742" s="189" t="str">
        <f>INDEX('Policy Characteristics'!L:L,MATCH(PolicyLevers!$C742,'Policy Characteristics'!$C:$C,0))</f>
        <v>industry-elec-and-hydrogen.html</v>
      </c>
      <c r="S742" s="205">
        <f>INDEX('Policy Characteristics'!M:M,MATCH(PolicyLevers!$C742,'Policy Characteristics'!$C:$C,0))</f>
        <v>0</v>
      </c>
      <c r="T742" s="184">
        <f>INDEX('Policy Characteristics'!N:N,MATCH(PolicyLevers!$C742,'Policy Characteristics'!$C:$C,0))</f>
        <v>0</v>
      </c>
      <c r="U742" s="181">
        <f>INDEX('Policy Characteristics'!O:O,MATCH(PolicyLevers!$C742,'Policy Characteristics'!$C:$C,0))</f>
        <v>0</v>
      </c>
    </row>
    <row r="743" spans="1:21" x14ac:dyDescent="0.25">
      <c r="A743" s="350" t="str">
        <f>INDEX('Policy Characteristics'!A:A,MATCH(PolicyLevers!$C743,'Policy Characteristics'!$C:$C,0))</f>
        <v>Industry</v>
      </c>
      <c r="B743" s="354" t="str">
        <f>INDEX('Policy Characteristics'!B:B,MATCH(PolicyLevers!$C743,'Policy Characteristics'!$C:$C,0))</f>
        <v>Electrification + Hydrogen</v>
      </c>
      <c r="C743" s="189" t="str">
        <f t="shared" si="37"/>
        <v>Fraction of Industrial Fuel Use Shifted to Other Fuels</v>
      </c>
      <c r="D743" s="191" t="s">
        <v>2082</v>
      </c>
      <c r="E743" s="184" t="s">
        <v>820</v>
      </c>
      <c r="F743" s="181" t="s">
        <v>2124</v>
      </c>
      <c r="G743" s="184" t="s">
        <v>2103</v>
      </c>
      <c r="H743" s="43">
        <v>1296</v>
      </c>
      <c r="I743" s="356" t="s">
        <v>332</v>
      </c>
      <c r="J743" s="189" t="str">
        <f>INDEX('Policy Characteristics'!D:D,MATCH(PolicyLevers!$C743,'Policy Characteristics'!$C:$C,0))</f>
        <v>Electrification + Hydrogen</v>
      </c>
      <c r="K743" s="189" t="str">
        <f>INDEX('Policy Characteristics'!E:E,MATCH(PolicyLevers!$C743,'Policy Characteristics'!$C:$C,0))</f>
        <v>indst fuel type shifting</v>
      </c>
      <c r="L743" s="190">
        <f>INDEX('Policy Characteristics'!F:F,MATCH(PolicyLevers!$C743,'Policy Characteristics'!$C:$C,0))</f>
        <v>0</v>
      </c>
      <c r="M743" s="190">
        <f>INDEX('Policy Characteristics'!G:G,MATCH(PolicyLevers!$C743,'Policy Characteristics'!$C:$C,0))</f>
        <v>1</v>
      </c>
      <c r="N743" s="251">
        <f>INDEX('Policy Characteristics'!H:H,MATCH(PolicyLevers!$C743,'Policy Characteristics'!$C:$C,0))</f>
        <v>0.01</v>
      </c>
      <c r="O743" s="189" t="str">
        <f>INDEX('Policy Characteristics'!I:I,MATCH(PolicyLevers!$C743,'Policy Characteristics'!$C:$C,0))</f>
        <v>% of fuel shifted</v>
      </c>
      <c r="P743" s="184" t="str">
        <f>INDEX('Policy Characteristics'!J:J,MATCH(PolicyLevers!$C743,'Policy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3" s="189" t="str">
        <f>INDEX('Policy Characteristics'!K:K,MATCH(PolicyLevers!$C743,'Policy Characteristics'!$C:$C,0))</f>
        <v>industry-ag-main.html#fuel-switching</v>
      </c>
      <c r="R743" s="189" t="str">
        <f>INDEX('Policy Characteristics'!L:L,MATCH(PolicyLevers!$C743,'Policy Characteristics'!$C:$C,0))</f>
        <v>industry-elec-and-hydrogen.html</v>
      </c>
      <c r="S743" s="205">
        <f>INDEX('Policy Characteristics'!M:M,MATCH(PolicyLevers!$C743,'Policy Characteristics'!$C:$C,0))</f>
        <v>0</v>
      </c>
      <c r="T743" s="184">
        <f>INDEX('Policy Characteristics'!N:N,MATCH(PolicyLevers!$C743,'Policy Characteristics'!$C:$C,0))</f>
        <v>0</v>
      </c>
      <c r="U743" s="181">
        <f>INDEX('Policy Characteristics'!O:O,MATCH(PolicyLevers!$C743,'Policy Characteristics'!$C:$C,0))</f>
        <v>0</v>
      </c>
    </row>
    <row r="744" spans="1:21" x14ac:dyDescent="0.25">
      <c r="A744" s="350" t="str">
        <f>INDEX('Policy Characteristics'!A:A,MATCH(PolicyLevers!$C744,'Policy Characteristics'!$C:$C,0))</f>
        <v>Industry</v>
      </c>
      <c r="B744" s="354" t="str">
        <f>INDEX('Policy Characteristics'!B:B,MATCH(PolicyLevers!$C744,'Policy Characteristics'!$C:$C,0))</f>
        <v>Electrification + Hydrogen</v>
      </c>
      <c r="C744" s="189" t="str">
        <f t="shared" si="37"/>
        <v>Fraction of Industrial Fuel Use Shifted to Other Fuels</v>
      </c>
      <c r="D744" s="191" t="s">
        <v>2082</v>
      </c>
      <c r="E744" s="184" t="s">
        <v>822</v>
      </c>
      <c r="F744" s="181" t="s">
        <v>2124</v>
      </c>
      <c r="G744" s="184" t="s">
        <v>2101</v>
      </c>
      <c r="H744" s="43">
        <v>1297</v>
      </c>
      <c r="I744" s="356" t="s">
        <v>310</v>
      </c>
      <c r="J744" s="189" t="str">
        <f>INDEX('Policy Characteristics'!D:D,MATCH(PolicyLevers!$C744,'Policy Characteristics'!$C:$C,0))</f>
        <v>Electrification + Hydrogen</v>
      </c>
      <c r="K744" s="189" t="str">
        <f>INDEX('Policy Characteristics'!E:E,MATCH(PolicyLevers!$C744,'Policy Characteristics'!$C:$C,0))</f>
        <v>indst fuel type shifting</v>
      </c>
      <c r="L744" s="190">
        <f>INDEX('Policy Characteristics'!F:F,MATCH(PolicyLevers!$C744,'Policy Characteristics'!$C:$C,0))</f>
        <v>0</v>
      </c>
      <c r="M744" s="190">
        <f>INDEX('Policy Characteristics'!G:G,MATCH(PolicyLevers!$C744,'Policy Characteristics'!$C:$C,0))</f>
        <v>1</v>
      </c>
      <c r="N744" s="251">
        <f>INDEX('Policy Characteristics'!H:H,MATCH(PolicyLevers!$C744,'Policy Characteristics'!$C:$C,0))</f>
        <v>0.01</v>
      </c>
      <c r="O744" s="189" t="str">
        <f>INDEX('Policy Characteristics'!I:I,MATCH(PolicyLevers!$C744,'Policy Characteristics'!$C:$C,0))</f>
        <v>% of fuel shifted</v>
      </c>
      <c r="P744" s="189" t="str">
        <f>INDEX('Policy Characteristics'!J:J,MATCH(PolicyLevers!$C744,'Policy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4" s="189" t="str">
        <f>INDEX('Policy Characteristics'!K:K,MATCH(PolicyLevers!$C744,'Policy Characteristics'!$C:$C,0))</f>
        <v>industry-ag-main.html#fuel-switching</v>
      </c>
      <c r="R744" s="189" t="str">
        <f>INDEX('Policy Characteristics'!L:L,MATCH(PolicyLevers!$C744,'Policy Characteristics'!$C:$C,0))</f>
        <v>industry-elec-and-hydrogen.html</v>
      </c>
      <c r="S744" s="205">
        <f>INDEX('Policy Characteristics'!M:M,MATCH(PolicyLevers!$C744,'Policy Characteristics'!$C:$C,0))</f>
        <v>0</v>
      </c>
      <c r="T744" s="184">
        <f>INDEX('Policy Characteristics'!N:N,MATCH(PolicyLevers!$C744,'Policy Characteristics'!$C:$C,0))</f>
        <v>0</v>
      </c>
      <c r="U744" s="181">
        <f>INDEX('Policy Characteristics'!O:O,MATCH(PolicyLevers!$C744,'Policy Characteristics'!$C:$C,0))</f>
        <v>0</v>
      </c>
    </row>
    <row r="745" spans="1:21" x14ac:dyDescent="0.25">
      <c r="A745" s="350" t="str">
        <f>INDEX('Policy Characteristics'!A:A,MATCH(PolicyLevers!$C745,'Policy Characteristics'!$C:$C,0))</f>
        <v>Industry</v>
      </c>
      <c r="B745" s="354" t="str">
        <f>INDEX('Policy Characteristics'!B:B,MATCH(PolicyLevers!$C745,'Policy Characteristics'!$C:$C,0))</f>
        <v>Electrification + Hydrogen</v>
      </c>
      <c r="C745" s="189" t="str">
        <f t="shared" si="37"/>
        <v>Fraction of Industrial Fuel Use Shifted to Other Fuels</v>
      </c>
      <c r="D745" s="191" t="s">
        <v>2080</v>
      </c>
      <c r="E745" s="184" t="s">
        <v>799</v>
      </c>
      <c r="F745" s="181" t="s">
        <v>1832</v>
      </c>
      <c r="G745" s="184" t="s">
        <v>2111</v>
      </c>
      <c r="H745" s="43">
        <v>1298</v>
      </c>
      <c r="I745" s="356" t="s">
        <v>310</v>
      </c>
      <c r="J745" s="189" t="str">
        <f>INDEX('Policy Characteristics'!D:D,MATCH(PolicyLevers!$C745,'Policy Characteristics'!$C:$C,0))</f>
        <v>Electrification + Hydrogen</v>
      </c>
      <c r="K745" s="189" t="str">
        <f>INDEX('Policy Characteristics'!E:E,MATCH(PolicyLevers!$C745,'Policy Characteristics'!$C:$C,0))</f>
        <v>indst fuel type shifting</v>
      </c>
      <c r="L745" s="190">
        <f>INDEX('Policy Characteristics'!F:F,MATCH(PolicyLevers!$C745,'Policy Characteristics'!$C:$C,0))</f>
        <v>0</v>
      </c>
      <c r="M745" s="190">
        <f>INDEX('Policy Characteristics'!G:G,MATCH(PolicyLevers!$C745,'Policy Characteristics'!$C:$C,0))</f>
        <v>1</v>
      </c>
      <c r="N745" s="251">
        <f>INDEX('Policy Characteristics'!H:H,MATCH(PolicyLevers!$C745,'Policy Characteristics'!$C:$C,0))</f>
        <v>0.01</v>
      </c>
      <c r="O745" s="189" t="str">
        <f>INDEX('Policy Characteristics'!I:I,MATCH(PolicyLevers!$C745,'Policy Characteristics'!$C:$C,0))</f>
        <v>% of fuel shifted</v>
      </c>
      <c r="P745" s="189" t="str">
        <f>INDEX('Policy Characteristics'!J:J,MATCH(PolicyLevers!$C745,'Policy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5" s="189" t="str">
        <f>INDEX('Policy Characteristics'!K:K,MATCH(PolicyLevers!$C745,'Policy Characteristics'!$C:$C,0))</f>
        <v>industry-ag-main.html#fuel-switching</v>
      </c>
      <c r="R745" s="189" t="str">
        <f>INDEX('Policy Characteristics'!L:L,MATCH(PolicyLevers!$C745,'Policy Characteristics'!$C:$C,0))</f>
        <v>industry-elec-and-hydrogen.html</v>
      </c>
      <c r="S745" s="205">
        <f>INDEX('Policy Characteristics'!M:M,MATCH(PolicyLevers!$C745,'Policy Characteristics'!$C:$C,0))</f>
        <v>0</v>
      </c>
      <c r="T745" s="184">
        <f>INDEX('Policy Characteristics'!N:N,MATCH(PolicyLevers!$C745,'Policy Characteristics'!$C:$C,0))</f>
        <v>0</v>
      </c>
      <c r="U745" s="181">
        <f>INDEX('Policy Characteristics'!O:O,MATCH(PolicyLevers!$C745,'Policy Characteristics'!$C:$C,0))</f>
        <v>0</v>
      </c>
    </row>
    <row r="746" spans="1:21" x14ac:dyDescent="0.25">
      <c r="A746" s="350" t="str">
        <f>INDEX('Policy Characteristics'!A:A,MATCH(PolicyLevers!$C746,'Policy Characteristics'!$C:$C,0))</f>
        <v>Industry</v>
      </c>
      <c r="B746" s="354" t="str">
        <f>INDEX('Policy Characteristics'!B:B,MATCH(PolicyLevers!$C746,'Policy Characteristics'!$C:$C,0))</f>
        <v>Electrification + Hydrogen</v>
      </c>
      <c r="C746" s="189" t="str">
        <f t="shared" si="37"/>
        <v>Fraction of Industrial Fuel Use Shifted to Other Fuels</v>
      </c>
      <c r="D746" s="191" t="s">
        <v>2080</v>
      </c>
      <c r="E746" s="184" t="s">
        <v>806</v>
      </c>
      <c r="F746" s="181" t="s">
        <v>1832</v>
      </c>
      <c r="G746" s="184" t="s">
        <v>2110</v>
      </c>
      <c r="H746" s="43">
        <v>1299</v>
      </c>
      <c r="I746" s="356" t="s">
        <v>332</v>
      </c>
      <c r="J746" s="189" t="str">
        <f>INDEX('Policy Characteristics'!D:D,MATCH(PolicyLevers!$C746,'Policy Characteristics'!$C:$C,0))</f>
        <v>Electrification + Hydrogen</v>
      </c>
      <c r="K746" s="189" t="str">
        <f>INDEX('Policy Characteristics'!E:E,MATCH(PolicyLevers!$C746,'Policy Characteristics'!$C:$C,0))</f>
        <v>indst fuel type shifting</v>
      </c>
      <c r="L746" s="190">
        <f>INDEX('Policy Characteristics'!F:F,MATCH(PolicyLevers!$C746,'Policy Characteristics'!$C:$C,0))</f>
        <v>0</v>
      </c>
      <c r="M746" s="190">
        <f>INDEX('Policy Characteristics'!G:G,MATCH(PolicyLevers!$C746,'Policy Characteristics'!$C:$C,0))</f>
        <v>1</v>
      </c>
      <c r="N746" s="251">
        <f>INDEX('Policy Characteristics'!H:H,MATCH(PolicyLevers!$C746,'Policy Characteristics'!$C:$C,0))</f>
        <v>0.01</v>
      </c>
      <c r="O746" s="189" t="str">
        <f>INDEX('Policy Characteristics'!I:I,MATCH(PolicyLevers!$C746,'Policy Characteristics'!$C:$C,0))</f>
        <v>% of fuel shifted</v>
      </c>
      <c r="P746" s="184" t="str">
        <f>INDEX('Policy Characteristics'!J:J,MATCH(PolicyLevers!$C746,'Policy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6" s="189" t="str">
        <f>INDEX('Policy Characteristics'!K:K,MATCH(PolicyLevers!$C746,'Policy Characteristics'!$C:$C,0))</f>
        <v>industry-ag-main.html#fuel-switching</v>
      </c>
      <c r="R746" s="189" t="str">
        <f>INDEX('Policy Characteristics'!L:L,MATCH(PolicyLevers!$C746,'Policy Characteristics'!$C:$C,0))</f>
        <v>industry-elec-and-hydrogen.html</v>
      </c>
      <c r="S746" s="205">
        <f>INDEX('Policy Characteristics'!M:M,MATCH(PolicyLevers!$C746,'Policy Characteristics'!$C:$C,0))</f>
        <v>0</v>
      </c>
      <c r="T746" s="184">
        <f>INDEX('Policy Characteristics'!N:N,MATCH(PolicyLevers!$C746,'Policy Characteristics'!$C:$C,0))</f>
        <v>0</v>
      </c>
      <c r="U746" s="181">
        <f>INDEX('Policy Characteristics'!O:O,MATCH(PolicyLevers!$C746,'Policy Characteristics'!$C:$C,0))</f>
        <v>0</v>
      </c>
    </row>
    <row r="747" spans="1:21" x14ac:dyDescent="0.25">
      <c r="A747" s="350" t="str">
        <f>INDEX('Policy Characteristics'!A:A,MATCH(PolicyLevers!$C747,'Policy Characteristics'!$C:$C,0))</f>
        <v>Industry</v>
      </c>
      <c r="B747" s="354" t="str">
        <f>INDEX('Policy Characteristics'!B:B,MATCH(PolicyLevers!$C747,'Policy Characteristics'!$C:$C,0))</f>
        <v>Electrification + Hydrogen</v>
      </c>
      <c r="C747" s="189" t="str">
        <f t="shared" si="37"/>
        <v>Fraction of Industrial Fuel Use Shifted to Other Fuels</v>
      </c>
      <c r="D747" s="191" t="s">
        <v>2080</v>
      </c>
      <c r="E747" s="184" t="s">
        <v>808</v>
      </c>
      <c r="F747" s="181" t="s">
        <v>1832</v>
      </c>
      <c r="G747" s="184" t="s">
        <v>2109</v>
      </c>
      <c r="H747" s="43">
        <v>1300</v>
      </c>
      <c r="I747" s="356" t="s">
        <v>332</v>
      </c>
      <c r="J747" s="189" t="str">
        <f>INDEX('Policy Characteristics'!D:D,MATCH(PolicyLevers!$C747,'Policy Characteristics'!$C:$C,0))</f>
        <v>Electrification + Hydrogen</v>
      </c>
      <c r="K747" s="189" t="str">
        <f>INDEX('Policy Characteristics'!E:E,MATCH(PolicyLevers!$C747,'Policy Characteristics'!$C:$C,0))</f>
        <v>indst fuel type shifting</v>
      </c>
      <c r="L747" s="190">
        <f>INDEX('Policy Characteristics'!F:F,MATCH(PolicyLevers!$C747,'Policy Characteristics'!$C:$C,0))</f>
        <v>0</v>
      </c>
      <c r="M747" s="190">
        <f>INDEX('Policy Characteristics'!G:G,MATCH(PolicyLevers!$C747,'Policy Characteristics'!$C:$C,0))</f>
        <v>1</v>
      </c>
      <c r="N747" s="251">
        <f>INDEX('Policy Characteristics'!H:H,MATCH(PolicyLevers!$C747,'Policy Characteristics'!$C:$C,0))</f>
        <v>0.01</v>
      </c>
      <c r="O747" s="189" t="str">
        <f>INDEX('Policy Characteristics'!I:I,MATCH(PolicyLevers!$C747,'Policy Characteristics'!$C:$C,0))</f>
        <v>% of fuel shifted</v>
      </c>
      <c r="P747" s="184" t="str">
        <f>INDEX('Policy Characteristics'!J:J,MATCH(PolicyLevers!$C747,'Policy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7" s="189" t="str">
        <f>INDEX('Policy Characteristics'!K:K,MATCH(PolicyLevers!$C747,'Policy Characteristics'!$C:$C,0))</f>
        <v>industry-ag-main.html#fuel-switching</v>
      </c>
      <c r="R747" s="189" t="str">
        <f>INDEX('Policy Characteristics'!L:L,MATCH(PolicyLevers!$C747,'Policy Characteristics'!$C:$C,0))</f>
        <v>industry-elec-and-hydrogen.html</v>
      </c>
      <c r="S747" s="205">
        <f>INDEX('Policy Characteristics'!M:M,MATCH(PolicyLevers!$C747,'Policy Characteristics'!$C:$C,0))</f>
        <v>0</v>
      </c>
      <c r="T747" s="184">
        <f>INDEX('Policy Characteristics'!N:N,MATCH(PolicyLevers!$C747,'Policy Characteristics'!$C:$C,0))</f>
        <v>0</v>
      </c>
      <c r="U747" s="181">
        <f>INDEX('Policy Characteristics'!O:O,MATCH(PolicyLevers!$C747,'Policy Characteristics'!$C:$C,0))</f>
        <v>0</v>
      </c>
    </row>
    <row r="748" spans="1:21" x14ac:dyDescent="0.25">
      <c r="A748" s="350" t="str">
        <f>INDEX('Policy Characteristics'!A:A,MATCH(PolicyLevers!$C748,'Policy Characteristics'!$C:$C,0))</f>
        <v>Industry</v>
      </c>
      <c r="B748" s="354" t="str">
        <f>INDEX('Policy Characteristics'!B:B,MATCH(PolicyLevers!$C748,'Policy Characteristics'!$C:$C,0))</f>
        <v>Electrification + Hydrogen</v>
      </c>
      <c r="C748" s="189" t="str">
        <f t="shared" si="37"/>
        <v>Fraction of Industrial Fuel Use Shifted to Other Fuels</v>
      </c>
      <c r="D748" s="191" t="s">
        <v>2080</v>
      </c>
      <c r="E748" s="184" t="s">
        <v>810</v>
      </c>
      <c r="F748" s="181" t="s">
        <v>1832</v>
      </c>
      <c r="G748" s="184" t="s">
        <v>2108</v>
      </c>
      <c r="H748" s="43">
        <v>1301</v>
      </c>
      <c r="I748" s="356" t="s">
        <v>332</v>
      </c>
      <c r="J748" s="189" t="str">
        <f>INDEX('Policy Characteristics'!D:D,MATCH(PolicyLevers!$C748,'Policy Characteristics'!$C:$C,0))</f>
        <v>Electrification + Hydrogen</v>
      </c>
      <c r="K748" s="189" t="str">
        <f>INDEX('Policy Characteristics'!E:E,MATCH(PolicyLevers!$C748,'Policy Characteristics'!$C:$C,0))</f>
        <v>indst fuel type shifting</v>
      </c>
      <c r="L748" s="190">
        <f>INDEX('Policy Characteristics'!F:F,MATCH(PolicyLevers!$C748,'Policy Characteristics'!$C:$C,0))</f>
        <v>0</v>
      </c>
      <c r="M748" s="190">
        <f>INDEX('Policy Characteristics'!G:G,MATCH(PolicyLevers!$C748,'Policy Characteristics'!$C:$C,0))</f>
        <v>1</v>
      </c>
      <c r="N748" s="251">
        <f>INDEX('Policy Characteristics'!H:H,MATCH(PolicyLevers!$C748,'Policy Characteristics'!$C:$C,0))</f>
        <v>0.01</v>
      </c>
      <c r="O748" s="189" t="str">
        <f>INDEX('Policy Characteristics'!I:I,MATCH(PolicyLevers!$C748,'Policy Characteristics'!$C:$C,0))</f>
        <v>% of fuel shifted</v>
      </c>
      <c r="P748" s="184" t="str">
        <f>INDEX('Policy Characteristics'!J:J,MATCH(PolicyLevers!$C748,'Policy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8" s="189" t="str">
        <f>INDEX('Policy Characteristics'!K:K,MATCH(PolicyLevers!$C748,'Policy Characteristics'!$C:$C,0))</f>
        <v>industry-ag-main.html#fuel-switching</v>
      </c>
      <c r="R748" s="189" t="str">
        <f>INDEX('Policy Characteristics'!L:L,MATCH(PolicyLevers!$C748,'Policy Characteristics'!$C:$C,0))</f>
        <v>industry-elec-and-hydrogen.html</v>
      </c>
      <c r="S748" s="205">
        <f>INDEX('Policy Characteristics'!M:M,MATCH(PolicyLevers!$C748,'Policy Characteristics'!$C:$C,0))</f>
        <v>0</v>
      </c>
      <c r="T748" s="184">
        <f>INDEX('Policy Characteristics'!N:N,MATCH(PolicyLevers!$C748,'Policy Characteristics'!$C:$C,0))</f>
        <v>0</v>
      </c>
      <c r="U748" s="181">
        <f>INDEX('Policy Characteristics'!O:O,MATCH(PolicyLevers!$C748,'Policy Characteristics'!$C:$C,0))</f>
        <v>0</v>
      </c>
    </row>
    <row r="749" spans="1:21" x14ac:dyDescent="0.25">
      <c r="A749" s="350" t="str">
        <f>INDEX('Policy Characteristics'!A:A,MATCH(PolicyLevers!$C749,'Policy Characteristics'!$C:$C,0))</f>
        <v>Industry</v>
      </c>
      <c r="B749" s="354" t="str">
        <f>INDEX('Policy Characteristics'!B:B,MATCH(PolicyLevers!$C749,'Policy Characteristics'!$C:$C,0))</f>
        <v>Electrification + Hydrogen</v>
      </c>
      <c r="C749" s="189" t="str">
        <f t="shared" si="37"/>
        <v>Fraction of Industrial Fuel Use Shifted to Other Fuels</v>
      </c>
      <c r="D749" s="191" t="s">
        <v>2080</v>
      </c>
      <c r="E749" s="184" t="s">
        <v>812</v>
      </c>
      <c r="F749" s="181" t="s">
        <v>1832</v>
      </c>
      <c r="G749" s="184" t="s">
        <v>2107</v>
      </c>
      <c r="H749" s="43">
        <v>1302</v>
      </c>
      <c r="I749" s="356" t="s">
        <v>332</v>
      </c>
      <c r="J749" s="189" t="str">
        <f>INDEX('Policy Characteristics'!D:D,MATCH(PolicyLevers!$C749,'Policy Characteristics'!$C:$C,0))</f>
        <v>Electrification + Hydrogen</v>
      </c>
      <c r="K749" s="189" t="str">
        <f>INDEX('Policy Characteristics'!E:E,MATCH(PolicyLevers!$C749,'Policy Characteristics'!$C:$C,0))</f>
        <v>indst fuel type shifting</v>
      </c>
      <c r="L749" s="190">
        <f>INDEX('Policy Characteristics'!F:F,MATCH(PolicyLevers!$C749,'Policy Characteristics'!$C:$C,0))</f>
        <v>0</v>
      </c>
      <c r="M749" s="190">
        <f>INDEX('Policy Characteristics'!G:G,MATCH(PolicyLevers!$C749,'Policy Characteristics'!$C:$C,0))</f>
        <v>1</v>
      </c>
      <c r="N749" s="251">
        <f>INDEX('Policy Characteristics'!H:H,MATCH(PolicyLevers!$C749,'Policy Characteristics'!$C:$C,0))</f>
        <v>0.01</v>
      </c>
      <c r="O749" s="189" t="str">
        <f>INDEX('Policy Characteristics'!I:I,MATCH(PolicyLevers!$C749,'Policy Characteristics'!$C:$C,0))</f>
        <v>% of fuel shifted</v>
      </c>
      <c r="P749" s="184" t="str">
        <f>INDEX('Policy Characteristics'!J:J,MATCH(PolicyLevers!$C749,'Policy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49" s="189" t="str">
        <f>INDEX('Policy Characteristics'!K:K,MATCH(PolicyLevers!$C749,'Policy Characteristics'!$C:$C,0))</f>
        <v>industry-ag-main.html#fuel-switching</v>
      </c>
      <c r="R749" s="189" t="str">
        <f>INDEX('Policy Characteristics'!L:L,MATCH(PolicyLevers!$C749,'Policy Characteristics'!$C:$C,0))</f>
        <v>industry-elec-and-hydrogen.html</v>
      </c>
      <c r="S749" s="205">
        <f>INDEX('Policy Characteristics'!M:M,MATCH(PolicyLevers!$C749,'Policy Characteristics'!$C:$C,0))</f>
        <v>0</v>
      </c>
      <c r="T749" s="184">
        <f>INDEX('Policy Characteristics'!N:N,MATCH(PolicyLevers!$C749,'Policy Characteristics'!$C:$C,0))</f>
        <v>0</v>
      </c>
      <c r="U749" s="181">
        <f>INDEX('Policy Characteristics'!O:O,MATCH(PolicyLevers!$C749,'Policy Characteristics'!$C:$C,0))</f>
        <v>0</v>
      </c>
    </row>
    <row r="750" spans="1:21" x14ac:dyDescent="0.25">
      <c r="A750" s="350" t="str">
        <f>INDEX('Policy Characteristics'!A:A,MATCH(PolicyLevers!$C750,'Policy Characteristics'!$C:$C,0))</f>
        <v>Industry</v>
      </c>
      <c r="B750" s="354" t="str">
        <f>INDEX('Policy Characteristics'!B:B,MATCH(PolicyLevers!$C750,'Policy Characteristics'!$C:$C,0))</f>
        <v>Electrification + Hydrogen</v>
      </c>
      <c r="C750" s="189" t="str">
        <f t="shared" si="37"/>
        <v>Fraction of Industrial Fuel Use Shifted to Other Fuels</v>
      </c>
      <c r="D750" s="191" t="s">
        <v>2080</v>
      </c>
      <c r="E750" s="184" t="s">
        <v>814</v>
      </c>
      <c r="F750" s="181" t="s">
        <v>1832</v>
      </c>
      <c r="G750" s="184" t="s">
        <v>2106</v>
      </c>
      <c r="H750" s="43">
        <v>1303</v>
      </c>
      <c r="I750" s="356" t="s">
        <v>332</v>
      </c>
      <c r="J750" s="189" t="str">
        <f>INDEX('Policy Characteristics'!D:D,MATCH(PolicyLevers!$C750,'Policy Characteristics'!$C:$C,0))</f>
        <v>Electrification + Hydrogen</v>
      </c>
      <c r="K750" s="189" t="str">
        <f>INDEX('Policy Characteristics'!E:E,MATCH(PolicyLevers!$C750,'Policy Characteristics'!$C:$C,0))</f>
        <v>indst fuel type shifting</v>
      </c>
      <c r="L750" s="190">
        <f>INDEX('Policy Characteristics'!F:F,MATCH(PolicyLevers!$C750,'Policy Characteristics'!$C:$C,0))</f>
        <v>0</v>
      </c>
      <c r="M750" s="190">
        <f>INDEX('Policy Characteristics'!G:G,MATCH(PolicyLevers!$C750,'Policy Characteristics'!$C:$C,0))</f>
        <v>1</v>
      </c>
      <c r="N750" s="251">
        <f>INDEX('Policy Characteristics'!H:H,MATCH(PolicyLevers!$C750,'Policy Characteristics'!$C:$C,0))</f>
        <v>0.01</v>
      </c>
      <c r="O750" s="189" t="str">
        <f>INDEX('Policy Characteristics'!I:I,MATCH(PolicyLevers!$C750,'Policy Characteristics'!$C:$C,0))</f>
        <v>% of fuel shifted</v>
      </c>
      <c r="P750" s="184" t="str">
        <f>INDEX('Policy Characteristics'!J:J,MATCH(PolicyLevers!$C750,'Policy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0" s="189" t="str">
        <f>INDEX('Policy Characteristics'!K:K,MATCH(PolicyLevers!$C750,'Policy Characteristics'!$C:$C,0))</f>
        <v>industry-ag-main.html#fuel-switching</v>
      </c>
      <c r="R750" s="189" t="str">
        <f>INDEX('Policy Characteristics'!L:L,MATCH(PolicyLevers!$C750,'Policy Characteristics'!$C:$C,0))</f>
        <v>industry-elec-and-hydrogen.html</v>
      </c>
      <c r="S750" s="205">
        <f>INDEX('Policy Characteristics'!M:M,MATCH(PolicyLevers!$C750,'Policy Characteristics'!$C:$C,0))</f>
        <v>0</v>
      </c>
      <c r="T750" s="184">
        <f>INDEX('Policy Characteristics'!N:N,MATCH(PolicyLevers!$C750,'Policy Characteristics'!$C:$C,0))</f>
        <v>0</v>
      </c>
      <c r="U750" s="181">
        <f>INDEX('Policy Characteristics'!O:O,MATCH(PolicyLevers!$C750,'Policy Characteristics'!$C:$C,0))</f>
        <v>0</v>
      </c>
    </row>
    <row r="751" spans="1:21" x14ac:dyDescent="0.25">
      <c r="A751" s="350" t="str">
        <f>INDEX('Policy Characteristics'!A:A,MATCH(PolicyLevers!$C751,'Policy Characteristics'!$C:$C,0))</f>
        <v>Industry</v>
      </c>
      <c r="B751" s="354" t="str">
        <f>INDEX('Policy Characteristics'!B:B,MATCH(PolicyLevers!$C751,'Policy Characteristics'!$C:$C,0))</f>
        <v>Electrification + Hydrogen</v>
      </c>
      <c r="C751" s="189" t="str">
        <f t="shared" si="37"/>
        <v>Fraction of Industrial Fuel Use Shifted to Other Fuels</v>
      </c>
      <c r="D751" s="191" t="s">
        <v>2080</v>
      </c>
      <c r="E751" s="184" t="s">
        <v>816</v>
      </c>
      <c r="F751" s="181" t="s">
        <v>1832</v>
      </c>
      <c r="G751" s="184" t="s">
        <v>2105</v>
      </c>
      <c r="H751" s="43">
        <v>1304</v>
      </c>
      <c r="I751" s="356" t="s">
        <v>332</v>
      </c>
      <c r="J751" s="189" t="str">
        <f>INDEX('Policy Characteristics'!D:D,MATCH(PolicyLevers!$C751,'Policy Characteristics'!$C:$C,0))</f>
        <v>Electrification + Hydrogen</v>
      </c>
      <c r="K751" s="189" t="str">
        <f>INDEX('Policy Characteristics'!E:E,MATCH(PolicyLevers!$C751,'Policy Characteristics'!$C:$C,0))</f>
        <v>indst fuel type shifting</v>
      </c>
      <c r="L751" s="190">
        <f>INDEX('Policy Characteristics'!F:F,MATCH(PolicyLevers!$C751,'Policy Characteristics'!$C:$C,0))</f>
        <v>0</v>
      </c>
      <c r="M751" s="190">
        <f>INDEX('Policy Characteristics'!G:G,MATCH(PolicyLevers!$C751,'Policy Characteristics'!$C:$C,0))</f>
        <v>1</v>
      </c>
      <c r="N751" s="251">
        <f>INDEX('Policy Characteristics'!H:H,MATCH(PolicyLevers!$C751,'Policy Characteristics'!$C:$C,0))</f>
        <v>0.01</v>
      </c>
      <c r="O751" s="189" t="str">
        <f>INDEX('Policy Characteristics'!I:I,MATCH(PolicyLevers!$C751,'Policy Characteristics'!$C:$C,0))</f>
        <v>% of fuel shifted</v>
      </c>
      <c r="P751" s="184" t="str">
        <f>INDEX('Policy Characteristics'!J:J,MATCH(PolicyLevers!$C751,'Policy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1" s="189" t="str">
        <f>INDEX('Policy Characteristics'!K:K,MATCH(PolicyLevers!$C751,'Policy Characteristics'!$C:$C,0))</f>
        <v>industry-ag-main.html#fuel-switching</v>
      </c>
      <c r="R751" s="189" t="str">
        <f>INDEX('Policy Characteristics'!L:L,MATCH(PolicyLevers!$C751,'Policy Characteristics'!$C:$C,0))</f>
        <v>industry-elec-and-hydrogen.html</v>
      </c>
      <c r="S751" s="205">
        <f>INDEX('Policy Characteristics'!M:M,MATCH(PolicyLevers!$C751,'Policy Characteristics'!$C:$C,0))</f>
        <v>0</v>
      </c>
      <c r="T751" s="184">
        <f>INDEX('Policy Characteristics'!N:N,MATCH(PolicyLevers!$C751,'Policy Characteristics'!$C:$C,0))</f>
        <v>0</v>
      </c>
      <c r="U751" s="181">
        <f>INDEX('Policy Characteristics'!O:O,MATCH(PolicyLevers!$C751,'Policy Characteristics'!$C:$C,0))</f>
        <v>0</v>
      </c>
    </row>
    <row r="752" spans="1:21" x14ac:dyDescent="0.25">
      <c r="A752" s="350" t="str">
        <f>INDEX('Policy Characteristics'!A:A,MATCH(PolicyLevers!$C752,'Policy Characteristics'!$C:$C,0))</f>
        <v>Industry</v>
      </c>
      <c r="B752" s="354" t="str">
        <f>INDEX('Policy Characteristics'!B:B,MATCH(PolicyLevers!$C752,'Policy Characteristics'!$C:$C,0))</f>
        <v>Electrification + Hydrogen</v>
      </c>
      <c r="C752" s="189" t="str">
        <f t="shared" si="37"/>
        <v>Fraction of Industrial Fuel Use Shifted to Other Fuels</v>
      </c>
      <c r="D752" s="191" t="s">
        <v>2080</v>
      </c>
      <c r="E752" s="184" t="s">
        <v>818</v>
      </c>
      <c r="F752" s="181" t="s">
        <v>1832</v>
      </c>
      <c r="G752" s="184" t="s">
        <v>2104</v>
      </c>
      <c r="H752" s="43">
        <v>1305</v>
      </c>
      <c r="I752" s="356" t="s">
        <v>332</v>
      </c>
      <c r="J752" s="189" t="str">
        <f>INDEX('Policy Characteristics'!D:D,MATCH(PolicyLevers!$C752,'Policy Characteristics'!$C:$C,0))</f>
        <v>Electrification + Hydrogen</v>
      </c>
      <c r="K752" s="189" t="str">
        <f>INDEX('Policy Characteristics'!E:E,MATCH(PolicyLevers!$C752,'Policy Characteristics'!$C:$C,0))</f>
        <v>indst fuel type shifting</v>
      </c>
      <c r="L752" s="190">
        <f>INDEX('Policy Characteristics'!F:F,MATCH(PolicyLevers!$C752,'Policy Characteristics'!$C:$C,0))</f>
        <v>0</v>
      </c>
      <c r="M752" s="190">
        <f>INDEX('Policy Characteristics'!G:G,MATCH(PolicyLevers!$C752,'Policy Characteristics'!$C:$C,0))</f>
        <v>1</v>
      </c>
      <c r="N752" s="251">
        <f>INDEX('Policy Characteristics'!H:H,MATCH(PolicyLevers!$C752,'Policy Characteristics'!$C:$C,0))</f>
        <v>0.01</v>
      </c>
      <c r="O752" s="189" t="str">
        <f>INDEX('Policy Characteristics'!I:I,MATCH(PolicyLevers!$C752,'Policy Characteristics'!$C:$C,0))</f>
        <v>% of fuel shifted</v>
      </c>
      <c r="P752" s="184" t="str">
        <f>INDEX('Policy Characteristics'!J:J,MATCH(PolicyLevers!$C752,'Policy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2" s="189" t="str">
        <f>INDEX('Policy Characteristics'!K:K,MATCH(PolicyLevers!$C752,'Policy Characteristics'!$C:$C,0))</f>
        <v>industry-ag-main.html#fuel-switching</v>
      </c>
      <c r="R752" s="189" t="str">
        <f>INDEX('Policy Characteristics'!L:L,MATCH(PolicyLevers!$C752,'Policy Characteristics'!$C:$C,0))</f>
        <v>industry-elec-and-hydrogen.html</v>
      </c>
      <c r="S752" s="205">
        <f>INDEX('Policy Characteristics'!M:M,MATCH(PolicyLevers!$C752,'Policy Characteristics'!$C:$C,0))</f>
        <v>0</v>
      </c>
      <c r="T752" s="184">
        <f>INDEX('Policy Characteristics'!N:N,MATCH(PolicyLevers!$C752,'Policy Characteristics'!$C:$C,0))</f>
        <v>0</v>
      </c>
      <c r="U752" s="181">
        <f>INDEX('Policy Characteristics'!O:O,MATCH(PolicyLevers!$C752,'Policy Characteristics'!$C:$C,0))</f>
        <v>0</v>
      </c>
    </row>
    <row r="753" spans="1:21" x14ac:dyDescent="0.25">
      <c r="A753" s="350" t="str">
        <f>INDEX('Policy Characteristics'!A:A,MATCH(PolicyLevers!$C753,'Policy Characteristics'!$C:$C,0))</f>
        <v>Industry</v>
      </c>
      <c r="B753" s="354" t="str">
        <f>INDEX('Policy Characteristics'!B:B,MATCH(PolicyLevers!$C753,'Policy Characteristics'!$C:$C,0))</f>
        <v>Electrification + Hydrogen</v>
      </c>
      <c r="C753" s="189" t="str">
        <f t="shared" si="37"/>
        <v>Fraction of Industrial Fuel Use Shifted to Other Fuels</v>
      </c>
      <c r="D753" s="191" t="s">
        <v>2080</v>
      </c>
      <c r="E753" s="184" t="s">
        <v>820</v>
      </c>
      <c r="F753" s="181" t="s">
        <v>1832</v>
      </c>
      <c r="G753" s="184" t="s">
        <v>2103</v>
      </c>
      <c r="H753" s="43">
        <v>1306</v>
      </c>
      <c r="I753" s="356" t="s">
        <v>332</v>
      </c>
      <c r="J753" s="189" t="str">
        <f>INDEX('Policy Characteristics'!D:D,MATCH(PolicyLevers!$C753,'Policy Characteristics'!$C:$C,0))</f>
        <v>Electrification + Hydrogen</v>
      </c>
      <c r="K753" s="189" t="str">
        <f>INDEX('Policy Characteristics'!E:E,MATCH(PolicyLevers!$C753,'Policy Characteristics'!$C:$C,0))</f>
        <v>indst fuel type shifting</v>
      </c>
      <c r="L753" s="190">
        <f>INDEX('Policy Characteristics'!F:F,MATCH(PolicyLevers!$C753,'Policy Characteristics'!$C:$C,0))</f>
        <v>0</v>
      </c>
      <c r="M753" s="190">
        <f>INDEX('Policy Characteristics'!G:G,MATCH(PolicyLevers!$C753,'Policy Characteristics'!$C:$C,0))</f>
        <v>1</v>
      </c>
      <c r="N753" s="251">
        <f>INDEX('Policy Characteristics'!H:H,MATCH(PolicyLevers!$C753,'Policy Characteristics'!$C:$C,0))</f>
        <v>0.01</v>
      </c>
      <c r="O753" s="189" t="str">
        <f>INDEX('Policy Characteristics'!I:I,MATCH(PolicyLevers!$C753,'Policy Characteristics'!$C:$C,0))</f>
        <v>% of fuel shifted</v>
      </c>
      <c r="P753" s="184" t="str">
        <f>INDEX('Policy Characteristics'!J:J,MATCH(PolicyLevers!$C753,'Policy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3" s="189" t="str">
        <f>INDEX('Policy Characteristics'!K:K,MATCH(PolicyLevers!$C753,'Policy Characteristics'!$C:$C,0))</f>
        <v>industry-ag-main.html#fuel-switching</v>
      </c>
      <c r="R753" s="189" t="str">
        <f>INDEX('Policy Characteristics'!L:L,MATCH(PolicyLevers!$C753,'Policy Characteristics'!$C:$C,0))</f>
        <v>industry-elec-and-hydrogen.html</v>
      </c>
      <c r="S753" s="205">
        <f>INDEX('Policy Characteristics'!M:M,MATCH(PolicyLevers!$C753,'Policy Characteristics'!$C:$C,0))</f>
        <v>0</v>
      </c>
      <c r="T753" s="184">
        <f>INDEX('Policy Characteristics'!N:N,MATCH(PolicyLevers!$C753,'Policy Characteristics'!$C:$C,0))</f>
        <v>0</v>
      </c>
      <c r="U753" s="181">
        <f>INDEX('Policy Characteristics'!O:O,MATCH(PolicyLevers!$C753,'Policy Characteristics'!$C:$C,0))</f>
        <v>0</v>
      </c>
    </row>
    <row r="754" spans="1:21" x14ac:dyDescent="0.25">
      <c r="A754" s="350" t="str">
        <f>INDEX('Policy Characteristics'!A:A,MATCH(PolicyLevers!$C754,'Policy Characteristics'!$C:$C,0))</f>
        <v>Industry</v>
      </c>
      <c r="B754" s="354" t="str">
        <f>INDEX('Policy Characteristics'!B:B,MATCH(PolicyLevers!$C754,'Policy Characteristics'!$C:$C,0))</f>
        <v>Electrification + Hydrogen</v>
      </c>
      <c r="C754" s="189" t="str">
        <f t="shared" si="37"/>
        <v>Fraction of Industrial Fuel Use Shifted to Other Fuels</v>
      </c>
      <c r="D754" s="191" t="s">
        <v>2080</v>
      </c>
      <c r="E754" s="184" t="s">
        <v>822</v>
      </c>
      <c r="F754" s="181" t="s">
        <v>1832</v>
      </c>
      <c r="G754" s="184" t="s">
        <v>2101</v>
      </c>
      <c r="H754" s="43">
        <v>1307</v>
      </c>
      <c r="I754" s="356" t="s">
        <v>310</v>
      </c>
      <c r="J754" s="189" t="str">
        <f>INDEX('Policy Characteristics'!D:D,MATCH(PolicyLevers!$C754,'Policy Characteristics'!$C:$C,0))</f>
        <v>Electrification + Hydrogen</v>
      </c>
      <c r="K754" s="189" t="str">
        <f>INDEX('Policy Characteristics'!E:E,MATCH(PolicyLevers!$C754,'Policy Characteristics'!$C:$C,0))</f>
        <v>indst fuel type shifting</v>
      </c>
      <c r="L754" s="190">
        <f>INDEX('Policy Characteristics'!F:F,MATCH(PolicyLevers!$C754,'Policy Characteristics'!$C:$C,0))</f>
        <v>0</v>
      </c>
      <c r="M754" s="190">
        <f>INDEX('Policy Characteristics'!G:G,MATCH(PolicyLevers!$C754,'Policy Characteristics'!$C:$C,0))</f>
        <v>1</v>
      </c>
      <c r="N754" s="251">
        <f>INDEX('Policy Characteristics'!H:H,MATCH(PolicyLevers!$C754,'Policy Characteristics'!$C:$C,0))</f>
        <v>0.01</v>
      </c>
      <c r="O754" s="189" t="str">
        <f>INDEX('Policy Characteristics'!I:I,MATCH(PolicyLevers!$C754,'Policy Characteristics'!$C:$C,0))</f>
        <v>% of fuel shifted</v>
      </c>
      <c r="P754" s="189" t="str">
        <f>INDEX('Policy Characteristics'!J:J,MATCH(PolicyLevers!$C754,'Policy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4" s="189" t="str">
        <f>INDEX('Policy Characteristics'!K:K,MATCH(PolicyLevers!$C754,'Policy Characteristics'!$C:$C,0))</f>
        <v>industry-ag-main.html#fuel-switching</v>
      </c>
      <c r="R754" s="189" t="str">
        <f>INDEX('Policy Characteristics'!L:L,MATCH(PolicyLevers!$C754,'Policy Characteristics'!$C:$C,0))</f>
        <v>industry-elec-and-hydrogen.html</v>
      </c>
      <c r="S754" s="205">
        <f>INDEX('Policy Characteristics'!M:M,MATCH(PolicyLevers!$C754,'Policy Characteristics'!$C:$C,0))</f>
        <v>0</v>
      </c>
      <c r="T754" s="184">
        <f>INDEX('Policy Characteristics'!N:N,MATCH(PolicyLevers!$C754,'Policy Characteristics'!$C:$C,0))</f>
        <v>0</v>
      </c>
      <c r="U754" s="181">
        <f>INDEX('Policy Characteristics'!O:O,MATCH(PolicyLevers!$C754,'Policy Characteristics'!$C:$C,0))</f>
        <v>0</v>
      </c>
    </row>
    <row r="755" spans="1:21" x14ac:dyDescent="0.25">
      <c r="A755" s="350" t="str">
        <f>INDEX('Policy Characteristics'!A:A,MATCH(PolicyLevers!$C755,'Policy Characteristics'!$C:$C,0))</f>
        <v>Industry</v>
      </c>
      <c r="B755" s="354" t="str">
        <f>INDEX('Policy Characteristics'!B:B,MATCH(PolicyLevers!$C755,'Policy Characteristics'!$C:$C,0))</f>
        <v>Electrification + Hydrogen</v>
      </c>
      <c r="C755" s="189" t="str">
        <f t="shared" si="37"/>
        <v>Fraction of Industrial Fuel Use Shifted to Other Fuels</v>
      </c>
      <c r="D755" s="191" t="s">
        <v>2079</v>
      </c>
      <c r="E755" s="184" t="s">
        <v>799</v>
      </c>
      <c r="F755" s="181" t="s">
        <v>2123</v>
      </c>
      <c r="G755" s="184" t="s">
        <v>2111</v>
      </c>
      <c r="H755" s="43">
        <v>1308</v>
      </c>
      <c r="I755" s="356" t="s">
        <v>310</v>
      </c>
      <c r="J755" s="189" t="str">
        <f>INDEX('Policy Characteristics'!D:D,MATCH(PolicyLevers!$C755,'Policy Characteristics'!$C:$C,0))</f>
        <v>Electrification + Hydrogen</v>
      </c>
      <c r="K755" s="189" t="str">
        <f>INDEX('Policy Characteristics'!E:E,MATCH(PolicyLevers!$C755,'Policy Characteristics'!$C:$C,0))</f>
        <v>indst fuel type shifting</v>
      </c>
      <c r="L755" s="190">
        <f>INDEX('Policy Characteristics'!F:F,MATCH(PolicyLevers!$C755,'Policy Characteristics'!$C:$C,0))</f>
        <v>0</v>
      </c>
      <c r="M755" s="190">
        <f>INDEX('Policy Characteristics'!G:G,MATCH(PolicyLevers!$C755,'Policy Characteristics'!$C:$C,0))</f>
        <v>1</v>
      </c>
      <c r="N755" s="251">
        <f>INDEX('Policy Characteristics'!H:H,MATCH(PolicyLevers!$C755,'Policy Characteristics'!$C:$C,0))</f>
        <v>0.01</v>
      </c>
      <c r="O755" s="189" t="str">
        <f>INDEX('Policy Characteristics'!I:I,MATCH(PolicyLevers!$C755,'Policy Characteristics'!$C:$C,0))</f>
        <v>% of fuel shifted</v>
      </c>
      <c r="P755" s="189" t="str">
        <f>INDEX('Policy Characteristics'!J:J,MATCH(PolicyLevers!$C755,'Policy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5" s="189" t="str">
        <f>INDEX('Policy Characteristics'!K:K,MATCH(PolicyLevers!$C755,'Policy Characteristics'!$C:$C,0))</f>
        <v>industry-ag-main.html#fuel-switching</v>
      </c>
      <c r="R755" s="189" t="str">
        <f>INDEX('Policy Characteristics'!L:L,MATCH(PolicyLevers!$C755,'Policy Characteristics'!$C:$C,0))</f>
        <v>industry-elec-and-hydrogen.html</v>
      </c>
      <c r="S755" s="205">
        <f>INDEX('Policy Characteristics'!M:M,MATCH(PolicyLevers!$C755,'Policy Characteristics'!$C:$C,0))</f>
        <v>0</v>
      </c>
      <c r="T755" s="184">
        <f>INDEX('Policy Characteristics'!N:N,MATCH(PolicyLevers!$C755,'Policy Characteristics'!$C:$C,0))</f>
        <v>0</v>
      </c>
      <c r="U755" s="181">
        <f>INDEX('Policy Characteristics'!O:O,MATCH(PolicyLevers!$C755,'Policy Characteristics'!$C:$C,0))</f>
        <v>0</v>
      </c>
    </row>
    <row r="756" spans="1:21" x14ac:dyDescent="0.25">
      <c r="A756" s="350" t="str">
        <f>INDEX('Policy Characteristics'!A:A,MATCH(PolicyLevers!$C756,'Policy Characteristics'!$C:$C,0))</f>
        <v>Industry</v>
      </c>
      <c r="B756" s="354" t="str">
        <f>INDEX('Policy Characteristics'!B:B,MATCH(PolicyLevers!$C756,'Policy Characteristics'!$C:$C,0))</f>
        <v>Electrification + Hydrogen</v>
      </c>
      <c r="C756" s="189" t="str">
        <f t="shared" si="37"/>
        <v>Fraction of Industrial Fuel Use Shifted to Other Fuels</v>
      </c>
      <c r="D756" s="191" t="s">
        <v>2079</v>
      </c>
      <c r="E756" s="184" t="s">
        <v>806</v>
      </c>
      <c r="F756" s="181" t="s">
        <v>2123</v>
      </c>
      <c r="G756" s="184" t="s">
        <v>2110</v>
      </c>
      <c r="H756" s="43">
        <v>1309</v>
      </c>
      <c r="I756" s="356" t="s">
        <v>332</v>
      </c>
      <c r="J756" s="189" t="str">
        <f>INDEX('Policy Characteristics'!D:D,MATCH(PolicyLevers!$C756,'Policy Characteristics'!$C:$C,0))</f>
        <v>Electrification + Hydrogen</v>
      </c>
      <c r="K756" s="189" t="str">
        <f>INDEX('Policy Characteristics'!E:E,MATCH(PolicyLevers!$C756,'Policy Characteristics'!$C:$C,0))</f>
        <v>indst fuel type shifting</v>
      </c>
      <c r="L756" s="190">
        <f>INDEX('Policy Characteristics'!F:F,MATCH(PolicyLevers!$C756,'Policy Characteristics'!$C:$C,0))</f>
        <v>0</v>
      </c>
      <c r="M756" s="190">
        <f>INDEX('Policy Characteristics'!G:G,MATCH(PolicyLevers!$C756,'Policy Characteristics'!$C:$C,0))</f>
        <v>1</v>
      </c>
      <c r="N756" s="251">
        <f>INDEX('Policy Characteristics'!H:H,MATCH(PolicyLevers!$C756,'Policy Characteristics'!$C:$C,0))</f>
        <v>0.01</v>
      </c>
      <c r="O756" s="189" t="str">
        <f>INDEX('Policy Characteristics'!I:I,MATCH(PolicyLevers!$C756,'Policy Characteristics'!$C:$C,0))</f>
        <v>% of fuel shifted</v>
      </c>
      <c r="P756" s="184" t="str">
        <f>INDEX('Policy Characteristics'!J:J,MATCH(PolicyLevers!$C756,'Policy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6" s="189" t="str">
        <f>INDEX('Policy Characteristics'!K:K,MATCH(PolicyLevers!$C756,'Policy Characteristics'!$C:$C,0))</f>
        <v>industry-ag-main.html#fuel-switching</v>
      </c>
      <c r="R756" s="189" t="str">
        <f>INDEX('Policy Characteristics'!L:L,MATCH(PolicyLevers!$C756,'Policy Characteristics'!$C:$C,0))</f>
        <v>industry-elec-and-hydrogen.html</v>
      </c>
      <c r="S756" s="205">
        <f>INDEX('Policy Characteristics'!M:M,MATCH(PolicyLevers!$C756,'Policy Characteristics'!$C:$C,0))</f>
        <v>0</v>
      </c>
      <c r="T756" s="184">
        <f>INDEX('Policy Characteristics'!N:N,MATCH(PolicyLevers!$C756,'Policy Characteristics'!$C:$C,0))</f>
        <v>0</v>
      </c>
      <c r="U756" s="181">
        <f>INDEX('Policy Characteristics'!O:O,MATCH(PolicyLevers!$C756,'Policy Characteristics'!$C:$C,0))</f>
        <v>0</v>
      </c>
    </row>
    <row r="757" spans="1:21" x14ac:dyDescent="0.25">
      <c r="A757" s="350" t="str">
        <f>INDEX('Policy Characteristics'!A:A,MATCH(PolicyLevers!$C757,'Policy Characteristics'!$C:$C,0))</f>
        <v>Industry</v>
      </c>
      <c r="B757" s="354" t="str">
        <f>INDEX('Policy Characteristics'!B:B,MATCH(PolicyLevers!$C757,'Policy Characteristics'!$C:$C,0))</f>
        <v>Electrification + Hydrogen</v>
      </c>
      <c r="C757" s="189" t="str">
        <f t="shared" si="37"/>
        <v>Fraction of Industrial Fuel Use Shifted to Other Fuels</v>
      </c>
      <c r="D757" s="191" t="s">
        <v>2079</v>
      </c>
      <c r="E757" s="184" t="s">
        <v>808</v>
      </c>
      <c r="F757" s="181" t="s">
        <v>2123</v>
      </c>
      <c r="G757" s="184" t="s">
        <v>2109</v>
      </c>
      <c r="H757" s="43">
        <v>1310</v>
      </c>
      <c r="I757" s="356" t="s">
        <v>332</v>
      </c>
      <c r="J757" s="189" t="str">
        <f>INDEX('Policy Characteristics'!D:D,MATCH(PolicyLevers!$C757,'Policy Characteristics'!$C:$C,0))</f>
        <v>Electrification + Hydrogen</v>
      </c>
      <c r="K757" s="189" t="str">
        <f>INDEX('Policy Characteristics'!E:E,MATCH(PolicyLevers!$C757,'Policy Characteristics'!$C:$C,0))</f>
        <v>indst fuel type shifting</v>
      </c>
      <c r="L757" s="190">
        <f>INDEX('Policy Characteristics'!F:F,MATCH(PolicyLevers!$C757,'Policy Characteristics'!$C:$C,0))</f>
        <v>0</v>
      </c>
      <c r="M757" s="190">
        <f>INDEX('Policy Characteristics'!G:G,MATCH(PolicyLevers!$C757,'Policy Characteristics'!$C:$C,0))</f>
        <v>1</v>
      </c>
      <c r="N757" s="251">
        <f>INDEX('Policy Characteristics'!H:H,MATCH(PolicyLevers!$C757,'Policy Characteristics'!$C:$C,0))</f>
        <v>0.01</v>
      </c>
      <c r="O757" s="189" t="str">
        <f>INDEX('Policy Characteristics'!I:I,MATCH(PolicyLevers!$C757,'Policy Characteristics'!$C:$C,0))</f>
        <v>% of fuel shifted</v>
      </c>
      <c r="P757" s="184" t="str">
        <f>INDEX('Policy Characteristics'!J:J,MATCH(PolicyLevers!$C757,'Policy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7" s="189" t="str">
        <f>INDEX('Policy Characteristics'!K:K,MATCH(PolicyLevers!$C757,'Policy Characteristics'!$C:$C,0))</f>
        <v>industry-ag-main.html#fuel-switching</v>
      </c>
      <c r="R757" s="189" t="str">
        <f>INDEX('Policy Characteristics'!L:L,MATCH(PolicyLevers!$C757,'Policy Characteristics'!$C:$C,0))</f>
        <v>industry-elec-and-hydrogen.html</v>
      </c>
      <c r="S757" s="205">
        <f>INDEX('Policy Characteristics'!M:M,MATCH(PolicyLevers!$C757,'Policy Characteristics'!$C:$C,0))</f>
        <v>0</v>
      </c>
      <c r="T757" s="184">
        <f>INDEX('Policy Characteristics'!N:N,MATCH(PolicyLevers!$C757,'Policy Characteristics'!$C:$C,0))</f>
        <v>0</v>
      </c>
      <c r="U757" s="181">
        <f>INDEX('Policy Characteristics'!O:O,MATCH(PolicyLevers!$C757,'Policy Characteristics'!$C:$C,0))</f>
        <v>0</v>
      </c>
    </row>
    <row r="758" spans="1:21" x14ac:dyDescent="0.25">
      <c r="A758" s="350" t="str">
        <f>INDEX('Policy Characteristics'!A:A,MATCH(PolicyLevers!$C758,'Policy Characteristics'!$C:$C,0))</f>
        <v>Industry</v>
      </c>
      <c r="B758" s="354" t="str">
        <f>INDEX('Policy Characteristics'!B:B,MATCH(PolicyLevers!$C758,'Policy Characteristics'!$C:$C,0))</f>
        <v>Electrification + Hydrogen</v>
      </c>
      <c r="C758" s="189" t="str">
        <f t="shared" si="37"/>
        <v>Fraction of Industrial Fuel Use Shifted to Other Fuels</v>
      </c>
      <c r="D758" s="191" t="s">
        <v>2079</v>
      </c>
      <c r="E758" s="184" t="s">
        <v>810</v>
      </c>
      <c r="F758" s="181" t="s">
        <v>2123</v>
      </c>
      <c r="G758" s="184" t="s">
        <v>2108</v>
      </c>
      <c r="H758" s="43">
        <v>1311</v>
      </c>
      <c r="I758" s="356" t="s">
        <v>332</v>
      </c>
      <c r="J758" s="189" t="str">
        <f>INDEX('Policy Characteristics'!D:D,MATCH(PolicyLevers!$C758,'Policy Characteristics'!$C:$C,0))</f>
        <v>Electrification + Hydrogen</v>
      </c>
      <c r="K758" s="189" t="str">
        <f>INDEX('Policy Characteristics'!E:E,MATCH(PolicyLevers!$C758,'Policy Characteristics'!$C:$C,0))</f>
        <v>indst fuel type shifting</v>
      </c>
      <c r="L758" s="190">
        <f>INDEX('Policy Characteristics'!F:F,MATCH(PolicyLevers!$C758,'Policy Characteristics'!$C:$C,0))</f>
        <v>0</v>
      </c>
      <c r="M758" s="190">
        <f>INDEX('Policy Characteristics'!G:G,MATCH(PolicyLevers!$C758,'Policy Characteristics'!$C:$C,0))</f>
        <v>1</v>
      </c>
      <c r="N758" s="251">
        <f>INDEX('Policy Characteristics'!H:H,MATCH(PolicyLevers!$C758,'Policy Characteristics'!$C:$C,0))</f>
        <v>0.01</v>
      </c>
      <c r="O758" s="189" t="str">
        <f>INDEX('Policy Characteristics'!I:I,MATCH(PolicyLevers!$C758,'Policy Characteristics'!$C:$C,0))</f>
        <v>% of fuel shifted</v>
      </c>
      <c r="P758" s="184" t="str">
        <f>INDEX('Policy Characteristics'!J:J,MATCH(PolicyLevers!$C758,'Policy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8" s="189" t="str">
        <f>INDEX('Policy Characteristics'!K:K,MATCH(PolicyLevers!$C758,'Policy Characteristics'!$C:$C,0))</f>
        <v>industry-ag-main.html#fuel-switching</v>
      </c>
      <c r="R758" s="189" t="str">
        <f>INDEX('Policy Characteristics'!L:L,MATCH(PolicyLevers!$C758,'Policy Characteristics'!$C:$C,0))</f>
        <v>industry-elec-and-hydrogen.html</v>
      </c>
      <c r="S758" s="205">
        <f>INDEX('Policy Characteristics'!M:M,MATCH(PolicyLevers!$C758,'Policy Characteristics'!$C:$C,0))</f>
        <v>0</v>
      </c>
      <c r="T758" s="184">
        <f>INDEX('Policy Characteristics'!N:N,MATCH(PolicyLevers!$C758,'Policy Characteristics'!$C:$C,0))</f>
        <v>0</v>
      </c>
      <c r="U758" s="181">
        <f>INDEX('Policy Characteristics'!O:O,MATCH(PolicyLevers!$C758,'Policy Characteristics'!$C:$C,0))</f>
        <v>0</v>
      </c>
    </row>
    <row r="759" spans="1:21" x14ac:dyDescent="0.25">
      <c r="A759" s="350" t="str">
        <f>INDEX('Policy Characteristics'!A:A,MATCH(PolicyLevers!$C759,'Policy Characteristics'!$C:$C,0))</f>
        <v>Industry</v>
      </c>
      <c r="B759" s="354" t="str">
        <f>INDEX('Policy Characteristics'!B:B,MATCH(PolicyLevers!$C759,'Policy Characteristics'!$C:$C,0))</f>
        <v>Electrification + Hydrogen</v>
      </c>
      <c r="C759" s="189" t="str">
        <f t="shared" si="37"/>
        <v>Fraction of Industrial Fuel Use Shifted to Other Fuels</v>
      </c>
      <c r="D759" s="191" t="s">
        <v>2079</v>
      </c>
      <c r="E759" s="184" t="s">
        <v>812</v>
      </c>
      <c r="F759" s="181" t="s">
        <v>2123</v>
      </c>
      <c r="G759" s="184" t="s">
        <v>2107</v>
      </c>
      <c r="H759" s="43">
        <v>1312</v>
      </c>
      <c r="I759" s="356" t="s">
        <v>332</v>
      </c>
      <c r="J759" s="189" t="str">
        <f>INDEX('Policy Characteristics'!D:D,MATCH(PolicyLevers!$C759,'Policy Characteristics'!$C:$C,0))</f>
        <v>Electrification + Hydrogen</v>
      </c>
      <c r="K759" s="189" t="str">
        <f>INDEX('Policy Characteristics'!E:E,MATCH(PolicyLevers!$C759,'Policy Characteristics'!$C:$C,0))</f>
        <v>indst fuel type shifting</v>
      </c>
      <c r="L759" s="190">
        <f>INDEX('Policy Characteristics'!F:F,MATCH(PolicyLevers!$C759,'Policy Characteristics'!$C:$C,0))</f>
        <v>0</v>
      </c>
      <c r="M759" s="190">
        <f>INDEX('Policy Characteristics'!G:G,MATCH(PolicyLevers!$C759,'Policy Characteristics'!$C:$C,0))</f>
        <v>1</v>
      </c>
      <c r="N759" s="251">
        <f>INDEX('Policy Characteristics'!H:H,MATCH(PolicyLevers!$C759,'Policy Characteristics'!$C:$C,0))</f>
        <v>0.01</v>
      </c>
      <c r="O759" s="189" t="str">
        <f>INDEX('Policy Characteristics'!I:I,MATCH(PolicyLevers!$C759,'Policy Characteristics'!$C:$C,0))</f>
        <v>% of fuel shifted</v>
      </c>
      <c r="P759" s="184" t="str">
        <f>INDEX('Policy Characteristics'!J:J,MATCH(PolicyLevers!$C759,'Policy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59" s="189" t="str">
        <f>INDEX('Policy Characteristics'!K:K,MATCH(PolicyLevers!$C759,'Policy Characteristics'!$C:$C,0))</f>
        <v>industry-ag-main.html#fuel-switching</v>
      </c>
      <c r="R759" s="189" t="str">
        <f>INDEX('Policy Characteristics'!L:L,MATCH(PolicyLevers!$C759,'Policy Characteristics'!$C:$C,0))</f>
        <v>industry-elec-and-hydrogen.html</v>
      </c>
      <c r="S759" s="205">
        <f>INDEX('Policy Characteristics'!M:M,MATCH(PolicyLevers!$C759,'Policy Characteristics'!$C:$C,0))</f>
        <v>0</v>
      </c>
      <c r="T759" s="184">
        <f>INDEX('Policy Characteristics'!N:N,MATCH(PolicyLevers!$C759,'Policy Characteristics'!$C:$C,0))</f>
        <v>0</v>
      </c>
      <c r="U759" s="181">
        <f>INDEX('Policy Characteristics'!O:O,MATCH(PolicyLevers!$C759,'Policy Characteristics'!$C:$C,0))</f>
        <v>0</v>
      </c>
    </row>
    <row r="760" spans="1:21" x14ac:dyDescent="0.25">
      <c r="A760" s="350" t="str">
        <f>INDEX('Policy Characteristics'!A:A,MATCH(PolicyLevers!$C760,'Policy Characteristics'!$C:$C,0))</f>
        <v>Industry</v>
      </c>
      <c r="B760" s="354" t="str">
        <f>INDEX('Policy Characteristics'!B:B,MATCH(PolicyLevers!$C760,'Policy Characteristics'!$C:$C,0))</f>
        <v>Electrification + Hydrogen</v>
      </c>
      <c r="C760" s="189" t="str">
        <f t="shared" si="37"/>
        <v>Fraction of Industrial Fuel Use Shifted to Other Fuels</v>
      </c>
      <c r="D760" s="191" t="s">
        <v>2079</v>
      </c>
      <c r="E760" s="184" t="s">
        <v>814</v>
      </c>
      <c r="F760" s="181" t="s">
        <v>2123</v>
      </c>
      <c r="G760" s="184" t="s">
        <v>2106</v>
      </c>
      <c r="H760" s="43">
        <v>1313</v>
      </c>
      <c r="I760" s="356" t="s">
        <v>332</v>
      </c>
      <c r="J760" s="189" t="str">
        <f>INDEX('Policy Characteristics'!D:D,MATCH(PolicyLevers!$C760,'Policy Characteristics'!$C:$C,0))</f>
        <v>Electrification + Hydrogen</v>
      </c>
      <c r="K760" s="189" t="str">
        <f>INDEX('Policy Characteristics'!E:E,MATCH(PolicyLevers!$C760,'Policy Characteristics'!$C:$C,0))</f>
        <v>indst fuel type shifting</v>
      </c>
      <c r="L760" s="190">
        <f>INDEX('Policy Characteristics'!F:F,MATCH(PolicyLevers!$C760,'Policy Characteristics'!$C:$C,0))</f>
        <v>0</v>
      </c>
      <c r="M760" s="190">
        <f>INDEX('Policy Characteristics'!G:G,MATCH(PolicyLevers!$C760,'Policy Characteristics'!$C:$C,0))</f>
        <v>1</v>
      </c>
      <c r="N760" s="251">
        <f>INDEX('Policy Characteristics'!H:H,MATCH(PolicyLevers!$C760,'Policy Characteristics'!$C:$C,0))</f>
        <v>0.01</v>
      </c>
      <c r="O760" s="189" t="str">
        <f>INDEX('Policy Characteristics'!I:I,MATCH(PolicyLevers!$C760,'Policy Characteristics'!$C:$C,0))</f>
        <v>% of fuel shifted</v>
      </c>
      <c r="P760" s="184" t="str">
        <f>INDEX('Policy Characteristics'!J:J,MATCH(PolicyLevers!$C760,'Policy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0" s="189" t="str">
        <f>INDEX('Policy Characteristics'!K:K,MATCH(PolicyLevers!$C760,'Policy Characteristics'!$C:$C,0))</f>
        <v>industry-ag-main.html#fuel-switching</v>
      </c>
      <c r="R760" s="189" t="str">
        <f>INDEX('Policy Characteristics'!L:L,MATCH(PolicyLevers!$C760,'Policy Characteristics'!$C:$C,0))</f>
        <v>industry-elec-and-hydrogen.html</v>
      </c>
      <c r="S760" s="205">
        <f>INDEX('Policy Characteristics'!M:M,MATCH(PolicyLevers!$C760,'Policy Characteristics'!$C:$C,0))</f>
        <v>0</v>
      </c>
      <c r="T760" s="184">
        <f>INDEX('Policy Characteristics'!N:N,MATCH(PolicyLevers!$C760,'Policy Characteristics'!$C:$C,0))</f>
        <v>0</v>
      </c>
      <c r="U760" s="181">
        <f>INDEX('Policy Characteristics'!O:O,MATCH(PolicyLevers!$C760,'Policy Characteristics'!$C:$C,0))</f>
        <v>0</v>
      </c>
    </row>
    <row r="761" spans="1:21" x14ac:dyDescent="0.25">
      <c r="A761" s="350" t="str">
        <f>INDEX('Policy Characteristics'!A:A,MATCH(PolicyLevers!$C761,'Policy Characteristics'!$C:$C,0))</f>
        <v>Industry</v>
      </c>
      <c r="B761" s="354" t="str">
        <f>INDEX('Policy Characteristics'!B:B,MATCH(PolicyLevers!$C761,'Policy Characteristics'!$C:$C,0))</f>
        <v>Electrification + Hydrogen</v>
      </c>
      <c r="C761" s="189" t="str">
        <f t="shared" si="37"/>
        <v>Fraction of Industrial Fuel Use Shifted to Other Fuels</v>
      </c>
      <c r="D761" s="191" t="s">
        <v>2079</v>
      </c>
      <c r="E761" s="184" t="s">
        <v>816</v>
      </c>
      <c r="F761" s="181" t="s">
        <v>2123</v>
      </c>
      <c r="G761" s="184" t="s">
        <v>2105</v>
      </c>
      <c r="H761" s="43">
        <v>1314</v>
      </c>
      <c r="I761" s="356" t="s">
        <v>332</v>
      </c>
      <c r="J761" s="189" t="str">
        <f>INDEX('Policy Characteristics'!D:D,MATCH(PolicyLevers!$C761,'Policy Characteristics'!$C:$C,0))</f>
        <v>Electrification + Hydrogen</v>
      </c>
      <c r="K761" s="189" t="str">
        <f>INDEX('Policy Characteristics'!E:E,MATCH(PolicyLevers!$C761,'Policy Characteristics'!$C:$C,0))</f>
        <v>indst fuel type shifting</v>
      </c>
      <c r="L761" s="190">
        <f>INDEX('Policy Characteristics'!F:F,MATCH(PolicyLevers!$C761,'Policy Characteristics'!$C:$C,0))</f>
        <v>0</v>
      </c>
      <c r="M761" s="190">
        <f>INDEX('Policy Characteristics'!G:G,MATCH(PolicyLevers!$C761,'Policy Characteristics'!$C:$C,0))</f>
        <v>1</v>
      </c>
      <c r="N761" s="251">
        <f>INDEX('Policy Characteristics'!H:H,MATCH(PolicyLevers!$C761,'Policy Characteristics'!$C:$C,0))</f>
        <v>0.01</v>
      </c>
      <c r="O761" s="189" t="str">
        <f>INDEX('Policy Characteristics'!I:I,MATCH(PolicyLevers!$C761,'Policy Characteristics'!$C:$C,0))</f>
        <v>% of fuel shifted</v>
      </c>
      <c r="P761" s="184" t="str">
        <f>INDEX('Policy Characteristics'!J:J,MATCH(PolicyLevers!$C761,'Policy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1" s="189" t="str">
        <f>INDEX('Policy Characteristics'!K:K,MATCH(PolicyLevers!$C761,'Policy Characteristics'!$C:$C,0))</f>
        <v>industry-ag-main.html#fuel-switching</v>
      </c>
      <c r="R761" s="189" t="str">
        <f>INDEX('Policy Characteristics'!L:L,MATCH(PolicyLevers!$C761,'Policy Characteristics'!$C:$C,0))</f>
        <v>industry-elec-and-hydrogen.html</v>
      </c>
      <c r="S761" s="205">
        <f>INDEX('Policy Characteristics'!M:M,MATCH(PolicyLevers!$C761,'Policy Characteristics'!$C:$C,0))</f>
        <v>0</v>
      </c>
      <c r="T761" s="184">
        <f>INDEX('Policy Characteristics'!N:N,MATCH(PolicyLevers!$C761,'Policy Characteristics'!$C:$C,0))</f>
        <v>0</v>
      </c>
      <c r="U761" s="181">
        <f>INDEX('Policy Characteristics'!O:O,MATCH(PolicyLevers!$C761,'Policy Characteristics'!$C:$C,0))</f>
        <v>0</v>
      </c>
    </row>
    <row r="762" spans="1:21" x14ac:dyDescent="0.25">
      <c r="A762" s="350" t="str">
        <f>INDEX('Policy Characteristics'!A:A,MATCH(PolicyLevers!$C762,'Policy Characteristics'!$C:$C,0))</f>
        <v>Industry</v>
      </c>
      <c r="B762" s="354" t="str">
        <f>INDEX('Policy Characteristics'!B:B,MATCH(PolicyLevers!$C762,'Policy Characteristics'!$C:$C,0))</f>
        <v>Electrification + Hydrogen</v>
      </c>
      <c r="C762" s="189" t="str">
        <f t="shared" si="37"/>
        <v>Fraction of Industrial Fuel Use Shifted to Other Fuels</v>
      </c>
      <c r="D762" s="191" t="s">
        <v>2079</v>
      </c>
      <c r="E762" s="184" t="s">
        <v>818</v>
      </c>
      <c r="F762" s="181" t="s">
        <v>2123</v>
      </c>
      <c r="G762" s="184" t="s">
        <v>2104</v>
      </c>
      <c r="H762" s="43">
        <v>1315</v>
      </c>
      <c r="I762" s="356" t="s">
        <v>332</v>
      </c>
      <c r="J762" s="189" t="str">
        <f>INDEX('Policy Characteristics'!D:D,MATCH(PolicyLevers!$C762,'Policy Characteristics'!$C:$C,0))</f>
        <v>Electrification + Hydrogen</v>
      </c>
      <c r="K762" s="189" t="str">
        <f>INDEX('Policy Characteristics'!E:E,MATCH(PolicyLevers!$C762,'Policy Characteristics'!$C:$C,0))</f>
        <v>indst fuel type shifting</v>
      </c>
      <c r="L762" s="190">
        <f>INDEX('Policy Characteristics'!F:F,MATCH(PolicyLevers!$C762,'Policy Characteristics'!$C:$C,0))</f>
        <v>0</v>
      </c>
      <c r="M762" s="190">
        <f>INDEX('Policy Characteristics'!G:G,MATCH(PolicyLevers!$C762,'Policy Characteristics'!$C:$C,0))</f>
        <v>1</v>
      </c>
      <c r="N762" s="251">
        <f>INDEX('Policy Characteristics'!H:H,MATCH(PolicyLevers!$C762,'Policy Characteristics'!$C:$C,0))</f>
        <v>0.01</v>
      </c>
      <c r="O762" s="189" t="str">
        <f>INDEX('Policy Characteristics'!I:I,MATCH(PolicyLevers!$C762,'Policy Characteristics'!$C:$C,0))</f>
        <v>% of fuel shifted</v>
      </c>
      <c r="P762" s="184" t="str">
        <f>INDEX('Policy Characteristics'!J:J,MATCH(PolicyLevers!$C762,'Policy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2" s="189" t="str">
        <f>INDEX('Policy Characteristics'!K:K,MATCH(PolicyLevers!$C762,'Policy Characteristics'!$C:$C,0))</f>
        <v>industry-ag-main.html#fuel-switching</v>
      </c>
      <c r="R762" s="189" t="str">
        <f>INDEX('Policy Characteristics'!L:L,MATCH(PolicyLevers!$C762,'Policy Characteristics'!$C:$C,0))</f>
        <v>industry-elec-and-hydrogen.html</v>
      </c>
      <c r="S762" s="205">
        <f>INDEX('Policy Characteristics'!M:M,MATCH(PolicyLevers!$C762,'Policy Characteristics'!$C:$C,0))</f>
        <v>0</v>
      </c>
      <c r="T762" s="184">
        <f>INDEX('Policy Characteristics'!N:N,MATCH(PolicyLevers!$C762,'Policy Characteristics'!$C:$C,0))</f>
        <v>0</v>
      </c>
      <c r="U762" s="181">
        <f>INDEX('Policy Characteristics'!O:O,MATCH(PolicyLevers!$C762,'Policy Characteristics'!$C:$C,0))</f>
        <v>0</v>
      </c>
    </row>
    <row r="763" spans="1:21" x14ac:dyDescent="0.25">
      <c r="A763" s="350" t="str">
        <f>INDEX('Policy Characteristics'!A:A,MATCH(PolicyLevers!$C763,'Policy Characteristics'!$C:$C,0))</f>
        <v>Industry</v>
      </c>
      <c r="B763" s="354" t="str">
        <f>INDEX('Policy Characteristics'!B:B,MATCH(PolicyLevers!$C763,'Policy Characteristics'!$C:$C,0))</f>
        <v>Electrification + Hydrogen</v>
      </c>
      <c r="C763" s="189" t="str">
        <f t="shared" si="37"/>
        <v>Fraction of Industrial Fuel Use Shifted to Other Fuels</v>
      </c>
      <c r="D763" s="191" t="s">
        <v>2079</v>
      </c>
      <c r="E763" s="184" t="s">
        <v>820</v>
      </c>
      <c r="F763" s="181" t="s">
        <v>2123</v>
      </c>
      <c r="G763" s="184" t="s">
        <v>2103</v>
      </c>
      <c r="H763" s="43">
        <v>1316</v>
      </c>
      <c r="I763" s="356" t="s">
        <v>332</v>
      </c>
      <c r="J763" s="189" t="str">
        <f>INDEX('Policy Characteristics'!D:D,MATCH(PolicyLevers!$C763,'Policy Characteristics'!$C:$C,0))</f>
        <v>Electrification + Hydrogen</v>
      </c>
      <c r="K763" s="189" t="str">
        <f>INDEX('Policy Characteristics'!E:E,MATCH(PolicyLevers!$C763,'Policy Characteristics'!$C:$C,0))</f>
        <v>indst fuel type shifting</v>
      </c>
      <c r="L763" s="190">
        <f>INDEX('Policy Characteristics'!F:F,MATCH(PolicyLevers!$C763,'Policy Characteristics'!$C:$C,0))</f>
        <v>0</v>
      </c>
      <c r="M763" s="190">
        <f>INDEX('Policy Characteristics'!G:G,MATCH(PolicyLevers!$C763,'Policy Characteristics'!$C:$C,0))</f>
        <v>1</v>
      </c>
      <c r="N763" s="251">
        <f>INDEX('Policy Characteristics'!H:H,MATCH(PolicyLevers!$C763,'Policy Characteristics'!$C:$C,0))</f>
        <v>0.01</v>
      </c>
      <c r="O763" s="189" t="str">
        <f>INDEX('Policy Characteristics'!I:I,MATCH(PolicyLevers!$C763,'Policy Characteristics'!$C:$C,0))</f>
        <v>% of fuel shifted</v>
      </c>
      <c r="P763" s="184" t="str">
        <f>INDEX('Policy Characteristics'!J:J,MATCH(PolicyLevers!$C763,'Policy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3" s="189" t="str">
        <f>INDEX('Policy Characteristics'!K:K,MATCH(PolicyLevers!$C763,'Policy Characteristics'!$C:$C,0))</f>
        <v>industry-ag-main.html#fuel-switching</v>
      </c>
      <c r="R763" s="189" t="str">
        <f>INDEX('Policy Characteristics'!L:L,MATCH(PolicyLevers!$C763,'Policy Characteristics'!$C:$C,0))</f>
        <v>industry-elec-and-hydrogen.html</v>
      </c>
      <c r="S763" s="205">
        <f>INDEX('Policy Characteristics'!M:M,MATCH(PolicyLevers!$C763,'Policy Characteristics'!$C:$C,0))</f>
        <v>0</v>
      </c>
      <c r="T763" s="184">
        <f>INDEX('Policy Characteristics'!N:N,MATCH(PolicyLevers!$C763,'Policy Characteristics'!$C:$C,0))</f>
        <v>0</v>
      </c>
      <c r="U763" s="181">
        <f>INDEX('Policy Characteristics'!O:O,MATCH(PolicyLevers!$C763,'Policy Characteristics'!$C:$C,0))</f>
        <v>0</v>
      </c>
    </row>
    <row r="764" spans="1:21" x14ac:dyDescent="0.25">
      <c r="A764" s="350" t="str">
        <f>INDEX('Policy Characteristics'!A:A,MATCH(PolicyLevers!$C764,'Policy Characteristics'!$C:$C,0))</f>
        <v>Industry</v>
      </c>
      <c r="B764" s="354" t="str">
        <f>INDEX('Policy Characteristics'!B:B,MATCH(PolicyLevers!$C764,'Policy Characteristics'!$C:$C,0))</f>
        <v>Electrification + Hydrogen</v>
      </c>
      <c r="C764" s="189" t="str">
        <f t="shared" si="37"/>
        <v>Fraction of Industrial Fuel Use Shifted to Other Fuels</v>
      </c>
      <c r="D764" s="191" t="s">
        <v>2079</v>
      </c>
      <c r="E764" s="184" t="s">
        <v>822</v>
      </c>
      <c r="F764" s="181" t="s">
        <v>2123</v>
      </c>
      <c r="G764" s="184" t="s">
        <v>2101</v>
      </c>
      <c r="H764" s="43">
        <v>1317</v>
      </c>
      <c r="I764" s="356" t="s">
        <v>310</v>
      </c>
      <c r="J764" s="189" t="str">
        <f>INDEX('Policy Characteristics'!D:D,MATCH(PolicyLevers!$C764,'Policy Characteristics'!$C:$C,0))</f>
        <v>Electrification + Hydrogen</v>
      </c>
      <c r="K764" s="189" t="str">
        <f>INDEX('Policy Characteristics'!E:E,MATCH(PolicyLevers!$C764,'Policy Characteristics'!$C:$C,0))</f>
        <v>indst fuel type shifting</v>
      </c>
      <c r="L764" s="190">
        <f>INDEX('Policy Characteristics'!F:F,MATCH(PolicyLevers!$C764,'Policy Characteristics'!$C:$C,0))</f>
        <v>0</v>
      </c>
      <c r="M764" s="190">
        <f>INDEX('Policy Characteristics'!G:G,MATCH(PolicyLevers!$C764,'Policy Characteristics'!$C:$C,0))</f>
        <v>1</v>
      </c>
      <c r="N764" s="251">
        <f>INDEX('Policy Characteristics'!H:H,MATCH(PolicyLevers!$C764,'Policy Characteristics'!$C:$C,0))</f>
        <v>0.01</v>
      </c>
      <c r="O764" s="189" t="str">
        <f>INDEX('Policy Characteristics'!I:I,MATCH(PolicyLevers!$C764,'Policy Characteristics'!$C:$C,0))</f>
        <v>% of fuel shifted</v>
      </c>
      <c r="P764" s="189" t="str">
        <f>INDEX('Policy Characteristics'!J:J,MATCH(PolicyLevers!$C764,'Policy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4" s="189" t="str">
        <f>INDEX('Policy Characteristics'!K:K,MATCH(PolicyLevers!$C764,'Policy Characteristics'!$C:$C,0))</f>
        <v>industry-ag-main.html#fuel-switching</v>
      </c>
      <c r="R764" s="189" t="str">
        <f>INDEX('Policy Characteristics'!L:L,MATCH(PolicyLevers!$C764,'Policy Characteristics'!$C:$C,0))</f>
        <v>industry-elec-and-hydrogen.html</v>
      </c>
      <c r="S764" s="205">
        <f>INDEX('Policy Characteristics'!M:M,MATCH(PolicyLevers!$C764,'Policy Characteristics'!$C:$C,0))</f>
        <v>0</v>
      </c>
      <c r="T764" s="184">
        <f>INDEX('Policy Characteristics'!N:N,MATCH(PolicyLevers!$C764,'Policy Characteristics'!$C:$C,0))</f>
        <v>0</v>
      </c>
      <c r="U764" s="181">
        <f>INDEX('Policy Characteristics'!O:O,MATCH(PolicyLevers!$C764,'Policy Characteristics'!$C:$C,0))</f>
        <v>0</v>
      </c>
    </row>
    <row r="765" spans="1:21" x14ac:dyDescent="0.25">
      <c r="A765" s="350" t="str">
        <f>INDEX('Policy Characteristics'!A:A,MATCH(PolicyLevers!$C765,'Policy Characteristics'!$C:$C,0))</f>
        <v>Industry</v>
      </c>
      <c r="B765" s="354" t="str">
        <f>INDEX('Policy Characteristics'!B:B,MATCH(PolicyLevers!$C765,'Policy Characteristics'!$C:$C,0))</f>
        <v>Electrification + Hydrogen</v>
      </c>
      <c r="C765" s="189" t="str">
        <f t="shared" si="37"/>
        <v>Fraction of Industrial Fuel Use Shifted to Other Fuels</v>
      </c>
      <c r="D765" s="191" t="s">
        <v>2077</v>
      </c>
      <c r="E765" s="184" t="s">
        <v>799</v>
      </c>
      <c r="F765" s="181" t="s">
        <v>2122</v>
      </c>
      <c r="G765" s="184" t="s">
        <v>2111</v>
      </c>
      <c r="H765" s="43">
        <v>1318</v>
      </c>
      <c r="I765" s="356" t="s">
        <v>310</v>
      </c>
      <c r="J765" s="189" t="str">
        <f>INDEX('Policy Characteristics'!D:D,MATCH(PolicyLevers!$C765,'Policy Characteristics'!$C:$C,0))</f>
        <v>Electrification + Hydrogen</v>
      </c>
      <c r="K765" s="189" t="str">
        <f>INDEX('Policy Characteristics'!E:E,MATCH(PolicyLevers!$C765,'Policy Characteristics'!$C:$C,0))</f>
        <v>indst fuel type shifting</v>
      </c>
      <c r="L765" s="190">
        <f>INDEX('Policy Characteristics'!F:F,MATCH(PolicyLevers!$C765,'Policy Characteristics'!$C:$C,0))</f>
        <v>0</v>
      </c>
      <c r="M765" s="190">
        <f>INDEX('Policy Characteristics'!G:G,MATCH(PolicyLevers!$C765,'Policy Characteristics'!$C:$C,0))</f>
        <v>1</v>
      </c>
      <c r="N765" s="251">
        <f>INDEX('Policy Characteristics'!H:H,MATCH(PolicyLevers!$C765,'Policy Characteristics'!$C:$C,0))</f>
        <v>0.01</v>
      </c>
      <c r="O765" s="189" t="str">
        <f>INDEX('Policy Characteristics'!I:I,MATCH(PolicyLevers!$C765,'Policy Characteristics'!$C:$C,0))</f>
        <v>% of fuel shifted</v>
      </c>
      <c r="P765" s="189" t="str">
        <f>INDEX('Policy Characteristics'!J:J,MATCH(PolicyLevers!$C765,'Policy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5" s="189" t="str">
        <f>INDEX('Policy Characteristics'!K:K,MATCH(PolicyLevers!$C765,'Policy Characteristics'!$C:$C,0))</f>
        <v>industry-ag-main.html#fuel-switching</v>
      </c>
      <c r="R765" s="189" t="str">
        <f>INDEX('Policy Characteristics'!L:L,MATCH(PolicyLevers!$C765,'Policy Characteristics'!$C:$C,0))</f>
        <v>industry-elec-and-hydrogen.html</v>
      </c>
      <c r="S765" s="205">
        <f>INDEX('Policy Characteristics'!M:M,MATCH(PolicyLevers!$C765,'Policy Characteristics'!$C:$C,0))</f>
        <v>0</v>
      </c>
      <c r="T765" s="184">
        <f>INDEX('Policy Characteristics'!N:N,MATCH(PolicyLevers!$C765,'Policy Characteristics'!$C:$C,0))</f>
        <v>0</v>
      </c>
      <c r="U765" s="181">
        <f>INDEX('Policy Characteristics'!O:O,MATCH(PolicyLevers!$C765,'Policy Characteristics'!$C:$C,0))</f>
        <v>0</v>
      </c>
    </row>
    <row r="766" spans="1:21" x14ac:dyDescent="0.25">
      <c r="A766" s="350" t="str">
        <f>INDEX('Policy Characteristics'!A:A,MATCH(PolicyLevers!$C766,'Policy Characteristics'!$C:$C,0))</f>
        <v>Industry</v>
      </c>
      <c r="B766" s="354" t="str">
        <f>INDEX('Policy Characteristics'!B:B,MATCH(PolicyLevers!$C766,'Policy Characteristics'!$C:$C,0))</f>
        <v>Electrification + Hydrogen</v>
      </c>
      <c r="C766" s="189" t="str">
        <f t="shared" si="37"/>
        <v>Fraction of Industrial Fuel Use Shifted to Other Fuels</v>
      </c>
      <c r="D766" s="191" t="s">
        <v>2077</v>
      </c>
      <c r="E766" s="184" t="s">
        <v>806</v>
      </c>
      <c r="F766" s="181" t="s">
        <v>2122</v>
      </c>
      <c r="G766" s="184" t="s">
        <v>2110</v>
      </c>
      <c r="H766" s="43">
        <v>1319</v>
      </c>
      <c r="I766" s="356" t="s">
        <v>332</v>
      </c>
      <c r="J766" s="189" t="str">
        <f>INDEX('Policy Characteristics'!D:D,MATCH(PolicyLevers!$C766,'Policy Characteristics'!$C:$C,0))</f>
        <v>Electrification + Hydrogen</v>
      </c>
      <c r="K766" s="189" t="str">
        <f>INDEX('Policy Characteristics'!E:E,MATCH(PolicyLevers!$C766,'Policy Characteristics'!$C:$C,0))</f>
        <v>indst fuel type shifting</v>
      </c>
      <c r="L766" s="190">
        <f>INDEX('Policy Characteristics'!F:F,MATCH(PolicyLevers!$C766,'Policy Characteristics'!$C:$C,0))</f>
        <v>0</v>
      </c>
      <c r="M766" s="190">
        <f>INDEX('Policy Characteristics'!G:G,MATCH(PolicyLevers!$C766,'Policy Characteristics'!$C:$C,0))</f>
        <v>1</v>
      </c>
      <c r="N766" s="251">
        <f>INDEX('Policy Characteristics'!H:H,MATCH(PolicyLevers!$C766,'Policy Characteristics'!$C:$C,0))</f>
        <v>0.01</v>
      </c>
      <c r="O766" s="189" t="str">
        <f>INDEX('Policy Characteristics'!I:I,MATCH(PolicyLevers!$C766,'Policy Characteristics'!$C:$C,0))</f>
        <v>% of fuel shifted</v>
      </c>
      <c r="P766" s="184" t="str">
        <f>INDEX('Policy Characteristics'!J:J,MATCH(PolicyLevers!$C766,'Policy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6" s="189" t="str">
        <f>INDEX('Policy Characteristics'!K:K,MATCH(PolicyLevers!$C766,'Policy Characteristics'!$C:$C,0))</f>
        <v>industry-ag-main.html#fuel-switching</v>
      </c>
      <c r="R766" s="189" t="str">
        <f>INDEX('Policy Characteristics'!L:L,MATCH(PolicyLevers!$C766,'Policy Characteristics'!$C:$C,0))</f>
        <v>industry-elec-and-hydrogen.html</v>
      </c>
      <c r="S766" s="205">
        <f>INDEX('Policy Characteristics'!M:M,MATCH(PolicyLevers!$C766,'Policy Characteristics'!$C:$C,0))</f>
        <v>0</v>
      </c>
      <c r="T766" s="184">
        <f>INDEX('Policy Characteristics'!N:N,MATCH(PolicyLevers!$C766,'Policy Characteristics'!$C:$C,0))</f>
        <v>0</v>
      </c>
      <c r="U766" s="181">
        <f>INDEX('Policy Characteristics'!O:O,MATCH(PolicyLevers!$C766,'Policy Characteristics'!$C:$C,0))</f>
        <v>0</v>
      </c>
    </row>
    <row r="767" spans="1:21" x14ac:dyDescent="0.25">
      <c r="A767" s="350" t="str">
        <f>INDEX('Policy Characteristics'!A:A,MATCH(PolicyLevers!$C767,'Policy Characteristics'!$C:$C,0))</f>
        <v>Industry</v>
      </c>
      <c r="B767" s="354" t="str">
        <f>INDEX('Policy Characteristics'!B:B,MATCH(PolicyLevers!$C767,'Policy Characteristics'!$C:$C,0))</f>
        <v>Electrification + Hydrogen</v>
      </c>
      <c r="C767" s="189" t="str">
        <f t="shared" si="37"/>
        <v>Fraction of Industrial Fuel Use Shifted to Other Fuels</v>
      </c>
      <c r="D767" s="191" t="s">
        <v>2077</v>
      </c>
      <c r="E767" s="184" t="s">
        <v>808</v>
      </c>
      <c r="F767" s="181" t="s">
        <v>2122</v>
      </c>
      <c r="G767" s="184" t="s">
        <v>2109</v>
      </c>
      <c r="H767" s="43">
        <v>1320</v>
      </c>
      <c r="I767" s="356" t="s">
        <v>332</v>
      </c>
      <c r="J767" s="189" t="str">
        <f>INDEX('Policy Characteristics'!D:D,MATCH(PolicyLevers!$C767,'Policy Characteristics'!$C:$C,0))</f>
        <v>Electrification + Hydrogen</v>
      </c>
      <c r="K767" s="189" t="str">
        <f>INDEX('Policy Characteristics'!E:E,MATCH(PolicyLevers!$C767,'Policy Characteristics'!$C:$C,0))</f>
        <v>indst fuel type shifting</v>
      </c>
      <c r="L767" s="190">
        <f>INDEX('Policy Characteristics'!F:F,MATCH(PolicyLevers!$C767,'Policy Characteristics'!$C:$C,0))</f>
        <v>0</v>
      </c>
      <c r="M767" s="190">
        <f>INDEX('Policy Characteristics'!G:G,MATCH(PolicyLevers!$C767,'Policy Characteristics'!$C:$C,0))</f>
        <v>1</v>
      </c>
      <c r="N767" s="251">
        <f>INDEX('Policy Characteristics'!H:H,MATCH(PolicyLevers!$C767,'Policy Characteristics'!$C:$C,0))</f>
        <v>0.01</v>
      </c>
      <c r="O767" s="189" t="str">
        <f>INDEX('Policy Characteristics'!I:I,MATCH(PolicyLevers!$C767,'Policy Characteristics'!$C:$C,0))</f>
        <v>% of fuel shifted</v>
      </c>
      <c r="P767" s="184" t="str">
        <f>INDEX('Policy Characteristics'!J:J,MATCH(PolicyLevers!$C767,'Policy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7" s="189" t="str">
        <f>INDEX('Policy Characteristics'!K:K,MATCH(PolicyLevers!$C767,'Policy Characteristics'!$C:$C,0))</f>
        <v>industry-ag-main.html#fuel-switching</v>
      </c>
      <c r="R767" s="189" t="str">
        <f>INDEX('Policy Characteristics'!L:L,MATCH(PolicyLevers!$C767,'Policy Characteristics'!$C:$C,0))</f>
        <v>industry-elec-and-hydrogen.html</v>
      </c>
      <c r="S767" s="205">
        <f>INDEX('Policy Characteristics'!M:M,MATCH(PolicyLevers!$C767,'Policy Characteristics'!$C:$C,0))</f>
        <v>0</v>
      </c>
      <c r="T767" s="184">
        <f>INDEX('Policy Characteristics'!N:N,MATCH(PolicyLevers!$C767,'Policy Characteristics'!$C:$C,0))</f>
        <v>0</v>
      </c>
      <c r="U767" s="181">
        <f>INDEX('Policy Characteristics'!O:O,MATCH(PolicyLevers!$C767,'Policy Characteristics'!$C:$C,0))</f>
        <v>0</v>
      </c>
    </row>
    <row r="768" spans="1:21" x14ac:dyDescent="0.25">
      <c r="A768" s="350" t="str">
        <f>INDEX('Policy Characteristics'!A:A,MATCH(PolicyLevers!$C768,'Policy Characteristics'!$C:$C,0))</f>
        <v>Industry</v>
      </c>
      <c r="B768" s="354" t="str">
        <f>INDEX('Policy Characteristics'!B:B,MATCH(PolicyLevers!$C768,'Policy Characteristics'!$C:$C,0))</f>
        <v>Electrification + Hydrogen</v>
      </c>
      <c r="C768" s="189" t="str">
        <f t="shared" si="37"/>
        <v>Fraction of Industrial Fuel Use Shifted to Other Fuels</v>
      </c>
      <c r="D768" s="191" t="s">
        <v>2077</v>
      </c>
      <c r="E768" s="184" t="s">
        <v>810</v>
      </c>
      <c r="F768" s="181" t="s">
        <v>2122</v>
      </c>
      <c r="G768" s="184" t="s">
        <v>2108</v>
      </c>
      <c r="H768" s="43">
        <v>1321</v>
      </c>
      <c r="I768" s="356" t="s">
        <v>332</v>
      </c>
      <c r="J768" s="189" t="str">
        <f>INDEX('Policy Characteristics'!D:D,MATCH(PolicyLevers!$C768,'Policy Characteristics'!$C:$C,0))</f>
        <v>Electrification + Hydrogen</v>
      </c>
      <c r="K768" s="189" t="str">
        <f>INDEX('Policy Characteristics'!E:E,MATCH(PolicyLevers!$C768,'Policy Characteristics'!$C:$C,0))</f>
        <v>indst fuel type shifting</v>
      </c>
      <c r="L768" s="190">
        <f>INDEX('Policy Characteristics'!F:F,MATCH(PolicyLevers!$C768,'Policy Characteristics'!$C:$C,0))</f>
        <v>0</v>
      </c>
      <c r="M768" s="190">
        <f>INDEX('Policy Characteristics'!G:G,MATCH(PolicyLevers!$C768,'Policy Characteristics'!$C:$C,0))</f>
        <v>1</v>
      </c>
      <c r="N768" s="251">
        <f>INDEX('Policy Characteristics'!H:H,MATCH(PolicyLevers!$C768,'Policy Characteristics'!$C:$C,0))</f>
        <v>0.01</v>
      </c>
      <c r="O768" s="189" t="str">
        <f>INDEX('Policy Characteristics'!I:I,MATCH(PolicyLevers!$C768,'Policy Characteristics'!$C:$C,0))</f>
        <v>% of fuel shifted</v>
      </c>
      <c r="P768" s="184" t="str">
        <f>INDEX('Policy Characteristics'!J:J,MATCH(PolicyLevers!$C768,'Policy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8" s="189" t="str">
        <f>INDEX('Policy Characteristics'!K:K,MATCH(PolicyLevers!$C768,'Policy Characteristics'!$C:$C,0))</f>
        <v>industry-ag-main.html#fuel-switching</v>
      </c>
      <c r="R768" s="189" t="str">
        <f>INDEX('Policy Characteristics'!L:L,MATCH(PolicyLevers!$C768,'Policy Characteristics'!$C:$C,0))</f>
        <v>industry-elec-and-hydrogen.html</v>
      </c>
      <c r="S768" s="205">
        <f>INDEX('Policy Characteristics'!M:M,MATCH(PolicyLevers!$C768,'Policy Characteristics'!$C:$C,0))</f>
        <v>0</v>
      </c>
      <c r="T768" s="184">
        <f>INDEX('Policy Characteristics'!N:N,MATCH(PolicyLevers!$C768,'Policy Characteristics'!$C:$C,0))</f>
        <v>0</v>
      </c>
      <c r="U768" s="181">
        <f>INDEX('Policy Characteristics'!O:O,MATCH(PolicyLevers!$C768,'Policy Characteristics'!$C:$C,0))</f>
        <v>0</v>
      </c>
    </row>
    <row r="769" spans="1:21" x14ac:dyDescent="0.25">
      <c r="A769" s="350" t="str">
        <f>INDEX('Policy Characteristics'!A:A,MATCH(PolicyLevers!$C769,'Policy Characteristics'!$C:$C,0))</f>
        <v>Industry</v>
      </c>
      <c r="B769" s="354" t="str">
        <f>INDEX('Policy Characteristics'!B:B,MATCH(PolicyLevers!$C769,'Policy Characteristics'!$C:$C,0))</f>
        <v>Electrification + Hydrogen</v>
      </c>
      <c r="C769" s="189" t="str">
        <f t="shared" si="37"/>
        <v>Fraction of Industrial Fuel Use Shifted to Other Fuels</v>
      </c>
      <c r="D769" s="191" t="s">
        <v>2077</v>
      </c>
      <c r="E769" s="184" t="s">
        <v>812</v>
      </c>
      <c r="F769" s="181" t="s">
        <v>2122</v>
      </c>
      <c r="G769" s="184" t="s">
        <v>2107</v>
      </c>
      <c r="H769" s="43">
        <v>1322</v>
      </c>
      <c r="I769" s="356" t="s">
        <v>332</v>
      </c>
      <c r="J769" s="189" t="str">
        <f>INDEX('Policy Characteristics'!D:D,MATCH(PolicyLevers!$C769,'Policy Characteristics'!$C:$C,0))</f>
        <v>Electrification + Hydrogen</v>
      </c>
      <c r="K769" s="189" t="str">
        <f>INDEX('Policy Characteristics'!E:E,MATCH(PolicyLevers!$C769,'Policy Characteristics'!$C:$C,0))</f>
        <v>indst fuel type shifting</v>
      </c>
      <c r="L769" s="190">
        <f>INDEX('Policy Characteristics'!F:F,MATCH(PolicyLevers!$C769,'Policy Characteristics'!$C:$C,0))</f>
        <v>0</v>
      </c>
      <c r="M769" s="190">
        <f>INDEX('Policy Characteristics'!G:G,MATCH(PolicyLevers!$C769,'Policy Characteristics'!$C:$C,0))</f>
        <v>1</v>
      </c>
      <c r="N769" s="251">
        <f>INDEX('Policy Characteristics'!H:H,MATCH(PolicyLevers!$C769,'Policy Characteristics'!$C:$C,0))</f>
        <v>0.01</v>
      </c>
      <c r="O769" s="189" t="str">
        <f>INDEX('Policy Characteristics'!I:I,MATCH(PolicyLevers!$C769,'Policy Characteristics'!$C:$C,0))</f>
        <v>% of fuel shifted</v>
      </c>
      <c r="P769" s="184" t="str">
        <f>INDEX('Policy Characteristics'!J:J,MATCH(PolicyLevers!$C769,'Policy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69" s="189" t="str">
        <f>INDEX('Policy Characteristics'!K:K,MATCH(PolicyLevers!$C769,'Policy Characteristics'!$C:$C,0))</f>
        <v>industry-ag-main.html#fuel-switching</v>
      </c>
      <c r="R769" s="189" t="str">
        <f>INDEX('Policy Characteristics'!L:L,MATCH(PolicyLevers!$C769,'Policy Characteristics'!$C:$C,0))</f>
        <v>industry-elec-and-hydrogen.html</v>
      </c>
      <c r="S769" s="205">
        <f>INDEX('Policy Characteristics'!M:M,MATCH(PolicyLevers!$C769,'Policy Characteristics'!$C:$C,0))</f>
        <v>0</v>
      </c>
      <c r="T769" s="184">
        <f>INDEX('Policy Characteristics'!N:N,MATCH(PolicyLevers!$C769,'Policy Characteristics'!$C:$C,0))</f>
        <v>0</v>
      </c>
      <c r="U769" s="181">
        <f>INDEX('Policy Characteristics'!O:O,MATCH(PolicyLevers!$C769,'Policy Characteristics'!$C:$C,0))</f>
        <v>0</v>
      </c>
    </row>
    <row r="770" spans="1:21" x14ac:dyDescent="0.25">
      <c r="A770" s="350" t="str">
        <f>INDEX('Policy Characteristics'!A:A,MATCH(PolicyLevers!$C770,'Policy Characteristics'!$C:$C,0))</f>
        <v>Industry</v>
      </c>
      <c r="B770" s="354" t="str">
        <f>INDEX('Policy Characteristics'!B:B,MATCH(PolicyLevers!$C770,'Policy Characteristics'!$C:$C,0))</f>
        <v>Electrification + Hydrogen</v>
      </c>
      <c r="C770" s="189" t="str">
        <f t="shared" si="37"/>
        <v>Fraction of Industrial Fuel Use Shifted to Other Fuels</v>
      </c>
      <c r="D770" s="191" t="s">
        <v>2077</v>
      </c>
      <c r="E770" s="184" t="s">
        <v>814</v>
      </c>
      <c r="F770" s="181" t="s">
        <v>2122</v>
      </c>
      <c r="G770" s="184" t="s">
        <v>2106</v>
      </c>
      <c r="H770" s="43">
        <v>1323</v>
      </c>
      <c r="I770" s="356" t="s">
        <v>332</v>
      </c>
      <c r="J770" s="189" t="str">
        <f>INDEX('Policy Characteristics'!D:D,MATCH(PolicyLevers!$C770,'Policy Characteristics'!$C:$C,0))</f>
        <v>Electrification + Hydrogen</v>
      </c>
      <c r="K770" s="189" t="str">
        <f>INDEX('Policy Characteristics'!E:E,MATCH(PolicyLevers!$C770,'Policy Characteristics'!$C:$C,0))</f>
        <v>indst fuel type shifting</v>
      </c>
      <c r="L770" s="190">
        <f>INDEX('Policy Characteristics'!F:F,MATCH(PolicyLevers!$C770,'Policy Characteristics'!$C:$C,0))</f>
        <v>0</v>
      </c>
      <c r="M770" s="190">
        <f>INDEX('Policy Characteristics'!G:G,MATCH(PolicyLevers!$C770,'Policy Characteristics'!$C:$C,0))</f>
        <v>1</v>
      </c>
      <c r="N770" s="251">
        <f>INDEX('Policy Characteristics'!H:H,MATCH(PolicyLevers!$C770,'Policy Characteristics'!$C:$C,0))</f>
        <v>0.01</v>
      </c>
      <c r="O770" s="189" t="str">
        <f>INDEX('Policy Characteristics'!I:I,MATCH(PolicyLevers!$C770,'Policy Characteristics'!$C:$C,0))</f>
        <v>% of fuel shifted</v>
      </c>
      <c r="P770" s="184" t="str">
        <f>INDEX('Policy Characteristics'!J:J,MATCH(PolicyLevers!$C770,'Policy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0" s="189" t="str">
        <f>INDEX('Policy Characteristics'!K:K,MATCH(PolicyLevers!$C770,'Policy Characteristics'!$C:$C,0))</f>
        <v>industry-ag-main.html#fuel-switching</v>
      </c>
      <c r="R770" s="189" t="str">
        <f>INDEX('Policy Characteristics'!L:L,MATCH(PolicyLevers!$C770,'Policy Characteristics'!$C:$C,0))</f>
        <v>industry-elec-and-hydrogen.html</v>
      </c>
      <c r="S770" s="205">
        <f>INDEX('Policy Characteristics'!M:M,MATCH(PolicyLevers!$C770,'Policy Characteristics'!$C:$C,0))</f>
        <v>0</v>
      </c>
      <c r="T770" s="184">
        <f>INDEX('Policy Characteristics'!N:N,MATCH(PolicyLevers!$C770,'Policy Characteristics'!$C:$C,0))</f>
        <v>0</v>
      </c>
      <c r="U770" s="181">
        <f>INDEX('Policy Characteristics'!O:O,MATCH(PolicyLevers!$C770,'Policy Characteristics'!$C:$C,0))</f>
        <v>0</v>
      </c>
    </row>
    <row r="771" spans="1:21" x14ac:dyDescent="0.25">
      <c r="A771" s="350" t="str">
        <f>INDEX('Policy Characteristics'!A:A,MATCH(PolicyLevers!$C771,'Policy Characteristics'!$C:$C,0))</f>
        <v>Industry</v>
      </c>
      <c r="B771" s="354" t="str">
        <f>INDEX('Policy Characteristics'!B:B,MATCH(PolicyLevers!$C771,'Policy Characteristics'!$C:$C,0))</f>
        <v>Electrification + Hydrogen</v>
      </c>
      <c r="C771" s="189" t="str">
        <f t="shared" si="37"/>
        <v>Fraction of Industrial Fuel Use Shifted to Other Fuels</v>
      </c>
      <c r="D771" s="191" t="s">
        <v>2077</v>
      </c>
      <c r="E771" s="184" t="s">
        <v>816</v>
      </c>
      <c r="F771" s="181" t="s">
        <v>2122</v>
      </c>
      <c r="G771" s="184" t="s">
        <v>2105</v>
      </c>
      <c r="H771" s="43">
        <v>1324</v>
      </c>
      <c r="I771" s="356" t="s">
        <v>332</v>
      </c>
      <c r="J771" s="189" t="str">
        <f>INDEX('Policy Characteristics'!D:D,MATCH(PolicyLevers!$C771,'Policy Characteristics'!$C:$C,0))</f>
        <v>Electrification + Hydrogen</v>
      </c>
      <c r="K771" s="189" t="str">
        <f>INDEX('Policy Characteristics'!E:E,MATCH(PolicyLevers!$C771,'Policy Characteristics'!$C:$C,0))</f>
        <v>indst fuel type shifting</v>
      </c>
      <c r="L771" s="190">
        <f>INDEX('Policy Characteristics'!F:F,MATCH(PolicyLevers!$C771,'Policy Characteristics'!$C:$C,0))</f>
        <v>0</v>
      </c>
      <c r="M771" s="190">
        <f>INDEX('Policy Characteristics'!G:G,MATCH(PolicyLevers!$C771,'Policy Characteristics'!$C:$C,0))</f>
        <v>1</v>
      </c>
      <c r="N771" s="251">
        <f>INDEX('Policy Characteristics'!H:H,MATCH(PolicyLevers!$C771,'Policy Characteristics'!$C:$C,0))</f>
        <v>0.01</v>
      </c>
      <c r="O771" s="189" t="str">
        <f>INDEX('Policy Characteristics'!I:I,MATCH(PolicyLevers!$C771,'Policy Characteristics'!$C:$C,0))</f>
        <v>% of fuel shifted</v>
      </c>
      <c r="P771" s="184" t="str">
        <f>INDEX('Policy Characteristics'!J:J,MATCH(PolicyLevers!$C771,'Policy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1" s="189" t="str">
        <f>INDEX('Policy Characteristics'!K:K,MATCH(PolicyLevers!$C771,'Policy Characteristics'!$C:$C,0))</f>
        <v>industry-ag-main.html#fuel-switching</v>
      </c>
      <c r="R771" s="189" t="str">
        <f>INDEX('Policy Characteristics'!L:L,MATCH(PolicyLevers!$C771,'Policy Characteristics'!$C:$C,0))</f>
        <v>industry-elec-and-hydrogen.html</v>
      </c>
      <c r="S771" s="205">
        <f>INDEX('Policy Characteristics'!M:M,MATCH(PolicyLevers!$C771,'Policy Characteristics'!$C:$C,0))</f>
        <v>0</v>
      </c>
      <c r="T771" s="184">
        <f>INDEX('Policy Characteristics'!N:N,MATCH(PolicyLevers!$C771,'Policy Characteristics'!$C:$C,0))</f>
        <v>0</v>
      </c>
      <c r="U771" s="181">
        <f>INDEX('Policy Characteristics'!O:O,MATCH(PolicyLevers!$C771,'Policy Characteristics'!$C:$C,0))</f>
        <v>0</v>
      </c>
    </row>
    <row r="772" spans="1:21" x14ac:dyDescent="0.25">
      <c r="A772" s="350" t="str">
        <f>INDEX('Policy Characteristics'!A:A,MATCH(PolicyLevers!$C772,'Policy Characteristics'!$C:$C,0))</f>
        <v>Industry</v>
      </c>
      <c r="B772" s="354" t="str">
        <f>INDEX('Policy Characteristics'!B:B,MATCH(PolicyLevers!$C772,'Policy Characteristics'!$C:$C,0))</f>
        <v>Electrification + Hydrogen</v>
      </c>
      <c r="C772" s="189" t="str">
        <f t="shared" si="37"/>
        <v>Fraction of Industrial Fuel Use Shifted to Other Fuels</v>
      </c>
      <c r="D772" s="191" t="s">
        <v>2077</v>
      </c>
      <c r="E772" s="184" t="s">
        <v>818</v>
      </c>
      <c r="F772" s="181" t="s">
        <v>2122</v>
      </c>
      <c r="G772" s="184" t="s">
        <v>2104</v>
      </c>
      <c r="H772" s="43">
        <v>1325</v>
      </c>
      <c r="I772" s="356" t="s">
        <v>332</v>
      </c>
      <c r="J772" s="189" t="str">
        <f>INDEX('Policy Characteristics'!D:D,MATCH(PolicyLevers!$C772,'Policy Characteristics'!$C:$C,0))</f>
        <v>Electrification + Hydrogen</v>
      </c>
      <c r="K772" s="189" t="str">
        <f>INDEX('Policy Characteristics'!E:E,MATCH(PolicyLevers!$C772,'Policy Characteristics'!$C:$C,0))</f>
        <v>indst fuel type shifting</v>
      </c>
      <c r="L772" s="190">
        <f>INDEX('Policy Characteristics'!F:F,MATCH(PolicyLevers!$C772,'Policy Characteristics'!$C:$C,0))</f>
        <v>0</v>
      </c>
      <c r="M772" s="190">
        <f>INDEX('Policy Characteristics'!G:G,MATCH(PolicyLevers!$C772,'Policy Characteristics'!$C:$C,0))</f>
        <v>1</v>
      </c>
      <c r="N772" s="251">
        <f>INDEX('Policy Characteristics'!H:H,MATCH(PolicyLevers!$C772,'Policy Characteristics'!$C:$C,0))</f>
        <v>0.01</v>
      </c>
      <c r="O772" s="189" t="str">
        <f>INDEX('Policy Characteristics'!I:I,MATCH(PolicyLevers!$C772,'Policy Characteristics'!$C:$C,0))</f>
        <v>% of fuel shifted</v>
      </c>
      <c r="P772" s="184" t="str">
        <f>INDEX('Policy Characteristics'!J:J,MATCH(PolicyLevers!$C772,'Policy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2" s="189" t="str">
        <f>INDEX('Policy Characteristics'!K:K,MATCH(PolicyLevers!$C772,'Policy Characteristics'!$C:$C,0))</f>
        <v>industry-ag-main.html#fuel-switching</v>
      </c>
      <c r="R772" s="189" t="str">
        <f>INDEX('Policy Characteristics'!L:L,MATCH(PolicyLevers!$C772,'Policy Characteristics'!$C:$C,0))</f>
        <v>industry-elec-and-hydrogen.html</v>
      </c>
      <c r="S772" s="205">
        <f>INDEX('Policy Characteristics'!M:M,MATCH(PolicyLevers!$C772,'Policy Characteristics'!$C:$C,0))</f>
        <v>0</v>
      </c>
      <c r="T772" s="184">
        <f>INDEX('Policy Characteristics'!N:N,MATCH(PolicyLevers!$C772,'Policy Characteristics'!$C:$C,0))</f>
        <v>0</v>
      </c>
      <c r="U772" s="181">
        <f>INDEX('Policy Characteristics'!O:O,MATCH(PolicyLevers!$C772,'Policy Characteristics'!$C:$C,0))</f>
        <v>0</v>
      </c>
    </row>
    <row r="773" spans="1:21" x14ac:dyDescent="0.25">
      <c r="A773" s="350" t="str">
        <f>INDEX('Policy Characteristics'!A:A,MATCH(PolicyLevers!$C773,'Policy Characteristics'!$C:$C,0))</f>
        <v>Industry</v>
      </c>
      <c r="B773" s="354" t="str">
        <f>INDEX('Policy Characteristics'!B:B,MATCH(PolicyLevers!$C773,'Policy Characteristics'!$C:$C,0))</f>
        <v>Electrification + Hydrogen</v>
      </c>
      <c r="C773" s="189" t="str">
        <f t="shared" si="37"/>
        <v>Fraction of Industrial Fuel Use Shifted to Other Fuels</v>
      </c>
      <c r="D773" s="191" t="s">
        <v>2077</v>
      </c>
      <c r="E773" s="184" t="s">
        <v>820</v>
      </c>
      <c r="F773" s="181" t="s">
        <v>2122</v>
      </c>
      <c r="G773" s="184" t="s">
        <v>2103</v>
      </c>
      <c r="H773" s="43">
        <v>1326</v>
      </c>
      <c r="I773" s="356" t="s">
        <v>332</v>
      </c>
      <c r="J773" s="189" t="str">
        <f>INDEX('Policy Characteristics'!D:D,MATCH(PolicyLevers!$C773,'Policy Characteristics'!$C:$C,0))</f>
        <v>Electrification + Hydrogen</v>
      </c>
      <c r="K773" s="189" t="str">
        <f>INDEX('Policy Characteristics'!E:E,MATCH(PolicyLevers!$C773,'Policy Characteristics'!$C:$C,0))</f>
        <v>indst fuel type shifting</v>
      </c>
      <c r="L773" s="190">
        <f>INDEX('Policy Characteristics'!F:F,MATCH(PolicyLevers!$C773,'Policy Characteristics'!$C:$C,0))</f>
        <v>0</v>
      </c>
      <c r="M773" s="190">
        <f>INDEX('Policy Characteristics'!G:G,MATCH(PolicyLevers!$C773,'Policy Characteristics'!$C:$C,0))</f>
        <v>1</v>
      </c>
      <c r="N773" s="251">
        <f>INDEX('Policy Characteristics'!H:H,MATCH(PolicyLevers!$C773,'Policy Characteristics'!$C:$C,0))</f>
        <v>0.01</v>
      </c>
      <c r="O773" s="189" t="str">
        <f>INDEX('Policy Characteristics'!I:I,MATCH(PolicyLevers!$C773,'Policy Characteristics'!$C:$C,0))</f>
        <v>% of fuel shifted</v>
      </c>
      <c r="P773" s="184" t="str">
        <f>INDEX('Policy Characteristics'!J:J,MATCH(PolicyLevers!$C773,'Policy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3" s="189" t="str">
        <f>INDEX('Policy Characteristics'!K:K,MATCH(PolicyLevers!$C773,'Policy Characteristics'!$C:$C,0))</f>
        <v>industry-ag-main.html#fuel-switching</v>
      </c>
      <c r="R773" s="189" t="str">
        <f>INDEX('Policy Characteristics'!L:L,MATCH(PolicyLevers!$C773,'Policy Characteristics'!$C:$C,0))</f>
        <v>industry-elec-and-hydrogen.html</v>
      </c>
      <c r="S773" s="205">
        <f>INDEX('Policy Characteristics'!M:M,MATCH(PolicyLevers!$C773,'Policy Characteristics'!$C:$C,0))</f>
        <v>0</v>
      </c>
      <c r="T773" s="184">
        <f>INDEX('Policy Characteristics'!N:N,MATCH(PolicyLevers!$C773,'Policy Characteristics'!$C:$C,0))</f>
        <v>0</v>
      </c>
      <c r="U773" s="181">
        <f>INDEX('Policy Characteristics'!O:O,MATCH(PolicyLevers!$C773,'Policy Characteristics'!$C:$C,0))</f>
        <v>0</v>
      </c>
    </row>
    <row r="774" spans="1:21" x14ac:dyDescent="0.25">
      <c r="A774" s="350" t="str">
        <f>INDEX('Policy Characteristics'!A:A,MATCH(PolicyLevers!$C774,'Policy Characteristics'!$C:$C,0))</f>
        <v>Industry</v>
      </c>
      <c r="B774" s="354" t="str">
        <f>INDEX('Policy Characteristics'!B:B,MATCH(PolicyLevers!$C774,'Policy Characteristics'!$C:$C,0))</f>
        <v>Electrification + Hydrogen</v>
      </c>
      <c r="C774" s="189" t="str">
        <f t="shared" si="37"/>
        <v>Fraction of Industrial Fuel Use Shifted to Other Fuels</v>
      </c>
      <c r="D774" s="191" t="s">
        <v>2077</v>
      </c>
      <c r="E774" s="184" t="s">
        <v>822</v>
      </c>
      <c r="F774" s="181" t="s">
        <v>2122</v>
      </c>
      <c r="G774" s="184" t="s">
        <v>2101</v>
      </c>
      <c r="H774" s="43">
        <v>1327</v>
      </c>
      <c r="I774" s="356" t="s">
        <v>310</v>
      </c>
      <c r="J774" s="189" t="str">
        <f>INDEX('Policy Characteristics'!D:D,MATCH(PolicyLevers!$C774,'Policy Characteristics'!$C:$C,0))</f>
        <v>Electrification + Hydrogen</v>
      </c>
      <c r="K774" s="189" t="str">
        <f>INDEX('Policy Characteristics'!E:E,MATCH(PolicyLevers!$C774,'Policy Characteristics'!$C:$C,0))</f>
        <v>indst fuel type shifting</v>
      </c>
      <c r="L774" s="190">
        <f>INDEX('Policy Characteristics'!F:F,MATCH(PolicyLevers!$C774,'Policy Characteristics'!$C:$C,0))</f>
        <v>0</v>
      </c>
      <c r="M774" s="190">
        <f>INDEX('Policy Characteristics'!G:G,MATCH(PolicyLevers!$C774,'Policy Characteristics'!$C:$C,0))</f>
        <v>1</v>
      </c>
      <c r="N774" s="251">
        <f>INDEX('Policy Characteristics'!H:H,MATCH(PolicyLevers!$C774,'Policy Characteristics'!$C:$C,0))</f>
        <v>0.01</v>
      </c>
      <c r="O774" s="189" t="str">
        <f>INDEX('Policy Characteristics'!I:I,MATCH(PolicyLevers!$C774,'Policy Characteristics'!$C:$C,0))</f>
        <v>% of fuel shifted</v>
      </c>
      <c r="P774" s="189" t="str">
        <f>INDEX('Policy Characteristics'!J:J,MATCH(PolicyLevers!$C774,'Policy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4" s="189" t="str">
        <f>INDEX('Policy Characteristics'!K:K,MATCH(PolicyLevers!$C774,'Policy Characteristics'!$C:$C,0))</f>
        <v>industry-ag-main.html#fuel-switching</v>
      </c>
      <c r="R774" s="189" t="str">
        <f>INDEX('Policy Characteristics'!L:L,MATCH(PolicyLevers!$C774,'Policy Characteristics'!$C:$C,0))</f>
        <v>industry-elec-and-hydrogen.html</v>
      </c>
      <c r="S774" s="205">
        <f>INDEX('Policy Characteristics'!M:M,MATCH(PolicyLevers!$C774,'Policy Characteristics'!$C:$C,0))</f>
        <v>0</v>
      </c>
      <c r="T774" s="184">
        <f>INDEX('Policy Characteristics'!N:N,MATCH(PolicyLevers!$C774,'Policy Characteristics'!$C:$C,0))</f>
        <v>0</v>
      </c>
      <c r="U774" s="181">
        <f>INDEX('Policy Characteristics'!O:O,MATCH(PolicyLevers!$C774,'Policy Characteristics'!$C:$C,0))</f>
        <v>0</v>
      </c>
    </row>
    <row r="775" spans="1:21" x14ac:dyDescent="0.25">
      <c r="A775" s="350" t="str">
        <f>INDEX('Policy Characteristics'!A:A,MATCH(PolicyLevers!$C775,'Policy Characteristics'!$C:$C,0))</f>
        <v>Industry</v>
      </c>
      <c r="B775" s="354" t="str">
        <f>INDEX('Policy Characteristics'!B:B,MATCH(PolicyLevers!$C775,'Policy Characteristics'!$C:$C,0))</f>
        <v>Electrification + Hydrogen</v>
      </c>
      <c r="C775" s="189" t="str">
        <f t="shared" si="37"/>
        <v>Fraction of Industrial Fuel Use Shifted to Other Fuels</v>
      </c>
      <c r="D775" s="191" t="s">
        <v>2075</v>
      </c>
      <c r="E775" s="184" t="s">
        <v>799</v>
      </c>
      <c r="F775" s="181" t="s">
        <v>2121</v>
      </c>
      <c r="G775" s="184" t="s">
        <v>2111</v>
      </c>
      <c r="H775" s="43">
        <v>1328</v>
      </c>
      <c r="I775" s="356" t="s">
        <v>310</v>
      </c>
      <c r="J775" s="189" t="str">
        <f>INDEX('Policy Characteristics'!D:D,MATCH(PolicyLevers!$C775,'Policy Characteristics'!$C:$C,0))</f>
        <v>Electrification + Hydrogen</v>
      </c>
      <c r="K775" s="189" t="str">
        <f>INDEX('Policy Characteristics'!E:E,MATCH(PolicyLevers!$C775,'Policy Characteristics'!$C:$C,0))</f>
        <v>indst fuel type shifting</v>
      </c>
      <c r="L775" s="190">
        <f>INDEX('Policy Characteristics'!F:F,MATCH(PolicyLevers!$C775,'Policy Characteristics'!$C:$C,0))</f>
        <v>0</v>
      </c>
      <c r="M775" s="190">
        <f>INDEX('Policy Characteristics'!G:G,MATCH(PolicyLevers!$C775,'Policy Characteristics'!$C:$C,0))</f>
        <v>1</v>
      </c>
      <c r="N775" s="251">
        <f>INDEX('Policy Characteristics'!H:H,MATCH(PolicyLevers!$C775,'Policy Characteristics'!$C:$C,0))</f>
        <v>0.01</v>
      </c>
      <c r="O775" s="189" t="str">
        <f>INDEX('Policy Characteristics'!I:I,MATCH(PolicyLevers!$C775,'Policy Characteristics'!$C:$C,0))</f>
        <v>% of fuel shifted</v>
      </c>
      <c r="P775" s="189" t="str">
        <f>INDEX('Policy Characteristics'!J:J,MATCH(PolicyLevers!$C775,'Policy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5" s="189" t="str">
        <f>INDEX('Policy Characteristics'!K:K,MATCH(PolicyLevers!$C775,'Policy Characteristics'!$C:$C,0))</f>
        <v>industry-ag-main.html#fuel-switching</v>
      </c>
      <c r="R775" s="189" t="str">
        <f>INDEX('Policy Characteristics'!L:L,MATCH(PolicyLevers!$C775,'Policy Characteristics'!$C:$C,0))</f>
        <v>industry-elec-and-hydrogen.html</v>
      </c>
      <c r="S775" s="205">
        <f>INDEX('Policy Characteristics'!M:M,MATCH(PolicyLevers!$C775,'Policy Characteristics'!$C:$C,0))</f>
        <v>0</v>
      </c>
      <c r="T775" s="184">
        <f>INDEX('Policy Characteristics'!N:N,MATCH(PolicyLevers!$C775,'Policy Characteristics'!$C:$C,0))</f>
        <v>0</v>
      </c>
      <c r="U775" s="181">
        <f>INDEX('Policy Characteristics'!O:O,MATCH(PolicyLevers!$C775,'Policy Characteristics'!$C:$C,0))</f>
        <v>0</v>
      </c>
    </row>
    <row r="776" spans="1:21" x14ac:dyDescent="0.25">
      <c r="A776" s="350" t="str">
        <f>INDEX('Policy Characteristics'!A:A,MATCH(PolicyLevers!$C776,'Policy Characteristics'!$C:$C,0))</f>
        <v>Industry</v>
      </c>
      <c r="B776" s="354" t="str">
        <f>INDEX('Policy Characteristics'!B:B,MATCH(PolicyLevers!$C776,'Policy Characteristics'!$C:$C,0))</f>
        <v>Electrification + Hydrogen</v>
      </c>
      <c r="C776" s="189" t="str">
        <f t="shared" si="37"/>
        <v>Fraction of Industrial Fuel Use Shifted to Other Fuels</v>
      </c>
      <c r="D776" s="191" t="s">
        <v>2075</v>
      </c>
      <c r="E776" s="184" t="s">
        <v>806</v>
      </c>
      <c r="F776" s="181" t="s">
        <v>2121</v>
      </c>
      <c r="G776" s="184" t="s">
        <v>2110</v>
      </c>
      <c r="H776" s="43">
        <v>1329</v>
      </c>
      <c r="I776" s="356" t="s">
        <v>332</v>
      </c>
      <c r="J776" s="189" t="str">
        <f>INDEX('Policy Characteristics'!D:D,MATCH(PolicyLevers!$C776,'Policy Characteristics'!$C:$C,0))</f>
        <v>Electrification + Hydrogen</v>
      </c>
      <c r="K776" s="189" t="str">
        <f>INDEX('Policy Characteristics'!E:E,MATCH(PolicyLevers!$C776,'Policy Characteristics'!$C:$C,0))</f>
        <v>indst fuel type shifting</v>
      </c>
      <c r="L776" s="190">
        <f>INDEX('Policy Characteristics'!F:F,MATCH(PolicyLevers!$C776,'Policy Characteristics'!$C:$C,0))</f>
        <v>0</v>
      </c>
      <c r="M776" s="190">
        <f>INDEX('Policy Characteristics'!G:G,MATCH(PolicyLevers!$C776,'Policy Characteristics'!$C:$C,0))</f>
        <v>1</v>
      </c>
      <c r="N776" s="251">
        <f>INDEX('Policy Characteristics'!H:H,MATCH(PolicyLevers!$C776,'Policy Characteristics'!$C:$C,0))</f>
        <v>0.01</v>
      </c>
      <c r="O776" s="189" t="str">
        <f>INDEX('Policy Characteristics'!I:I,MATCH(PolicyLevers!$C776,'Policy Characteristics'!$C:$C,0))</f>
        <v>% of fuel shifted</v>
      </c>
      <c r="P776" s="184" t="str">
        <f>INDEX('Policy Characteristics'!J:J,MATCH(PolicyLevers!$C776,'Policy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6" s="189" t="str">
        <f>INDEX('Policy Characteristics'!K:K,MATCH(PolicyLevers!$C776,'Policy Characteristics'!$C:$C,0))</f>
        <v>industry-ag-main.html#fuel-switching</v>
      </c>
      <c r="R776" s="189" t="str">
        <f>INDEX('Policy Characteristics'!L:L,MATCH(PolicyLevers!$C776,'Policy Characteristics'!$C:$C,0))</f>
        <v>industry-elec-and-hydrogen.html</v>
      </c>
      <c r="S776" s="205">
        <f>INDEX('Policy Characteristics'!M:M,MATCH(PolicyLevers!$C776,'Policy Characteristics'!$C:$C,0))</f>
        <v>0</v>
      </c>
      <c r="T776" s="184">
        <f>INDEX('Policy Characteristics'!N:N,MATCH(PolicyLevers!$C776,'Policy Characteristics'!$C:$C,0))</f>
        <v>0</v>
      </c>
      <c r="U776" s="181">
        <f>INDEX('Policy Characteristics'!O:O,MATCH(PolicyLevers!$C776,'Policy Characteristics'!$C:$C,0))</f>
        <v>0</v>
      </c>
    </row>
    <row r="777" spans="1:21" x14ac:dyDescent="0.25">
      <c r="A777" s="350" t="str">
        <f>INDEX('Policy Characteristics'!A:A,MATCH(PolicyLevers!$C777,'Policy Characteristics'!$C:$C,0))</f>
        <v>Industry</v>
      </c>
      <c r="B777" s="354" t="str">
        <f>INDEX('Policy Characteristics'!B:B,MATCH(PolicyLevers!$C777,'Policy Characteristics'!$C:$C,0))</f>
        <v>Electrification + Hydrogen</v>
      </c>
      <c r="C777" s="189" t="str">
        <f t="shared" si="37"/>
        <v>Fraction of Industrial Fuel Use Shifted to Other Fuels</v>
      </c>
      <c r="D777" s="191" t="s">
        <v>2075</v>
      </c>
      <c r="E777" s="184" t="s">
        <v>808</v>
      </c>
      <c r="F777" s="181" t="s">
        <v>2121</v>
      </c>
      <c r="G777" s="184" t="s">
        <v>2109</v>
      </c>
      <c r="H777" s="43">
        <v>1330</v>
      </c>
      <c r="I777" s="356" t="s">
        <v>332</v>
      </c>
      <c r="J777" s="189" t="str">
        <f>INDEX('Policy Characteristics'!D:D,MATCH(PolicyLevers!$C777,'Policy Characteristics'!$C:$C,0))</f>
        <v>Electrification + Hydrogen</v>
      </c>
      <c r="K777" s="189" t="str">
        <f>INDEX('Policy Characteristics'!E:E,MATCH(PolicyLevers!$C777,'Policy Characteristics'!$C:$C,0))</f>
        <v>indst fuel type shifting</v>
      </c>
      <c r="L777" s="190">
        <f>INDEX('Policy Characteristics'!F:F,MATCH(PolicyLevers!$C777,'Policy Characteristics'!$C:$C,0))</f>
        <v>0</v>
      </c>
      <c r="M777" s="190">
        <f>INDEX('Policy Characteristics'!G:G,MATCH(PolicyLevers!$C777,'Policy Characteristics'!$C:$C,0))</f>
        <v>1</v>
      </c>
      <c r="N777" s="251">
        <f>INDEX('Policy Characteristics'!H:H,MATCH(PolicyLevers!$C777,'Policy Characteristics'!$C:$C,0))</f>
        <v>0.01</v>
      </c>
      <c r="O777" s="189" t="str">
        <f>INDEX('Policy Characteristics'!I:I,MATCH(PolicyLevers!$C777,'Policy Characteristics'!$C:$C,0))</f>
        <v>% of fuel shifted</v>
      </c>
      <c r="P777" s="184" t="str">
        <f>INDEX('Policy Characteristics'!J:J,MATCH(PolicyLevers!$C777,'Policy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7" s="189" t="str">
        <f>INDEX('Policy Characteristics'!K:K,MATCH(PolicyLevers!$C777,'Policy Characteristics'!$C:$C,0))</f>
        <v>industry-ag-main.html#fuel-switching</v>
      </c>
      <c r="R777" s="189" t="str">
        <f>INDEX('Policy Characteristics'!L:L,MATCH(PolicyLevers!$C777,'Policy Characteristics'!$C:$C,0))</f>
        <v>industry-elec-and-hydrogen.html</v>
      </c>
      <c r="S777" s="205">
        <f>INDEX('Policy Characteristics'!M:M,MATCH(PolicyLevers!$C777,'Policy Characteristics'!$C:$C,0))</f>
        <v>0</v>
      </c>
      <c r="T777" s="184">
        <f>INDEX('Policy Characteristics'!N:N,MATCH(PolicyLevers!$C777,'Policy Characteristics'!$C:$C,0))</f>
        <v>0</v>
      </c>
      <c r="U777" s="181">
        <f>INDEX('Policy Characteristics'!O:O,MATCH(PolicyLevers!$C777,'Policy Characteristics'!$C:$C,0))</f>
        <v>0</v>
      </c>
    </row>
    <row r="778" spans="1:21" x14ac:dyDescent="0.25">
      <c r="A778" s="350" t="str">
        <f>INDEX('Policy Characteristics'!A:A,MATCH(PolicyLevers!$C778,'Policy Characteristics'!$C:$C,0))</f>
        <v>Industry</v>
      </c>
      <c r="B778" s="354" t="str">
        <f>INDEX('Policy Characteristics'!B:B,MATCH(PolicyLevers!$C778,'Policy Characteristics'!$C:$C,0))</f>
        <v>Electrification + Hydrogen</v>
      </c>
      <c r="C778" s="189" t="str">
        <f t="shared" si="37"/>
        <v>Fraction of Industrial Fuel Use Shifted to Other Fuels</v>
      </c>
      <c r="D778" s="191" t="s">
        <v>2075</v>
      </c>
      <c r="E778" s="184" t="s">
        <v>810</v>
      </c>
      <c r="F778" s="181" t="s">
        <v>2121</v>
      </c>
      <c r="G778" s="184" t="s">
        <v>2108</v>
      </c>
      <c r="H778" s="43">
        <v>1331</v>
      </c>
      <c r="I778" s="356" t="s">
        <v>332</v>
      </c>
      <c r="J778" s="189" t="str">
        <f>INDEX('Policy Characteristics'!D:D,MATCH(PolicyLevers!$C778,'Policy Characteristics'!$C:$C,0))</f>
        <v>Electrification + Hydrogen</v>
      </c>
      <c r="K778" s="189" t="str">
        <f>INDEX('Policy Characteristics'!E:E,MATCH(PolicyLevers!$C778,'Policy Characteristics'!$C:$C,0))</f>
        <v>indst fuel type shifting</v>
      </c>
      <c r="L778" s="190">
        <f>INDEX('Policy Characteristics'!F:F,MATCH(PolicyLevers!$C778,'Policy Characteristics'!$C:$C,0))</f>
        <v>0</v>
      </c>
      <c r="M778" s="190">
        <f>INDEX('Policy Characteristics'!G:G,MATCH(PolicyLevers!$C778,'Policy Characteristics'!$C:$C,0))</f>
        <v>1</v>
      </c>
      <c r="N778" s="251">
        <f>INDEX('Policy Characteristics'!H:H,MATCH(PolicyLevers!$C778,'Policy Characteristics'!$C:$C,0))</f>
        <v>0.01</v>
      </c>
      <c r="O778" s="189" t="str">
        <f>INDEX('Policy Characteristics'!I:I,MATCH(PolicyLevers!$C778,'Policy Characteristics'!$C:$C,0))</f>
        <v>% of fuel shifted</v>
      </c>
      <c r="P778" s="184" t="str">
        <f>INDEX('Policy Characteristics'!J:J,MATCH(PolicyLevers!$C778,'Policy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8" s="189" t="str">
        <f>INDEX('Policy Characteristics'!K:K,MATCH(PolicyLevers!$C778,'Policy Characteristics'!$C:$C,0))</f>
        <v>industry-ag-main.html#fuel-switching</v>
      </c>
      <c r="R778" s="189" t="str">
        <f>INDEX('Policy Characteristics'!L:L,MATCH(PolicyLevers!$C778,'Policy Characteristics'!$C:$C,0))</f>
        <v>industry-elec-and-hydrogen.html</v>
      </c>
      <c r="S778" s="205">
        <f>INDEX('Policy Characteristics'!M:M,MATCH(PolicyLevers!$C778,'Policy Characteristics'!$C:$C,0))</f>
        <v>0</v>
      </c>
      <c r="T778" s="184">
        <f>INDEX('Policy Characteristics'!N:N,MATCH(PolicyLevers!$C778,'Policy Characteristics'!$C:$C,0))</f>
        <v>0</v>
      </c>
      <c r="U778" s="181">
        <f>INDEX('Policy Characteristics'!O:O,MATCH(PolicyLevers!$C778,'Policy Characteristics'!$C:$C,0))</f>
        <v>0</v>
      </c>
    </row>
    <row r="779" spans="1:21" x14ac:dyDescent="0.25">
      <c r="A779" s="350" t="str">
        <f>INDEX('Policy Characteristics'!A:A,MATCH(PolicyLevers!$C779,'Policy Characteristics'!$C:$C,0))</f>
        <v>Industry</v>
      </c>
      <c r="B779" s="354" t="str">
        <f>INDEX('Policy Characteristics'!B:B,MATCH(PolicyLevers!$C779,'Policy Characteristics'!$C:$C,0))</f>
        <v>Electrification + Hydrogen</v>
      </c>
      <c r="C779" s="189" t="str">
        <f t="shared" si="37"/>
        <v>Fraction of Industrial Fuel Use Shifted to Other Fuels</v>
      </c>
      <c r="D779" s="191" t="s">
        <v>2075</v>
      </c>
      <c r="E779" s="184" t="s">
        <v>812</v>
      </c>
      <c r="F779" s="181" t="s">
        <v>2121</v>
      </c>
      <c r="G779" s="184" t="s">
        <v>2107</v>
      </c>
      <c r="H779" s="43">
        <v>1332</v>
      </c>
      <c r="I779" s="356" t="s">
        <v>332</v>
      </c>
      <c r="J779" s="189" t="str">
        <f>INDEX('Policy Characteristics'!D:D,MATCH(PolicyLevers!$C779,'Policy Characteristics'!$C:$C,0))</f>
        <v>Electrification + Hydrogen</v>
      </c>
      <c r="K779" s="189" t="str">
        <f>INDEX('Policy Characteristics'!E:E,MATCH(PolicyLevers!$C779,'Policy Characteristics'!$C:$C,0))</f>
        <v>indst fuel type shifting</v>
      </c>
      <c r="L779" s="190">
        <f>INDEX('Policy Characteristics'!F:F,MATCH(PolicyLevers!$C779,'Policy Characteristics'!$C:$C,0))</f>
        <v>0</v>
      </c>
      <c r="M779" s="190">
        <f>INDEX('Policy Characteristics'!G:G,MATCH(PolicyLevers!$C779,'Policy Characteristics'!$C:$C,0))</f>
        <v>1</v>
      </c>
      <c r="N779" s="251">
        <f>INDEX('Policy Characteristics'!H:H,MATCH(PolicyLevers!$C779,'Policy Characteristics'!$C:$C,0))</f>
        <v>0.01</v>
      </c>
      <c r="O779" s="189" t="str">
        <f>INDEX('Policy Characteristics'!I:I,MATCH(PolicyLevers!$C779,'Policy Characteristics'!$C:$C,0))</f>
        <v>% of fuel shifted</v>
      </c>
      <c r="P779" s="184" t="str">
        <f>INDEX('Policy Characteristics'!J:J,MATCH(PolicyLevers!$C779,'Policy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79" s="189" t="str">
        <f>INDEX('Policy Characteristics'!K:K,MATCH(PolicyLevers!$C779,'Policy Characteristics'!$C:$C,0))</f>
        <v>industry-ag-main.html#fuel-switching</v>
      </c>
      <c r="R779" s="189" t="str">
        <f>INDEX('Policy Characteristics'!L:L,MATCH(PolicyLevers!$C779,'Policy Characteristics'!$C:$C,0))</f>
        <v>industry-elec-and-hydrogen.html</v>
      </c>
      <c r="S779" s="205">
        <f>INDEX('Policy Characteristics'!M:M,MATCH(PolicyLevers!$C779,'Policy Characteristics'!$C:$C,0))</f>
        <v>0</v>
      </c>
      <c r="T779" s="184">
        <f>INDEX('Policy Characteristics'!N:N,MATCH(PolicyLevers!$C779,'Policy Characteristics'!$C:$C,0))</f>
        <v>0</v>
      </c>
      <c r="U779" s="181">
        <f>INDEX('Policy Characteristics'!O:O,MATCH(PolicyLevers!$C779,'Policy Characteristics'!$C:$C,0))</f>
        <v>0</v>
      </c>
    </row>
    <row r="780" spans="1:21" x14ac:dyDescent="0.25">
      <c r="A780" s="350" t="str">
        <f>INDEX('Policy Characteristics'!A:A,MATCH(PolicyLevers!$C780,'Policy Characteristics'!$C:$C,0))</f>
        <v>Industry</v>
      </c>
      <c r="B780" s="354" t="str">
        <f>INDEX('Policy Characteristics'!B:B,MATCH(PolicyLevers!$C780,'Policy Characteristics'!$C:$C,0))</f>
        <v>Electrification + Hydrogen</v>
      </c>
      <c r="C780" s="189" t="str">
        <f t="shared" si="37"/>
        <v>Fraction of Industrial Fuel Use Shifted to Other Fuels</v>
      </c>
      <c r="D780" s="191" t="s">
        <v>2075</v>
      </c>
      <c r="E780" s="184" t="s">
        <v>814</v>
      </c>
      <c r="F780" s="181" t="s">
        <v>2121</v>
      </c>
      <c r="G780" s="184" t="s">
        <v>2106</v>
      </c>
      <c r="H780" s="43">
        <v>1333</v>
      </c>
      <c r="I780" s="356" t="s">
        <v>332</v>
      </c>
      <c r="J780" s="189" t="str">
        <f>INDEX('Policy Characteristics'!D:D,MATCH(PolicyLevers!$C780,'Policy Characteristics'!$C:$C,0))</f>
        <v>Electrification + Hydrogen</v>
      </c>
      <c r="K780" s="189" t="str">
        <f>INDEX('Policy Characteristics'!E:E,MATCH(PolicyLevers!$C780,'Policy Characteristics'!$C:$C,0))</f>
        <v>indst fuel type shifting</v>
      </c>
      <c r="L780" s="190">
        <f>INDEX('Policy Characteristics'!F:F,MATCH(PolicyLevers!$C780,'Policy Characteristics'!$C:$C,0))</f>
        <v>0</v>
      </c>
      <c r="M780" s="190">
        <f>INDEX('Policy Characteristics'!G:G,MATCH(PolicyLevers!$C780,'Policy Characteristics'!$C:$C,0))</f>
        <v>1</v>
      </c>
      <c r="N780" s="251">
        <f>INDEX('Policy Characteristics'!H:H,MATCH(PolicyLevers!$C780,'Policy Characteristics'!$C:$C,0))</f>
        <v>0.01</v>
      </c>
      <c r="O780" s="189" t="str">
        <f>INDEX('Policy Characteristics'!I:I,MATCH(PolicyLevers!$C780,'Policy Characteristics'!$C:$C,0))</f>
        <v>% of fuel shifted</v>
      </c>
      <c r="P780" s="184" t="str">
        <f>INDEX('Policy Characteristics'!J:J,MATCH(PolicyLevers!$C780,'Policy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0" s="189" t="str">
        <f>INDEX('Policy Characteristics'!K:K,MATCH(PolicyLevers!$C780,'Policy Characteristics'!$C:$C,0))</f>
        <v>industry-ag-main.html#fuel-switching</v>
      </c>
      <c r="R780" s="189" t="str">
        <f>INDEX('Policy Characteristics'!L:L,MATCH(PolicyLevers!$C780,'Policy Characteristics'!$C:$C,0))</f>
        <v>industry-elec-and-hydrogen.html</v>
      </c>
      <c r="S780" s="205">
        <f>INDEX('Policy Characteristics'!M:M,MATCH(PolicyLevers!$C780,'Policy Characteristics'!$C:$C,0))</f>
        <v>0</v>
      </c>
      <c r="T780" s="184">
        <f>INDEX('Policy Characteristics'!N:N,MATCH(PolicyLevers!$C780,'Policy Characteristics'!$C:$C,0))</f>
        <v>0</v>
      </c>
      <c r="U780" s="181">
        <f>INDEX('Policy Characteristics'!O:O,MATCH(PolicyLevers!$C780,'Policy Characteristics'!$C:$C,0))</f>
        <v>0</v>
      </c>
    </row>
    <row r="781" spans="1:21" x14ac:dyDescent="0.25">
      <c r="A781" s="350" t="str">
        <f>INDEX('Policy Characteristics'!A:A,MATCH(PolicyLevers!$C781,'Policy Characteristics'!$C:$C,0))</f>
        <v>Industry</v>
      </c>
      <c r="B781" s="354" t="str">
        <f>INDEX('Policy Characteristics'!B:B,MATCH(PolicyLevers!$C781,'Policy Characteristics'!$C:$C,0))</f>
        <v>Electrification + Hydrogen</v>
      </c>
      <c r="C781" s="189" t="str">
        <f t="shared" si="37"/>
        <v>Fraction of Industrial Fuel Use Shifted to Other Fuels</v>
      </c>
      <c r="D781" s="191" t="s">
        <v>2075</v>
      </c>
      <c r="E781" s="184" t="s">
        <v>816</v>
      </c>
      <c r="F781" s="181" t="s">
        <v>2121</v>
      </c>
      <c r="G781" s="184" t="s">
        <v>2105</v>
      </c>
      <c r="H781" s="43">
        <v>1334</v>
      </c>
      <c r="I781" s="356" t="s">
        <v>332</v>
      </c>
      <c r="J781" s="189" t="str">
        <f>INDEX('Policy Characteristics'!D:D,MATCH(PolicyLevers!$C781,'Policy Characteristics'!$C:$C,0))</f>
        <v>Electrification + Hydrogen</v>
      </c>
      <c r="K781" s="189" t="str">
        <f>INDEX('Policy Characteristics'!E:E,MATCH(PolicyLevers!$C781,'Policy Characteristics'!$C:$C,0))</f>
        <v>indst fuel type shifting</v>
      </c>
      <c r="L781" s="190">
        <f>INDEX('Policy Characteristics'!F:F,MATCH(PolicyLevers!$C781,'Policy Characteristics'!$C:$C,0))</f>
        <v>0</v>
      </c>
      <c r="M781" s="190">
        <f>INDEX('Policy Characteristics'!G:G,MATCH(PolicyLevers!$C781,'Policy Characteristics'!$C:$C,0))</f>
        <v>1</v>
      </c>
      <c r="N781" s="251">
        <f>INDEX('Policy Characteristics'!H:H,MATCH(PolicyLevers!$C781,'Policy Characteristics'!$C:$C,0))</f>
        <v>0.01</v>
      </c>
      <c r="O781" s="189" t="str">
        <f>INDEX('Policy Characteristics'!I:I,MATCH(PolicyLevers!$C781,'Policy Characteristics'!$C:$C,0))</f>
        <v>% of fuel shifted</v>
      </c>
      <c r="P781" s="184" t="str">
        <f>INDEX('Policy Characteristics'!J:J,MATCH(PolicyLevers!$C781,'Policy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1" s="189" t="str">
        <f>INDEX('Policy Characteristics'!K:K,MATCH(PolicyLevers!$C781,'Policy Characteristics'!$C:$C,0))</f>
        <v>industry-ag-main.html#fuel-switching</v>
      </c>
      <c r="R781" s="189" t="str">
        <f>INDEX('Policy Characteristics'!L:L,MATCH(PolicyLevers!$C781,'Policy Characteristics'!$C:$C,0))</f>
        <v>industry-elec-and-hydrogen.html</v>
      </c>
      <c r="S781" s="205">
        <f>INDEX('Policy Characteristics'!M:M,MATCH(PolicyLevers!$C781,'Policy Characteristics'!$C:$C,0))</f>
        <v>0</v>
      </c>
      <c r="T781" s="184">
        <f>INDEX('Policy Characteristics'!N:N,MATCH(PolicyLevers!$C781,'Policy Characteristics'!$C:$C,0))</f>
        <v>0</v>
      </c>
      <c r="U781" s="181">
        <f>INDEX('Policy Characteristics'!O:O,MATCH(PolicyLevers!$C781,'Policy Characteristics'!$C:$C,0))</f>
        <v>0</v>
      </c>
    </row>
    <row r="782" spans="1:21" x14ac:dyDescent="0.25">
      <c r="A782" s="350" t="str">
        <f>INDEX('Policy Characteristics'!A:A,MATCH(PolicyLevers!$C782,'Policy Characteristics'!$C:$C,0))</f>
        <v>Industry</v>
      </c>
      <c r="B782" s="354" t="str">
        <f>INDEX('Policy Characteristics'!B:B,MATCH(PolicyLevers!$C782,'Policy Characteristics'!$C:$C,0))</f>
        <v>Electrification + Hydrogen</v>
      </c>
      <c r="C782" s="189" t="str">
        <f t="shared" si="37"/>
        <v>Fraction of Industrial Fuel Use Shifted to Other Fuels</v>
      </c>
      <c r="D782" s="191" t="s">
        <v>2075</v>
      </c>
      <c r="E782" s="184" t="s">
        <v>818</v>
      </c>
      <c r="F782" s="181" t="s">
        <v>2121</v>
      </c>
      <c r="G782" s="184" t="s">
        <v>2104</v>
      </c>
      <c r="H782" s="43">
        <v>1335</v>
      </c>
      <c r="I782" s="356" t="s">
        <v>332</v>
      </c>
      <c r="J782" s="189" t="str">
        <f>INDEX('Policy Characteristics'!D:D,MATCH(PolicyLevers!$C782,'Policy Characteristics'!$C:$C,0))</f>
        <v>Electrification + Hydrogen</v>
      </c>
      <c r="K782" s="189" t="str">
        <f>INDEX('Policy Characteristics'!E:E,MATCH(PolicyLevers!$C782,'Policy Characteristics'!$C:$C,0))</f>
        <v>indst fuel type shifting</v>
      </c>
      <c r="L782" s="190">
        <f>INDEX('Policy Characteristics'!F:F,MATCH(PolicyLevers!$C782,'Policy Characteristics'!$C:$C,0))</f>
        <v>0</v>
      </c>
      <c r="M782" s="190">
        <f>INDEX('Policy Characteristics'!G:G,MATCH(PolicyLevers!$C782,'Policy Characteristics'!$C:$C,0))</f>
        <v>1</v>
      </c>
      <c r="N782" s="251">
        <f>INDEX('Policy Characteristics'!H:H,MATCH(PolicyLevers!$C782,'Policy Characteristics'!$C:$C,0))</f>
        <v>0.01</v>
      </c>
      <c r="O782" s="189" t="str">
        <f>INDEX('Policy Characteristics'!I:I,MATCH(PolicyLevers!$C782,'Policy Characteristics'!$C:$C,0))</f>
        <v>% of fuel shifted</v>
      </c>
      <c r="P782" s="184" t="str">
        <f>INDEX('Policy Characteristics'!J:J,MATCH(PolicyLevers!$C782,'Policy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2" s="189" t="str">
        <f>INDEX('Policy Characteristics'!K:K,MATCH(PolicyLevers!$C782,'Policy Characteristics'!$C:$C,0))</f>
        <v>industry-ag-main.html#fuel-switching</v>
      </c>
      <c r="R782" s="189" t="str">
        <f>INDEX('Policy Characteristics'!L:L,MATCH(PolicyLevers!$C782,'Policy Characteristics'!$C:$C,0))</f>
        <v>industry-elec-and-hydrogen.html</v>
      </c>
      <c r="S782" s="205">
        <f>INDEX('Policy Characteristics'!M:M,MATCH(PolicyLevers!$C782,'Policy Characteristics'!$C:$C,0))</f>
        <v>0</v>
      </c>
      <c r="T782" s="184">
        <f>INDEX('Policy Characteristics'!N:N,MATCH(PolicyLevers!$C782,'Policy Characteristics'!$C:$C,0))</f>
        <v>0</v>
      </c>
      <c r="U782" s="181">
        <f>INDEX('Policy Characteristics'!O:O,MATCH(PolicyLevers!$C782,'Policy Characteristics'!$C:$C,0))</f>
        <v>0</v>
      </c>
    </row>
    <row r="783" spans="1:21" x14ac:dyDescent="0.25">
      <c r="A783" s="350" t="str">
        <f>INDEX('Policy Characteristics'!A:A,MATCH(PolicyLevers!$C783,'Policy Characteristics'!$C:$C,0))</f>
        <v>Industry</v>
      </c>
      <c r="B783" s="354" t="str">
        <f>INDEX('Policy Characteristics'!B:B,MATCH(PolicyLevers!$C783,'Policy Characteristics'!$C:$C,0))</f>
        <v>Electrification + Hydrogen</v>
      </c>
      <c r="C783" s="189" t="str">
        <f t="shared" si="37"/>
        <v>Fraction of Industrial Fuel Use Shifted to Other Fuels</v>
      </c>
      <c r="D783" s="191" t="s">
        <v>2075</v>
      </c>
      <c r="E783" s="184" t="s">
        <v>820</v>
      </c>
      <c r="F783" s="181" t="s">
        <v>2121</v>
      </c>
      <c r="G783" s="184" t="s">
        <v>2103</v>
      </c>
      <c r="H783" s="43">
        <v>1336</v>
      </c>
      <c r="I783" s="356" t="s">
        <v>332</v>
      </c>
      <c r="J783" s="189" t="str">
        <f>INDEX('Policy Characteristics'!D:D,MATCH(PolicyLevers!$C783,'Policy Characteristics'!$C:$C,0))</f>
        <v>Electrification + Hydrogen</v>
      </c>
      <c r="K783" s="189" t="str">
        <f>INDEX('Policy Characteristics'!E:E,MATCH(PolicyLevers!$C783,'Policy Characteristics'!$C:$C,0))</f>
        <v>indst fuel type shifting</v>
      </c>
      <c r="L783" s="190">
        <f>INDEX('Policy Characteristics'!F:F,MATCH(PolicyLevers!$C783,'Policy Characteristics'!$C:$C,0))</f>
        <v>0</v>
      </c>
      <c r="M783" s="190">
        <f>INDEX('Policy Characteristics'!G:G,MATCH(PolicyLevers!$C783,'Policy Characteristics'!$C:$C,0))</f>
        <v>1</v>
      </c>
      <c r="N783" s="251">
        <f>INDEX('Policy Characteristics'!H:H,MATCH(PolicyLevers!$C783,'Policy Characteristics'!$C:$C,0))</f>
        <v>0.01</v>
      </c>
      <c r="O783" s="189" t="str">
        <f>INDEX('Policy Characteristics'!I:I,MATCH(PolicyLevers!$C783,'Policy Characteristics'!$C:$C,0))</f>
        <v>% of fuel shifted</v>
      </c>
      <c r="P783" s="184" t="str">
        <f>INDEX('Policy Characteristics'!J:J,MATCH(PolicyLevers!$C783,'Policy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3" s="189" t="str">
        <f>INDEX('Policy Characteristics'!K:K,MATCH(PolicyLevers!$C783,'Policy Characteristics'!$C:$C,0))</f>
        <v>industry-ag-main.html#fuel-switching</v>
      </c>
      <c r="R783" s="189" t="str">
        <f>INDEX('Policy Characteristics'!L:L,MATCH(PolicyLevers!$C783,'Policy Characteristics'!$C:$C,0))</f>
        <v>industry-elec-and-hydrogen.html</v>
      </c>
      <c r="S783" s="205">
        <f>INDEX('Policy Characteristics'!M:M,MATCH(PolicyLevers!$C783,'Policy Characteristics'!$C:$C,0))</f>
        <v>0</v>
      </c>
      <c r="T783" s="184">
        <f>INDEX('Policy Characteristics'!N:N,MATCH(PolicyLevers!$C783,'Policy Characteristics'!$C:$C,0))</f>
        <v>0</v>
      </c>
      <c r="U783" s="181">
        <f>INDEX('Policy Characteristics'!O:O,MATCH(PolicyLevers!$C783,'Policy Characteristics'!$C:$C,0))</f>
        <v>0</v>
      </c>
    </row>
    <row r="784" spans="1:21" x14ac:dyDescent="0.25">
      <c r="A784" s="350" t="str">
        <f>INDEX('Policy Characteristics'!A:A,MATCH(PolicyLevers!$C784,'Policy Characteristics'!$C:$C,0))</f>
        <v>Industry</v>
      </c>
      <c r="B784" s="354" t="str">
        <f>INDEX('Policy Characteristics'!B:B,MATCH(PolicyLevers!$C784,'Policy Characteristics'!$C:$C,0))</f>
        <v>Electrification + Hydrogen</v>
      </c>
      <c r="C784" s="189" t="str">
        <f t="shared" si="37"/>
        <v>Fraction of Industrial Fuel Use Shifted to Other Fuels</v>
      </c>
      <c r="D784" s="191" t="s">
        <v>2075</v>
      </c>
      <c r="E784" s="184" t="s">
        <v>822</v>
      </c>
      <c r="F784" s="181" t="s">
        <v>2121</v>
      </c>
      <c r="G784" s="184" t="s">
        <v>2101</v>
      </c>
      <c r="H784" s="43">
        <v>1337</v>
      </c>
      <c r="I784" s="356" t="s">
        <v>310</v>
      </c>
      <c r="J784" s="189" t="str">
        <f>INDEX('Policy Characteristics'!D:D,MATCH(PolicyLevers!$C784,'Policy Characteristics'!$C:$C,0))</f>
        <v>Electrification + Hydrogen</v>
      </c>
      <c r="K784" s="189" t="str">
        <f>INDEX('Policy Characteristics'!E:E,MATCH(PolicyLevers!$C784,'Policy Characteristics'!$C:$C,0))</f>
        <v>indst fuel type shifting</v>
      </c>
      <c r="L784" s="190">
        <f>INDEX('Policy Characteristics'!F:F,MATCH(PolicyLevers!$C784,'Policy Characteristics'!$C:$C,0))</f>
        <v>0</v>
      </c>
      <c r="M784" s="190">
        <f>INDEX('Policy Characteristics'!G:G,MATCH(PolicyLevers!$C784,'Policy Characteristics'!$C:$C,0))</f>
        <v>1</v>
      </c>
      <c r="N784" s="251">
        <f>INDEX('Policy Characteristics'!H:H,MATCH(PolicyLevers!$C784,'Policy Characteristics'!$C:$C,0))</f>
        <v>0.01</v>
      </c>
      <c r="O784" s="189" t="str">
        <f>INDEX('Policy Characteristics'!I:I,MATCH(PolicyLevers!$C784,'Policy Characteristics'!$C:$C,0))</f>
        <v>% of fuel shifted</v>
      </c>
      <c r="P784" s="189" t="str">
        <f>INDEX('Policy Characteristics'!J:J,MATCH(PolicyLevers!$C784,'Policy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4" s="189" t="str">
        <f>INDEX('Policy Characteristics'!K:K,MATCH(PolicyLevers!$C784,'Policy Characteristics'!$C:$C,0))</f>
        <v>industry-ag-main.html#fuel-switching</v>
      </c>
      <c r="R784" s="189" t="str">
        <f>INDEX('Policy Characteristics'!L:L,MATCH(PolicyLevers!$C784,'Policy Characteristics'!$C:$C,0))</f>
        <v>industry-elec-and-hydrogen.html</v>
      </c>
      <c r="S784" s="205">
        <f>INDEX('Policy Characteristics'!M:M,MATCH(PolicyLevers!$C784,'Policy Characteristics'!$C:$C,0))</f>
        <v>0</v>
      </c>
      <c r="T784" s="184">
        <f>INDEX('Policy Characteristics'!N:N,MATCH(PolicyLevers!$C784,'Policy Characteristics'!$C:$C,0))</f>
        <v>0</v>
      </c>
      <c r="U784" s="181">
        <f>INDEX('Policy Characteristics'!O:O,MATCH(PolicyLevers!$C784,'Policy Characteristics'!$C:$C,0))</f>
        <v>0</v>
      </c>
    </row>
    <row r="785" spans="1:21" x14ac:dyDescent="0.25">
      <c r="A785" s="350" t="str">
        <f>INDEX('Policy Characteristics'!A:A,MATCH(PolicyLevers!$C785,'Policy Characteristics'!$C:$C,0))</f>
        <v>Industry</v>
      </c>
      <c r="B785" s="354" t="str">
        <f>INDEX('Policy Characteristics'!B:B,MATCH(PolicyLevers!$C785,'Policy Characteristics'!$C:$C,0))</f>
        <v>Electrification + Hydrogen</v>
      </c>
      <c r="C785" s="189" t="str">
        <f t="shared" si="37"/>
        <v>Fraction of Industrial Fuel Use Shifted to Other Fuels</v>
      </c>
      <c r="D785" s="191" t="s">
        <v>2073</v>
      </c>
      <c r="E785" s="184" t="s">
        <v>799</v>
      </c>
      <c r="F785" s="181" t="s">
        <v>1833</v>
      </c>
      <c r="G785" s="184" t="s">
        <v>2111</v>
      </c>
      <c r="H785" s="43">
        <v>1338</v>
      </c>
      <c r="I785" s="356" t="s">
        <v>310</v>
      </c>
      <c r="J785" s="189" t="str">
        <f>INDEX('Policy Characteristics'!D:D,MATCH(PolicyLevers!$C785,'Policy Characteristics'!$C:$C,0))</f>
        <v>Electrification + Hydrogen</v>
      </c>
      <c r="K785" s="189" t="str">
        <f>INDEX('Policy Characteristics'!E:E,MATCH(PolicyLevers!$C785,'Policy Characteristics'!$C:$C,0))</f>
        <v>indst fuel type shifting</v>
      </c>
      <c r="L785" s="190">
        <f>INDEX('Policy Characteristics'!F:F,MATCH(PolicyLevers!$C785,'Policy Characteristics'!$C:$C,0))</f>
        <v>0</v>
      </c>
      <c r="M785" s="190">
        <f>INDEX('Policy Characteristics'!G:G,MATCH(PolicyLevers!$C785,'Policy Characteristics'!$C:$C,0))</f>
        <v>1</v>
      </c>
      <c r="N785" s="251">
        <f>INDEX('Policy Characteristics'!H:H,MATCH(PolicyLevers!$C785,'Policy Characteristics'!$C:$C,0))</f>
        <v>0.01</v>
      </c>
      <c r="O785" s="189" t="str">
        <f>INDEX('Policy Characteristics'!I:I,MATCH(PolicyLevers!$C785,'Policy Characteristics'!$C:$C,0))</f>
        <v>% of fuel shifted</v>
      </c>
      <c r="P785" s="189" t="str">
        <f>INDEX('Policy Characteristics'!J:J,MATCH(PolicyLevers!$C785,'Policy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5" s="189" t="str">
        <f>INDEX('Policy Characteristics'!K:K,MATCH(PolicyLevers!$C785,'Policy Characteristics'!$C:$C,0))</f>
        <v>industry-ag-main.html#fuel-switching</v>
      </c>
      <c r="R785" s="189" t="str">
        <f>INDEX('Policy Characteristics'!L:L,MATCH(PolicyLevers!$C785,'Policy Characteristics'!$C:$C,0))</f>
        <v>industry-elec-and-hydrogen.html</v>
      </c>
      <c r="S785" s="205">
        <f>INDEX('Policy Characteristics'!M:M,MATCH(PolicyLevers!$C785,'Policy Characteristics'!$C:$C,0))</f>
        <v>0</v>
      </c>
      <c r="T785" s="184">
        <f>INDEX('Policy Characteristics'!N:N,MATCH(PolicyLevers!$C785,'Policy Characteristics'!$C:$C,0))</f>
        <v>0</v>
      </c>
      <c r="U785" s="181">
        <f>INDEX('Policy Characteristics'!O:O,MATCH(PolicyLevers!$C785,'Policy Characteristics'!$C:$C,0))</f>
        <v>0</v>
      </c>
    </row>
    <row r="786" spans="1:21" x14ac:dyDescent="0.25">
      <c r="A786" s="350" t="str">
        <f>INDEX('Policy Characteristics'!A:A,MATCH(PolicyLevers!$C786,'Policy Characteristics'!$C:$C,0))</f>
        <v>Industry</v>
      </c>
      <c r="B786" s="354" t="str">
        <f>INDEX('Policy Characteristics'!B:B,MATCH(PolicyLevers!$C786,'Policy Characteristics'!$C:$C,0))</f>
        <v>Electrification + Hydrogen</v>
      </c>
      <c r="C786" s="189" t="str">
        <f t="shared" si="37"/>
        <v>Fraction of Industrial Fuel Use Shifted to Other Fuels</v>
      </c>
      <c r="D786" s="191" t="s">
        <v>2073</v>
      </c>
      <c r="E786" s="184" t="s">
        <v>806</v>
      </c>
      <c r="F786" s="181" t="s">
        <v>1833</v>
      </c>
      <c r="G786" s="184" t="s">
        <v>2110</v>
      </c>
      <c r="H786" s="43">
        <v>1339</v>
      </c>
      <c r="I786" s="356" t="s">
        <v>332</v>
      </c>
      <c r="J786" s="189" t="str">
        <f>INDEX('Policy Characteristics'!D:D,MATCH(PolicyLevers!$C786,'Policy Characteristics'!$C:$C,0))</f>
        <v>Electrification + Hydrogen</v>
      </c>
      <c r="K786" s="189" t="str">
        <f>INDEX('Policy Characteristics'!E:E,MATCH(PolicyLevers!$C786,'Policy Characteristics'!$C:$C,0))</f>
        <v>indst fuel type shifting</v>
      </c>
      <c r="L786" s="190">
        <f>INDEX('Policy Characteristics'!F:F,MATCH(PolicyLevers!$C786,'Policy Characteristics'!$C:$C,0))</f>
        <v>0</v>
      </c>
      <c r="M786" s="190">
        <f>INDEX('Policy Characteristics'!G:G,MATCH(PolicyLevers!$C786,'Policy Characteristics'!$C:$C,0))</f>
        <v>1</v>
      </c>
      <c r="N786" s="251">
        <f>INDEX('Policy Characteristics'!H:H,MATCH(PolicyLevers!$C786,'Policy Characteristics'!$C:$C,0))</f>
        <v>0.01</v>
      </c>
      <c r="O786" s="189" t="str">
        <f>INDEX('Policy Characteristics'!I:I,MATCH(PolicyLevers!$C786,'Policy Characteristics'!$C:$C,0))</f>
        <v>% of fuel shifted</v>
      </c>
      <c r="P786" s="184" t="str">
        <f>INDEX('Policy Characteristics'!J:J,MATCH(PolicyLevers!$C786,'Policy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6" s="189" t="str">
        <f>INDEX('Policy Characteristics'!K:K,MATCH(PolicyLevers!$C786,'Policy Characteristics'!$C:$C,0))</f>
        <v>industry-ag-main.html#fuel-switching</v>
      </c>
      <c r="R786" s="189" t="str">
        <f>INDEX('Policy Characteristics'!L:L,MATCH(PolicyLevers!$C786,'Policy Characteristics'!$C:$C,0))</f>
        <v>industry-elec-and-hydrogen.html</v>
      </c>
      <c r="S786" s="205">
        <f>INDEX('Policy Characteristics'!M:M,MATCH(PolicyLevers!$C786,'Policy Characteristics'!$C:$C,0))</f>
        <v>0</v>
      </c>
      <c r="T786" s="184">
        <f>INDEX('Policy Characteristics'!N:N,MATCH(PolicyLevers!$C786,'Policy Characteristics'!$C:$C,0))</f>
        <v>0</v>
      </c>
      <c r="U786" s="181">
        <f>INDEX('Policy Characteristics'!O:O,MATCH(PolicyLevers!$C786,'Policy Characteristics'!$C:$C,0))</f>
        <v>0</v>
      </c>
    </row>
    <row r="787" spans="1:21" x14ac:dyDescent="0.25">
      <c r="A787" s="350" t="str">
        <f>INDEX('Policy Characteristics'!A:A,MATCH(PolicyLevers!$C787,'Policy Characteristics'!$C:$C,0))</f>
        <v>Industry</v>
      </c>
      <c r="B787" s="354" t="str">
        <f>INDEX('Policy Characteristics'!B:B,MATCH(PolicyLevers!$C787,'Policy Characteristics'!$C:$C,0))</f>
        <v>Electrification + Hydrogen</v>
      </c>
      <c r="C787" s="189" t="str">
        <f t="shared" si="37"/>
        <v>Fraction of Industrial Fuel Use Shifted to Other Fuels</v>
      </c>
      <c r="D787" s="191" t="s">
        <v>2073</v>
      </c>
      <c r="E787" s="184" t="s">
        <v>808</v>
      </c>
      <c r="F787" s="181" t="s">
        <v>1833</v>
      </c>
      <c r="G787" s="184" t="s">
        <v>2109</v>
      </c>
      <c r="H787" s="43">
        <v>1340</v>
      </c>
      <c r="I787" s="356" t="s">
        <v>332</v>
      </c>
      <c r="J787" s="189" t="str">
        <f>INDEX('Policy Characteristics'!D:D,MATCH(PolicyLevers!$C787,'Policy Characteristics'!$C:$C,0))</f>
        <v>Electrification + Hydrogen</v>
      </c>
      <c r="K787" s="189" t="str">
        <f>INDEX('Policy Characteristics'!E:E,MATCH(PolicyLevers!$C787,'Policy Characteristics'!$C:$C,0))</f>
        <v>indst fuel type shifting</v>
      </c>
      <c r="L787" s="190">
        <f>INDEX('Policy Characteristics'!F:F,MATCH(PolicyLevers!$C787,'Policy Characteristics'!$C:$C,0))</f>
        <v>0</v>
      </c>
      <c r="M787" s="190">
        <f>INDEX('Policy Characteristics'!G:G,MATCH(PolicyLevers!$C787,'Policy Characteristics'!$C:$C,0))</f>
        <v>1</v>
      </c>
      <c r="N787" s="251">
        <f>INDEX('Policy Characteristics'!H:H,MATCH(PolicyLevers!$C787,'Policy Characteristics'!$C:$C,0))</f>
        <v>0.01</v>
      </c>
      <c r="O787" s="189" t="str">
        <f>INDEX('Policy Characteristics'!I:I,MATCH(PolicyLevers!$C787,'Policy Characteristics'!$C:$C,0))</f>
        <v>% of fuel shifted</v>
      </c>
      <c r="P787" s="184" t="str">
        <f>INDEX('Policy Characteristics'!J:J,MATCH(PolicyLevers!$C787,'Policy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7" s="189" t="str">
        <f>INDEX('Policy Characteristics'!K:K,MATCH(PolicyLevers!$C787,'Policy Characteristics'!$C:$C,0))</f>
        <v>industry-ag-main.html#fuel-switching</v>
      </c>
      <c r="R787" s="189" t="str">
        <f>INDEX('Policy Characteristics'!L:L,MATCH(PolicyLevers!$C787,'Policy Characteristics'!$C:$C,0))</f>
        <v>industry-elec-and-hydrogen.html</v>
      </c>
      <c r="S787" s="205">
        <f>INDEX('Policy Characteristics'!M:M,MATCH(PolicyLevers!$C787,'Policy Characteristics'!$C:$C,0))</f>
        <v>0</v>
      </c>
      <c r="T787" s="184">
        <f>INDEX('Policy Characteristics'!N:N,MATCH(PolicyLevers!$C787,'Policy Characteristics'!$C:$C,0))</f>
        <v>0</v>
      </c>
      <c r="U787" s="181">
        <f>INDEX('Policy Characteristics'!O:O,MATCH(PolicyLevers!$C787,'Policy Characteristics'!$C:$C,0))</f>
        <v>0</v>
      </c>
    </row>
    <row r="788" spans="1:21" x14ac:dyDescent="0.25">
      <c r="A788" s="350" t="str">
        <f>INDEX('Policy Characteristics'!A:A,MATCH(PolicyLevers!$C788,'Policy Characteristics'!$C:$C,0))</f>
        <v>Industry</v>
      </c>
      <c r="B788" s="354" t="str">
        <f>INDEX('Policy Characteristics'!B:B,MATCH(PolicyLevers!$C788,'Policy Characteristics'!$C:$C,0))</f>
        <v>Electrification + Hydrogen</v>
      </c>
      <c r="C788" s="189" t="str">
        <f t="shared" si="37"/>
        <v>Fraction of Industrial Fuel Use Shifted to Other Fuels</v>
      </c>
      <c r="D788" s="191" t="s">
        <v>2073</v>
      </c>
      <c r="E788" s="184" t="s">
        <v>810</v>
      </c>
      <c r="F788" s="181" t="s">
        <v>1833</v>
      </c>
      <c r="G788" s="184" t="s">
        <v>2108</v>
      </c>
      <c r="H788" s="43">
        <v>1341</v>
      </c>
      <c r="I788" s="356" t="s">
        <v>332</v>
      </c>
      <c r="J788" s="189" t="str">
        <f>INDEX('Policy Characteristics'!D:D,MATCH(PolicyLevers!$C788,'Policy Characteristics'!$C:$C,0))</f>
        <v>Electrification + Hydrogen</v>
      </c>
      <c r="K788" s="189" t="str">
        <f>INDEX('Policy Characteristics'!E:E,MATCH(PolicyLevers!$C788,'Policy Characteristics'!$C:$C,0))</f>
        <v>indst fuel type shifting</v>
      </c>
      <c r="L788" s="190">
        <f>INDEX('Policy Characteristics'!F:F,MATCH(PolicyLevers!$C788,'Policy Characteristics'!$C:$C,0))</f>
        <v>0</v>
      </c>
      <c r="M788" s="190">
        <f>INDEX('Policy Characteristics'!G:G,MATCH(PolicyLevers!$C788,'Policy Characteristics'!$C:$C,0))</f>
        <v>1</v>
      </c>
      <c r="N788" s="251">
        <f>INDEX('Policy Characteristics'!H:H,MATCH(PolicyLevers!$C788,'Policy Characteristics'!$C:$C,0))</f>
        <v>0.01</v>
      </c>
      <c r="O788" s="189" t="str">
        <f>INDEX('Policy Characteristics'!I:I,MATCH(PolicyLevers!$C788,'Policy Characteristics'!$C:$C,0))</f>
        <v>% of fuel shifted</v>
      </c>
      <c r="P788" s="184" t="str">
        <f>INDEX('Policy Characteristics'!J:J,MATCH(PolicyLevers!$C788,'Policy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8" s="189" t="str">
        <f>INDEX('Policy Characteristics'!K:K,MATCH(PolicyLevers!$C788,'Policy Characteristics'!$C:$C,0))</f>
        <v>industry-ag-main.html#fuel-switching</v>
      </c>
      <c r="R788" s="189" t="str">
        <f>INDEX('Policy Characteristics'!L:L,MATCH(PolicyLevers!$C788,'Policy Characteristics'!$C:$C,0))</f>
        <v>industry-elec-and-hydrogen.html</v>
      </c>
      <c r="S788" s="205">
        <f>INDEX('Policy Characteristics'!M:M,MATCH(PolicyLevers!$C788,'Policy Characteristics'!$C:$C,0))</f>
        <v>0</v>
      </c>
      <c r="T788" s="184">
        <f>INDEX('Policy Characteristics'!N:N,MATCH(PolicyLevers!$C788,'Policy Characteristics'!$C:$C,0))</f>
        <v>0</v>
      </c>
      <c r="U788" s="181">
        <f>INDEX('Policy Characteristics'!O:O,MATCH(PolicyLevers!$C788,'Policy Characteristics'!$C:$C,0))</f>
        <v>0</v>
      </c>
    </row>
    <row r="789" spans="1:21" x14ac:dyDescent="0.25">
      <c r="A789" s="350" t="str">
        <f>INDEX('Policy Characteristics'!A:A,MATCH(PolicyLevers!$C789,'Policy Characteristics'!$C:$C,0))</f>
        <v>Industry</v>
      </c>
      <c r="B789" s="354" t="str">
        <f>INDEX('Policy Characteristics'!B:B,MATCH(PolicyLevers!$C789,'Policy Characteristics'!$C:$C,0))</f>
        <v>Electrification + Hydrogen</v>
      </c>
      <c r="C789" s="189" t="str">
        <f t="shared" si="37"/>
        <v>Fraction of Industrial Fuel Use Shifted to Other Fuels</v>
      </c>
      <c r="D789" s="191" t="s">
        <v>2073</v>
      </c>
      <c r="E789" s="184" t="s">
        <v>812</v>
      </c>
      <c r="F789" s="181" t="s">
        <v>1833</v>
      </c>
      <c r="G789" s="184" t="s">
        <v>2107</v>
      </c>
      <c r="H789" s="43">
        <v>1342</v>
      </c>
      <c r="I789" s="356" t="s">
        <v>332</v>
      </c>
      <c r="J789" s="189" t="str">
        <f>INDEX('Policy Characteristics'!D:D,MATCH(PolicyLevers!$C789,'Policy Characteristics'!$C:$C,0))</f>
        <v>Electrification + Hydrogen</v>
      </c>
      <c r="K789" s="189" t="str">
        <f>INDEX('Policy Characteristics'!E:E,MATCH(PolicyLevers!$C789,'Policy Characteristics'!$C:$C,0))</f>
        <v>indst fuel type shifting</v>
      </c>
      <c r="L789" s="190">
        <f>INDEX('Policy Characteristics'!F:F,MATCH(PolicyLevers!$C789,'Policy Characteristics'!$C:$C,0))</f>
        <v>0</v>
      </c>
      <c r="M789" s="190">
        <f>INDEX('Policy Characteristics'!G:G,MATCH(PolicyLevers!$C789,'Policy Characteristics'!$C:$C,0))</f>
        <v>1</v>
      </c>
      <c r="N789" s="251">
        <f>INDEX('Policy Characteristics'!H:H,MATCH(PolicyLevers!$C789,'Policy Characteristics'!$C:$C,0))</f>
        <v>0.01</v>
      </c>
      <c r="O789" s="189" t="str">
        <f>INDEX('Policy Characteristics'!I:I,MATCH(PolicyLevers!$C789,'Policy Characteristics'!$C:$C,0))</f>
        <v>% of fuel shifted</v>
      </c>
      <c r="P789" s="184" t="str">
        <f>INDEX('Policy Characteristics'!J:J,MATCH(PolicyLevers!$C789,'Policy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89" s="189" t="str">
        <f>INDEX('Policy Characteristics'!K:K,MATCH(PolicyLevers!$C789,'Policy Characteristics'!$C:$C,0))</f>
        <v>industry-ag-main.html#fuel-switching</v>
      </c>
      <c r="R789" s="189" t="str">
        <f>INDEX('Policy Characteristics'!L:L,MATCH(PolicyLevers!$C789,'Policy Characteristics'!$C:$C,0))</f>
        <v>industry-elec-and-hydrogen.html</v>
      </c>
      <c r="S789" s="205">
        <f>INDEX('Policy Characteristics'!M:M,MATCH(PolicyLevers!$C789,'Policy Characteristics'!$C:$C,0))</f>
        <v>0</v>
      </c>
      <c r="T789" s="184">
        <f>INDEX('Policy Characteristics'!N:N,MATCH(PolicyLevers!$C789,'Policy Characteristics'!$C:$C,0))</f>
        <v>0</v>
      </c>
      <c r="U789" s="181">
        <f>INDEX('Policy Characteristics'!O:O,MATCH(PolicyLevers!$C789,'Policy Characteristics'!$C:$C,0))</f>
        <v>0</v>
      </c>
    </row>
    <row r="790" spans="1:21" x14ac:dyDescent="0.25">
      <c r="A790" s="350" t="str">
        <f>INDEX('Policy Characteristics'!A:A,MATCH(PolicyLevers!$C790,'Policy Characteristics'!$C:$C,0))</f>
        <v>Industry</v>
      </c>
      <c r="B790" s="354" t="str">
        <f>INDEX('Policy Characteristics'!B:B,MATCH(PolicyLevers!$C790,'Policy Characteristics'!$C:$C,0))</f>
        <v>Electrification + Hydrogen</v>
      </c>
      <c r="C790" s="189" t="str">
        <f t="shared" si="37"/>
        <v>Fraction of Industrial Fuel Use Shifted to Other Fuels</v>
      </c>
      <c r="D790" s="191" t="s">
        <v>2073</v>
      </c>
      <c r="E790" s="184" t="s">
        <v>814</v>
      </c>
      <c r="F790" s="181" t="s">
        <v>1833</v>
      </c>
      <c r="G790" s="184" t="s">
        <v>2106</v>
      </c>
      <c r="H790" s="43">
        <v>1343</v>
      </c>
      <c r="I790" s="356" t="s">
        <v>332</v>
      </c>
      <c r="J790" s="189" t="str">
        <f>INDEX('Policy Characteristics'!D:D,MATCH(PolicyLevers!$C790,'Policy Characteristics'!$C:$C,0))</f>
        <v>Electrification + Hydrogen</v>
      </c>
      <c r="K790" s="189" t="str">
        <f>INDEX('Policy Characteristics'!E:E,MATCH(PolicyLevers!$C790,'Policy Characteristics'!$C:$C,0))</f>
        <v>indst fuel type shifting</v>
      </c>
      <c r="L790" s="190">
        <f>INDEX('Policy Characteristics'!F:F,MATCH(PolicyLevers!$C790,'Policy Characteristics'!$C:$C,0))</f>
        <v>0</v>
      </c>
      <c r="M790" s="190">
        <f>INDEX('Policy Characteristics'!G:G,MATCH(PolicyLevers!$C790,'Policy Characteristics'!$C:$C,0))</f>
        <v>1</v>
      </c>
      <c r="N790" s="251">
        <f>INDEX('Policy Characteristics'!H:H,MATCH(PolicyLevers!$C790,'Policy Characteristics'!$C:$C,0))</f>
        <v>0.01</v>
      </c>
      <c r="O790" s="189" t="str">
        <f>INDEX('Policy Characteristics'!I:I,MATCH(PolicyLevers!$C790,'Policy Characteristics'!$C:$C,0))</f>
        <v>% of fuel shifted</v>
      </c>
      <c r="P790" s="184" t="str">
        <f>INDEX('Policy Characteristics'!J:J,MATCH(PolicyLevers!$C790,'Policy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0" s="189" t="str">
        <f>INDEX('Policy Characteristics'!K:K,MATCH(PolicyLevers!$C790,'Policy Characteristics'!$C:$C,0))</f>
        <v>industry-ag-main.html#fuel-switching</v>
      </c>
      <c r="R790" s="189" t="str">
        <f>INDEX('Policy Characteristics'!L:L,MATCH(PolicyLevers!$C790,'Policy Characteristics'!$C:$C,0))</f>
        <v>industry-elec-and-hydrogen.html</v>
      </c>
      <c r="S790" s="205">
        <f>INDEX('Policy Characteristics'!M:M,MATCH(PolicyLevers!$C790,'Policy Characteristics'!$C:$C,0))</f>
        <v>0</v>
      </c>
      <c r="T790" s="184">
        <f>INDEX('Policy Characteristics'!N:N,MATCH(PolicyLevers!$C790,'Policy Characteristics'!$C:$C,0))</f>
        <v>0</v>
      </c>
      <c r="U790" s="181">
        <f>INDEX('Policy Characteristics'!O:O,MATCH(PolicyLevers!$C790,'Policy Characteristics'!$C:$C,0))</f>
        <v>0</v>
      </c>
    </row>
    <row r="791" spans="1:21" x14ac:dyDescent="0.25">
      <c r="A791" s="350" t="str">
        <f>INDEX('Policy Characteristics'!A:A,MATCH(PolicyLevers!$C791,'Policy Characteristics'!$C:$C,0))</f>
        <v>Industry</v>
      </c>
      <c r="B791" s="354" t="str">
        <f>INDEX('Policy Characteristics'!B:B,MATCH(PolicyLevers!$C791,'Policy Characteristics'!$C:$C,0))</f>
        <v>Electrification + Hydrogen</v>
      </c>
      <c r="C791" s="189" t="str">
        <f t="shared" si="37"/>
        <v>Fraction of Industrial Fuel Use Shifted to Other Fuels</v>
      </c>
      <c r="D791" s="191" t="s">
        <v>2073</v>
      </c>
      <c r="E791" s="184" t="s">
        <v>816</v>
      </c>
      <c r="F791" s="181" t="s">
        <v>1833</v>
      </c>
      <c r="G791" s="184" t="s">
        <v>2105</v>
      </c>
      <c r="H791" s="43">
        <v>1344</v>
      </c>
      <c r="I791" s="356" t="s">
        <v>332</v>
      </c>
      <c r="J791" s="189" t="str">
        <f>INDEX('Policy Characteristics'!D:D,MATCH(PolicyLevers!$C791,'Policy Characteristics'!$C:$C,0))</f>
        <v>Electrification + Hydrogen</v>
      </c>
      <c r="K791" s="189" t="str">
        <f>INDEX('Policy Characteristics'!E:E,MATCH(PolicyLevers!$C791,'Policy Characteristics'!$C:$C,0))</f>
        <v>indst fuel type shifting</v>
      </c>
      <c r="L791" s="190">
        <f>INDEX('Policy Characteristics'!F:F,MATCH(PolicyLevers!$C791,'Policy Characteristics'!$C:$C,0))</f>
        <v>0</v>
      </c>
      <c r="M791" s="190">
        <f>INDEX('Policy Characteristics'!G:G,MATCH(PolicyLevers!$C791,'Policy Characteristics'!$C:$C,0))</f>
        <v>1</v>
      </c>
      <c r="N791" s="251">
        <f>INDEX('Policy Characteristics'!H:H,MATCH(PolicyLevers!$C791,'Policy Characteristics'!$C:$C,0))</f>
        <v>0.01</v>
      </c>
      <c r="O791" s="189" t="str">
        <f>INDEX('Policy Characteristics'!I:I,MATCH(PolicyLevers!$C791,'Policy Characteristics'!$C:$C,0))</f>
        <v>% of fuel shifted</v>
      </c>
      <c r="P791" s="184" t="str">
        <f>INDEX('Policy Characteristics'!J:J,MATCH(PolicyLevers!$C791,'Policy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1" s="189" t="str">
        <f>INDEX('Policy Characteristics'!K:K,MATCH(PolicyLevers!$C791,'Policy Characteristics'!$C:$C,0))</f>
        <v>industry-ag-main.html#fuel-switching</v>
      </c>
      <c r="R791" s="189" t="str">
        <f>INDEX('Policy Characteristics'!L:L,MATCH(PolicyLevers!$C791,'Policy Characteristics'!$C:$C,0))</f>
        <v>industry-elec-and-hydrogen.html</v>
      </c>
      <c r="S791" s="205">
        <f>INDEX('Policy Characteristics'!M:M,MATCH(PolicyLevers!$C791,'Policy Characteristics'!$C:$C,0))</f>
        <v>0</v>
      </c>
      <c r="T791" s="184">
        <f>INDEX('Policy Characteristics'!N:N,MATCH(PolicyLevers!$C791,'Policy Characteristics'!$C:$C,0))</f>
        <v>0</v>
      </c>
      <c r="U791" s="181">
        <f>INDEX('Policy Characteristics'!O:O,MATCH(PolicyLevers!$C791,'Policy Characteristics'!$C:$C,0))</f>
        <v>0</v>
      </c>
    </row>
    <row r="792" spans="1:21" x14ac:dyDescent="0.25">
      <c r="A792" s="350" t="str">
        <f>INDEX('Policy Characteristics'!A:A,MATCH(PolicyLevers!$C792,'Policy Characteristics'!$C:$C,0))</f>
        <v>Industry</v>
      </c>
      <c r="B792" s="354" t="str">
        <f>INDEX('Policy Characteristics'!B:B,MATCH(PolicyLevers!$C792,'Policy Characteristics'!$C:$C,0))</f>
        <v>Electrification + Hydrogen</v>
      </c>
      <c r="C792" s="189" t="str">
        <f t="shared" si="37"/>
        <v>Fraction of Industrial Fuel Use Shifted to Other Fuels</v>
      </c>
      <c r="D792" s="191" t="s">
        <v>2073</v>
      </c>
      <c r="E792" s="184" t="s">
        <v>818</v>
      </c>
      <c r="F792" s="181" t="s">
        <v>1833</v>
      </c>
      <c r="G792" s="184" t="s">
        <v>2104</v>
      </c>
      <c r="H792" s="43">
        <v>1345</v>
      </c>
      <c r="I792" s="356" t="s">
        <v>332</v>
      </c>
      <c r="J792" s="189" t="str">
        <f>INDEX('Policy Characteristics'!D:D,MATCH(PolicyLevers!$C792,'Policy Characteristics'!$C:$C,0))</f>
        <v>Electrification + Hydrogen</v>
      </c>
      <c r="K792" s="189" t="str">
        <f>INDEX('Policy Characteristics'!E:E,MATCH(PolicyLevers!$C792,'Policy Characteristics'!$C:$C,0))</f>
        <v>indst fuel type shifting</v>
      </c>
      <c r="L792" s="190">
        <f>INDEX('Policy Characteristics'!F:F,MATCH(PolicyLevers!$C792,'Policy Characteristics'!$C:$C,0))</f>
        <v>0</v>
      </c>
      <c r="M792" s="190">
        <f>INDEX('Policy Characteristics'!G:G,MATCH(PolicyLevers!$C792,'Policy Characteristics'!$C:$C,0))</f>
        <v>1</v>
      </c>
      <c r="N792" s="251">
        <f>INDEX('Policy Characteristics'!H:H,MATCH(PolicyLevers!$C792,'Policy Characteristics'!$C:$C,0))</f>
        <v>0.01</v>
      </c>
      <c r="O792" s="189" t="str">
        <f>INDEX('Policy Characteristics'!I:I,MATCH(PolicyLevers!$C792,'Policy Characteristics'!$C:$C,0))</f>
        <v>% of fuel shifted</v>
      </c>
      <c r="P792" s="184" t="str">
        <f>INDEX('Policy Characteristics'!J:J,MATCH(PolicyLevers!$C792,'Policy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2" s="189" t="str">
        <f>INDEX('Policy Characteristics'!K:K,MATCH(PolicyLevers!$C792,'Policy Characteristics'!$C:$C,0))</f>
        <v>industry-ag-main.html#fuel-switching</v>
      </c>
      <c r="R792" s="189" t="str">
        <f>INDEX('Policy Characteristics'!L:L,MATCH(PolicyLevers!$C792,'Policy Characteristics'!$C:$C,0))</f>
        <v>industry-elec-and-hydrogen.html</v>
      </c>
      <c r="S792" s="205">
        <f>INDEX('Policy Characteristics'!M:M,MATCH(PolicyLevers!$C792,'Policy Characteristics'!$C:$C,0))</f>
        <v>0</v>
      </c>
      <c r="T792" s="184">
        <f>INDEX('Policy Characteristics'!N:N,MATCH(PolicyLevers!$C792,'Policy Characteristics'!$C:$C,0))</f>
        <v>0</v>
      </c>
      <c r="U792" s="181">
        <f>INDEX('Policy Characteristics'!O:O,MATCH(PolicyLevers!$C792,'Policy Characteristics'!$C:$C,0))</f>
        <v>0</v>
      </c>
    </row>
    <row r="793" spans="1:21" x14ac:dyDescent="0.25">
      <c r="A793" s="350" t="str">
        <f>INDEX('Policy Characteristics'!A:A,MATCH(PolicyLevers!$C793,'Policy Characteristics'!$C:$C,0))</f>
        <v>Industry</v>
      </c>
      <c r="B793" s="354" t="str">
        <f>INDEX('Policy Characteristics'!B:B,MATCH(PolicyLevers!$C793,'Policy Characteristics'!$C:$C,0))</f>
        <v>Electrification + Hydrogen</v>
      </c>
      <c r="C793" s="189" t="str">
        <f t="shared" si="37"/>
        <v>Fraction of Industrial Fuel Use Shifted to Other Fuels</v>
      </c>
      <c r="D793" s="191" t="s">
        <v>2073</v>
      </c>
      <c r="E793" s="184" t="s">
        <v>820</v>
      </c>
      <c r="F793" s="181" t="s">
        <v>1833</v>
      </c>
      <c r="G793" s="184" t="s">
        <v>2103</v>
      </c>
      <c r="H793" s="43">
        <v>1346</v>
      </c>
      <c r="I793" s="356" t="s">
        <v>332</v>
      </c>
      <c r="J793" s="189" t="str">
        <f>INDEX('Policy Characteristics'!D:D,MATCH(PolicyLevers!$C793,'Policy Characteristics'!$C:$C,0))</f>
        <v>Electrification + Hydrogen</v>
      </c>
      <c r="K793" s="189" t="str">
        <f>INDEX('Policy Characteristics'!E:E,MATCH(PolicyLevers!$C793,'Policy Characteristics'!$C:$C,0))</f>
        <v>indst fuel type shifting</v>
      </c>
      <c r="L793" s="190">
        <f>INDEX('Policy Characteristics'!F:F,MATCH(PolicyLevers!$C793,'Policy Characteristics'!$C:$C,0))</f>
        <v>0</v>
      </c>
      <c r="M793" s="190">
        <f>INDEX('Policy Characteristics'!G:G,MATCH(PolicyLevers!$C793,'Policy Characteristics'!$C:$C,0))</f>
        <v>1</v>
      </c>
      <c r="N793" s="251">
        <f>INDEX('Policy Characteristics'!H:H,MATCH(PolicyLevers!$C793,'Policy Characteristics'!$C:$C,0))</f>
        <v>0.01</v>
      </c>
      <c r="O793" s="189" t="str">
        <f>INDEX('Policy Characteristics'!I:I,MATCH(PolicyLevers!$C793,'Policy Characteristics'!$C:$C,0))</f>
        <v>% of fuel shifted</v>
      </c>
      <c r="P793" s="184" t="str">
        <f>INDEX('Policy Characteristics'!J:J,MATCH(PolicyLevers!$C793,'Policy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3" s="189" t="str">
        <f>INDEX('Policy Characteristics'!K:K,MATCH(PolicyLevers!$C793,'Policy Characteristics'!$C:$C,0))</f>
        <v>industry-ag-main.html#fuel-switching</v>
      </c>
      <c r="R793" s="189" t="str">
        <f>INDEX('Policy Characteristics'!L:L,MATCH(PolicyLevers!$C793,'Policy Characteristics'!$C:$C,0))</f>
        <v>industry-elec-and-hydrogen.html</v>
      </c>
      <c r="S793" s="205">
        <f>INDEX('Policy Characteristics'!M:M,MATCH(PolicyLevers!$C793,'Policy Characteristics'!$C:$C,0))</f>
        <v>0</v>
      </c>
      <c r="T793" s="184">
        <f>INDEX('Policy Characteristics'!N:N,MATCH(PolicyLevers!$C793,'Policy Characteristics'!$C:$C,0))</f>
        <v>0</v>
      </c>
      <c r="U793" s="181">
        <f>INDEX('Policy Characteristics'!O:O,MATCH(PolicyLevers!$C793,'Policy Characteristics'!$C:$C,0))</f>
        <v>0</v>
      </c>
    </row>
    <row r="794" spans="1:21" x14ac:dyDescent="0.25">
      <c r="A794" s="350" t="str">
        <f>INDEX('Policy Characteristics'!A:A,MATCH(PolicyLevers!$C794,'Policy Characteristics'!$C:$C,0))</f>
        <v>Industry</v>
      </c>
      <c r="B794" s="354" t="str">
        <f>INDEX('Policy Characteristics'!B:B,MATCH(PolicyLevers!$C794,'Policy Characteristics'!$C:$C,0))</f>
        <v>Electrification + Hydrogen</v>
      </c>
      <c r="C794" s="189" t="str">
        <f t="shared" si="37"/>
        <v>Fraction of Industrial Fuel Use Shifted to Other Fuels</v>
      </c>
      <c r="D794" s="191" t="s">
        <v>2073</v>
      </c>
      <c r="E794" s="184" t="s">
        <v>822</v>
      </c>
      <c r="F794" s="181" t="s">
        <v>1833</v>
      </c>
      <c r="G794" s="184" t="s">
        <v>2101</v>
      </c>
      <c r="H794" s="43">
        <v>1347</v>
      </c>
      <c r="I794" s="356" t="s">
        <v>310</v>
      </c>
      <c r="J794" s="189" t="str">
        <f>INDEX('Policy Characteristics'!D:D,MATCH(PolicyLevers!$C794,'Policy Characteristics'!$C:$C,0))</f>
        <v>Electrification + Hydrogen</v>
      </c>
      <c r="K794" s="189" t="str">
        <f>INDEX('Policy Characteristics'!E:E,MATCH(PolicyLevers!$C794,'Policy Characteristics'!$C:$C,0))</f>
        <v>indst fuel type shifting</v>
      </c>
      <c r="L794" s="190">
        <f>INDEX('Policy Characteristics'!F:F,MATCH(PolicyLevers!$C794,'Policy Characteristics'!$C:$C,0))</f>
        <v>0</v>
      </c>
      <c r="M794" s="190">
        <f>INDEX('Policy Characteristics'!G:G,MATCH(PolicyLevers!$C794,'Policy Characteristics'!$C:$C,0))</f>
        <v>1</v>
      </c>
      <c r="N794" s="251">
        <f>INDEX('Policy Characteristics'!H:H,MATCH(PolicyLevers!$C794,'Policy Characteristics'!$C:$C,0))</f>
        <v>0.01</v>
      </c>
      <c r="O794" s="189" t="str">
        <f>INDEX('Policy Characteristics'!I:I,MATCH(PolicyLevers!$C794,'Policy Characteristics'!$C:$C,0))</f>
        <v>% of fuel shifted</v>
      </c>
      <c r="P794" s="189" t="str">
        <f>INDEX('Policy Characteristics'!J:J,MATCH(PolicyLevers!$C794,'Policy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4" s="189" t="str">
        <f>INDEX('Policy Characteristics'!K:K,MATCH(PolicyLevers!$C794,'Policy Characteristics'!$C:$C,0))</f>
        <v>industry-ag-main.html#fuel-switching</v>
      </c>
      <c r="R794" s="189" t="str">
        <f>INDEX('Policy Characteristics'!L:L,MATCH(PolicyLevers!$C794,'Policy Characteristics'!$C:$C,0))</f>
        <v>industry-elec-and-hydrogen.html</v>
      </c>
      <c r="S794" s="205">
        <f>INDEX('Policy Characteristics'!M:M,MATCH(PolicyLevers!$C794,'Policy Characteristics'!$C:$C,0))</f>
        <v>0</v>
      </c>
      <c r="T794" s="184">
        <f>INDEX('Policy Characteristics'!N:N,MATCH(PolicyLevers!$C794,'Policy Characteristics'!$C:$C,0))</f>
        <v>0</v>
      </c>
      <c r="U794" s="181">
        <f>INDEX('Policy Characteristics'!O:O,MATCH(PolicyLevers!$C794,'Policy Characteristics'!$C:$C,0))</f>
        <v>0</v>
      </c>
    </row>
    <row r="795" spans="1:21" x14ac:dyDescent="0.25">
      <c r="A795" s="350" t="str">
        <f>INDEX('Policy Characteristics'!A:A,MATCH(PolicyLevers!$C795,'Policy Characteristics'!$C:$C,0))</f>
        <v>Industry</v>
      </c>
      <c r="B795" s="354" t="str">
        <f>INDEX('Policy Characteristics'!B:B,MATCH(PolicyLevers!$C795,'Policy Characteristics'!$C:$C,0))</f>
        <v>Electrification + Hydrogen</v>
      </c>
      <c r="C795" s="189" t="str">
        <f t="shared" si="37"/>
        <v>Fraction of Industrial Fuel Use Shifted to Other Fuels</v>
      </c>
      <c r="D795" s="191" t="s">
        <v>2072</v>
      </c>
      <c r="E795" s="184" t="s">
        <v>799</v>
      </c>
      <c r="F795" s="181" t="s">
        <v>2120</v>
      </c>
      <c r="G795" s="184" t="s">
        <v>2111</v>
      </c>
      <c r="H795" s="43">
        <v>1348</v>
      </c>
      <c r="I795" s="356" t="s">
        <v>310</v>
      </c>
      <c r="J795" s="189" t="str">
        <f>INDEX('Policy Characteristics'!D:D,MATCH(PolicyLevers!$C795,'Policy Characteristics'!$C:$C,0))</f>
        <v>Electrification + Hydrogen</v>
      </c>
      <c r="K795" s="189" t="str">
        <f>INDEX('Policy Characteristics'!E:E,MATCH(PolicyLevers!$C795,'Policy Characteristics'!$C:$C,0))</f>
        <v>indst fuel type shifting</v>
      </c>
      <c r="L795" s="190">
        <f>INDEX('Policy Characteristics'!F:F,MATCH(PolicyLevers!$C795,'Policy Characteristics'!$C:$C,0))</f>
        <v>0</v>
      </c>
      <c r="M795" s="190">
        <f>INDEX('Policy Characteristics'!G:G,MATCH(PolicyLevers!$C795,'Policy Characteristics'!$C:$C,0))</f>
        <v>1</v>
      </c>
      <c r="N795" s="251">
        <f>INDEX('Policy Characteristics'!H:H,MATCH(PolicyLevers!$C795,'Policy Characteristics'!$C:$C,0))</f>
        <v>0.01</v>
      </c>
      <c r="O795" s="189" t="str">
        <f>INDEX('Policy Characteristics'!I:I,MATCH(PolicyLevers!$C795,'Policy Characteristics'!$C:$C,0))</f>
        <v>% of fuel shifted</v>
      </c>
      <c r="P795" s="189" t="str">
        <f>INDEX('Policy Characteristics'!J:J,MATCH(PolicyLevers!$C795,'Policy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5" s="189" t="str">
        <f>INDEX('Policy Characteristics'!K:K,MATCH(PolicyLevers!$C795,'Policy Characteristics'!$C:$C,0))</f>
        <v>industry-ag-main.html#fuel-switching</v>
      </c>
      <c r="R795" s="189" t="str">
        <f>INDEX('Policy Characteristics'!L:L,MATCH(PolicyLevers!$C795,'Policy Characteristics'!$C:$C,0))</f>
        <v>industry-elec-and-hydrogen.html</v>
      </c>
      <c r="S795" s="205">
        <f>INDEX('Policy Characteristics'!M:M,MATCH(PolicyLevers!$C795,'Policy Characteristics'!$C:$C,0))</f>
        <v>0</v>
      </c>
      <c r="T795" s="184">
        <f>INDEX('Policy Characteristics'!N:N,MATCH(PolicyLevers!$C795,'Policy Characteristics'!$C:$C,0))</f>
        <v>0</v>
      </c>
      <c r="U795" s="181">
        <f>INDEX('Policy Characteristics'!O:O,MATCH(PolicyLevers!$C795,'Policy Characteristics'!$C:$C,0))</f>
        <v>0</v>
      </c>
    </row>
    <row r="796" spans="1:21" x14ac:dyDescent="0.25">
      <c r="A796" s="350" t="str">
        <f>INDEX('Policy Characteristics'!A:A,MATCH(PolicyLevers!$C796,'Policy Characteristics'!$C:$C,0))</f>
        <v>Industry</v>
      </c>
      <c r="B796" s="354" t="str">
        <f>INDEX('Policy Characteristics'!B:B,MATCH(PolicyLevers!$C796,'Policy Characteristics'!$C:$C,0))</f>
        <v>Electrification + Hydrogen</v>
      </c>
      <c r="C796" s="189" t="str">
        <f t="shared" si="37"/>
        <v>Fraction of Industrial Fuel Use Shifted to Other Fuels</v>
      </c>
      <c r="D796" s="191" t="s">
        <v>2072</v>
      </c>
      <c r="E796" s="184" t="s">
        <v>806</v>
      </c>
      <c r="F796" s="181" t="s">
        <v>2120</v>
      </c>
      <c r="G796" s="184" t="s">
        <v>2110</v>
      </c>
      <c r="H796" s="43">
        <v>1349</v>
      </c>
      <c r="I796" s="356" t="s">
        <v>332</v>
      </c>
      <c r="J796" s="189" t="str">
        <f>INDEX('Policy Characteristics'!D:D,MATCH(PolicyLevers!$C796,'Policy Characteristics'!$C:$C,0))</f>
        <v>Electrification + Hydrogen</v>
      </c>
      <c r="K796" s="189" t="str">
        <f>INDEX('Policy Characteristics'!E:E,MATCH(PolicyLevers!$C796,'Policy Characteristics'!$C:$C,0))</f>
        <v>indst fuel type shifting</v>
      </c>
      <c r="L796" s="190">
        <f>INDEX('Policy Characteristics'!F:F,MATCH(PolicyLevers!$C796,'Policy Characteristics'!$C:$C,0))</f>
        <v>0</v>
      </c>
      <c r="M796" s="190">
        <f>INDEX('Policy Characteristics'!G:G,MATCH(PolicyLevers!$C796,'Policy Characteristics'!$C:$C,0))</f>
        <v>1</v>
      </c>
      <c r="N796" s="251">
        <f>INDEX('Policy Characteristics'!H:H,MATCH(PolicyLevers!$C796,'Policy Characteristics'!$C:$C,0))</f>
        <v>0.01</v>
      </c>
      <c r="O796" s="189" t="str">
        <f>INDEX('Policy Characteristics'!I:I,MATCH(PolicyLevers!$C796,'Policy Characteristics'!$C:$C,0))</f>
        <v>% of fuel shifted</v>
      </c>
      <c r="P796" s="184" t="str">
        <f>INDEX('Policy Characteristics'!J:J,MATCH(PolicyLevers!$C796,'Policy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6" s="189" t="str">
        <f>INDEX('Policy Characteristics'!K:K,MATCH(PolicyLevers!$C796,'Policy Characteristics'!$C:$C,0))</f>
        <v>industry-ag-main.html#fuel-switching</v>
      </c>
      <c r="R796" s="189" t="str">
        <f>INDEX('Policy Characteristics'!L:L,MATCH(PolicyLevers!$C796,'Policy Characteristics'!$C:$C,0))</f>
        <v>industry-elec-and-hydrogen.html</v>
      </c>
      <c r="S796" s="205">
        <f>INDEX('Policy Characteristics'!M:M,MATCH(PolicyLevers!$C796,'Policy Characteristics'!$C:$C,0))</f>
        <v>0</v>
      </c>
      <c r="T796" s="184">
        <f>INDEX('Policy Characteristics'!N:N,MATCH(PolicyLevers!$C796,'Policy Characteristics'!$C:$C,0))</f>
        <v>0</v>
      </c>
      <c r="U796" s="181">
        <f>INDEX('Policy Characteristics'!O:O,MATCH(PolicyLevers!$C796,'Policy Characteristics'!$C:$C,0))</f>
        <v>0</v>
      </c>
    </row>
    <row r="797" spans="1:21" x14ac:dyDescent="0.25">
      <c r="A797" s="350" t="str">
        <f>INDEX('Policy Characteristics'!A:A,MATCH(PolicyLevers!$C797,'Policy Characteristics'!$C:$C,0))</f>
        <v>Industry</v>
      </c>
      <c r="B797" s="354" t="str">
        <f>INDEX('Policy Characteristics'!B:B,MATCH(PolicyLevers!$C797,'Policy Characteristics'!$C:$C,0))</f>
        <v>Electrification + Hydrogen</v>
      </c>
      <c r="C797" s="189" t="str">
        <f t="shared" si="37"/>
        <v>Fraction of Industrial Fuel Use Shifted to Other Fuels</v>
      </c>
      <c r="D797" s="191" t="s">
        <v>2072</v>
      </c>
      <c r="E797" s="184" t="s">
        <v>808</v>
      </c>
      <c r="F797" s="181" t="s">
        <v>2120</v>
      </c>
      <c r="G797" s="184" t="s">
        <v>2109</v>
      </c>
      <c r="H797" s="43">
        <v>1350</v>
      </c>
      <c r="I797" s="356" t="s">
        <v>332</v>
      </c>
      <c r="J797" s="189" t="str">
        <f>INDEX('Policy Characteristics'!D:D,MATCH(PolicyLevers!$C797,'Policy Characteristics'!$C:$C,0))</f>
        <v>Electrification + Hydrogen</v>
      </c>
      <c r="K797" s="189" t="str">
        <f>INDEX('Policy Characteristics'!E:E,MATCH(PolicyLevers!$C797,'Policy Characteristics'!$C:$C,0))</f>
        <v>indst fuel type shifting</v>
      </c>
      <c r="L797" s="190">
        <f>INDEX('Policy Characteristics'!F:F,MATCH(PolicyLevers!$C797,'Policy Characteristics'!$C:$C,0))</f>
        <v>0</v>
      </c>
      <c r="M797" s="190">
        <f>INDEX('Policy Characteristics'!G:G,MATCH(PolicyLevers!$C797,'Policy Characteristics'!$C:$C,0))</f>
        <v>1</v>
      </c>
      <c r="N797" s="251">
        <f>INDEX('Policy Characteristics'!H:H,MATCH(PolicyLevers!$C797,'Policy Characteristics'!$C:$C,0))</f>
        <v>0.01</v>
      </c>
      <c r="O797" s="189" t="str">
        <f>INDEX('Policy Characteristics'!I:I,MATCH(PolicyLevers!$C797,'Policy Characteristics'!$C:$C,0))</f>
        <v>% of fuel shifted</v>
      </c>
      <c r="P797" s="184" t="str">
        <f>INDEX('Policy Characteristics'!J:J,MATCH(PolicyLevers!$C797,'Policy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7" s="189" t="str">
        <f>INDEX('Policy Characteristics'!K:K,MATCH(PolicyLevers!$C797,'Policy Characteristics'!$C:$C,0))</f>
        <v>industry-ag-main.html#fuel-switching</v>
      </c>
      <c r="R797" s="189" t="str">
        <f>INDEX('Policy Characteristics'!L:L,MATCH(PolicyLevers!$C797,'Policy Characteristics'!$C:$C,0))</f>
        <v>industry-elec-and-hydrogen.html</v>
      </c>
      <c r="S797" s="205">
        <f>INDEX('Policy Characteristics'!M:M,MATCH(PolicyLevers!$C797,'Policy Characteristics'!$C:$C,0))</f>
        <v>0</v>
      </c>
      <c r="T797" s="184">
        <f>INDEX('Policy Characteristics'!N:N,MATCH(PolicyLevers!$C797,'Policy Characteristics'!$C:$C,0))</f>
        <v>0</v>
      </c>
      <c r="U797" s="181">
        <f>INDEX('Policy Characteristics'!O:O,MATCH(PolicyLevers!$C797,'Policy Characteristics'!$C:$C,0))</f>
        <v>0</v>
      </c>
    </row>
    <row r="798" spans="1:21" x14ac:dyDescent="0.25">
      <c r="A798" s="350" t="str">
        <f>INDEX('Policy Characteristics'!A:A,MATCH(PolicyLevers!$C798,'Policy Characteristics'!$C:$C,0))</f>
        <v>Industry</v>
      </c>
      <c r="B798" s="354" t="str">
        <f>INDEX('Policy Characteristics'!B:B,MATCH(PolicyLevers!$C798,'Policy Characteristics'!$C:$C,0))</f>
        <v>Electrification + Hydrogen</v>
      </c>
      <c r="C798" s="189" t="str">
        <f t="shared" si="37"/>
        <v>Fraction of Industrial Fuel Use Shifted to Other Fuels</v>
      </c>
      <c r="D798" s="191" t="s">
        <v>2072</v>
      </c>
      <c r="E798" s="184" t="s">
        <v>810</v>
      </c>
      <c r="F798" s="181" t="s">
        <v>2120</v>
      </c>
      <c r="G798" s="184" t="s">
        <v>2108</v>
      </c>
      <c r="H798" s="43">
        <v>1351</v>
      </c>
      <c r="I798" s="356" t="s">
        <v>332</v>
      </c>
      <c r="J798" s="189" t="str">
        <f>INDEX('Policy Characteristics'!D:D,MATCH(PolicyLevers!$C798,'Policy Characteristics'!$C:$C,0))</f>
        <v>Electrification + Hydrogen</v>
      </c>
      <c r="K798" s="189" t="str">
        <f>INDEX('Policy Characteristics'!E:E,MATCH(PolicyLevers!$C798,'Policy Characteristics'!$C:$C,0))</f>
        <v>indst fuel type shifting</v>
      </c>
      <c r="L798" s="190">
        <f>INDEX('Policy Characteristics'!F:F,MATCH(PolicyLevers!$C798,'Policy Characteristics'!$C:$C,0))</f>
        <v>0</v>
      </c>
      <c r="M798" s="190">
        <f>INDEX('Policy Characteristics'!G:G,MATCH(PolicyLevers!$C798,'Policy Characteristics'!$C:$C,0))</f>
        <v>1</v>
      </c>
      <c r="N798" s="251">
        <f>INDEX('Policy Characteristics'!H:H,MATCH(PolicyLevers!$C798,'Policy Characteristics'!$C:$C,0))</f>
        <v>0.01</v>
      </c>
      <c r="O798" s="189" t="str">
        <f>INDEX('Policy Characteristics'!I:I,MATCH(PolicyLevers!$C798,'Policy Characteristics'!$C:$C,0))</f>
        <v>% of fuel shifted</v>
      </c>
      <c r="P798" s="184" t="str">
        <f>INDEX('Policy Characteristics'!J:J,MATCH(PolicyLevers!$C798,'Policy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8" s="189" t="str">
        <f>INDEX('Policy Characteristics'!K:K,MATCH(PolicyLevers!$C798,'Policy Characteristics'!$C:$C,0))</f>
        <v>industry-ag-main.html#fuel-switching</v>
      </c>
      <c r="R798" s="189" t="str">
        <f>INDEX('Policy Characteristics'!L:L,MATCH(PolicyLevers!$C798,'Policy Characteristics'!$C:$C,0))</f>
        <v>industry-elec-and-hydrogen.html</v>
      </c>
      <c r="S798" s="205">
        <f>INDEX('Policy Characteristics'!M:M,MATCH(PolicyLevers!$C798,'Policy Characteristics'!$C:$C,0))</f>
        <v>0</v>
      </c>
      <c r="T798" s="184">
        <f>INDEX('Policy Characteristics'!N:N,MATCH(PolicyLevers!$C798,'Policy Characteristics'!$C:$C,0))</f>
        <v>0</v>
      </c>
      <c r="U798" s="181">
        <f>INDEX('Policy Characteristics'!O:O,MATCH(PolicyLevers!$C798,'Policy Characteristics'!$C:$C,0))</f>
        <v>0</v>
      </c>
    </row>
    <row r="799" spans="1:21" x14ac:dyDescent="0.25">
      <c r="A799" s="350" t="str">
        <f>INDEX('Policy Characteristics'!A:A,MATCH(PolicyLevers!$C799,'Policy Characteristics'!$C:$C,0))</f>
        <v>Industry</v>
      </c>
      <c r="B799" s="354" t="str">
        <f>INDEX('Policy Characteristics'!B:B,MATCH(PolicyLevers!$C799,'Policy Characteristics'!$C:$C,0))</f>
        <v>Electrification + Hydrogen</v>
      </c>
      <c r="C799" s="189" t="str">
        <f t="shared" si="37"/>
        <v>Fraction of Industrial Fuel Use Shifted to Other Fuels</v>
      </c>
      <c r="D799" s="191" t="s">
        <v>2072</v>
      </c>
      <c r="E799" s="184" t="s">
        <v>812</v>
      </c>
      <c r="F799" s="181" t="s">
        <v>2120</v>
      </c>
      <c r="G799" s="184" t="s">
        <v>2107</v>
      </c>
      <c r="H799" s="43">
        <v>1352</v>
      </c>
      <c r="I799" s="356" t="s">
        <v>332</v>
      </c>
      <c r="J799" s="189" t="str">
        <f>INDEX('Policy Characteristics'!D:D,MATCH(PolicyLevers!$C799,'Policy Characteristics'!$C:$C,0))</f>
        <v>Electrification + Hydrogen</v>
      </c>
      <c r="K799" s="189" t="str">
        <f>INDEX('Policy Characteristics'!E:E,MATCH(PolicyLevers!$C799,'Policy Characteristics'!$C:$C,0))</f>
        <v>indst fuel type shifting</v>
      </c>
      <c r="L799" s="190">
        <f>INDEX('Policy Characteristics'!F:F,MATCH(PolicyLevers!$C799,'Policy Characteristics'!$C:$C,0))</f>
        <v>0</v>
      </c>
      <c r="M799" s="190">
        <f>INDEX('Policy Characteristics'!G:G,MATCH(PolicyLevers!$C799,'Policy Characteristics'!$C:$C,0))</f>
        <v>1</v>
      </c>
      <c r="N799" s="251">
        <f>INDEX('Policy Characteristics'!H:H,MATCH(PolicyLevers!$C799,'Policy Characteristics'!$C:$C,0))</f>
        <v>0.01</v>
      </c>
      <c r="O799" s="189" t="str">
        <f>INDEX('Policy Characteristics'!I:I,MATCH(PolicyLevers!$C799,'Policy Characteristics'!$C:$C,0))</f>
        <v>% of fuel shifted</v>
      </c>
      <c r="P799" s="184" t="str">
        <f>INDEX('Policy Characteristics'!J:J,MATCH(PolicyLevers!$C799,'Policy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799" s="189" t="str">
        <f>INDEX('Policy Characteristics'!K:K,MATCH(PolicyLevers!$C799,'Policy Characteristics'!$C:$C,0))</f>
        <v>industry-ag-main.html#fuel-switching</v>
      </c>
      <c r="R799" s="189" t="str">
        <f>INDEX('Policy Characteristics'!L:L,MATCH(PolicyLevers!$C799,'Policy Characteristics'!$C:$C,0))</f>
        <v>industry-elec-and-hydrogen.html</v>
      </c>
      <c r="S799" s="205">
        <f>INDEX('Policy Characteristics'!M:M,MATCH(PolicyLevers!$C799,'Policy Characteristics'!$C:$C,0))</f>
        <v>0</v>
      </c>
      <c r="T799" s="184">
        <f>INDEX('Policy Characteristics'!N:N,MATCH(PolicyLevers!$C799,'Policy Characteristics'!$C:$C,0))</f>
        <v>0</v>
      </c>
      <c r="U799" s="181">
        <f>INDEX('Policy Characteristics'!O:O,MATCH(PolicyLevers!$C799,'Policy Characteristics'!$C:$C,0))</f>
        <v>0</v>
      </c>
    </row>
    <row r="800" spans="1:21" x14ac:dyDescent="0.25">
      <c r="A800" s="350" t="str">
        <f>INDEX('Policy Characteristics'!A:A,MATCH(PolicyLevers!$C800,'Policy Characteristics'!$C:$C,0))</f>
        <v>Industry</v>
      </c>
      <c r="B800" s="354" t="str">
        <f>INDEX('Policy Characteristics'!B:B,MATCH(PolicyLevers!$C800,'Policy Characteristics'!$C:$C,0))</f>
        <v>Electrification + Hydrogen</v>
      </c>
      <c r="C800" s="189" t="str">
        <f t="shared" ref="C800:C863" si="38">C$655</f>
        <v>Fraction of Industrial Fuel Use Shifted to Other Fuels</v>
      </c>
      <c r="D800" s="191" t="s">
        <v>2072</v>
      </c>
      <c r="E800" s="184" t="s">
        <v>814</v>
      </c>
      <c r="F800" s="181" t="s">
        <v>2120</v>
      </c>
      <c r="G800" s="184" t="s">
        <v>2106</v>
      </c>
      <c r="H800" s="43">
        <v>1353</v>
      </c>
      <c r="I800" s="356" t="s">
        <v>332</v>
      </c>
      <c r="J800" s="189" t="str">
        <f>INDEX('Policy Characteristics'!D:D,MATCH(PolicyLevers!$C800,'Policy Characteristics'!$C:$C,0))</f>
        <v>Electrification + Hydrogen</v>
      </c>
      <c r="K800" s="189" t="str">
        <f>INDEX('Policy Characteristics'!E:E,MATCH(PolicyLevers!$C800,'Policy Characteristics'!$C:$C,0))</f>
        <v>indst fuel type shifting</v>
      </c>
      <c r="L800" s="190">
        <f>INDEX('Policy Characteristics'!F:F,MATCH(PolicyLevers!$C800,'Policy Characteristics'!$C:$C,0))</f>
        <v>0</v>
      </c>
      <c r="M800" s="190">
        <f>INDEX('Policy Characteristics'!G:G,MATCH(PolicyLevers!$C800,'Policy Characteristics'!$C:$C,0))</f>
        <v>1</v>
      </c>
      <c r="N800" s="251">
        <f>INDEX('Policy Characteristics'!H:H,MATCH(PolicyLevers!$C800,'Policy Characteristics'!$C:$C,0))</f>
        <v>0.01</v>
      </c>
      <c r="O800" s="189" t="str">
        <f>INDEX('Policy Characteristics'!I:I,MATCH(PolicyLevers!$C800,'Policy Characteristics'!$C:$C,0))</f>
        <v>% of fuel shifted</v>
      </c>
      <c r="P800" s="184" t="str">
        <f>INDEX('Policy Characteristics'!J:J,MATCH(PolicyLevers!$C800,'Policy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0" s="189" t="str">
        <f>INDEX('Policy Characteristics'!K:K,MATCH(PolicyLevers!$C800,'Policy Characteristics'!$C:$C,0))</f>
        <v>industry-ag-main.html#fuel-switching</v>
      </c>
      <c r="R800" s="189" t="str">
        <f>INDEX('Policy Characteristics'!L:L,MATCH(PolicyLevers!$C800,'Policy Characteristics'!$C:$C,0))</f>
        <v>industry-elec-and-hydrogen.html</v>
      </c>
      <c r="S800" s="205">
        <f>INDEX('Policy Characteristics'!M:M,MATCH(PolicyLevers!$C800,'Policy Characteristics'!$C:$C,0))</f>
        <v>0</v>
      </c>
      <c r="T800" s="184">
        <f>INDEX('Policy Characteristics'!N:N,MATCH(PolicyLevers!$C800,'Policy Characteristics'!$C:$C,0))</f>
        <v>0</v>
      </c>
      <c r="U800" s="181">
        <f>INDEX('Policy Characteristics'!O:O,MATCH(PolicyLevers!$C800,'Policy Characteristics'!$C:$C,0))</f>
        <v>0</v>
      </c>
    </row>
    <row r="801" spans="1:21" x14ac:dyDescent="0.25">
      <c r="A801" s="350" t="str">
        <f>INDEX('Policy Characteristics'!A:A,MATCH(PolicyLevers!$C801,'Policy Characteristics'!$C:$C,0))</f>
        <v>Industry</v>
      </c>
      <c r="B801" s="354" t="str">
        <f>INDEX('Policy Characteristics'!B:B,MATCH(PolicyLevers!$C801,'Policy Characteristics'!$C:$C,0))</f>
        <v>Electrification + Hydrogen</v>
      </c>
      <c r="C801" s="189" t="str">
        <f t="shared" si="38"/>
        <v>Fraction of Industrial Fuel Use Shifted to Other Fuels</v>
      </c>
      <c r="D801" s="191" t="s">
        <v>2072</v>
      </c>
      <c r="E801" s="184" t="s">
        <v>816</v>
      </c>
      <c r="F801" s="181" t="s">
        <v>2120</v>
      </c>
      <c r="G801" s="184" t="s">
        <v>2105</v>
      </c>
      <c r="H801" s="43">
        <v>1354</v>
      </c>
      <c r="I801" s="356" t="s">
        <v>332</v>
      </c>
      <c r="J801" s="189" t="str">
        <f>INDEX('Policy Characteristics'!D:D,MATCH(PolicyLevers!$C801,'Policy Characteristics'!$C:$C,0))</f>
        <v>Electrification + Hydrogen</v>
      </c>
      <c r="K801" s="189" t="str">
        <f>INDEX('Policy Characteristics'!E:E,MATCH(PolicyLevers!$C801,'Policy Characteristics'!$C:$C,0))</f>
        <v>indst fuel type shifting</v>
      </c>
      <c r="L801" s="190">
        <f>INDEX('Policy Characteristics'!F:F,MATCH(PolicyLevers!$C801,'Policy Characteristics'!$C:$C,0))</f>
        <v>0</v>
      </c>
      <c r="M801" s="190">
        <f>INDEX('Policy Characteristics'!G:G,MATCH(PolicyLevers!$C801,'Policy Characteristics'!$C:$C,0))</f>
        <v>1</v>
      </c>
      <c r="N801" s="251">
        <f>INDEX('Policy Characteristics'!H:H,MATCH(PolicyLevers!$C801,'Policy Characteristics'!$C:$C,0))</f>
        <v>0.01</v>
      </c>
      <c r="O801" s="189" t="str">
        <f>INDEX('Policy Characteristics'!I:I,MATCH(PolicyLevers!$C801,'Policy Characteristics'!$C:$C,0))</f>
        <v>% of fuel shifted</v>
      </c>
      <c r="P801" s="184" t="str">
        <f>INDEX('Policy Characteristics'!J:J,MATCH(PolicyLevers!$C801,'Policy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1" s="189" t="str">
        <f>INDEX('Policy Characteristics'!K:K,MATCH(PolicyLevers!$C801,'Policy Characteristics'!$C:$C,0))</f>
        <v>industry-ag-main.html#fuel-switching</v>
      </c>
      <c r="R801" s="189" t="str">
        <f>INDEX('Policy Characteristics'!L:L,MATCH(PolicyLevers!$C801,'Policy Characteristics'!$C:$C,0))</f>
        <v>industry-elec-and-hydrogen.html</v>
      </c>
      <c r="S801" s="205">
        <f>INDEX('Policy Characteristics'!M:M,MATCH(PolicyLevers!$C801,'Policy Characteristics'!$C:$C,0))</f>
        <v>0</v>
      </c>
      <c r="T801" s="184">
        <f>INDEX('Policy Characteristics'!N:N,MATCH(PolicyLevers!$C801,'Policy Characteristics'!$C:$C,0))</f>
        <v>0</v>
      </c>
      <c r="U801" s="181">
        <f>INDEX('Policy Characteristics'!O:O,MATCH(PolicyLevers!$C801,'Policy Characteristics'!$C:$C,0))</f>
        <v>0</v>
      </c>
    </row>
    <row r="802" spans="1:21" x14ac:dyDescent="0.25">
      <c r="A802" s="350" t="str">
        <f>INDEX('Policy Characteristics'!A:A,MATCH(PolicyLevers!$C802,'Policy Characteristics'!$C:$C,0))</f>
        <v>Industry</v>
      </c>
      <c r="B802" s="354" t="str">
        <f>INDEX('Policy Characteristics'!B:B,MATCH(PolicyLevers!$C802,'Policy Characteristics'!$C:$C,0))</f>
        <v>Electrification + Hydrogen</v>
      </c>
      <c r="C802" s="189" t="str">
        <f t="shared" si="38"/>
        <v>Fraction of Industrial Fuel Use Shifted to Other Fuels</v>
      </c>
      <c r="D802" s="191" t="s">
        <v>2072</v>
      </c>
      <c r="E802" s="184" t="s">
        <v>818</v>
      </c>
      <c r="F802" s="181" t="s">
        <v>2120</v>
      </c>
      <c r="G802" s="184" t="s">
        <v>2104</v>
      </c>
      <c r="H802" s="43">
        <v>1355</v>
      </c>
      <c r="I802" s="356" t="s">
        <v>332</v>
      </c>
      <c r="J802" s="189" t="str">
        <f>INDEX('Policy Characteristics'!D:D,MATCH(PolicyLevers!$C802,'Policy Characteristics'!$C:$C,0))</f>
        <v>Electrification + Hydrogen</v>
      </c>
      <c r="K802" s="189" t="str">
        <f>INDEX('Policy Characteristics'!E:E,MATCH(PolicyLevers!$C802,'Policy Characteristics'!$C:$C,0))</f>
        <v>indst fuel type shifting</v>
      </c>
      <c r="L802" s="190">
        <f>INDEX('Policy Characteristics'!F:F,MATCH(PolicyLevers!$C802,'Policy Characteristics'!$C:$C,0))</f>
        <v>0</v>
      </c>
      <c r="M802" s="190">
        <f>INDEX('Policy Characteristics'!G:G,MATCH(PolicyLevers!$C802,'Policy Characteristics'!$C:$C,0))</f>
        <v>1</v>
      </c>
      <c r="N802" s="251">
        <f>INDEX('Policy Characteristics'!H:H,MATCH(PolicyLevers!$C802,'Policy Characteristics'!$C:$C,0))</f>
        <v>0.01</v>
      </c>
      <c r="O802" s="189" t="str">
        <f>INDEX('Policy Characteristics'!I:I,MATCH(PolicyLevers!$C802,'Policy Characteristics'!$C:$C,0))</f>
        <v>% of fuel shifted</v>
      </c>
      <c r="P802" s="184" t="str">
        <f>INDEX('Policy Characteristics'!J:J,MATCH(PolicyLevers!$C802,'Policy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2" s="189" t="str">
        <f>INDEX('Policy Characteristics'!K:K,MATCH(PolicyLevers!$C802,'Policy Characteristics'!$C:$C,0))</f>
        <v>industry-ag-main.html#fuel-switching</v>
      </c>
      <c r="R802" s="189" t="str">
        <f>INDEX('Policy Characteristics'!L:L,MATCH(PolicyLevers!$C802,'Policy Characteristics'!$C:$C,0))</f>
        <v>industry-elec-and-hydrogen.html</v>
      </c>
      <c r="S802" s="205">
        <f>INDEX('Policy Characteristics'!M:M,MATCH(PolicyLevers!$C802,'Policy Characteristics'!$C:$C,0))</f>
        <v>0</v>
      </c>
      <c r="T802" s="184">
        <f>INDEX('Policy Characteristics'!N:N,MATCH(PolicyLevers!$C802,'Policy Characteristics'!$C:$C,0))</f>
        <v>0</v>
      </c>
      <c r="U802" s="181">
        <f>INDEX('Policy Characteristics'!O:O,MATCH(PolicyLevers!$C802,'Policy Characteristics'!$C:$C,0))</f>
        <v>0</v>
      </c>
    </row>
    <row r="803" spans="1:21" x14ac:dyDescent="0.25">
      <c r="A803" s="350" t="str">
        <f>INDEX('Policy Characteristics'!A:A,MATCH(PolicyLevers!$C803,'Policy Characteristics'!$C:$C,0))</f>
        <v>Industry</v>
      </c>
      <c r="B803" s="354" t="str">
        <f>INDEX('Policy Characteristics'!B:B,MATCH(PolicyLevers!$C803,'Policy Characteristics'!$C:$C,0))</f>
        <v>Electrification + Hydrogen</v>
      </c>
      <c r="C803" s="189" t="str">
        <f t="shared" si="38"/>
        <v>Fraction of Industrial Fuel Use Shifted to Other Fuels</v>
      </c>
      <c r="D803" s="191" t="s">
        <v>2072</v>
      </c>
      <c r="E803" s="184" t="s">
        <v>820</v>
      </c>
      <c r="F803" s="181" t="s">
        <v>2120</v>
      </c>
      <c r="G803" s="184" t="s">
        <v>2103</v>
      </c>
      <c r="H803" s="43">
        <v>1356</v>
      </c>
      <c r="I803" s="356" t="s">
        <v>332</v>
      </c>
      <c r="J803" s="189" t="str">
        <f>INDEX('Policy Characteristics'!D:D,MATCH(PolicyLevers!$C803,'Policy Characteristics'!$C:$C,0))</f>
        <v>Electrification + Hydrogen</v>
      </c>
      <c r="K803" s="189" t="str">
        <f>INDEX('Policy Characteristics'!E:E,MATCH(PolicyLevers!$C803,'Policy Characteristics'!$C:$C,0))</f>
        <v>indst fuel type shifting</v>
      </c>
      <c r="L803" s="190">
        <f>INDEX('Policy Characteristics'!F:F,MATCH(PolicyLevers!$C803,'Policy Characteristics'!$C:$C,0))</f>
        <v>0</v>
      </c>
      <c r="M803" s="190">
        <f>INDEX('Policy Characteristics'!G:G,MATCH(PolicyLevers!$C803,'Policy Characteristics'!$C:$C,0))</f>
        <v>1</v>
      </c>
      <c r="N803" s="251">
        <f>INDEX('Policy Characteristics'!H:H,MATCH(PolicyLevers!$C803,'Policy Characteristics'!$C:$C,0))</f>
        <v>0.01</v>
      </c>
      <c r="O803" s="189" t="str">
        <f>INDEX('Policy Characteristics'!I:I,MATCH(PolicyLevers!$C803,'Policy Characteristics'!$C:$C,0))</f>
        <v>% of fuel shifted</v>
      </c>
      <c r="P803" s="184" t="str">
        <f>INDEX('Policy Characteristics'!J:J,MATCH(PolicyLevers!$C803,'Policy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3" s="189" t="str">
        <f>INDEX('Policy Characteristics'!K:K,MATCH(PolicyLevers!$C803,'Policy Characteristics'!$C:$C,0))</f>
        <v>industry-ag-main.html#fuel-switching</v>
      </c>
      <c r="R803" s="189" t="str">
        <f>INDEX('Policy Characteristics'!L:L,MATCH(PolicyLevers!$C803,'Policy Characteristics'!$C:$C,0))</f>
        <v>industry-elec-and-hydrogen.html</v>
      </c>
      <c r="S803" s="205">
        <f>INDEX('Policy Characteristics'!M:M,MATCH(PolicyLevers!$C803,'Policy Characteristics'!$C:$C,0))</f>
        <v>0</v>
      </c>
      <c r="T803" s="184">
        <f>INDEX('Policy Characteristics'!N:N,MATCH(PolicyLevers!$C803,'Policy Characteristics'!$C:$C,0))</f>
        <v>0</v>
      </c>
      <c r="U803" s="181">
        <f>INDEX('Policy Characteristics'!O:O,MATCH(PolicyLevers!$C803,'Policy Characteristics'!$C:$C,0))</f>
        <v>0</v>
      </c>
    </row>
    <row r="804" spans="1:21" x14ac:dyDescent="0.25">
      <c r="A804" s="350" t="str">
        <f>INDEX('Policy Characteristics'!A:A,MATCH(PolicyLevers!$C804,'Policy Characteristics'!$C:$C,0))</f>
        <v>Industry</v>
      </c>
      <c r="B804" s="354" t="str">
        <f>INDEX('Policy Characteristics'!B:B,MATCH(PolicyLevers!$C804,'Policy Characteristics'!$C:$C,0))</f>
        <v>Electrification + Hydrogen</v>
      </c>
      <c r="C804" s="189" t="str">
        <f t="shared" si="38"/>
        <v>Fraction of Industrial Fuel Use Shifted to Other Fuels</v>
      </c>
      <c r="D804" s="191" t="s">
        <v>2072</v>
      </c>
      <c r="E804" s="184" t="s">
        <v>822</v>
      </c>
      <c r="F804" s="181" t="s">
        <v>2120</v>
      </c>
      <c r="G804" s="184" t="s">
        <v>2101</v>
      </c>
      <c r="H804" s="43">
        <v>1357</v>
      </c>
      <c r="I804" s="356" t="s">
        <v>310</v>
      </c>
      <c r="J804" s="189" t="str">
        <f>INDEX('Policy Characteristics'!D:D,MATCH(PolicyLevers!$C804,'Policy Characteristics'!$C:$C,0))</f>
        <v>Electrification + Hydrogen</v>
      </c>
      <c r="K804" s="189" t="str">
        <f>INDEX('Policy Characteristics'!E:E,MATCH(PolicyLevers!$C804,'Policy Characteristics'!$C:$C,0))</f>
        <v>indst fuel type shifting</v>
      </c>
      <c r="L804" s="190">
        <f>INDEX('Policy Characteristics'!F:F,MATCH(PolicyLevers!$C804,'Policy Characteristics'!$C:$C,0))</f>
        <v>0</v>
      </c>
      <c r="M804" s="190">
        <f>INDEX('Policy Characteristics'!G:G,MATCH(PolicyLevers!$C804,'Policy Characteristics'!$C:$C,0))</f>
        <v>1</v>
      </c>
      <c r="N804" s="251">
        <f>INDEX('Policy Characteristics'!H:H,MATCH(PolicyLevers!$C804,'Policy Characteristics'!$C:$C,0))</f>
        <v>0.01</v>
      </c>
      <c r="O804" s="189" t="str">
        <f>INDEX('Policy Characteristics'!I:I,MATCH(PolicyLevers!$C804,'Policy Characteristics'!$C:$C,0))</f>
        <v>% of fuel shifted</v>
      </c>
      <c r="P804" s="189" t="str">
        <f>INDEX('Policy Characteristics'!J:J,MATCH(PolicyLevers!$C804,'Policy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4" s="189" t="str">
        <f>INDEX('Policy Characteristics'!K:K,MATCH(PolicyLevers!$C804,'Policy Characteristics'!$C:$C,0))</f>
        <v>industry-ag-main.html#fuel-switching</v>
      </c>
      <c r="R804" s="189" t="str">
        <f>INDEX('Policy Characteristics'!L:L,MATCH(PolicyLevers!$C804,'Policy Characteristics'!$C:$C,0))</f>
        <v>industry-elec-and-hydrogen.html</v>
      </c>
      <c r="S804" s="205">
        <f>INDEX('Policy Characteristics'!M:M,MATCH(PolicyLevers!$C804,'Policy Characteristics'!$C:$C,0))</f>
        <v>0</v>
      </c>
      <c r="T804" s="184">
        <f>INDEX('Policy Characteristics'!N:N,MATCH(PolicyLevers!$C804,'Policy Characteristics'!$C:$C,0))</f>
        <v>0</v>
      </c>
      <c r="U804" s="181">
        <f>INDEX('Policy Characteristics'!O:O,MATCH(PolicyLevers!$C804,'Policy Characteristics'!$C:$C,0))</f>
        <v>0</v>
      </c>
    </row>
    <row r="805" spans="1:21" x14ac:dyDescent="0.25">
      <c r="A805" s="350" t="str">
        <f>INDEX('Policy Characteristics'!A:A,MATCH(PolicyLevers!$C805,'Policy Characteristics'!$C:$C,0))</f>
        <v>Industry</v>
      </c>
      <c r="B805" s="354" t="str">
        <f>INDEX('Policy Characteristics'!B:B,MATCH(PolicyLevers!$C805,'Policy Characteristics'!$C:$C,0))</f>
        <v>Electrification + Hydrogen</v>
      </c>
      <c r="C805" s="189" t="str">
        <f t="shared" si="38"/>
        <v>Fraction of Industrial Fuel Use Shifted to Other Fuels</v>
      </c>
      <c r="D805" s="191" t="s">
        <v>2070</v>
      </c>
      <c r="E805" s="184" t="s">
        <v>799</v>
      </c>
      <c r="F805" s="181" t="s">
        <v>2119</v>
      </c>
      <c r="G805" s="184" t="s">
        <v>2111</v>
      </c>
      <c r="H805" s="43">
        <v>1358</v>
      </c>
      <c r="I805" s="356" t="s">
        <v>310</v>
      </c>
      <c r="J805" s="189" t="str">
        <f>INDEX('Policy Characteristics'!D:D,MATCH(PolicyLevers!$C805,'Policy Characteristics'!$C:$C,0))</f>
        <v>Electrification + Hydrogen</v>
      </c>
      <c r="K805" s="189" t="str">
        <f>INDEX('Policy Characteristics'!E:E,MATCH(PolicyLevers!$C805,'Policy Characteristics'!$C:$C,0))</f>
        <v>indst fuel type shifting</v>
      </c>
      <c r="L805" s="190">
        <f>INDEX('Policy Characteristics'!F:F,MATCH(PolicyLevers!$C805,'Policy Characteristics'!$C:$C,0))</f>
        <v>0</v>
      </c>
      <c r="M805" s="190">
        <f>INDEX('Policy Characteristics'!G:G,MATCH(PolicyLevers!$C805,'Policy Characteristics'!$C:$C,0))</f>
        <v>1</v>
      </c>
      <c r="N805" s="251">
        <f>INDEX('Policy Characteristics'!H:H,MATCH(PolicyLevers!$C805,'Policy Characteristics'!$C:$C,0))</f>
        <v>0.01</v>
      </c>
      <c r="O805" s="189" t="str">
        <f>INDEX('Policy Characteristics'!I:I,MATCH(PolicyLevers!$C805,'Policy Characteristics'!$C:$C,0))</f>
        <v>% of fuel shifted</v>
      </c>
      <c r="P805" s="189" t="str">
        <f>INDEX('Policy Characteristics'!J:J,MATCH(PolicyLevers!$C805,'Policy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5" s="189" t="str">
        <f>INDEX('Policy Characteristics'!K:K,MATCH(PolicyLevers!$C805,'Policy Characteristics'!$C:$C,0))</f>
        <v>industry-ag-main.html#fuel-switching</v>
      </c>
      <c r="R805" s="189" t="str">
        <f>INDEX('Policy Characteristics'!L:L,MATCH(PolicyLevers!$C805,'Policy Characteristics'!$C:$C,0))</f>
        <v>industry-elec-and-hydrogen.html</v>
      </c>
      <c r="S805" s="205">
        <f>INDEX('Policy Characteristics'!M:M,MATCH(PolicyLevers!$C805,'Policy Characteristics'!$C:$C,0))</f>
        <v>0</v>
      </c>
      <c r="T805" s="184">
        <f>INDEX('Policy Characteristics'!N:N,MATCH(PolicyLevers!$C805,'Policy Characteristics'!$C:$C,0))</f>
        <v>0</v>
      </c>
      <c r="U805" s="181">
        <f>INDEX('Policy Characteristics'!O:O,MATCH(PolicyLevers!$C805,'Policy Characteristics'!$C:$C,0))</f>
        <v>0</v>
      </c>
    </row>
    <row r="806" spans="1:21" x14ac:dyDescent="0.25">
      <c r="A806" s="350" t="str">
        <f>INDEX('Policy Characteristics'!A:A,MATCH(PolicyLevers!$C806,'Policy Characteristics'!$C:$C,0))</f>
        <v>Industry</v>
      </c>
      <c r="B806" s="354" t="str">
        <f>INDEX('Policy Characteristics'!B:B,MATCH(PolicyLevers!$C806,'Policy Characteristics'!$C:$C,0))</f>
        <v>Electrification + Hydrogen</v>
      </c>
      <c r="C806" s="189" t="str">
        <f t="shared" si="38"/>
        <v>Fraction of Industrial Fuel Use Shifted to Other Fuels</v>
      </c>
      <c r="D806" s="191" t="s">
        <v>2070</v>
      </c>
      <c r="E806" s="184" t="s">
        <v>806</v>
      </c>
      <c r="F806" s="181" t="s">
        <v>2119</v>
      </c>
      <c r="G806" s="184" t="s">
        <v>2110</v>
      </c>
      <c r="H806" s="43">
        <v>1359</v>
      </c>
      <c r="I806" s="356" t="s">
        <v>332</v>
      </c>
      <c r="J806" s="189" t="str">
        <f>INDEX('Policy Characteristics'!D:D,MATCH(PolicyLevers!$C806,'Policy Characteristics'!$C:$C,0))</f>
        <v>Electrification + Hydrogen</v>
      </c>
      <c r="K806" s="189" t="str">
        <f>INDEX('Policy Characteristics'!E:E,MATCH(PolicyLevers!$C806,'Policy Characteristics'!$C:$C,0))</f>
        <v>indst fuel type shifting</v>
      </c>
      <c r="L806" s="190">
        <f>INDEX('Policy Characteristics'!F:F,MATCH(PolicyLevers!$C806,'Policy Characteristics'!$C:$C,0))</f>
        <v>0</v>
      </c>
      <c r="M806" s="190">
        <f>INDEX('Policy Characteristics'!G:G,MATCH(PolicyLevers!$C806,'Policy Characteristics'!$C:$C,0))</f>
        <v>1</v>
      </c>
      <c r="N806" s="251">
        <f>INDEX('Policy Characteristics'!H:H,MATCH(PolicyLevers!$C806,'Policy Characteristics'!$C:$C,0))</f>
        <v>0.01</v>
      </c>
      <c r="O806" s="189" t="str">
        <f>INDEX('Policy Characteristics'!I:I,MATCH(PolicyLevers!$C806,'Policy Characteristics'!$C:$C,0))</f>
        <v>% of fuel shifted</v>
      </c>
      <c r="P806" s="184" t="str">
        <f>INDEX('Policy Characteristics'!J:J,MATCH(PolicyLevers!$C806,'Policy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6" s="189" t="str">
        <f>INDEX('Policy Characteristics'!K:K,MATCH(PolicyLevers!$C806,'Policy Characteristics'!$C:$C,0))</f>
        <v>industry-ag-main.html#fuel-switching</v>
      </c>
      <c r="R806" s="189" t="str">
        <f>INDEX('Policy Characteristics'!L:L,MATCH(PolicyLevers!$C806,'Policy Characteristics'!$C:$C,0))</f>
        <v>industry-elec-and-hydrogen.html</v>
      </c>
      <c r="S806" s="205">
        <f>INDEX('Policy Characteristics'!M:M,MATCH(PolicyLevers!$C806,'Policy Characteristics'!$C:$C,0))</f>
        <v>0</v>
      </c>
      <c r="T806" s="184">
        <f>INDEX('Policy Characteristics'!N:N,MATCH(PolicyLevers!$C806,'Policy Characteristics'!$C:$C,0))</f>
        <v>0</v>
      </c>
      <c r="U806" s="181">
        <f>INDEX('Policy Characteristics'!O:O,MATCH(PolicyLevers!$C806,'Policy Characteristics'!$C:$C,0))</f>
        <v>0</v>
      </c>
    </row>
    <row r="807" spans="1:21" x14ac:dyDescent="0.25">
      <c r="A807" s="350" t="str">
        <f>INDEX('Policy Characteristics'!A:A,MATCH(PolicyLevers!$C807,'Policy Characteristics'!$C:$C,0))</f>
        <v>Industry</v>
      </c>
      <c r="B807" s="354" t="str">
        <f>INDEX('Policy Characteristics'!B:B,MATCH(PolicyLevers!$C807,'Policy Characteristics'!$C:$C,0))</f>
        <v>Electrification + Hydrogen</v>
      </c>
      <c r="C807" s="189" t="str">
        <f t="shared" si="38"/>
        <v>Fraction of Industrial Fuel Use Shifted to Other Fuels</v>
      </c>
      <c r="D807" s="191" t="s">
        <v>2070</v>
      </c>
      <c r="E807" s="184" t="s">
        <v>808</v>
      </c>
      <c r="F807" s="181" t="s">
        <v>2119</v>
      </c>
      <c r="G807" s="184" t="s">
        <v>2109</v>
      </c>
      <c r="H807" s="43">
        <v>1360</v>
      </c>
      <c r="I807" s="356" t="s">
        <v>332</v>
      </c>
      <c r="J807" s="189" t="str">
        <f>INDEX('Policy Characteristics'!D:D,MATCH(PolicyLevers!$C807,'Policy Characteristics'!$C:$C,0))</f>
        <v>Electrification + Hydrogen</v>
      </c>
      <c r="K807" s="189" t="str">
        <f>INDEX('Policy Characteristics'!E:E,MATCH(PolicyLevers!$C807,'Policy Characteristics'!$C:$C,0))</f>
        <v>indst fuel type shifting</v>
      </c>
      <c r="L807" s="190">
        <f>INDEX('Policy Characteristics'!F:F,MATCH(PolicyLevers!$C807,'Policy Characteristics'!$C:$C,0))</f>
        <v>0</v>
      </c>
      <c r="M807" s="190">
        <f>INDEX('Policy Characteristics'!G:G,MATCH(PolicyLevers!$C807,'Policy Characteristics'!$C:$C,0))</f>
        <v>1</v>
      </c>
      <c r="N807" s="251">
        <f>INDEX('Policy Characteristics'!H:H,MATCH(PolicyLevers!$C807,'Policy Characteristics'!$C:$C,0))</f>
        <v>0.01</v>
      </c>
      <c r="O807" s="189" t="str">
        <f>INDEX('Policy Characteristics'!I:I,MATCH(PolicyLevers!$C807,'Policy Characteristics'!$C:$C,0))</f>
        <v>% of fuel shifted</v>
      </c>
      <c r="P807" s="184" t="str">
        <f>INDEX('Policy Characteristics'!J:J,MATCH(PolicyLevers!$C807,'Policy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7" s="189" t="str">
        <f>INDEX('Policy Characteristics'!K:K,MATCH(PolicyLevers!$C807,'Policy Characteristics'!$C:$C,0))</f>
        <v>industry-ag-main.html#fuel-switching</v>
      </c>
      <c r="R807" s="189" t="str">
        <f>INDEX('Policy Characteristics'!L:L,MATCH(PolicyLevers!$C807,'Policy Characteristics'!$C:$C,0))</f>
        <v>industry-elec-and-hydrogen.html</v>
      </c>
      <c r="S807" s="205">
        <f>INDEX('Policy Characteristics'!M:M,MATCH(PolicyLevers!$C807,'Policy Characteristics'!$C:$C,0))</f>
        <v>0</v>
      </c>
      <c r="T807" s="184">
        <f>INDEX('Policy Characteristics'!N:N,MATCH(PolicyLevers!$C807,'Policy Characteristics'!$C:$C,0))</f>
        <v>0</v>
      </c>
      <c r="U807" s="181">
        <f>INDEX('Policy Characteristics'!O:O,MATCH(PolicyLevers!$C807,'Policy Characteristics'!$C:$C,0))</f>
        <v>0</v>
      </c>
    </row>
    <row r="808" spans="1:21" x14ac:dyDescent="0.25">
      <c r="A808" s="350" t="str">
        <f>INDEX('Policy Characteristics'!A:A,MATCH(PolicyLevers!$C808,'Policy Characteristics'!$C:$C,0))</f>
        <v>Industry</v>
      </c>
      <c r="B808" s="354" t="str">
        <f>INDEX('Policy Characteristics'!B:B,MATCH(PolicyLevers!$C808,'Policy Characteristics'!$C:$C,0))</f>
        <v>Electrification + Hydrogen</v>
      </c>
      <c r="C808" s="189" t="str">
        <f t="shared" si="38"/>
        <v>Fraction of Industrial Fuel Use Shifted to Other Fuels</v>
      </c>
      <c r="D808" s="191" t="s">
        <v>2070</v>
      </c>
      <c r="E808" s="184" t="s">
        <v>810</v>
      </c>
      <c r="F808" s="181" t="s">
        <v>2119</v>
      </c>
      <c r="G808" s="184" t="s">
        <v>2108</v>
      </c>
      <c r="H808" s="43">
        <v>1361</v>
      </c>
      <c r="I808" s="356" t="s">
        <v>332</v>
      </c>
      <c r="J808" s="189" t="str">
        <f>INDEX('Policy Characteristics'!D:D,MATCH(PolicyLevers!$C808,'Policy Characteristics'!$C:$C,0))</f>
        <v>Electrification + Hydrogen</v>
      </c>
      <c r="K808" s="189" t="str">
        <f>INDEX('Policy Characteristics'!E:E,MATCH(PolicyLevers!$C808,'Policy Characteristics'!$C:$C,0))</f>
        <v>indst fuel type shifting</v>
      </c>
      <c r="L808" s="190">
        <f>INDEX('Policy Characteristics'!F:F,MATCH(PolicyLevers!$C808,'Policy Characteristics'!$C:$C,0))</f>
        <v>0</v>
      </c>
      <c r="M808" s="190">
        <f>INDEX('Policy Characteristics'!G:G,MATCH(PolicyLevers!$C808,'Policy Characteristics'!$C:$C,0))</f>
        <v>1</v>
      </c>
      <c r="N808" s="251">
        <f>INDEX('Policy Characteristics'!H:H,MATCH(PolicyLevers!$C808,'Policy Characteristics'!$C:$C,0))</f>
        <v>0.01</v>
      </c>
      <c r="O808" s="189" t="str">
        <f>INDEX('Policy Characteristics'!I:I,MATCH(PolicyLevers!$C808,'Policy Characteristics'!$C:$C,0))</f>
        <v>% of fuel shifted</v>
      </c>
      <c r="P808" s="184" t="str">
        <f>INDEX('Policy Characteristics'!J:J,MATCH(PolicyLevers!$C808,'Policy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8" s="189" t="str">
        <f>INDEX('Policy Characteristics'!K:K,MATCH(PolicyLevers!$C808,'Policy Characteristics'!$C:$C,0))</f>
        <v>industry-ag-main.html#fuel-switching</v>
      </c>
      <c r="R808" s="189" t="str">
        <f>INDEX('Policy Characteristics'!L:L,MATCH(PolicyLevers!$C808,'Policy Characteristics'!$C:$C,0))</f>
        <v>industry-elec-and-hydrogen.html</v>
      </c>
      <c r="S808" s="205">
        <f>INDEX('Policy Characteristics'!M:M,MATCH(PolicyLevers!$C808,'Policy Characteristics'!$C:$C,0))</f>
        <v>0</v>
      </c>
      <c r="T808" s="184">
        <f>INDEX('Policy Characteristics'!N:N,MATCH(PolicyLevers!$C808,'Policy Characteristics'!$C:$C,0))</f>
        <v>0</v>
      </c>
      <c r="U808" s="181">
        <f>INDEX('Policy Characteristics'!O:O,MATCH(PolicyLevers!$C808,'Policy Characteristics'!$C:$C,0))</f>
        <v>0</v>
      </c>
    </row>
    <row r="809" spans="1:21" x14ac:dyDescent="0.25">
      <c r="A809" s="350" t="str">
        <f>INDEX('Policy Characteristics'!A:A,MATCH(PolicyLevers!$C809,'Policy Characteristics'!$C:$C,0))</f>
        <v>Industry</v>
      </c>
      <c r="B809" s="354" t="str">
        <f>INDEX('Policy Characteristics'!B:B,MATCH(PolicyLevers!$C809,'Policy Characteristics'!$C:$C,0))</f>
        <v>Electrification + Hydrogen</v>
      </c>
      <c r="C809" s="189" t="str">
        <f t="shared" si="38"/>
        <v>Fraction of Industrial Fuel Use Shifted to Other Fuels</v>
      </c>
      <c r="D809" s="191" t="s">
        <v>2070</v>
      </c>
      <c r="E809" s="184" t="s">
        <v>812</v>
      </c>
      <c r="F809" s="181" t="s">
        <v>2119</v>
      </c>
      <c r="G809" s="184" t="s">
        <v>2107</v>
      </c>
      <c r="H809" s="43">
        <v>1362</v>
      </c>
      <c r="I809" s="356" t="s">
        <v>332</v>
      </c>
      <c r="J809" s="189" t="str">
        <f>INDEX('Policy Characteristics'!D:D,MATCH(PolicyLevers!$C809,'Policy Characteristics'!$C:$C,0))</f>
        <v>Electrification + Hydrogen</v>
      </c>
      <c r="K809" s="189" t="str">
        <f>INDEX('Policy Characteristics'!E:E,MATCH(PolicyLevers!$C809,'Policy Characteristics'!$C:$C,0))</f>
        <v>indst fuel type shifting</v>
      </c>
      <c r="L809" s="190">
        <f>INDEX('Policy Characteristics'!F:F,MATCH(PolicyLevers!$C809,'Policy Characteristics'!$C:$C,0))</f>
        <v>0</v>
      </c>
      <c r="M809" s="190">
        <f>INDEX('Policy Characteristics'!G:G,MATCH(PolicyLevers!$C809,'Policy Characteristics'!$C:$C,0))</f>
        <v>1</v>
      </c>
      <c r="N809" s="251">
        <f>INDEX('Policy Characteristics'!H:H,MATCH(PolicyLevers!$C809,'Policy Characteristics'!$C:$C,0))</f>
        <v>0.01</v>
      </c>
      <c r="O809" s="189" t="str">
        <f>INDEX('Policy Characteristics'!I:I,MATCH(PolicyLevers!$C809,'Policy Characteristics'!$C:$C,0))</f>
        <v>% of fuel shifted</v>
      </c>
      <c r="P809" s="184" t="str">
        <f>INDEX('Policy Characteristics'!J:J,MATCH(PolicyLevers!$C809,'Policy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09" s="189" t="str">
        <f>INDEX('Policy Characteristics'!K:K,MATCH(PolicyLevers!$C809,'Policy Characteristics'!$C:$C,0))</f>
        <v>industry-ag-main.html#fuel-switching</v>
      </c>
      <c r="R809" s="189" t="str">
        <f>INDEX('Policy Characteristics'!L:L,MATCH(PolicyLevers!$C809,'Policy Characteristics'!$C:$C,0))</f>
        <v>industry-elec-and-hydrogen.html</v>
      </c>
      <c r="S809" s="205">
        <f>INDEX('Policy Characteristics'!M:M,MATCH(PolicyLevers!$C809,'Policy Characteristics'!$C:$C,0))</f>
        <v>0</v>
      </c>
      <c r="T809" s="184">
        <f>INDEX('Policy Characteristics'!N:N,MATCH(PolicyLevers!$C809,'Policy Characteristics'!$C:$C,0))</f>
        <v>0</v>
      </c>
      <c r="U809" s="181">
        <f>INDEX('Policy Characteristics'!O:O,MATCH(PolicyLevers!$C809,'Policy Characteristics'!$C:$C,0))</f>
        <v>0</v>
      </c>
    </row>
    <row r="810" spans="1:21" x14ac:dyDescent="0.25">
      <c r="A810" s="350" t="str">
        <f>INDEX('Policy Characteristics'!A:A,MATCH(PolicyLevers!$C810,'Policy Characteristics'!$C:$C,0))</f>
        <v>Industry</v>
      </c>
      <c r="B810" s="354" t="str">
        <f>INDEX('Policy Characteristics'!B:B,MATCH(PolicyLevers!$C810,'Policy Characteristics'!$C:$C,0))</f>
        <v>Electrification + Hydrogen</v>
      </c>
      <c r="C810" s="189" t="str">
        <f t="shared" si="38"/>
        <v>Fraction of Industrial Fuel Use Shifted to Other Fuels</v>
      </c>
      <c r="D810" s="191" t="s">
        <v>2070</v>
      </c>
      <c r="E810" s="184" t="s">
        <v>814</v>
      </c>
      <c r="F810" s="181" t="s">
        <v>2119</v>
      </c>
      <c r="G810" s="184" t="s">
        <v>2106</v>
      </c>
      <c r="H810" s="43">
        <v>1363</v>
      </c>
      <c r="I810" s="356" t="s">
        <v>332</v>
      </c>
      <c r="J810" s="189" t="str">
        <f>INDEX('Policy Characteristics'!D:D,MATCH(PolicyLevers!$C810,'Policy Characteristics'!$C:$C,0))</f>
        <v>Electrification + Hydrogen</v>
      </c>
      <c r="K810" s="189" t="str">
        <f>INDEX('Policy Characteristics'!E:E,MATCH(PolicyLevers!$C810,'Policy Characteristics'!$C:$C,0))</f>
        <v>indst fuel type shifting</v>
      </c>
      <c r="L810" s="190">
        <f>INDEX('Policy Characteristics'!F:F,MATCH(PolicyLevers!$C810,'Policy Characteristics'!$C:$C,0))</f>
        <v>0</v>
      </c>
      <c r="M810" s="190">
        <f>INDEX('Policy Characteristics'!G:G,MATCH(PolicyLevers!$C810,'Policy Characteristics'!$C:$C,0))</f>
        <v>1</v>
      </c>
      <c r="N810" s="251">
        <f>INDEX('Policy Characteristics'!H:H,MATCH(PolicyLevers!$C810,'Policy Characteristics'!$C:$C,0))</f>
        <v>0.01</v>
      </c>
      <c r="O810" s="189" t="str">
        <f>INDEX('Policy Characteristics'!I:I,MATCH(PolicyLevers!$C810,'Policy Characteristics'!$C:$C,0))</f>
        <v>% of fuel shifted</v>
      </c>
      <c r="P810" s="184" t="str">
        <f>INDEX('Policy Characteristics'!J:J,MATCH(PolicyLevers!$C810,'Policy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0" s="189" t="str">
        <f>INDEX('Policy Characteristics'!K:K,MATCH(PolicyLevers!$C810,'Policy Characteristics'!$C:$C,0))</f>
        <v>industry-ag-main.html#fuel-switching</v>
      </c>
      <c r="R810" s="189" t="str">
        <f>INDEX('Policy Characteristics'!L:L,MATCH(PolicyLevers!$C810,'Policy Characteristics'!$C:$C,0))</f>
        <v>industry-elec-and-hydrogen.html</v>
      </c>
      <c r="S810" s="205">
        <f>INDEX('Policy Characteristics'!M:M,MATCH(PolicyLevers!$C810,'Policy Characteristics'!$C:$C,0))</f>
        <v>0</v>
      </c>
      <c r="T810" s="184">
        <f>INDEX('Policy Characteristics'!N:N,MATCH(PolicyLevers!$C810,'Policy Characteristics'!$C:$C,0))</f>
        <v>0</v>
      </c>
      <c r="U810" s="181">
        <f>INDEX('Policy Characteristics'!O:O,MATCH(PolicyLevers!$C810,'Policy Characteristics'!$C:$C,0))</f>
        <v>0</v>
      </c>
    </row>
    <row r="811" spans="1:21" x14ac:dyDescent="0.25">
      <c r="A811" s="350" t="str">
        <f>INDEX('Policy Characteristics'!A:A,MATCH(PolicyLevers!$C811,'Policy Characteristics'!$C:$C,0))</f>
        <v>Industry</v>
      </c>
      <c r="B811" s="354" t="str">
        <f>INDEX('Policy Characteristics'!B:B,MATCH(PolicyLevers!$C811,'Policy Characteristics'!$C:$C,0))</f>
        <v>Electrification + Hydrogen</v>
      </c>
      <c r="C811" s="189" t="str">
        <f t="shared" si="38"/>
        <v>Fraction of Industrial Fuel Use Shifted to Other Fuels</v>
      </c>
      <c r="D811" s="191" t="s">
        <v>2070</v>
      </c>
      <c r="E811" s="184" t="s">
        <v>816</v>
      </c>
      <c r="F811" s="181" t="s">
        <v>2119</v>
      </c>
      <c r="G811" s="184" t="s">
        <v>2105</v>
      </c>
      <c r="H811" s="43">
        <v>1364</v>
      </c>
      <c r="I811" s="356" t="s">
        <v>332</v>
      </c>
      <c r="J811" s="189" t="str">
        <f>INDEX('Policy Characteristics'!D:D,MATCH(PolicyLevers!$C811,'Policy Characteristics'!$C:$C,0))</f>
        <v>Electrification + Hydrogen</v>
      </c>
      <c r="K811" s="189" t="str">
        <f>INDEX('Policy Characteristics'!E:E,MATCH(PolicyLevers!$C811,'Policy Characteristics'!$C:$C,0))</f>
        <v>indst fuel type shifting</v>
      </c>
      <c r="L811" s="190">
        <f>INDEX('Policy Characteristics'!F:F,MATCH(PolicyLevers!$C811,'Policy Characteristics'!$C:$C,0))</f>
        <v>0</v>
      </c>
      <c r="M811" s="190">
        <f>INDEX('Policy Characteristics'!G:G,MATCH(PolicyLevers!$C811,'Policy Characteristics'!$C:$C,0))</f>
        <v>1</v>
      </c>
      <c r="N811" s="251">
        <f>INDEX('Policy Characteristics'!H:H,MATCH(PolicyLevers!$C811,'Policy Characteristics'!$C:$C,0))</f>
        <v>0.01</v>
      </c>
      <c r="O811" s="189" t="str">
        <f>INDEX('Policy Characteristics'!I:I,MATCH(PolicyLevers!$C811,'Policy Characteristics'!$C:$C,0))</f>
        <v>% of fuel shifted</v>
      </c>
      <c r="P811" s="184" t="str">
        <f>INDEX('Policy Characteristics'!J:J,MATCH(PolicyLevers!$C811,'Policy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1" s="189" t="str">
        <f>INDEX('Policy Characteristics'!K:K,MATCH(PolicyLevers!$C811,'Policy Characteristics'!$C:$C,0))</f>
        <v>industry-ag-main.html#fuel-switching</v>
      </c>
      <c r="R811" s="189" t="str">
        <f>INDEX('Policy Characteristics'!L:L,MATCH(PolicyLevers!$C811,'Policy Characteristics'!$C:$C,0))</f>
        <v>industry-elec-and-hydrogen.html</v>
      </c>
      <c r="S811" s="205">
        <f>INDEX('Policy Characteristics'!M:M,MATCH(PolicyLevers!$C811,'Policy Characteristics'!$C:$C,0))</f>
        <v>0</v>
      </c>
      <c r="T811" s="184">
        <f>INDEX('Policy Characteristics'!N:N,MATCH(PolicyLevers!$C811,'Policy Characteristics'!$C:$C,0))</f>
        <v>0</v>
      </c>
      <c r="U811" s="181">
        <f>INDEX('Policy Characteristics'!O:O,MATCH(PolicyLevers!$C811,'Policy Characteristics'!$C:$C,0))</f>
        <v>0</v>
      </c>
    </row>
    <row r="812" spans="1:21" x14ac:dyDescent="0.25">
      <c r="A812" s="350" t="str">
        <f>INDEX('Policy Characteristics'!A:A,MATCH(PolicyLevers!$C812,'Policy Characteristics'!$C:$C,0))</f>
        <v>Industry</v>
      </c>
      <c r="B812" s="354" t="str">
        <f>INDEX('Policy Characteristics'!B:B,MATCH(PolicyLevers!$C812,'Policy Characteristics'!$C:$C,0))</f>
        <v>Electrification + Hydrogen</v>
      </c>
      <c r="C812" s="189" t="str">
        <f t="shared" si="38"/>
        <v>Fraction of Industrial Fuel Use Shifted to Other Fuels</v>
      </c>
      <c r="D812" s="191" t="s">
        <v>2070</v>
      </c>
      <c r="E812" s="184" t="s">
        <v>818</v>
      </c>
      <c r="F812" s="181" t="s">
        <v>2119</v>
      </c>
      <c r="G812" s="184" t="s">
        <v>2104</v>
      </c>
      <c r="H812" s="43">
        <v>1365</v>
      </c>
      <c r="I812" s="356" t="s">
        <v>332</v>
      </c>
      <c r="J812" s="189" t="str">
        <f>INDEX('Policy Characteristics'!D:D,MATCH(PolicyLevers!$C812,'Policy Characteristics'!$C:$C,0))</f>
        <v>Electrification + Hydrogen</v>
      </c>
      <c r="K812" s="189" t="str">
        <f>INDEX('Policy Characteristics'!E:E,MATCH(PolicyLevers!$C812,'Policy Characteristics'!$C:$C,0))</f>
        <v>indst fuel type shifting</v>
      </c>
      <c r="L812" s="190">
        <f>INDEX('Policy Characteristics'!F:F,MATCH(PolicyLevers!$C812,'Policy Characteristics'!$C:$C,0))</f>
        <v>0</v>
      </c>
      <c r="M812" s="190">
        <f>INDEX('Policy Characteristics'!G:G,MATCH(PolicyLevers!$C812,'Policy Characteristics'!$C:$C,0))</f>
        <v>1</v>
      </c>
      <c r="N812" s="251">
        <f>INDEX('Policy Characteristics'!H:H,MATCH(PolicyLevers!$C812,'Policy Characteristics'!$C:$C,0))</f>
        <v>0.01</v>
      </c>
      <c r="O812" s="189" t="str">
        <f>INDEX('Policy Characteristics'!I:I,MATCH(PolicyLevers!$C812,'Policy Characteristics'!$C:$C,0))</f>
        <v>% of fuel shifted</v>
      </c>
      <c r="P812" s="184" t="str">
        <f>INDEX('Policy Characteristics'!J:J,MATCH(PolicyLevers!$C812,'Policy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2" s="189" t="str">
        <f>INDEX('Policy Characteristics'!K:K,MATCH(PolicyLevers!$C812,'Policy Characteristics'!$C:$C,0))</f>
        <v>industry-ag-main.html#fuel-switching</v>
      </c>
      <c r="R812" s="189" t="str">
        <f>INDEX('Policy Characteristics'!L:L,MATCH(PolicyLevers!$C812,'Policy Characteristics'!$C:$C,0))</f>
        <v>industry-elec-and-hydrogen.html</v>
      </c>
      <c r="S812" s="205">
        <f>INDEX('Policy Characteristics'!M:M,MATCH(PolicyLevers!$C812,'Policy Characteristics'!$C:$C,0))</f>
        <v>0</v>
      </c>
      <c r="T812" s="184">
        <f>INDEX('Policy Characteristics'!N:N,MATCH(PolicyLevers!$C812,'Policy Characteristics'!$C:$C,0))</f>
        <v>0</v>
      </c>
      <c r="U812" s="181">
        <f>INDEX('Policy Characteristics'!O:O,MATCH(PolicyLevers!$C812,'Policy Characteristics'!$C:$C,0))</f>
        <v>0</v>
      </c>
    </row>
    <row r="813" spans="1:21" x14ac:dyDescent="0.25">
      <c r="A813" s="350" t="str">
        <f>INDEX('Policy Characteristics'!A:A,MATCH(PolicyLevers!$C813,'Policy Characteristics'!$C:$C,0))</f>
        <v>Industry</v>
      </c>
      <c r="B813" s="354" t="str">
        <f>INDEX('Policy Characteristics'!B:B,MATCH(PolicyLevers!$C813,'Policy Characteristics'!$C:$C,0))</f>
        <v>Electrification + Hydrogen</v>
      </c>
      <c r="C813" s="189" t="str">
        <f t="shared" si="38"/>
        <v>Fraction of Industrial Fuel Use Shifted to Other Fuels</v>
      </c>
      <c r="D813" s="191" t="s">
        <v>2070</v>
      </c>
      <c r="E813" s="184" t="s">
        <v>820</v>
      </c>
      <c r="F813" s="181" t="s">
        <v>2119</v>
      </c>
      <c r="G813" s="184" t="s">
        <v>2103</v>
      </c>
      <c r="H813" s="43">
        <v>1366</v>
      </c>
      <c r="I813" s="356" t="s">
        <v>332</v>
      </c>
      <c r="J813" s="189" t="str">
        <f>INDEX('Policy Characteristics'!D:D,MATCH(PolicyLevers!$C813,'Policy Characteristics'!$C:$C,0))</f>
        <v>Electrification + Hydrogen</v>
      </c>
      <c r="K813" s="189" t="str">
        <f>INDEX('Policy Characteristics'!E:E,MATCH(PolicyLevers!$C813,'Policy Characteristics'!$C:$C,0))</f>
        <v>indst fuel type shifting</v>
      </c>
      <c r="L813" s="190">
        <f>INDEX('Policy Characteristics'!F:F,MATCH(PolicyLevers!$C813,'Policy Characteristics'!$C:$C,0))</f>
        <v>0</v>
      </c>
      <c r="M813" s="190">
        <f>INDEX('Policy Characteristics'!G:G,MATCH(PolicyLevers!$C813,'Policy Characteristics'!$C:$C,0))</f>
        <v>1</v>
      </c>
      <c r="N813" s="251">
        <f>INDEX('Policy Characteristics'!H:H,MATCH(PolicyLevers!$C813,'Policy Characteristics'!$C:$C,0))</f>
        <v>0.01</v>
      </c>
      <c r="O813" s="189" t="str">
        <f>INDEX('Policy Characteristics'!I:I,MATCH(PolicyLevers!$C813,'Policy Characteristics'!$C:$C,0))</f>
        <v>% of fuel shifted</v>
      </c>
      <c r="P813" s="184" t="str">
        <f>INDEX('Policy Characteristics'!J:J,MATCH(PolicyLevers!$C813,'Policy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3" s="189" t="str">
        <f>INDEX('Policy Characteristics'!K:K,MATCH(PolicyLevers!$C813,'Policy Characteristics'!$C:$C,0))</f>
        <v>industry-ag-main.html#fuel-switching</v>
      </c>
      <c r="R813" s="189" t="str">
        <f>INDEX('Policy Characteristics'!L:L,MATCH(PolicyLevers!$C813,'Policy Characteristics'!$C:$C,0))</f>
        <v>industry-elec-and-hydrogen.html</v>
      </c>
      <c r="S813" s="205">
        <f>INDEX('Policy Characteristics'!M:M,MATCH(PolicyLevers!$C813,'Policy Characteristics'!$C:$C,0))</f>
        <v>0</v>
      </c>
      <c r="T813" s="184">
        <f>INDEX('Policy Characteristics'!N:N,MATCH(PolicyLevers!$C813,'Policy Characteristics'!$C:$C,0))</f>
        <v>0</v>
      </c>
      <c r="U813" s="181">
        <f>INDEX('Policy Characteristics'!O:O,MATCH(PolicyLevers!$C813,'Policy Characteristics'!$C:$C,0))</f>
        <v>0</v>
      </c>
    </row>
    <row r="814" spans="1:21" x14ac:dyDescent="0.25">
      <c r="A814" s="350" t="str">
        <f>INDEX('Policy Characteristics'!A:A,MATCH(PolicyLevers!$C814,'Policy Characteristics'!$C:$C,0))</f>
        <v>Industry</v>
      </c>
      <c r="B814" s="354" t="str">
        <f>INDEX('Policy Characteristics'!B:B,MATCH(PolicyLevers!$C814,'Policy Characteristics'!$C:$C,0))</f>
        <v>Electrification + Hydrogen</v>
      </c>
      <c r="C814" s="189" t="str">
        <f t="shared" si="38"/>
        <v>Fraction of Industrial Fuel Use Shifted to Other Fuels</v>
      </c>
      <c r="D814" s="191" t="s">
        <v>2070</v>
      </c>
      <c r="E814" s="184" t="s">
        <v>822</v>
      </c>
      <c r="F814" s="181" t="s">
        <v>2119</v>
      </c>
      <c r="G814" s="184" t="s">
        <v>2101</v>
      </c>
      <c r="H814" s="43">
        <v>1367</v>
      </c>
      <c r="I814" s="356" t="s">
        <v>310</v>
      </c>
      <c r="J814" s="189" t="str">
        <f>INDEX('Policy Characteristics'!D:D,MATCH(PolicyLevers!$C814,'Policy Characteristics'!$C:$C,0))</f>
        <v>Electrification + Hydrogen</v>
      </c>
      <c r="K814" s="189" t="str">
        <f>INDEX('Policy Characteristics'!E:E,MATCH(PolicyLevers!$C814,'Policy Characteristics'!$C:$C,0))</f>
        <v>indst fuel type shifting</v>
      </c>
      <c r="L814" s="190">
        <f>INDEX('Policy Characteristics'!F:F,MATCH(PolicyLevers!$C814,'Policy Characteristics'!$C:$C,0))</f>
        <v>0</v>
      </c>
      <c r="M814" s="190">
        <f>INDEX('Policy Characteristics'!G:G,MATCH(PolicyLevers!$C814,'Policy Characteristics'!$C:$C,0))</f>
        <v>1</v>
      </c>
      <c r="N814" s="251">
        <f>INDEX('Policy Characteristics'!H:H,MATCH(PolicyLevers!$C814,'Policy Characteristics'!$C:$C,0))</f>
        <v>0.01</v>
      </c>
      <c r="O814" s="189" t="str">
        <f>INDEX('Policy Characteristics'!I:I,MATCH(PolicyLevers!$C814,'Policy Characteristics'!$C:$C,0))</f>
        <v>% of fuel shifted</v>
      </c>
      <c r="P814" s="189" t="str">
        <f>INDEX('Policy Characteristics'!J:J,MATCH(PolicyLevers!$C814,'Policy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4" s="189" t="str">
        <f>INDEX('Policy Characteristics'!K:K,MATCH(PolicyLevers!$C814,'Policy Characteristics'!$C:$C,0))</f>
        <v>industry-ag-main.html#fuel-switching</v>
      </c>
      <c r="R814" s="189" t="str">
        <f>INDEX('Policy Characteristics'!L:L,MATCH(PolicyLevers!$C814,'Policy Characteristics'!$C:$C,0))</f>
        <v>industry-elec-and-hydrogen.html</v>
      </c>
      <c r="S814" s="205">
        <f>INDEX('Policy Characteristics'!M:M,MATCH(PolicyLevers!$C814,'Policy Characteristics'!$C:$C,0))</f>
        <v>0</v>
      </c>
      <c r="T814" s="184">
        <f>INDEX('Policy Characteristics'!N:N,MATCH(PolicyLevers!$C814,'Policy Characteristics'!$C:$C,0))</f>
        <v>0</v>
      </c>
      <c r="U814" s="181">
        <f>INDEX('Policy Characteristics'!O:O,MATCH(PolicyLevers!$C814,'Policy Characteristics'!$C:$C,0))</f>
        <v>0</v>
      </c>
    </row>
    <row r="815" spans="1:21" x14ac:dyDescent="0.25">
      <c r="A815" s="350" t="str">
        <f>INDEX('Policy Characteristics'!A:A,MATCH(PolicyLevers!$C815,'Policy Characteristics'!$C:$C,0))</f>
        <v>Industry</v>
      </c>
      <c r="B815" s="354" t="str">
        <f>INDEX('Policy Characteristics'!B:B,MATCH(PolicyLevers!$C815,'Policy Characteristics'!$C:$C,0))</f>
        <v>Electrification + Hydrogen</v>
      </c>
      <c r="C815" s="189" t="str">
        <f t="shared" si="38"/>
        <v>Fraction of Industrial Fuel Use Shifted to Other Fuels</v>
      </c>
      <c r="D815" s="191" t="s">
        <v>2068</v>
      </c>
      <c r="E815" s="184" t="s">
        <v>799</v>
      </c>
      <c r="F815" s="181" t="s">
        <v>2118</v>
      </c>
      <c r="G815" s="184" t="s">
        <v>2111</v>
      </c>
      <c r="H815" s="43">
        <v>1368</v>
      </c>
      <c r="I815" s="356" t="s">
        <v>310</v>
      </c>
      <c r="J815" s="189" t="str">
        <f>INDEX('Policy Characteristics'!D:D,MATCH(PolicyLevers!$C815,'Policy Characteristics'!$C:$C,0))</f>
        <v>Electrification + Hydrogen</v>
      </c>
      <c r="K815" s="189" t="str">
        <f>INDEX('Policy Characteristics'!E:E,MATCH(PolicyLevers!$C815,'Policy Characteristics'!$C:$C,0))</f>
        <v>indst fuel type shifting</v>
      </c>
      <c r="L815" s="190">
        <f>INDEX('Policy Characteristics'!F:F,MATCH(PolicyLevers!$C815,'Policy Characteristics'!$C:$C,0))</f>
        <v>0</v>
      </c>
      <c r="M815" s="190">
        <f>INDEX('Policy Characteristics'!G:G,MATCH(PolicyLevers!$C815,'Policy Characteristics'!$C:$C,0))</f>
        <v>1</v>
      </c>
      <c r="N815" s="251">
        <f>INDEX('Policy Characteristics'!H:H,MATCH(PolicyLevers!$C815,'Policy Characteristics'!$C:$C,0))</f>
        <v>0.01</v>
      </c>
      <c r="O815" s="189" t="str">
        <f>INDEX('Policy Characteristics'!I:I,MATCH(PolicyLevers!$C815,'Policy Characteristics'!$C:$C,0))</f>
        <v>% of fuel shifted</v>
      </c>
      <c r="P815" s="189" t="str">
        <f>INDEX('Policy Characteristics'!J:J,MATCH(PolicyLevers!$C815,'Policy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5" s="189" t="str">
        <f>INDEX('Policy Characteristics'!K:K,MATCH(PolicyLevers!$C815,'Policy Characteristics'!$C:$C,0))</f>
        <v>industry-ag-main.html#fuel-switching</v>
      </c>
      <c r="R815" s="189" t="str">
        <f>INDEX('Policy Characteristics'!L:L,MATCH(PolicyLevers!$C815,'Policy Characteristics'!$C:$C,0))</f>
        <v>industry-elec-and-hydrogen.html</v>
      </c>
      <c r="S815" s="205">
        <f>INDEX('Policy Characteristics'!M:M,MATCH(PolicyLevers!$C815,'Policy Characteristics'!$C:$C,0))</f>
        <v>0</v>
      </c>
      <c r="T815" s="184">
        <f>INDEX('Policy Characteristics'!N:N,MATCH(PolicyLevers!$C815,'Policy Characteristics'!$C:$C,0))</f>
        <v>0</v>
      </c>
      <c r="U815" s="181">
        <f>INDEX('Policy Characteristics'!O:O,MATCH(PolicyLevers!$C815,'Policy Characteristics'!$C:$C,0))</f>
        <v>0</v>
      </c>
    </row>
    <row r="816" spans="1:21" x14ac:dyDescent="0.25">
      <c r="A816" s="350" t="str">
        <f>INDEX('Policy Characteristics'!A:A,MATCH(PolicyLevers!$C816,'Policy Characteristics'!$C:$C,0))</f>
        <v>Industry</v>
      </c>
      <c r="B816" s="354" t="str">
        <f>INDEX('Policy Characteristics'!B:B,MATCH(PolicyLevers!$C816,'Policy Characteristics'!$C:$C,0))</f>
        <v>Electrification + Hydrogen</v>
      </c>
      <c r="C816" s="189" t="str">
        <f t="shared" si="38"/>
        <v>Fraction of Industrial Fuel Use Shifted to Other Fuels</v>
      </c>
      <c r="D816" s="191" t="s">
        <v>2068</v>
      </c>
      <c r="E816" s="184" t="s">
        <v>806</v>
      </c>
      <c r="F816" s="181" t="s">
        <v>2118</v>
      </c>
      <c r="G816" s="184" t="s">
        <v>2110</v>
      </c>
      <c r="H816" s="43">
        <v>1369</v>
      </c>
      <c r="I816" s="356" t="s">
        <v>332</v>
      </c>
      <c r="J816" s="189" t="str">
        <f>INDEX('Policy Characteristics'!D:D,MATCH(PolicyLevers!$C816,'Policy Characteristics'!$C:$C,0))</f>
        <v>Electrification + Hydrogen</v>
      </c>
      <c r="K816" s="189" t="str">
        <f>INDEX('Policy Characteristics'!E:E,MATCH(PolicyLevers!$C816,'Policy Characteristics'!$C:$C,0))</f>
        <v>indst fuel type shifting</v>
      </c>
      <c r="L816" s="190">
        <f>INDEX('Policy Characteristics'!F:F,MATCH(PolicyLevers!$C816,'Policy Characteristics'!$C:$C,0))</f>
        <v>0</v>
      </c>
      <c r="M816" s="190">
        <f>INDEX('Policy Characteristics'!G:G,MATCH(PolicyLevers!$C816,'Policy Characteristics'!$C:$C,0))</f>
        <v>1</v>
      </c>
      <c r="N816" s="251">
        <f>INDEX('Policy Characteristics'!H:H,MATCH(PolicyLevers!$C816,'Policy Characteristics'!$C:$C,0))</f>
        <v>0.01</v>
      </c>
      <c r="O816" s="189" t="str">
        <f>INDEX('Policy Characteristics'!I:I,MATCH(PolicyLevers!$C816,'Policy Characteristics'!$C:$C,0))</f>
        <v>% of fuel shifted</v>
      </c>
      <c r="P816" s="184" t="str">
        <f>INDEX('Policy Characteristics'!J:J,MATCH(PolicyLevers!$C816,'Policy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6" s="189" t="str">
        <f>INDEX('Policy Characteristics'!K:K,MATCH(PolicyLevers!$C816,'Policy Characteristics'!$C:$C,0))</f>
        <v>industry-ag-main.html#fuel-switching</v>
      </c>
      <c r="R816" s="189" t="str">
        <f>INDEX('Policy Characteristics'!L:L,MATCH(PolicyLevers!$C816,'Policy Characteristics'!$C:$C,0))</f>
        <v>industry-elec-and-hydrogen.html</v>
      </c>
      <c r="S816" s="205">
        <f>INDEX('Policy Characteristics'!M:M,MATCH(PolicyLevers!$C816,'Policy Characteristics'!$C:$C,0))</f>
        <v>0</v>
      </c>
      <c r="T816" s="184">
        <f>INDEX('Policy Characteristics'!N:N,MATCH(PolicyLevers!$C816,'Policy Characteristics'!$C:$C,0))</f>
        <v>0</v>
      </c>
      <c r="U816" s="181">
        <f>INDEX('Policy Characteristics'!O:O,MATCH(PolicyLevers!$C816,'Policy Characteristics'!$C:$C,0))</f>
        <v>0</v>
      </c>
    </row>
    <row r="817" spans="1:21" x14ac:dyDescent="0.25">
      <c r="A817" s="350" t="str">
        <f>INDEX('Policy Characteristics'!A:A,MATCH(PolicyLevers!$C817,'Policy Characteristics'!$C:$C,0))</f>
        <v>Industry</v>
      </c>
      <c r="B817" s="354" t="str">
        <f>INDEX('Policy Characteristics'!B:B,MATCH(PolicyLevers!$C817,'Policy Characteristics'!$C:$C,0))</f>
        <v>Electrification + Hydrogen</v>
      </c>
      <c r="C817" s="189" t="str">
        <f t="shared" si="38"/>
        <v>Fraction of Industrial Fuel Use Shifted to Other Fuels</v>
      </c>
      <c r="D817" s="191" t="s">
        <v>2068</v>
      </c>
      <c r="E817" s="184" t="s">
        <v>808</v>
      </c>
      <c r="F817" s="181" t="s">
        <v>2118</v>
      </c>
      <c r="G817" s="184" t="s">
        <v>2109</v>
      </c>
      <c r="H817" s="43">
        <v>1370</v>
      </c>
      <c r="I817" s="356" t="s">
        <v>332</v>
      </c>
      <c r="J817" s="189" t="str">
        <f>INDEX('Policy Characteristics'!D:D,MATCH(PolicyLevers!$C817,'Policy Characteristics'!$C:$C,0))</f>
        <v>Electrification + Hydrogen</v>
      </c>
      <c r="K817" s="189" t="str">
        <f>INDEX('Policy Characteristics'!E:E,MATCH(PolicyLevers!$C817,'Policy Characteristics'!$C:$C,0))</f>
        <v>indst fuel type shifting</v>
      </c>
      <c r="L817" s="190">
        <f>INDEX('Policy Characteristics'!F:F,MATCH(PolicyLevers!$C817,'Policy Characteristics'!$C:$C,0))</f>
        <v>0</v>
      </c>
      <c r="M817" s="190">
        <f>INDEX('Policy Characteristics'!G:G,MATCH(PolicyLevers!$C817,'Policy Characteristics'!$C:$C,0))</f>
        <v>1</v>
      </c>
      <c r="N817" s="251">
        <f>INDEX('Policy Characteristics'!H:H,MATCH(PolicyLevers!$C817,'Policy Characteristics'!$C:$C,0))</f>
        <v>0.01</v>
      </c>
      <c r="O817" s="189" t="str">
        <f>INDEX('Policy Characteristics'!I:I,MATCH(PolicyLevers!$C817,'Policy Characteristics'!$C:$C,0))</f>
        <v>% of fuel shifted</v>
      </c>
      <c r="P817" s="184" t="str">
        <f>INDEX('Policy Characteristics'!J:J,MATCH(PolicyLevers!$C817,'Policy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7" s="189" t="str">
        <f>INDEX('Policy Characteristics'!K:K,MATCH(PolicyLevers!$C817,'Policy Characteristics'!$C:$C,0))</f>
        <v>industry-ag-main.html#fuel-switching</v>
      </c>
      <c r="R817" s="189" t="str">
        <f>INDEX('Policy Characteristics'!L:L,MATCH(PolicyLevers!$C817,'Policy Characteristics'!$C:$C,0))</f>
        <v>industry-elec-and-hydrogen.html</v>
      </c>
      <c r="S817" s="205">
        <f>INDEX('Policy Characteristics'!M:M,MATCH(PolicyLevers!$C817,'Policy Characteristics'!$C:$C,0))</f>
        <v>0</v>
      </c>
      <c r="T817" s="184">
        <f>INDEX('Policy Characteristics'!N:N,MATCH(PolicyLevers!$C817,'Policy Characteristics'!$C:$C,0))</f>
        <v>0</v>
      </c>
      <c r="U817" s="181">
        <f>INDEX('Policy Characteristics'!O:O,MATCH(PolicyLevers!$C817,'Policy Characteristics'!$C:$C,0))</f>
        <v>0</v>
      </c>
    </row>
    <row r="818" spans="1:21" x14ac:dyDescent="0.25">
      <c r="A818" s="350" t="str">
        <f>INDEX('Policy Characteristics'!A:A,MATCH(PolicyLevers!$C818,'Policy Characteristics'!$C:$C,0))</f>
        <v>Industry</v>
      </c>
      <c r="B818" s="354" t="str">
        <f>INDEX('Policy Characteristics'!B:B,MATCH(PolicyLevers!$C818,'Policy Characteristics'!$C:$C,0))</f>
        <v>Electrification + Hydrogen</v>
      </c>
      <c r="C818" s="189" t="str">
        <f t="shared" si="38"/>
        <v>Fraction of Industrial Fuel Use Shifted to Other Fuels</v>
      </c>
      <c r="D818" s="191" t="s">
        <v>2068</v>
      </c>
      <c r="E818" s="184" t="s">
        <v>810</v>
      </c>
      <c r="F818" s="181" t="s">
        <v>2118</v>
      </c>
      <c r="G818" s="184" t="s">
        <v>2108</v>
      </c>
      <c r="H818" s="43">
        <v>1371</v>
      </c>
      <c r="I818" s="356" t="s">
        <v>332</v>
      </c>
      <c r="J818" s="189" t="str">
        <f>INDEX('Policy Characteristics'!D:D,MATCH(PolicyLevers!$C818,'Policy Characteristics'!$C:$C,0))</f>
        <v>Electrification + Hydrogen</v>
      </c>
      <c r="K818" s="189" t="str">
        <f>INDEX('Policy Characteristics'!E:E,MATCH(PolicyLevers!$C818,'Policy Characteristics'!$C:$C,0))</f>
        <v>indst fuel type shifting</v>
      </c>
      <c r="L818" s="190">
        <f>INDEX('Policy Characteristics'!F:F,MATCH(PolicyLevers!$C818,'Policy Characteristics'!$C:$C,0))</f>
        <v>0</v>
      </c>
      <c r="M818" s="190">
        <f>INDEX('Policy Characteristics'!G:G,MATCH(PolicyLevers!$C818,'Policy Characteristics'!$C:$C,0))</f>
        <v>1</v>
      </c>
      <c r="N818" s="251">
        <f>INDEX('Policy Characteristics'!H:H,MATCH(PolicyLevers!$C818,'Policy Characteristics'!$C:$C,0))</f>
        <v>0.01</v>
      </c>
      <c r="O818" s="189" t="str">
        <f>INDEX('Policy Characteristics'!I:I,MATCH(PolicyLevers!$C818,'Policy Characteristics'!$C:$C,0))</f>
        <v>% of fuel shifted</v>
      </c>
      <c r="P818" s="184" t="str">
        <f>INDEX('Policy Characteristics'!J:J,MATCH(PolicyLevers!$C818,'Policy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8" s="189" t="str">
        <f>INDEX('Policy Characteristics'!K:K,MATCH(PolicyLevers!$C818,'Policy Characteristics'!$C:$C,0))</f>
        <v>industry-ag-main.html#fuel-switching</v>
      </c>
      <c r="R818" s="189" t="str">
        <f>INDEX('Policy Characteristics'!L:L,MATCH(PolicyLevers!$C818,'Policy Characteristics'!$C:$C,0))</f>
        <v>industry-elec-and-hydrogen.html</v>
      </c>
      <c r="S818" s="205">
        <f>INDEX('Policy Characteristics'!M:M,MATCH(PolicyLevers!$C818,'Policy Characteristics'!$C:$C,0))</f>
        <v>0</v>
      </c>
      <c r="T818" s="184">
        <f>INDEX('Policy Characteristics'!N:N,MATCH(PolicyLevers!$C818,'Policy Characteristics'!$C:$C,0))</f>
        <v>0</v>
      </c>
      <c r="U818" s="181">
        <f>INDEX('Policy Characteristics'!O:O,MATCH(PolicyLevers!$C818,'Policy Characteristics'!$C:$C,0))</f>
        <v>0</v>
      </c>
    </row>
    <row r="819" spans="1:21" x14ac:dyDescent="0.25">
      <c r="A819" s="350" t="str">
        <f>INDEX('Policy Characteristics'!A:A,MATCH(PolicyLevers!$C819,'Policy Characteristics'!$C:$C,0))</f>
        <v>Industry</v>
      </c>
      <c r="B819" s="354" t="str">
        <f>INDEX('Policy Characteristics'!B:B,MATCH(PolicyLevers!$C819,'Policy Characteristics'!$C:$C,0))</f>
        <v>Electrification + Hydrogen</v>
      </c>
      <c r="C819" s="189" t="str">
        <f t="shared" si="38"/>
        <v>Fraction of Industrial Fuel Use Shifted to Other Fuels</v>
      </c>
      <c r="D819" s="191" t="s">
        <v>2068</v>
      </c>
      <c r="E819" s="184" t="s">
        <v>812</v>
      </c>
      <c r="F819" s="181" t="s">
        <v>2118</v>
      </c>
      <c r="G819" s="184" t="s">
        <v>2107</v>
      </c>
      <c r="H819" s="43">
        <v>1372</v>
      </c>
      <c r="I819" s="356" t="s">
        <v>332</v>
      </c>
      <c r="J819" s="189" t="str">
        <f>INDEX('Policy Characteristics'!D:D,MATCH(PolicyLevers!$C819,'Policy Characteristics'!$C:$C,0))</f>
        <v>Electrification + Hydrogen</v>
      </c>
      <c r="K819" s="189" t="str">
        <f>INDEX('Policy Characteristics'!E:E,MATCH(PolicyLevers!$C819,'Policy Characteristics'!$C:$C,0))</f>
        <v>indst fuel type shifting</v>
      </c>
      <c r="L819" s="190">
        <f>INDEX('Policy Characteristics'!F:F,MATCH(PolicyLevers!$C819,'Policy Characteristics'!$C:$C,0))</f>
        <v>0</v>
      </c>
      <c r="M819" s="190">
        <f>INDEX('Policy Characteristics'!G:G,MATCH(PolicyLevers!$C819,'Policy Characteristics'!$C:$C,0))</f>
        <v>1</v>
      </c>
      <c r="N819" s="251">
        <f>INDEX('Policy Characteristics'!H:H,MATCH(PolicyLevers!$C819,'Policy Characteristics'!$C:$C,0))</f>
        <v>0.01</v>
      </c>
      <c r="O819" s="189" t="str">
        <f>INDEX('Policy Characteristics'!I:I,MATCH(PolicyLevers!$C819,'Policy Characteristics'!$C:$C,0))</f>
        <v>% of fuel shifted</v>
      </c>
      <c r="P819" s="184" t="str">
        <f>INDEX('Policy Characteristics'!J:J,MATCH(PolicyLevers!$C819,'Policy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19" s="189" t="str">
        <f>INDEX('Policy Characteristics'!K:K,MATCH(PolicyLevers!$C819,'Policy Characteristics'!$C:$C,0))</f>
        <v>industry-ag-main.html#fuel-switching</v>
      </c>
      <c r="R819" s="189" t="str">
        <f>INDEX('Policy Characteristics'!L:L,MATCH(PolicyLevers!$C819,'Policy Characteristics'!$C:$C,0))</f>
        <v>industry-elec-and-hydrogen.html</v>
      </c>
      <c r="S819" s="205">
        <f>INDEX('Policy Characteristics'!M:M,MATCH(PolicyLevers!$C819,'Policy Characteristics'!$C:$C,0))</f>
        <v>0</v>
      </c>
      <c r="T819" s="184">
        <f>INDEX('Policy Characteristics'!N:N,MATCH(PolicyLevers!$C819,'Policy Characteristics'!$C:$C,0))</f>
        <v>0</v>
      </c>
      <c r="U819" s="181">
        <f>INDEX('Policy Characteristics'!O:O,MATCH(PolicyLevers!$C819,'Policy Characteristics'!$C:$C,0))</f>
        <v>0</v>
      </c>
    </row>
    <row r="820" spans="1:21" x14ac:dyDescent="0.25">
      <c r="A820" s="350" t="str">
        <f>INDEX('Policy Characteristics'!A:A,MATCH(PolicyLevers!$C820,'Policy Characteristics'!$C:$C,0))</f>
        <v>Industry</v>
      </c>
      <c r="B820" s="354" t="str">
        <f>INDEX('Policy Characteristics'!B:B,MATCH(PolicyLevers!$C820,'Policy Characteristics'!$C:$C,0))</f>
        <v>Electrification + Hydrogen</v>
      </c>
      <c r="C820" s="189" t="str">
        <f t="shared" si="38"/>
        <v>Fraction of Industrial Fuel Use Shifted to Other Fuels</v>
      </c>
      <c r="D820" s="191" t="s">
        <v>2068</v>
      </c>
      <c r="E820" s="184" t="s">
        <v>814</v>
      </c>
      <c r="F820" s="181" t="s">
        <v>2118</v>
      </c>
      <c r="G820" s="184" t="s">
        <v>2106</v>
      </c>
      <c r="H820" s="43">
        <v>1373</v>
      </c>
      <c r="I820" s="356" t="s">
        <v>332</v>
      </c>
      <c r="J820" s="189" t="str">
        <f>INDEX('Policy Characteristics'!D:D,MATCH(PolicyLevers!$C820,'Policy Characteristics'!$C:$C,0))</f>
        <v>Electrification + Hydrogen</v>
      </c>
      <c r="K820" s="189" t="str">
        <f>INDEX('Policy Characteristics'!E:E,MATCH(PolicyLevers!$C820,'Policy Characteristics'!$C:$C,0))</f>
        <v>indst fuel type shifting</v>
      </c>
      <c r="L820" s="190">
        <f>INDEX('Policy Characteristics'!F:F,MATCH(PolicyLevers!$C820,'Policy Characteristics'!$C:$C,0))</f>
        <v>0</v>
      </c>
      <c r="M820" s="190">
        <f>INDEX('Policy Characteristics'!G:G,MATCH(PolicyLevers!$C820,'Policy Characteristics'!$C:$C,0))</f>
        <v>1</v>
      </c>
      <c r="N820" s="251">
        <f>INDEX('Policy Characteristics'!H:H,MATCH(PolicyLevers!$C820,'Policy Characteristics'!$C:$C,0))</f>
        <v>0.01</v>
      </c>
      <c r="O820" s="189" t="str">
        <f>INDEX('Policy Characteristics'!I:I,MATCH(PolicyLevers!$C820,'Policy Characteristics'!$C:$C,0))</f>
        <v>% of fuel shifted</v>
      </c>
      <c r="P820" s="184" t="str">
        <f>INDEX('Policy Characteristics'!J:J,MATCH(PolicyLevers!$C820,'Policy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0" s="189" t="str">
        <f>INDEX('Policy Characteristics'!K:K,MATCH(PolicyLevers!$C820,'Policy Characteristics'!$C:$C,0))</f>
        <v>industry-ag-main.html#fuel-switching</v>
      </c>
      <c r="R820" s="189" t="str">
        <f>INDEX('Policy Characteristics'!L:L,MATCH(PolicyLevers!$C820,'Policy Characteristics'!$C:$C,0))</f>
        <v>industry-elec-and-hydrogen.html</v>
      </c>
      <c r="S820" s="205">
        <f>INDEX('Policy Characteristics'!M:M,MATCH(PolicyLevers!$C820,'Policy Characteristics'!$C:$C,0))</f>
        <v>0</v>
      </c>
      <c r="T820" s="184">
        <f>INDEX('Policy Characteristics'!N:N,MATCH(PolicyLevers!$C820,'Policy Characteristics'!$C:$C,0))</f>
        <v>0</v>
      </c>
      <c r="U820" s="181">
        <f>INDEX('Policy Characteristics'!O:O,MATCH(PolicyLevers!$C820,'Policy Characteristics'!$C:$C,0))</f>
        <v>0</v>
      </c>
    </row>
    <row r="821" spans="1:21" x14ac:dyDescent="0.25">
      <c r="A821" s="350" t="str">
        <f>INDEX('Policy Characteristics'!A:A,MATCH(PolicyLevers!$C821,'Policy Characteristics'!$C:$C,0))</f>
        <v>Industry</v>
      </c>
      <c r="B821" s="354" t="str">
        <f>INDEX('Policy Characteristics'!B:B,MATCH(PolicyLevers!$C821,'Policy Characteristics'!$C:$C,0))</f>
        <v>Electrification + Hydrogen</v>
      </c>
      <c r="C821" s="189" t="str">
        <f t="shared" si="38"/>
        <v>Fraction of Industrial Fuel Use Shifted to Other Fuels</v>
      </c>
      <c r="D821" s="191" t="s">
        <v>2068</v>
      </c>
      <c r="E821" s="184" t="s">
        <v>816</v>
      </c>
      <c r="F821" s="181" t="s">
        <v>2118</v>
      </c>
      <c r="G821" s="184" t="s">
        <v>2105</v>
      </c>
      <c r="H821" s="43">
        <v>1374</v>
      </c>
      <c r="I821" s="356" t="s">
        <v>332</v>
      </c>
      <c r="J821" s="189" t="str">
        <f>INDEX('Policy Characteristics'!D:D,MATCH(PolicyLevers!$C821,'Policy Characteristics'!$C:$C,0))</f>
        <v>Electrification + Hydrogen</v>
      </c>
      <c r="K821" s="189" t="str">
        <f>INDEX('Policy Characteristics'!E:E,MATCH(PolicyLevers!$C821,'Policy Characteristics'!$C:$C,0))</f>
        <v>indst fuel type shifting</v>
      </c>
      <c r="L821" s="190">
        <f>INDEX('Policy Characteristics'!F:F,MATCH(PolicyLevers!$C821,'Policy Characteristics'!$C:$C,0))</f>
        <v>0</v>
      </c>
      <c r="M821" s="190">
        <f>INDEX('Policy Characteristics'!G:G,MATCH(PolicyLevers!$C821,'Policy Characteristics'!$C:$C,0))</f>
        <v>1</v>
      </c>
      <c r="N821" s="251">
        <f>INDEX('Policy Characteristics'!H:H,MATCH(PolicyLevers!$C821,'Policy Characteristics'!$C:$C,0))</f>
        <v>0.01</v>
      </c>
      <c r="O821" s="189" t="str">
        <f>INDEX('Policy Characteristics'!I:I,MATCH(PolicyLevers!$C821,'Policy Characteristics'!$C:$C,0))</f>
        <v>% of fuel shifted</v>
      </c>
      <c r="P821" s="184" t="str">
        <f>INDEX('Policy Characteristics'!J:J,MATCH(PolicyLevers!$C821,'Policy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1" s="189" t="str">
        <f>INDEX('Policy Characteristics'!K:K,MATCH(PolicyLevers!$C821,'Policy Characteristics'!$C:$C,0))</f>
        <v>industry-ag-main.html#fuel-switching</v>
      </c>
      <c r="R821" s="189" t="str">
        <f>INDEX('Policy Characteristics'!L:L,MATCH(PolicyLevers!$C821,'Policy Characteristics'!$C:$C,0))</f>
        <v>industry-elec-and-hydrogen.html</v>
      </c>
      <c r="S821" s="205">
        <f>INDEX('Policy Characteristics'!M:M,MATCH(PolicyLevers!$C821,'Policy Characteristics'!$C:$C,0))</f>
        <v>0</v>
      </c>
      <c r="T821" s="184">
        <f>INDEX('Policy Characteristics'!N:N,MATCH(PolicyLevers!$C821,'Policy Characteristics'!$C:$C,0))</f>
        <v>0</v>
      </c>
      <c r="U821" s="181">
        <f>INDEX('Policy Characteristics'!O:O,MATCH(PolicyLevers!$C821,'Policy Characteristics'!$C:$C,0))</f>
        <v>0</v>
      </c>
    </row>
    <row r="822" spans="1:21" x14ac:dyDescent="0.25">
      <c r="A822" s="350" t="str">
        <f>INDEX('Policy Characteristics'!A:A,MATCH(PolicyLevers!$C822,'Policy Characteristics'!$C:$C,0))</f>
        <v>Industry</v>
      </c>
      <c r="B822" s="354" t="str">
        <f>INDEX('Policy Characteristics'!B:B,MATCH(PolicyLevers!$C822,'Policy Characteristics'!$C:$C,0))</f>
        <v>Electrification + Hydrogen</v>
      </c>
      <c r="C822" s="189" t="str">
        <f t="shared" si="38"/>
        <v>Fraction of Industrial Fuel Use Shifted to Other Fuels</v>
      </c>
      <c r="D822" s="191" t="s">
        <v>2068</v>
      </c>
      <c r="E822" s="184" t="s">
        <v>818</v>
      </c>
      <c r="F822" s="181" t="s">
        <v>2118</v>
      </c>
      <c r="G822" s="184" t="s">
        <v>2104</v>
      </c>
      <c r="H822" s="43">
        <v>1375</v>
      </c>
      <c r="I822" s="356" t="s">
        <v>332</v>
      </c>
      <c r="J822" s="189" t="str">
        <f>INDEX('Policy Characteristics'!D:D,MATCH(PolicyLevers!$C822,'Policy Characteristics'!$C:$C,0))</f>
        <v>Electrification + Hydrogen</v>
      </c>
      <c r="K822" s="189" t="str">
        <f>INDEX('Policy Characteristics'!E:E,MATCH(PolicyLevers!$C822,'Policy Characteristics'!$C:$C,0))</f>
        <v>indst fuel type shifting</v>
      </c>
      <c r="L822" s="190">
        <f>INDEX('Policy Characteristics'!F:F,MATCH(PolicyLevers!$C822,'Policy Characteristics'!$C:$C,0))</f>
        <v>0</v>
      </c>
      <c r="M822" s="190">
        <f>INDEX('Policy Characteristics'!G:G,MATCH(PolicyLevers!$C822,'Policy Characteristics'!$C:$C,0))</f>
        <v>1</v>
      </c>
      <c r="N822" s="251">
        <f>INDEX('Policy Characteristics'!H:H,MATCH(PolicyLevers!$C822,'Policy Characteristics'!$C:$C,0))</f>
        <v>0.01</v>
      </c>
      <c r="O822" s="189" t="str">
        <f>INDEX('Policy Characteristics'!I:I,MATCH(PolicyLevers!$C822,'Policy Characteristics'!$C:$C,0))</f>
        <v>% of fuel shifted</v>
      </c>
      <c r="P822" s="184" t="str">
        <f>INDEX('Policy Characteristics'!J:J,MATCH(PolicyLevers!$C822,'Policy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2" s="189" t="str">
        <f>INDEX('Policy Characteristics'!K:K,MATCH(PolicyLevers!$C822,'Policy Characteristics'!$C:$C,0))</f>
        <v>industry-ag-main.html#fuel-switching</v>
      </c>
      <c r="R822" s="189" t="str">
        <f>INDEX('Policy Characteristics'!L:L,MATCH(PolicyLevers!$C822,'Policy Characteristics'!$C:$C,0))</f>
        <v>industry-elec-and-hydrogen.html</v>
      </c>
      <c r="S822" s="205">
        <f>INDEX('Policy Characteristics'!M:M,MATCH(PolicyLevers!$C822,'Policy Characteristics'!$C:$C,0))</f>
        <v>0</v>
      </c>
      <c r="T822" s="184">
        <f>INDEX('Policy Characteristics'!N:N,MATCH(PolicyLevers!$C822,'Policy Characteristics'!$C:$C,0))</f>
        <v>0</v>
      </c>
      <c r="U822" s="181">
        <f>INDEX('Policy Characteristics'!O:O,MATCH(PolicyLevers!$C822,'Policy Characteristics'!$C:$C,0))</f>
        <v>0</v>
      </c>
    </row>
    <row r="823" spans="1:21" x14ac:dyDescent="0.25">
      <c r="A823" s="350" t="str">
        <f>INDEX('Policy Characteristics'!A:A,MATCH(PolicyLevers!$C823,'Policy Characteristics'!$C:$C,0))</f>
        <v>Industry</v>
      </c>
      <c r="B823" s="354" t="str">
        <f>INDEX('Policy Characteristics'!B:B,MATCH(PolicyLevers!$C823,'Policy Characteristics'!$C:$C,0))</f>
        <v>Electrification + Hydrogen</v>
      </c>
      <c r="C823" s="189" t="str">
        <f t="shared" si="38"/>
        <v>Fraction of Industrial Fuel Use Shifted to Other Fuels</v>
      </c>
      <c r="D823" s="191" t="s">
        <v>2068</v>
      </c>
      <c r="E823" s="184" t="s">
        <v>820</v>
      </c>
      <c r="F823" s="181" t="s">
        <v>2118</v>
      </c>
      <c r="G823" s="184" t="s">
        <v>2103</v>
      </c>
      <c r="H823" s="43">
        <v>1376</v>
      </c>
      <c r="I823" s="356" t="s">
        <v>332</v>
      </c>
      <c r="J823" s="189" t="str">
        <f>INDEX('Policy Characteristics'!D:D,MATCH(PolicyLevers!$C823,'Policy Characteristics'!$C:$C,0))</f>
        <v>Electrification + Hydrogen</v>
      </c>
      <c r="K823" s="189" t="str">
        <f>INDEX('Policy Characteristics'!E:E,MATCH(PolicyLevers!$C823,'Policy Characteristics'!$C:$C,0))</f>
        <v>indst fuel type shifting</v>
      </c>
      <c r="L823" s="190">
        <f>INDEX('Policy Characteristics'!F:F,MATCH(PolicyLevers!$C823,'Policy Characteristics'!$C:$C,0))</f>
        <v>0</v>
      </c>
      <c r="M823" s="190">
        <f>INDEX('Policy Characteristics'!G:G,MATCH(PolicyLevers!$C823,'Policy Characteristics'!$C:$C,0))</f>
        <v>1</v>
      </c>
      <c r="N823" s="251">
        <f>INDEX('Policy Characteristics'!H:H,MATCH(PolicyLevers!$C823,'Policy Characteristics'!$C:$C,0))</f>
        <v>0.01</v>
      </c>
      <c r="O823" s="189" t="str">
        <f>INDEX('Policy Characteristics'!I:I,MATCH(PolicyLevers!$C823,'Policy Characteristics'!$C:$C,0))</f>
        <v>% of fuel shifted</v>
      </c>
      <c r="P823" s="184" t="str">
        <f>INDEX('Policy Characteristics'!J:J,MATCH(PolicyLevers!$C823,'Policy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3" s="189" t="str">
        <f>INDEX('Policy Characteristics'!K:K,MATCH(PolicyLevers!$C823,'Policy Characteristics'!$C:$C,0))</f>
        <v>industry-ag-main.html#fuel-switching</v>
      </c>
      <c r="R823" s="189" t="str">
        <f>INDEX('Policy Characteristics'!L:L,MATCH(PolicyLevers!$C823,'Policy Characteristics'!$C:$C,0))</f>
        <v>industry-elec-and-hydrogen.html</v>
      </c>
      <c r="S823" s="205">
        <f>INDEX('Policy Characteristics'!M:M,MATCH(PolicyLevers!$C823,'Policy Characteristics'!$C:$C,0))</f>
        <v>0</v>
      </c>
      <c r="T823" s="184">
        <f>INDEX('Policy Characteristics'!N:N,MATCH(PolicyLevers!$C823,'Policy Characteristics'!$C:$C,0))</f>
        <v>0</v>
      </c>
      <c r="U823" s="181">
        <f>INDEX('Policy Characteristics'!O:O,MATCH(PolicyLevers!$C823,'Policy Characteristics'!$C:$C,0))</f>
        <v>0</v>
      </c>
    </row>
    <row r="824" spans="1:21" x14ac:dyDescent="0.25">
      <c r="A824" s="350" t="str">
        <f>INDEX('Policy Characteristics'!A:A,MATCH(PolicyLevers!$C824,'Policy Characteristics'!$C:$C,0))</f>
        <v>Industry</v>
      </c>
      <c r="B824" s="354" t="str">
        <f>INDEX('Policy Characteristics'!B:B,MATCH(PolicyLevers!$C824,'Policy Characteristics'!$C:$C,0))</f>
        <v>Electrification + Hydrogen</v>
      </c>
      <c r="C824" s="189" t="str">
        <f t="shared" si="38"/>
        <v>Fraction of Industrial Fuel Use Shifted to Other Fuels</v>
      </c>
      <c r="D824" s="191" t="s">
        <v>2068</v>
      </c>
      <c r="E824" s="184" t="s">
        <v>822</v>
      </c>
      <c r="F824" s="181" t="s">
        <v>2118</v>
      </c>
      <c r="G824" s="184" t="s">
        <v>2101</v>
      </c>
      <c r="H824" s="43">
        <v>1377</v>
      </c>
      <c r="I824" s="356" t="s">
        <v>310</v>
      </c>
      <c r="J824" s="189" t="str">
        <f>INDEX('Policy Characteristics'!D:D,MATCH(PolicyLevers!$C824,'Policy Characteristics'!$C:$C,0))</f>
        <v>Electrification + Hydrogen</v>
      </c>
      <c r="K824" s="189" t="str">
        <f>INDEX('Policy Characteristics'!E:E,MATCH(PolicyLevers!$C824,'Policy Characteristics'!$C:$C,0))</f>
        <v>indst fuel type shifting</v>
      </c>
      <c r="L824" s="190">
        <f>INDEX('Policy Characteristics'!F:F,MATCH(PolicyLevers!$C824,'Policy Characteristics'!$C:$C,0))</f>
        <v>0</v>
      </c>
      <c r="M824" s="190">
        <f>INDEX('Policy Characteristics'!G:G,MATCH(PolicyLevers!$C824,'Policy Characteristics'!$C:$C,0))</f>
        <v>1</v>
      </c>
      <c r="N824" s="251">
        <f>INDEX('Policy Characteristics'!H:H,MATCH(PolicyLevers!$C824,'Policy Characteristics'!$C:$C,0))</f>
        <v>0.01</v>
      </c>
      <c r="O824" s="189" t="str">
        <f>INDEX('Policy Characteristics'!I:I,MATCH(PolicyLevers!$C824,'Policy Characteristics'!$C:$C,0))</f>
        <v>% of fuel shifted</v>
      </c>
      <c r="P824" s="189" t="str">
        <f>INDEX('Policy Characteristics'!J:J,MATCH(PolicyLevers!$C824,'Policy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4" s="189" t="str">
        <f>INDEX('Policy Characteristics'!K:K,MATCH(PolicyLevers!$C824,'Policy Characteristics'!$C:$C,0))</f>
        <v>industry-ag-main.html#fuel-switching</v>
      </c>
      <c r="R824" s="189" t="str">
        <f>INDEX('Policy Characteristics'!L:L,MATCH(PolicyLevers!$C824,'Policy Characteristics'!$C:$C,0))</f>
        <v>industry-elec-and-hydrogen.html</v>
      </c>
      <c r="S824" s="205">
        <f>INDEX('Policy Characteristics'!M:M,MATCH(PolicyLevers!$C824,'Policy Characteristics'!$C:$C,0))</f>
        <v>0</v>
      </c>
      <c r="T824" s="184">
        <f>INDEX('Policy Characteristics'!N:N,MATCH(PolicyLevers!$C824,'Policy Characteristics'!$C:$C,0))</f>
        <v>0</v>
      </c>
      <c r="U824" s="181">
        <f>INDEX('Policy Characteristics'!O:O,MATCH(PolicyLevers!$C824,'Policy Characteristics'!$C:$C,0))</f>
        <v>0</v>
      </c>
    </row>
    <row r="825" spans="1:21" x14ac:dyDescent="0.25">
      <c r="A825" s="350" t="str">
        <f>INDEX('Policy Characteristics'!A:A,MATCH(PolicyLevers!$C825,'Policy Characteristics'!$C:$C,0))</f>
        <v>Industry</v>
      </c>
      <c r="B825" s="354" t="str">
        <f>INDEX('Policy Characteristics'!B:B,MATCH(PolicyLevers!$C825,'Policy Characteristics'!$C:$C,0))</f>
        <v>Electrification + Hydrogen</v>
      </c>
      <c r="C825" s="189" t="str">
        <f t="shared" si="38"/>
        <v>Fraction of Industrial Fuel Use Shifted to Other Fuels</v>
      </c>
      <c r="D825" s="191" t="s">
        <v>2066</v>
      </c>
      <c r="E825" s="184" t="s">
        <v>799</v>
      </c>
      <c r="F825" s="181" t="s">
        <v>2117</v>
      </c>
      <c r="G825" s="184" t="s">
        <v>2111</v>
      </c>
      <c r="H825" s="43">
        <v>1378</v>
      </c>
      <c r="I825" s="356" t="s">
        <v>310</v>
      </c>
      <c r="J825" s="189" t="str">
        <f>INDEX('Policy Characteristics'!D:D,MATCH(PolicyLevers!$C825,'Policy Characteristics'!$C:$C,0))</f>
        <v>Electrification + Hydrogen</v>
      </c>
      <c r="K825" s="189" t="str">
        <f>INDEX('Policy Characteristics'!E:E,MATCH(PolicyLevers!$C825,'Policy Characteristics'!$C:$C,0))</f>
        <v>indst fuel type shifting</v>
      </c>
      <c r="L825" s="190">
        <f>INDEX('Policy Characteristics'!F:F,MATCH(PolicyLevers!$C825,'Policy Characteristics'!$C:$C,0))</f>
        <v>0</v>
      </c>
      <c r="M825" s="190">
        <f>INDEX('Policy Characteristics'!G:G,MATCH(PolicyLevers!$C825,'Policy Characteristics'!$C:$C,0))</f>
        <v>1</v>
      </c>
      <c r="N825" s="251">
        <f>INDEX('Policy Characteristics'!H:H,MATCH(PolicyLevers!$C825,'Policy Characteristics'!$C:$C,0))</f>
        <v>0.01</v>
      </c>
      <c r="O825" s="189" t="str">
        <f>INDEX('Policy Characteristics'!I:I,MATCH(PolicyLevers!$C825,'Policy Characteristics'!$C:$C,0))</f>
        <v>% of fuel shifted</v>
      </c>
      <c r="P825" s="189" t="str">
        <f>INDEX('Policy Characteristics'!J:J,MATCH(PolicyLevers!$C825,'Policy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5" s="189" t="str">
        <f>INDEX('Policy Characteristics'!K:K,MATCH(PolicyLevers!$C825,'Policy Characteristics'!$C:$C,0))</f>
        <v>industry-ag-main.html#fuel-switching</v>
      </c>
      <c r="R825" s="189" t="str">
        <f>INDEX('Policy Characteristics'!L:L,MATCH(PolicyLevers!$C825,'Policy Characteristics'!$C:$C,0))</f>
        <v>industry-elec-and-hydrogen.html</v>
      </c>
      <c r="S825" s="205">
        <f>INDEX('Policy Characteristics'!M:M,MATCH(PolicyLevers!$C825,'Policy Characteristics'!$C:$C,0))</f>
        <v>0</v>
      </c>
      <c r="T825" s="184">
        <f>INDEX('Policy Characteristics'!N:N,MATCH(PolicyLevers!$C825,'Policy Characteristics'!$C:$C,0))</f>
        <v>0</v>
      </c>
      <c r="U825" s="181">
        <f>INDEX('Policy Characteristics'!O:O,MATCH(PolicyLevers!$C825,'Policy Characteristics'!$C:$C,0))</f>
        <v>0</v>
      </c>
    </row>
    <row r="826" spans="1:21" x14ac:dyDescent="0.25">
      <c r="A826" s="350" t="str">
        <f>INDEX('Policy Characteristics'!A:A,MATCH(PolicyLevers!$C826,'Policy Characteristics'!$C:$C,0))</f>
        <v>Industry</v>
      </c>
      <c r="B826" s="354" t="str">
        <f>INDEX('Policy Characteristics'!B:B,MATCH(PolicyLevers!$C826,'Policy Characteristics'!$C:$C,0))</f>
        <v>Electrification + Hydrogen</v>
      </c>
      <c r="C826" s="189" t="str">
        <f t="shared" si="38"/>
        <v>Fraction of Industrial Fuel Use Shifted to Other Fuels</v>
      </c>
      <c r="D826" s="191" t="s">
        <v>2066</v>
      </c>
      <c r="E826" s="184" t="s">
        <v>806</v>
      </c>
      <c r="F826" s="181" t="s">
        <v>2117</v>
      </c>
      <c r="G826" s="184" t="s">
        <v>2110</v>
      </c>
      <c r="H826" s="43">
        <v>1379</v>
      </c>
      <c r="I826" s="356" t="s">
        <v>332</v>
      </c>
      <c r="J826" s="189" t="str">
        <f>INDEX('Policy Characteristics'!D:D,MATCH(PolicyLevers!$C826,'Policy Characteristics'!$C:$C,0))</f>
        <v>Electrification + Hydrogen</v>
      </c>
      <c r="K826" s="189" t="str">
        <f>INDEX('Policy Characteristics'!E:E,MATCH(PolicyLevers!$C826,'Policy Characteristics'!$C:$C,0))</f>
        <v>indst fuel type shifting</v>
      </c>
      <c r="L826" s="190">
        <f>INDEX('Policy Characteristics'!F:F,MATCH(PolicyLevers!$C826,'Policy Characteristics'!$C:$C,0))</f>
        <v>0</v>
      </c>
      <c r="M826" s="190">
        <f>INDEX('Policy Characteristics'!G:G,MATCH(PolicyLevers!$C826,'Policy Characteristics'!$C:$C,0))</f>
        <v>1</v>
      </c>
      <c r="N826" s="251">
        <f>INDEX('Policy Characteristics'!H:H,MATCH(PolicyLevers!$C826,'Policy Characteristics'!$C:$C,0))</f>
        <v>0.01</v>
      </c>
      <c r="O826" s="189" t="str">
        <f>INDEX('Policy Characteristics'!I:I,MATCH(PolicyLevers!$C826,'Policy Characteristics'!$C:$C,0))</f>
        <v>% of fuel shifted</v>
      </c>
      <c r="P826" s="184" t="str">
        <f>INDEX('Policy Characteristics'!J:J,MATCH(PolicyLevers!$C826,'Policy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6" s="189" t="str">
        <f>INDEX('Policy Characteristics'!K:K,MATCH(PolicyLevers!$C826,'Policy Characteristics'!$C:$C,0))</f>
        <v>industry-ag-main.html#fuel-switching</v>
      </c>
      <c r="R826" s="189" t="str">
        <f>INDEX('Policy Characteristics'!L:L,MATCH(PolicyLevers!$C826,'Policy Characteristics'!$C:$C,0))</f>
        <v>industry-elec-and-hydrogen.html</v>
      </c>
      <c r="S826" s="205">
        <f>INDEX('Policy Characteristics'!M:M,MATCH(PolicyLevers!$C826,'Policy Characteristics'!$C:$C,0))</f>
        <v>0</v>
      </c>
      <c r="T826" s="184">
        <f>INDEX('Policy Characteristics'!N:N,MATCH(PolicyLevers!$C826,'Policy Characteristics'!$C:$C,0))</f>
        <v>0</v>
      </c>
      <c r="U826" s="181">
        <f>INDEX('Policy Characteristics'!O:O,MATCH(PolicyLevers!$C826,'Policy Characteristics'!$C:$C,0))</f>
        <v>0</v>
      </c>
    </row>
    <row r="827" spans="1:21" x14ac:dyDescent="0.25">
      <c r="A827" s="350" t="str">
        <f>INDEX('Policy Characteristics'!A:A,MATCH(PolicyLevers!$C827,'Policy Characteristics'!$C:$C,0))</f>
        <v>Industry</v>
      </c>
      <c r="B827" s="354" t="str">
        <f>INDEX('Policy Characteristics'!B:B,MATCH(PolicyLevers!$C827,'Policy Characteristics'!$C:$C,0))</f>
        <v>Electrification + Hydrogen</v>
      </c>
      <c r="C827" s="189" t="str">
        <f t="shared" si="38"/>
        <v>Fraction of Industrial Fuel Use Shifted to Other Fuels</v>
      </c>
      <c r="D827" s="191" t="s">
        <v>2066</v>
      </c>
      <c r="E827" s="184" t="s">
        <v>808</v>
      </c>
      <c r="F827" s="181" t="s">
        <v>2117</v>
      </c>
      <c r="G827" s="184" t="s">
        <v>2109</v>
      </c>
      <c r="H827" s="43">
        <v>1380</v>
      </c>
      <c r="I827" s="356" t="s">
        <v>332</v>
      </c>
      <c r="J827" s="189" t="str">
        <f>INDEX('Policy Characteristics'!D:D,MATCH(PolicyLevers!$C827,'Policy Characteristics'!$C:$C,0))</f>
        <v>Electrification + Hydrogen</v>
      </c>
      <c r="K827" s="189" t="str">
        <f>INDEX('Policy Characteristics'!E:E,MATCH(PolicyLevers!$C827,'Policy Characteristics'!$C:$C,0))</f>
        <v>indst fuel type shifting</v>
      </c>
      <c r="L827" s="190">
        <f>INDEX('Policy Characteristics'!F:F,MATCH(PolicyLevers!$C827,'Policy Characteristics'!$C:$C,0))</f>
        <v>0</v>
      </c>
      <c r="M827" s="190">
        <f>INDEX('Policy Characteristics'!G:G,MATCH(PolicyLevers!$C827,'Policy Characteristics'!$C:$C,0))</f>
        <v>1</v>
      </c>
      <c r="N827" s="251">
        <f>INDEX('Policy Characteristics'!H:H,MATCH(PolicyLevers!$C827,'Policy Characteristics'!$C:$C,0))</f>
        <v>0.01</v>
      </c>
      <c r="O827" s="189" t="str">
        <f>INDEX('Policy Characteristics'!I:I,MATCH(PolicyLevers!$C827,'Policy Characteristics'!$C:$C,0))</f>
        <v>% of fuel shifted</v>
      </c>
      <c r="P827" s="184" t="str">
        <f>INDEX('Policy Characteristics'!J:J,MATCH(PolicyLevers!$C827,'Policy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7" s="189" t="str">
        <f>INDEX('Policy Characteristics'!K:K,MATCH(PolicyLevers!$C827,'Policy Characteristics'!$C:$C,0))</f>
        <v>industry-ag-main.html#fuel-switching</v>
      </c>
      <c r="R827" s="189" t="str">
        <f>INDEX('Policy Characteristics'!L:L,MATCH(PolicyLevers!$C827,'Policy Characteristics'!$C:$C,0))</f>
        <v>industry-elec-and-hydrogen.html</v>
      </c>
      <c r="S827" s="205">
        <f>INDEX('Policy Characteristics'!M:M,MATCH(PolicyLevers!$C827,'Policy Characteristics'!$C:$C,0))</f>
        <v>0</v>
      </c>
      <c r="T827" s="184">
        <f>INDEX('Policy Characteristics'!N:N,MATCH(PolicyLevers!$C827,'Policy Characteristics'!$C:$C,0))</f>
        <v>0</v>
      </c>
      <c r="U827" s="181">
        <f>INDEX('Policy Characteristics'!O:O,MATCH(PolicyLevers!$C827,'Policy Characteristics'!$C:$C,0))</f>
        <v>0</v>
      </c>
    </row>
    <row r="828" spans="1:21" x14ac:dyDescent="0.25">
      <c r="A828" s="350" t="str">
        <f>INDEX('Policy Characteristics'!A:A,MATCH(PolicyLevers!$C828,'Policy Characteristics'!$C:$C,0))</f>
        <v>Industry</v>
      </c>
      <c r="B828" s="354" t="str">
        <f>INDEX('Policy Characteristics'!B:B,MATCH(PolicyLevers!$C828,'Policy Characteristics'!$C:$C,0))</f>
        <v>Electrification + Hydrogen</v>
      </c>
      <c r="C828" s="189" t="str">
        <f t="shared" si="38"/>
        <v>Fraction of Industrial Fuel Use Shifted to Other Fuels</v>
      </c>
      <c r="D828" s="191" t="s">
        <v>2066</v>
      </c>
      <c r="E828" s="184" t="s">
        <v>810</v>
      </c>
      <c r="F828" s="181" t="s">
        <v>2117</v>
      </c>
      <c r="G828" s="184" t="s">
        <v>2108</v>
      </c>
      <c r="H828" s="43">
        <v>1381</v>
      </c>
      <c r="I828" s="356" t="s">
        <v>332</v>
      </c>
      <c r="J828" s="189" t="str">
        <f>INDEX('Policy Characteristics'!D:D,MATCH(PolicyLevers!$C828,'Policy Characteristics'!$C:$C,0))</f>
        <v>Electrification + Hydrogen</v>
      </c>
      <c r="K828" s="189" t="str">
        <f>INDEX('Policy Characteristics'!E:E,MATCH(PolicyLevers!$C828,'Policy Characteristics'!$C:$C,0))</f>
        <v>indst fuel type shifting</v>
      </c>
      <c r="L828" s="190">
        <f>INDEX('Policy Characteristics'!F:F,MATCH(PolicyLevers!$C828,'Policy Characteristics'!$C:$C,0))</f>
        <v>0</v>
      </c>
      <c r="M828" s="190">
        <f>INDEX('Policy Characteristics'!G:G,MATCH(PolicyLevers!$C828,'Policy Characteristics'!$C:$C,0))</f>
        <v>1</v>
      </c>
      <c r="N828" s="251">
        <f>INDEX('Policy Characteristics'!H:H,MATCH(PolicyLevers!$C828,'Policy Characteristics'!$C:$C,0))</f>
        <v>0.01</v>
      </c>
      <c r="O828" s="189" t="str">
        <f>INDEX('Policy Characteristics'!I:I,MATCH(PolicyLevers!$C828,'Policy Characteristics'!$C:$C,0))</f>
        <v>% of fuel shifted</v>
      </c>
      <c r="P828" s="184" t="str">
        <f>INDEX('Policy Characteristics'!J:J,MATCH(PolicyLevers!$C828,'Policy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8" s="189" t="str">
        <f>INDEX('Policy Characteristics'!K:K,MATCH(PolicyLevers!$C828,'Policy Characteristics'!$C:$C,0))</f>
        <v>industry-ag-main.html#fuel-switching</v>
      </c>
      <c r="R828" s="189" t="str">
        <f>INDEX('Policy Characteristics'!L:L,MATCH(PolicyLevers!$C828,'Policy Characteristics'!$C:$C,0))</f>
        <v>industry-elec-and-hydrogen.html</v>
      </c>
      <c r="S828" s="205">
        <f>INDEX('Policy Characteristics'!M:M,MATCH(PolicyLevers!$C828,'Policy Characteristics'!$C:$C,0))</f>
        <v>0</v>
      </c>
      <c r="T828" s="184">
        <f>INDEX('Policy Characteristics'!N:N,MATCH(PolicyLevers!$C828,'Policy Characteristics'!$C:$C,0))</f>
        <v>0</v>
      </c>
      <c r="U828" s="181">
        <f>INDEX('Policy Characteristics'!O:O,MATCH(PolicyLevers!$C828,'Policy Characteristics'!$C:$C,0))</f>
        <v>0</v>
      </c>
    </row>
    <row r="829" spans="1:21" x14ac:dyDescent="0.25">
      <c r="A829" s="350" t="str">
        <f>INDEX('Policy Characteristics'!A:A,MATCH(PolicyLevers!$C829,'Policy Characteristics'!$C:$C,0))</f>
        <v>Industry</v>
      </c>
      <c r="B829" s="354" t="str">
        <f>INDEX('Policy Characteristics'!B:B,MATCH(PolicyLevers!$C829,'Policy Characteristics'!$C:$C,0))</f>
        <v>Electrification + Hydrogen</v>
      </c>
      <c r="C829" s="189" t="str">
        <f t="shared" si="38"/>
        <v>Fraction of Industrial Fuel Use Shifted to Other Fuels</v>
      </c>
      <c r="D829" s="191" t="s">
        <v>2066</v>
      </c>
      <c r="E829" s="184" t="s">
        <v>812</v>
      </c>
      <c r="F829" s="181" t="s">
        <v>2117</v>
      </c>
      <c r="G829" s="184" t="s">
        <v>2107</v>
      </c>
      <c r="H829" s="43">
        <v>1382</v>
      </c>
      <c r="I829" s="356" t="s">
        <v>332</v>
      </c>
      <c r="J829" s="189" t="str">
        <f>INDEX('Policy Characteristics'!D:D,MATCH(PolicyLevers!$C829,'Policy Characteristics'!$C:$C,0))</f>
        <v>Electrification + Hydrogen</v>
      </c>
      <c r="K829" s="189" t="str">
        <f>INDEX('Policy Characteristics'!E:E,MATCH(PolicyLevers!$C829,'Policy Characteristics'!$C:$C,0))</f>
        <v>indst fuel type shifting</v>
      </c>
      <c r="L829" s="190">
        <f>INDEX('Policy Characteristics'!F:F,MATCH(PolicyLevers!$C829,'Policy Characteristics'!$C:$C,0))</f>
        <v>0</v>
      </c>
      <c r="M829" s="190">
        <f>INDEX('Policy Characteristics'!G:G,MATCH(PolicyLevers!$C829,'Policy Characteristics'!$C:$C,0))</f>
        <v>1</v>
      </c>
      <c r="N829" s="251">
        <f>INDEX('Policy Characteristics'!H:H,MATCH(PolicyLevers!$C829,'Policy Characteristics'!$C:$C,0))</f>
        <v>0.01</v>
      </c>
      <c r="O829" s="189" t="str">
        <f>INDEX('Policy Characteristics'!I:I,MATCH(PolicyLevers!$C829,'Policy Characteristics'!$C:$C,0))</f>
        <v>% of fuel shifted</v>
      </c>
      <c r="P829" s="184" t="str">
        <f>INDEX('Policy Characteristics'!J:J,MATCH(PolicyLevers!$C829,'Policy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29" s="189" t="str">
        <f>INDEX('Policy Characteristics'!K:K,MATCH(PolicyLevers!$C829,'Policy Characteristics'!$C:$C,0))</f>
        <v>industry-ag-main.html#fuel-switching</v>
      </c>
      <c r="R829" s="189" t="str">
        <f>INDEX('Policy Characteristics'!L:L,MATCH(PolicyLevers!$C829,'Policy Characteristics'!$C:$C,0))</f>
        <v>industry-elec-and-hydrogen.html</v>
      </c>
      <c r="S829" s="205">
        <f>INDEX('Policy Characteristics'!M:M,MATCH(PolicyLevers!$C829,'Policy Characteristics'!$C:$C,0))</f>
        <v>0</v>
      </c>
      <c r="T829" s="184">
        <f>INDEX('Policy Characteristics'!N:N,MATCH(PolicyLevers!$C829,'Policy Characteristics'!$C:$C,0))</f>
        <v>0</v>
      </c>
      <c r="U829" s="181">
        <f>INDEX('Policy Characteristics'!O:O,MATCH(PolicyLevers!$C829,'Policy Characteristics'!$C:$C,0))</f>
        <v>0</v>
      </c>
    </row>
    <row r="830" spans="1:21" x14ac:dyDescent="0.25">
      <c r="A830" s="350" t="str">
        <f>INDEX('Policy Characteristics'!A:A,MATCH(PolicyLevers!$C830,'Policy Characteristics'!$C:$C,0))</f>
        <v>Industry</v>
      </c>
      <c r="B830" s="354" t="str">
        <f>INDEX('Policy Characteristics'!B:B,MATCH(PolicyLevers!$C830,'Policy Characteristics'!$C:$C,0))</f>
        <v>Electrification + Hydrogen</v>
      </c>
      <c r="C830" s="189" t="str">
        <f t="shared" si="38"/>
        <v>Fraction of Industrial Fuel Use Shifted to Other Fuels</v>
      </c>
      <c r="D830" s="191" t="s">
        <v>2066</v>
      </c>
      <c r="E830" s="184" t="s">
        <v>814</v>
      </c>
      <c r="F830" s="181" t="s">
        <v>2117</v>
      </c>
      <c r="G830" s="184" t="s">
        <v>2106</v>
      </c>
      <c r="H830" s="43">
        <v>1383</v>
      </c>
      <c r="I830" s="356" t="s">
        <v>332</v>
      </c>
      <c r="J830" s="189" t="str">
        <f>INDEX('Policy Characteristics'!D:D,MATCH(PolicyLevers!$C830,'Policy Characteristics'!$C:$C,0))</f>
        <v>Electrification + Hydrogen</v>
      </c>
      <c r="K830" s="189" t="str">
        <f>INDEX('Policy Characteristics'!E:E,MATCH(PolicyLevers!$C830,'Policy Characteristics'!$C:$C,0))</f>
        <v>indst fuel type shifting</v>
      </c>
      <c r="L830" s="190">
        <f>INDEX('Policy Characteristics'!F:F,MATCH(PolicyLevers!$C830,'Policy Characteristics'!$C:$C,0))</f>
        <v>0</v>
      </c>
      <c r="M830" s="190">
        <f>INDEX('Policy Characteristics'!G:G,MATCH(PolicyLevers!$C830,'Policy Characteristics'!$C:$C,0))</f>
        <v>1</v>
      </c>
      <c r="N830" s="251">
        <f>INDEX('Policy Characteristics'!H:H,MATCH(PolicyLevers!$C830,'Policy Characteristics'!$C:$C,0))</f>
        <v>0.01</v>
      </c>
      <c r="O830" s="189" t="str">
        <f>INDEX('Policy Characteristics'!I:I,MATCH(PolicyLevers!$C830,'Policy Characteristics'!$C:$C,0))</f>
        <v>% of fuel shifted</v>
      </c>
      <c r="P830" s="184" t="str">
        <f>INDEX('Policy Characteristics'!J:J,MATCH(PolicyLevers!$C830,'Policy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0" s="189" t="str">
        <f>INDEX('Policy Characteristics'!K:K,MATCH(PolicyLevers!$C830,'Policy Characteristics'!$C:$C,0))</f>
        <v>industry-ag-main.html#fuel-switching</v>
      </c>
      <c r="R830" s="189" t="str">
        <f>INDEX('Policy Characteristics'!L:L,MATCH(PolicyLevers!$C830,'Policy Characteristics'!$C:$C,0))</f>
        <v>industry-elec-and-hydrogen.html</v>
      </c>
      <c r="S830" s="205">
        <f>INDEX('Policy Characteristics'!M:M,MATCH(PolicyLevers!$C830,'Policy Characteristics'!$C:$C,0))</f>
        <v>0</v>
      </c>
      <c r="T830" s="184">
        <f>INDEX('Policy Characteristics'!N:N,MATCH(PolicyLevers!$C830,'Policy Characteristics'!$C:$C,0))</f>
        <v>0</v>
      </c>
      <c r="U830" s="181">
        <f>INDEX('Policy Characteristics'!O:O,MATCH(PolicyLevers!$C830,'Policy Characteristics'!$C:$C,0))</f>
        <v>0</v>
      </c>
    </row>
    <row r="831" spans="1:21" x14ac:dyDescent="0.25">
      <c r="A831" s="350" t="str">
        <f>INDEX('Policy Characteristics'!A:A,MATCH(PolicyLevers!$C831,'Policy Characteristics'!$C:$C,0))</f>
        <v>Industry</v>
      </c>
      <c r="B831" s="354" t="str">
        <f>INDEX('Policy Characteristics'!B:B,MATCH(PolicyLevers!$C831,'Policy Characteristics'!$C:$C,0))</f>
        <v>Electrification + Hydrogen</v>
      </c>
      <c r="C831" s="189" t="str">
        <f t="shared" si="38"/>
        <v>Fraction of Industrial Fuel Use Shifted to Other Fuels</v>
      </c>
      <c r="D831" s="191" t="s">
        <v>2066</v>
      </c>
      <c r="E831" s="184" t="s">
        <v>816</v>
      </c>
      <c r="F831" s="181" t="s">
        <v>2117</v>
      </c>
      <c r="G831" s="184" t="s">
        <v>2105</v>
      </c>
      <c r="H831" s="43">
        <v>1384</v>
      </c>
      <c r="I831" s="356" t="s">
        <v>332</v>
      </c>
      <c r="J831" s="189" t="str">
        <f>INDEX('Policy Characteristics'!D:D,MATCH(PolicyLevers!$C831,'Policy Characteristics'!$C:$C,0))</f>
        <v>Electrification + Hydrogen</v>
      </c>
      <c r="K831" s="189" t="str">
        <f>INDEX('Policy Characteristics'!E:E,MATCH(PolicyLevers!$C831,'Policy Characteristics'!$C:$C,0))</f>
        <v>indst fuel type shifting</v>
      </c>
      <c r="L831" s="190">
        <f>INDEX('Policy Characteristics'!F:F,MATCH(PolicyLevers!$C831,'Policy Characteristics'!$C:$C,0))</f>
        <v>0</v>
      </c>
      <c r="M831" s="190">
        <f>INDEX('Policy Characteristics'!G:G,MATCH(PolicyLevers!$C831,'Policy Characteristics'!$C:$C,0))</f>
        <v>1</v>
      </c>
      <c r="N831" s="251">
        <f>INDEX('Policy Characteristics'!H:H,MATCH(PolicyLevers!$C831,'Policy Characteristics'!$C:$C,0))</f>
        <v>0.01</v>
      </c>
      <c r="O831" s="189" t="str">
        <f>INDEX('Policy Characteristics'!I:I,MATCH(PolicyLevers!$C831,'Policy Characteristics'!$C:$C,0))</f>
        <v>% of fuel shifted</v>
      </c>
      <c r="P831" s="184" t="str">
        <f>INDEX('Policy Characteristics'!J:J,MATCH(PolicyLevers!$C831,'Policy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1" s="189" t="str">
        <f>INDEX('Policy Characteristics'!K:K,MATCH(PolicyLevers!$C831,'Policy Characteristics'!$C:$C,0))</f>
        <v>industry-ag-main.html#fuel-switching</v>
      </c>
      <c r="R831" s="189" t="str">
        <f>INDEX('Policy Characteristics'!L:L,MATCH(PolicyLevers!$C831,'Policy Characteristics'!$C:$C,0))</f>
        <v>industry-elec-and-hydrogen.html</v>
      </c>
      <c r="S831" s="205">
        <f>INDEX('Policy Characteristics'!M:M,MATCH(PolicyLevers!$C831,'Policy Characteristics'!$C:$C,0))</f>
        <v>0</v>
      </c>
      <c r="T831" s="184">
        <f>INDEX('Policy Characteristics'!N:N,MATCH(PolicyLevers!$C831,'Policy Characteristics'!$C:$C,0))</f>
        <v>0</v>
      </c>
      <c r="U831" s="181">
        <f>INDEX('Policy Characteristics'!O:O,MATCH(PolicyLevers!$C831,'Policy Characteristics'!$C:$C,0))</f>
        <v>0</v>
      </c>
    </row>
    <row r="832" spans="1:21" x14ac:dyDescent="0.25">
      <c r="A832" s="350" t="str">
        <f>INDEX('Policy Characteristics'!A:A,MATCH(PolicyLevers!$C832,'Policy Characteristics'!$C:$C,0))</f>
        <v>Industry</v>
      </c>
      <c r="B832" s="354" t="str">
        <f>INDEX('Policy Characteristics'!B:B,MATCH(PolicyLevers!$C832,'Policy Characteristics'!$C:$C,0))</f>
        <v>Electrification + Hydrogen</v>
      </c>
      <c r="C832" s="189" t="str">
        <f t="shared" si="38"/>
        <v>Fraction of Industrial Fuel Use Shifted to Other Fuels</v>
      </c>
      <c r="D832" s="191" t="s">
        <v>2066</v>
      </c>
      <c r="E832" s="184" t="s">
        <v>818</v>
      </c>
      <c r="F832" s="181" t="s">
        <v>2117</v>
      </c>
      <c r="G832" s="184" t="s">
        <v>2104</v>
      </c>
      <c r="H832" s="43">
        <v>1385</v>
      </c>
      <c r="I832" s="356" t="s">
        <v>332</v>
      </c>
      <c r="J832" s="189" t="str">
        <f>INDEX('Policy Characteristics'!D:D,MATCH(PolicyLevers!$C832,'Policy Characteristics'!$C:$C,0))</f>
        <v>Electrification + Hydrogen</v>
      </c>
      <c r="K832" s="189" t="str">
        <f>INDEX('Policy Characteristics'!E:E,MATCH(PolicyLevers!$C832,'Policy Characteristics'!$C:$C,0))</f>
        <v>indst fuel type shifting</v>
      </c>
      <c r="L832" s="190">
        <f>INDEX('Policy Characteristics'!F:F,MATCH(PolicyLevers!$C832,'Policy Characteristics'!$C:$C,0))</f>
        <v>0</v>
      </c>
      <c r="M832" s="190">
        <f>INDEX('Policy Characteristics'!G:G,MATCH(PolicyLevers!$C832,'Policy Characteristics'!$C:$C,0))</f>
        <v>1</v>
      </c>
      <c r="N832" s="251">
        <f>INDEX('Policy Characteristics'!H:H,MATCH(PolicyLevers!$C832,'Policy Characteristics'!$C:$C,0))</f>
        <v>0.01</v>
      </c>
      <c r="O832" s="189" t="str">
        <f>INDEX('Policy Characteristics'!I:I,MATCH(PolicyLevers!$C832,'Policy Characteristics'!$C:$C,0))</f>
        <v>% of fuel shifted</v>
      </c>
      <c r="P832" s="184" t="str">
        <f>INDEX('Policy Characteristics'!J:J,MATCH(PolicyLevers!$C832,'Policy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2" s="189" t="str">
        <f>INDEX('Policy Characteristics'!K:K,MATCH(PolicyLevers!$C832,'Policy Characteristics'!$C:$C,0))</f>
        <v>industry-ag-main.html#fuel-switching</v>
      </c>
      <c r="R832" s="189" t="str">
        <f>INDEX('Policy Characteristics'!L:L,MATCH(PolicyLevers!$C832,'Policy Characteristics'!$C:$C,0))</f>
        <v>industry-elec-and-hydrogen.html</v>
      </c>
      <c r="S832" s="205">
        <f>INDEX('Policy Characteristics'!M:M,MATCH(PolicyLevers!$C832,'Policy Characteristics'!$C:$C,0))</f>
        <v>0</v>
      </c>
      <c r="T832" s="184">
        <f>INDEX('Policy Characteristics'!N:N,MATCH(PolicyLevers!$C832,'Policy Characteristics'!$C:$C,0))</f>
        <v>0</v>
      </c>
      <c r="U832" s="181">
        <f>INDEX('Policy Characteristics'!O:O,MATCH(PolicyLevers!$C832,'Policy Characteristics'!$C:$C,0))</f>
        <v>0</v>
      </c>
    </row>
    <row r="833" spans="1:21" x14ac:dyDescent="0.25">
      <c r="A833" s="350" t="str">
        <f>INDEX('Policy Characteristics'!A:A,MATCH(PolicyLevers!$C833,'Policy Characteristics'!$C:$C,0))</f>
        <v>Industry</v>
      </c>
      <c r="B833" s="354" t="str">
        <f>INDEX('Policy Characteristics'!B:B,MATCH(PolicyLevers!$C833,'Policy Characteristics'!$C:$C,0))</f>
        <v>Electrification + Hydrogen</v>
      </c>
      <c r="C833" s="189" t="str">
        <f t="shared" si="38"/>
        <v>Fraction of Industrial Fuel Use Shifted to Other Fuels</v>
      </c>
      <c r="D833" s="191" t="s">
        <v>2066</v>
      </c>
      <c r="E833" s="184" t="s">
        <v>820</v>
      </c>
      <c r="F833" s="181" t="s">
        <v>2117</v>
      </c>
      <c r="G833" s="184" t="s">
        <v>2103</v>
      </c>
      <c r="H833" s="43">
        <v>1386</v>
      </c>
      <c r="I833" s="356" t="s">
        <v>332</v>
      </c>
      <c r="J833" s="189" t="str">
        <f>INDEX('Policy Characteristics'!D:D,MATCH(PolicyLevers!$C833,'Policy Characteristics'!$C:$C,0))</f>
        <v>Electrification + Hydrogen</v>
      </c>
      <c r="K833" s="189" t="str">
        <f>INDEX('Policy Characteristics'!E:E,MATCH(PolicyLevers!$C833,'Policy Characteristics'!$C:$C,0))</f>
        <v>indst fuel type shifting</v>
      </c>
      <c r="L833" s="190">
        <f>INDEX('Policy Characteristics'!F:F,MATCH(PolicyLevers!$C833,'Policy Characteristics'!$C:$C,0))</f>
        <v>0</v>
      </c>
      <c r="M833" s="190">
        <f>INDEX('Policy Characteristics'!G:G,MATCH(PolicyLevers!$C833,'Policy Characteristics'!$C:$C,0))</f>
        <v>1</v>
      </c>
      <c r="N833" s="251">
        <f>INDEX('Policy Characteristics'!H:H,MATCH(PolicyLevers!$C833,'Policy Characteristics'!$C:$C,0))</f>
        <v>0.01</v>
      </c>
      <c r="O833" s="189" t="str">
        <f>INDEX('Policy Characteristics'!I:I,MATCH(PolicyLevers!$C833,'Policy Characteristics'!$C:$C,0))</f>
        <v>% of fuel shifted</v>
      </c>
      <c r="P833" s="184" t="str">
        <f>INDEX('Policy Characteristics'!J:J,MATCH(PolicyLevers!$C833,'Policy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3" s="189" t="str">
        <f>INDEX('Policy Characteristics'!K:K,MATCH(PolicyLevers!$C833,'Policy Characteristics'!$C:$C,0))</f>
        <v>industry-ag-main.html#fuel-switching</v>
      </c>
      <c r="R833" s="189" t="str">
        <f>INDEX('Policy Characteristics'!L:L,MATCH(PolicyLevers!$C833,'Policy Characteristics'!$C:$C,0))</f>
        <v>industry-elec-and-hydrogen.html</v>
      </c>
      <c r="S833" s="205">
        <f>INDEX('Policy Characteristics'!M:M,MATCH(PolicyLevers!$C833,'Policy Characteristics'!$C:$C,0))</f>
        <v>0</v>
      </c>
      <c r="T833" s="184">
        <f>INDEX('Policy Characteristics'!N:N,MATCH(PolicyLevers!$C833,'Policy Characteristics'!$C:$C,0))</f>
        <v>0</v>
      </c>
      <c r="U833" s="181">
        <f>INDEX('Policy Characteristics'!O:O,MATCH(PolicyLevers!$C833,'Policy Characteristics'!$C:$C,0))</f>
        <v>0</v>
      </c>
    </row>
    <row r="834" spans="1:21" x14ac:dyDescent="0.25">
      <c r="A834" s="350" t="str">
        <f>INDEX('Policy Characteristics'!A:A,MATCH(PolicyLevers!$C834,'Policy Characteristics'!$C:$C,0))</f>
        <v>Industry</v>
      </c>
      <c r="B834" s="354" t="str">
        <f>INDEX('Policy Characteristics'!B:B,MATCH(PolicyLevers!$C834,'Policy Characteristics'!$C:$C,0))</f>
        <v>Electrification + Hydrogen</v>
      </c>
      <c r="C834" s="189" t="str">
        <f t="shared" si="38"/>
        <v>Fraction of Industrial Fuel Use Shifted to Other Fuels</v>
      </c>
      <c r="D834" s="191" t="s">
        <v>2066</v>
      </c>
      <c r="E834" s="184" t="s">
        <v>822</v>
      </c>
      <c r="F834" s="181" t="s">
        <v>2117</v>
      </c>
      <c r="G834" s="184" t="s">
        <v>2101</v>
      </c>
      <c r="H834" s="43">
        <v>1387</v>
      </c>
      <c r="I834" s="356" t="s">
        <v>310</v>
      </c>
      <c r="J834" s="189" t="str">
        <f>INDEX('Policy Characteristics'!D:D,MATCH(PolicyLevers!$C834,'Policy Characteristics'!$C:$C,0))</f>
        <v>Electrification + Hydrogen</v>
      </c>
      <c r="K834" s="189" t="str">
        <f>INDEX('Policy Characteristics'!E:E,MATCH(PolicyLevers!$C834,'Policy Characteristics'!$C:$C,0))</f>
        <v>indst fuel type shifting</v>
      </c>
      <c r="L834" s="190">
        <f>INDEX('Policy Characteristics'!F:F,MATCH(PolicyLevers!$C834,'Policy Characteristics'!$C:$C,0))</f>
        <v>0</v>
      </c>
      <c r="M834" s="190">
        <f>INDEX('Policy Characteristics'!G:G,MATCH(PolicyLevers!$C834,'Policy Characteristics'!$C:$C,0))</f>
        <v>1</v>
      </c>
      <c r="N834" s="251">
        <f>INDEX('Policy Characteristics'!H:H,MATCH(PolicyLevers!$C834,'Policy Characteristics'!$C:$C,0))</f>
        <v>0.01</v>
      </c>
      <c r="O834" s="189" t="str">
        <f>INDEX('Policy Characteristics'!I:I,MATCH(PolicyLevers!$C834,'Policy Characteristics'!$C:$C,0))</f>
        <v>% of fuel shifted</v>
      </c>
      <c r="P834" s="189" t="str">
        <f>INDEX('Policy Characteristics'!J:J,MATCH(PolicyLevers!$C834,'Policy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4" s="189" t="str">
        <f>INDEX('Policy Characteristics'!K:K,MATCH(PolicyLevers!$C834,'Policy Characteristics'!$C:$C,0))</f>
        <v>industry-ag-main.html#fuel-switching</v>
      </c>
      <c r="R834" s="189" t="str">
        <f>INDEX('Policy Characteristics'!L:L,MATCH(PolicyLevers!$C834,'Policy Characteristics'!$C:$C,0))</f>
        <v>industry-elec-and-hydrogen.html</v>
      </c>
      <c r="S834" s="205">
        <f>INDEX('Policy Characteristics'!M:M,MATCH(PolicyLevers!$C834,'Policy Characteristics'!$C:$C,0))</f>
        <v>0</v>
      </c>
      <c r="T834" s="184">
        <f>INDEX('Policy Characteristics'!N:N,MATCH(PolicyLevers!$C834,'Policy Characteristics'!$C:$C,0))</f>
        <v>0</v>
      </c>
      <c r="U834" s="181">
        <f>INDEX('Policy Characteristics'!O:O,MATCH(PolicyLevers!$C834,'Policy Characteristics'!$C:$C,0))</f>
        <v>0</v>
      </c>
    </row>
    <row r="835" spans="1:21" x14ac:dyDescent="0.25">
      <c r="A835" s="350" t="str">
        <f>INDEX('Policy Characteristics'!A:A,MATCH(PolicyLevers!$C835,'Policy Characteristics'!$C:$C,0))</f>
        <v>Industry</v>
      </c>
      <c r="B835" s="354" t="str">
        <f>INDEX('Policy Characteristics'!B:B,MATCH(PolicyLevers!$C835,'Policy Characteristics'!$C:$C,0))</f>
        <v>Electrification + Hydrogen</v>
      </c>
      <c r="C835" s="189" t="str">
        <f t="shared" si="38"/>
        <v>Fraction of Industrial Fuel Use Shifted to Other Fuels</v>
      </c>
      <c r="D835" s="191" t="s">
        <v>2064</v>
      </c>
      <c r="E835" s="184" t="s">
        <v>799</v>
      </c>
      <c r="F835" s="181" t="s">
        <v>2116</v>
      </c>
      <c r="G835" s="184" t="s">
        <v>2111</v>
      </c>
      <c r="H835" s="43">
        <v>1388</v>
      </c>
      <c r="I835" s="356" t="s">
        <v>310</v>
      </c>
      <c r="J835" s="189" t="str">
        <f>INDEX('Policy Characteristics'!D:D,MATCH(PolicyLevers!$C835,'Policy Characteristics'!$C:$C,0))</f>
        <v>Electrification + Hydrogen</v>
      </c>
      <c r="K835" s="189" t="str">
        <f>INDEX('Policy Characteristics'!E:E,MATCH(PolicyLevers!$C835,'Policy Characteristics'!$C:$C,0))</f>
        <v>indst fuel type shifting</v>
      </c>
      <c r="L835" s="190">
        <f>INDEX('Policy Characteristics'!F:F,MATCH(PolicyLevers!$C835,'Policy Characteristics'!$C:$C,0))</f>
        <v>0</v>
      </c>
      <c r="M835" s="190">
        <f>INDEX('Policy Characteristics'!G:G,MATCH(PolicyLevers!$C835,'Policy Characteristics'!$C:$C,0))</f>
        <v>1</v>
      </c>
      <c r="N835" s="251">
        <f>INDEX('Policy Characteristics'!H:H,MATCH(PolicyLevers!$C835,'Policy Characteristics'!$C:$C,0))</f>
        <v>0.01</v>
      </c>
      <c r="O835" s="189" t="str">
        <f>INDEX('Policy Characteristics'!I:I,MATCH(PolicyLevers!$C835,'Policy Characteristics'!$C:$C,0))</f>
        <v>% of fuel shifted</v>
      </c>
      <c r="P835" s="189" t="str">
        <f>INDEX('Policy Characteristics'!J:J,MATCH(PolicyLevers!$C835,'Policy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5" s="189" t="str">
        <f>INDEX('Policy Characteristics'!K:K,MATCH(PolicyLevers!$C835,'Policy Characteristics'!$C:$C,0))</f>
        <v>industry-ag-main.html#fuel-switching</v>
      </c>
      <c r="R835" s="189" t="str">
        <f>INDEX('Policy Characteristics'!L:L,MATCH(PolicyLevers!$C835,'Policy Characteristics'!$C:$C,0))</f>
        <v>industry-elec-and-hydrogen.html</v>
      </c>
      <c r="S835" s="205">
        <f>INDEX('Policy Characteristics'!M:M,MATCH(PolicyLevers!$C835,'Policy Characteristics'!$C:$C,0))</f>
        <v>0</v>
      </c>
      <c r="T835" s="184">
        <f>INDEX('Policy Characteristics'!N:N,MATCH(PolicyLevers!$C835,'Policy Characteristics'!$C:$C,0))</f>
        <v>0</v>
      </c>
      <c r="U835" s="181">
        <f>INDEX('Policy Characteristics'!O:O,MATCH(PolicyLevers!$C835,'Policy Characteristics'!$C:$C,0))</f>
        <v>0</v>
      </c>
    </row>
    <row r="836" spans="1:21" x14ac:dyDescent="0.25">
      <c r="A836" s="350" t="str">
        <f>INDEX('Policy Characteristics'!A:A,MATCH(PolicyLevers!$C836,'Policy Characteristics'!$C:$C,0))</f>
        <v>Industry</v>
      </c>
      <c r="B836" s="354" t="str">
        <f>INDEX('Policy Characteristics'!B:B,MATCH(PolicyLevers!$C836,'Policy Characteristics'!$C:$C,0))</f>
        <v>Electrification + Hydrogen</v>
      </c>
      <c r="C836" s="189" t="str">
        <f t="shared" si="38"/>
        <v>Fraction of Industrial Fuel Use Shifted to Other Fuels</v>
      </c>
      <c r="D836" s="191" t="s">
        <v>2064</v>
      </c>
      <c r="E836" s="184" t="s">
        <v>806</v>
      </c>
      <c r="F836" s="181" t="s">
        <v>2116</v>
      </c>
      <c r="G836" s="184" t="s">
        <v>2110</v>
      </c>
      <c r="H836" s="43">
        <v>1389</v>
      </c>
      <c r="I836" s="356" t="s">
        <v>332</v>
      </c>
      <c r="J836" s="189" t="str">
        <f>INDEX('Policy Characteristics'!D:D,MATCH(PolicyLevers!$C836,'Policy Characteristics'!$C:$C,0))</f>
        <v>Electrification + Hydrogen</v>
      </c>
      <c r="K836" s="189" t="str">
        <f>INDEX('Policy Characteristics'!E:E,MATCH(PolicyLevers!$C836,'Policy Characteristics'!$C:$C,0))</f>
        <v>indst fuel type shifting</v>
      </c>
      <c r="L836" s="190">
        <f>INDEX('Policy Characteristics'!F:F,MATCH(PolicyLevers!$C836,'Policy Characteristics'!$C:$C,0))</f>
        <v>0</v>
      </c>
      <c r="M836" s="190">
        <f>INDEX('Policy Characteristics'!G:G,MATCH(PolicyLevers!$C836,'Policy Characteristics'!$C:$C,0))</f>
        <v>1</v>
      </c>
      <c r="N836" s="251">
        <f>INDEX('Policy Characteristics'!H:H,MATCH(PolicyLevers!$C836,'Policy Characteristics'!$C:$C,0))</f>
        <v>0.01</v>
      </c>
      <c r="O836" s="189" t="str">
        <f>INDEX('Policy Characteristics'!I:I,MATCH(PolicyLevers!$C836,'Policy Characteristics'!$C:$C,0))</f>
        <v>% of fuel shifted</v>
      </c>
      <c r="P836" s="184" t="str">
        <f>INDEX('Policy Characteristics'!J:J,MATCH(PolicyLevers!$C836,'Policy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6" s="189" t="str">
        <f>INDEX('Policy Characteristics'!K:K,MATCH(PolicyLevers!$C836,'Policy Characteristics'!$C:$C,0))</f>
        <v>industry-ag-main.html#fuel-switching</v>
      </c>
      <c r="R836" s="189" t="str">
        <f>INDEX('Policy Characteristics'!L:L,MATCH(PolicyLevers!$C836,'Policy Characteristics'!$C:$C,0))</f>
        <v>industry-elec-and-hydrogen.html</v>
      </c>
      <c r="S836" s="205">
        <f>INDEX('Policy Characteristics'!M:M,MATCH(PolicyLevers!$C836,'Policy Characteristics'!$C:$C,0))</f>
        <v>0</v>
      </c>
      <c r="T836" s="184">
        <f>INDEX('Policy Characteristics'!N:N,MATCH(PolicyLevers!$C836,'Policy Characteristics'!$C:$C,0))</f>
        <v>0</v>
      </c>
      <c r="U836" s="181">
        <f>INDEX('Policy Characteristics'!O:O,MATCH(PolicyLevers!$C836,'Policy Characteristics'!$C:$C,0))</f>
        <v>0</v>
      </c>
    </row>
    <row r="837" spans="1:21" x14ac:dyDescent="0.25">
      <c r="A837" s="350" t="str">
        <f>INDEX('Policy Characteristics'!A:A,MATCH(PolicyLevers!$C837,'Policy Characteristics'!$C:$C,0))</f>
        <v>Industry</v>
      </c>
      <c r="B837" s="354" t="str">
        <f>INDEX('Policy Characteristics'!B:B,MATCH(PolicyLevers!$C837,'Policy Characteristics'!$C:$C,0))</f>
        <v>Electrification + Hydrogen</v>
      </c>
      <c r="C837" s="189" t="str">
        <f t="shared" si="38"/>
        <v>Fraction of Industrial Fuel Use Shifted to Other Fuels</v>
      </c>
      <c r="D837" s="191" t="s">
        <v>2064</v>
      </c>
      <c r="E837" s="184" t="s">
        <v>808</v>
      </c>
      <c r="F837" s="181" t="s">
        <v>2116</v>
      </c>
      <c r="G837" s="184" t="s">
        <v>2109</v>
      </c>
      <c r="H837" s="43">
        <v>1390</v>
      </c>
      <c r="I837" s="356" t="s">
        <v>332</v>
      </c>
      <c r="J837" s="189" t="str">
        <f>INDEX('Policy Characteristics'!D:D,MATCH(PolicyLevers!$C837,'Policy Characteristics'!$C:$C,0))</f>
        <v>Electrification + Hydrogen</v>
      </c>
      <c r="K837" s="189" t="str">
        <f>INDEX('Policy Characteristics'!E:E,MATCH(PolicyLevers!$C837,'Policy Characteristics'!$C:$C,0))</f>
        <v>indst fuel type shifting</v>
      </c>
      <c r="L837" s="190">
        <f>INDEX('Policy Characteristics'!F:F,MATCH(PolicyLevers!$C837,'Policy Characteristics'!$C:$C,0))</f>
        <v>0</v>
      </c>
      <c r="M837" s="190">
        <f>INDEX('Policy Characteristics'!G:G,MATCH(PolicyLevers!$C837,'Policy Characteristics'!$C:$C,0))</f>
        <v>1</v>
      </c>
      <c r="N837" s="251">
        <f>INDEX('Policy Characteristics'!H:H,MATCH(PolicyLevers!$C837,'Policy Characteristics'!$C:$C,0))</f>
        <v>0.01</v>
      </c>
      <c r="O837" s="189" t="str">
        <f>INDEX('Policy Characteristics'!I:I,MATCH(PolicyLevers!$C837,'Policy Characteristics'!$C:$C,0))</f>
        <v>% of fuel shifted</v>
      </c>
      <c r="P837" s="184" t="str">
        <f>INDEX('Policy Characteristics'!J:J,MATCH(PolicyLevers!$C837,'Policy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7" s="189" t="str">
        <f>INDEX('Policy Characteristics'!K:K,MATCH(PolicyLevers!$C837,'Policy Characteristics'!$C:$C,0))</f>
        <v>industry-ag-main.html#fuel-switching</v>
      </c>
      <c r="R837" s="189" t="str">
        <f>INDEX('Policy Characteristics'!L:L,MATCH(PolicyLevers!$C837,'Policy Characteristics'!$C:$C,0))</f>
        <v>industry-elec-and-hydrogen.html</v>
      </c>
      <c r="S837" s="205">
        <f>INDEX('Policy Characteristics'!M:M,MATCH(PolicyLevers!$C837,'Policy Characteristics'!$C:$C,0))</f>
        <v>0</v>
      </c>
      <c r="T837" s="184">
        <f>INDEX('Policy Characteristics'!N:N,MATCH(PolicyLevers!$C837,'Policy Characteristics'!$C:$C,0))</f>
        <v>0</v>
      </c>
      <c r="U837" s="181">
        <f>INDEX('Policy Characteristics'!O:O,MATCH(PolicyLevers!$C837,'Policy Characteristics'!$C:$C,0))</f>
        <v>0</v>
      </c>
    </row>
    <row r="838" spans="1:21" x14ac:dyDescent="0.25">
      <c r="A838" s="350" t="str">
        <f>INDEX('Policy Characteristics'!A:A,MATCH(PolicyLevers!$C838,'Policy Characteristics'!$C:$C,0))</f>
        <v>Industry</v>
      </c>
      <c r="B838" s="354" t="str">
        <f>INDEX('Policy Characteristics'!B:B,MATCH(PolicyLevers!$C838,'Policy Characteristics'!$C:$C,0))</f>
        <v>Electrification + Hydrogen</v>
      </c>
      <c r="C838" s="189" t="str">
        <f t="shared" si="38"/>
        <v>Fraction of Industrial Fuel Use Shifted to Other Fuels</v>
      </c>
      <c r="D838" s="191" t="s">
        <v>2064</v>
      </c>
      <c r="E838" s="184" t="s">
        <v>810</v>
      </c>
      <c r="F838" s="181" t="s">
        <v>2116</v>
      </c>
      <c r="G838" s="184" t="s">
        <v>2108</v>
      </c>
      <c r="H838" s="43">
        <v>1391</v>
      </c>
      <c r="I838" s="356" t="s">
        <v>332</v>
      </c>
      <c r="J838" s="189" t="str">
        <f>INDEX('Policy Characteristics'!D:D,MATCH(PolicyLevers!$C838,'Policy Characteristics'!$C:$C,0))</f>
        <v>Electrification + Hydrogen</v>
      </c>
      <c r="K838" s="189" t="str">
        <f>INDEX('Policy Characteristics'!E:E,MATCH(PolicyLevers!$C838,'Policy Characteristics'!$C:$C,0))</f>
        <v>indst fuel type shifting</v>
      </c>
      <c r="L838" s="190">
        <f>INDEX('Policy Characteristics'!F:F,MATCH(PolicyLevers!$C838,'Policy Characteristics'!$C:$C,0))</f>
        <v>0</v>
      </c>
      <c r="M838" s="190">
        <f>INDEX('Policy Characteristics'!G:G,MATCH(PolicyLevers!$C838,'Policy Characteristics'!$C:$C,0))</f>
        <v>1</v>
      </c>
      <c r="N838" s="251">
        <f>INDEX('Policy Characteristics'!H:H,MATCH(PolicyLevers!$C838,'Policy Characteristics'!$C:$C,0))</f>
        <v>0.01</v>
      </c>
      <c r="O838" s="189" t="str">
        <f>INDEX('Policy Characteristics'!I:I,MATCH(PolicyLevers!$C838,'Policy Characteristics'!$C:$C,0))</f>
        <v>% of fuel shifted</v>
      </c>
      <c r="P838" s="184" t="str">
        <f>INDEX('Policy Characteristics'!J:J,MATCH(PolicyLevers!$C838,'Policy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8" s="189" t="str">
        <f>INDEX('Policy Characteristics'!K:K,MATCH(PolicyLevers!$C838,'Policy Characteristics'!$C:$C,0))</f>
        <v>industry-ag-main.html#fuel-switching</v>
      </c>
      <c r="R838" s="189" t="str">
        <f>INDEX('Policy Characteristics'!L:L,MATCH(PolicyLevers!$C838,'Policy Characteristics'!$C:$C,0))</f>
        <v>industry-elec-and-hydrogen.html</v>
      </c>
      <c r="S838" s="205">
        <f>INDEX('Policy Characteristics'!M:M,MATCH(PolicyLevers!$C838,'Policy Characteristics'!$C:$C,0))</f>
        <v>0</v>
      </c>
      <c r="T838" s="184">
        <f>INDEX('Policy Characteristics'!N:N,MATCH(PolicyLevers!$C838,'Policy Characteristics'!$C:$C,0))</f>
        <v>0</v>
      </c>
      <c r="U838" s="181">
        <f>INDEX('Policy Characteristics'!O:O,MATCH(PolicyLevers!$C838,'Policy Characteristics'!$C:$C,0))</f>
        <v>0</v>
      </c>
    </row>
    <row r="839" spans="1:21" x14ac:dyDescent="0.25">
      <c r="A839" s="350" t="str">
        <f>INDEX('Policy Characteristics'!A:A,MATCH(PolicyLevers!$C839,'Policy Characteristics'!$C:$C,0))</f>
        <v>Industry</v>
      </c>
      <c r="B839" s="354" t="str">
        <f>INDEX('Policy Characteristics'!B:B,MATCH(PolicyLevers!$C839,'Policy Characteristics'!$C:$C,0))</f>
        <v>Electrification + Hydrogen</v>
      </c>
      <c r="C839" s="189" t="str">
        <f t="shared" si="38"/>
        <v>Fraction of Industrial Fuel Use Shifted to Other Fuels</v>
      </c>
      <c r="D839" s="191" t="s">
        <v>2064</v>
      </c>
      <c r="E839" s="184" t="s">
        <v>812</v>
      </c>
      <c r="F839" s="181" t="s">
        <v>2116</v>
      </c>
      <c r="G839" s="184" t="s">
        <v>2107</v>
      </c>
      <c r="H839" s="43">
        <v>1392</v>
      </c>
      <c r="I839" s="356" t="s">
        <v>332</v>
      </c>
      <c r="J839" s="189" t="str">
        <f>INDEX('Policy Characteristics'!D:D,MATCH(PolicyLevers!$C839,'Policy Characteristics'!$C:$C,0))</f>
        <v>Electrification + Hydrogen</v>
      </c>
      <c r="K839" s="189" t="str">
        <f>INDEX('Policy Characteristics'!E:E,MATCH(PolicyLevers!$C839,'Policy Characteristics'!$C:$C,0))</f>
        <v>indst fuel type shifting</v>
      </c>
      <c r="L839" s="190">
        <f>INDEX('Policy Characteristics'!F:F,MATCH(PolicyLevers!$C839,'Policy Characteristics'!$C:$C,0))</f>
        <v>0</v>
      </c>
      <c r="M839" s="190">
        <f>INDEX('Policy Characteristics'!G:G,MATCH(PolicyLevers!$C839,'Policy Characteristics'!$C:$C,0))</f>
        <v>1</v>
      </c>
      <c r="N839" s="251">
        <f>INDEX('Policy Characteristics'!H:H,MATCH(PolicyLevers!$C839,'Policy Characteristics'!$C:$C,0))</f>
        <v>0.01</v>
      </c>
      <c r="O839" s="189" t="str">
        <f>INDEX('Policy Characteristics'!I:I,MATCH(PolicyLevers!$C839,'Policy Characteristics'!$C:$C,0))</f>
        <v>% of fuel shifted</v>
      </c>
      <c r="P839" s="184" t="str">
        <f>INDEX('Policy Characteristics'!J:J,MATCH(PolicyLevers!$C839,'Policy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39" s="189" t="str">
        <f>INDEX('Policy Characteristics'!K:K,MATCH(PolicyLevers!$C839,'Policy Characteristics'!$C:$C,0))</f>
        <v>industry-ag-main.html#fuel-switching</v>
      </c>
      <c r="R839" s="189" t="str">
        <f>INDEX('Policy Characteristics'!L:L,MATCH(PolicyLevers!$C839,'Policy Characteristics'!$C:$C,0))</f>
        <v>industry-elec-and-hydrogen.html</v>
      </c>
      <c r="S839" s="205">
        <f>INDEX('Policy Characteristics'!M:M,MATCH(PolicyLevers!$C839,'Policy Characteristics'!$C:$C,0))</f>
        <v>0</v>
      </c>
      <c r="T839" s="184">
        <f>INDEX('Policy Characteristics'!N:N,MATCH(PolicyLevers!$C839,'Policy Characteristics'!$C:$C,0))</f>
        <v>0</v>
      </c>
      <c r="U839" s="181">
        <f>INDEX('Policy Characteristics'!O:O,MATCH(PolicyLevers!$C839,'Policy Characteristics'!$C:$C,0))</f>
        <v>0</v>
      </c>
    </row>
    <row r="840" spans="1:21" x14ac:dyDescent="0.25">
      <c r="A840" s="350" t="str">
        <f>INDEX('Policy Characteristics'!A:A,MATCH(PolicyLevers!$C840,'Policy Characteristics'!$C:$C,0))</f>
        <v>Industry</v>
      </c>
      <c r="B840" s="354" t="str">
        <f>INDEX('Policy Characteristics'!B:B,MATCH(PolicyLevers!$C840,'Policy Characteristics'!$C:$C,0))</f>
        <v>Electrification + Hydrogen</v>
      </c>
      <c r="C840" s="189" t="str">
        <f t="shared" si="38"/>
        <v>Fraction of Industrial Fuel Use Shifted to Other Fuels</v>
      </c>
      <c r="D840" s="191" t="s">
        <v>2064</v>
      </c>
      <c r="E840" s="184" t="s">
        <v>814</v>
      </c>
      <c r="F840" s="181" t="s">
        <v>2116</v>
      </c>
      <c r="G840" s="184" t="s">
        <v>2106</v>
      </c>
      <c r="H840" s="43">
        <v>1393</v>
      </c>
      <c r="I840" s="356" t="s">
        <v>332</v>
      </c>
      <c r="J840" s="189" t="str">
        <f>INDEX('Policy Characteristics'!D:D,MATCH(PolicyLevers!$C840,'Policy Characteristics'!$C:$C,0))</f>
        <v>Electrification + Hydrogen</v>
      </c>
      <c r="K840" s="189" t="str">
        <f>INDEX('Policy Characteristics'!E:E,MATCH(PolicyLevers!$C840,'Policy Characteristics'!$C:$C,0))</f>
        <v>indst fuel type shifting</v>
      </c>
      <c r="L840" s="190">
        <f>INDEX('Policy Characteristics'!F:F,MATCH(PolicyLevers!$C840,'Policy Characteristics'!$C:$C,0))</f>
        <v>0</v>
      </c>
      <c r="M840" s="190">
        <f>INDEX('Policy Characteristics'!G:G,MATCH(PolicyLevers!$C840,'Policy Characteristics'!$C:$C,0))</f>
        <v>1</v>
      </c>
      <c r="N840" s="251">
        <f>INDEX('Policy Characteristics'!H:H,MATCH(PolicyLevers!$C840,'Policy Characteristics'!$C:$C,0))</f>
        <v>0.01</v>
      </c>
      <c r="O840" s="189" t="str">
        <f>INDEX('Policy Characteristics'!I:I,MATCH(PolicyLevers!$C840,'Policy Characteristics'!$C:$C,0))</f>
        <v>% of fuel shifted</v>
      </c>
      <c r="P840" s="184" t="str">
        <f>INDEX('Policy Characteristics'!J:J,MATCH(PolicyLevers!$C840,'Policy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0" s="189" t="str">
        <f>INDEX('Policy Characteristics'!K:K,MATCH(PolicyLevers!$C840,'Policy Characteristics'!$C:$C,0))</f>
        <v>industry-ag-main.html#fuel-switching</v>
      </c>
      <c r="R840" s="189" t="str">
        <f>INDEX('Policy Characteristics'!L:L,MATCH(PolicyLevers!$C840,'Policy Characteristics'!$C:$C,0))</f>
        <v>industry-elec-and-hydrogen.html</v>
      </c>
      <c r="S840" s="205">
        <f>INDEX('Policy Characteristics'!M:M,MATCH(PolicyLevers!$C840,'Policy Characteristics'!$C:$C,0))</f>
        <v>0</v>
      </c>
      <c r="T840" s="184">
        <f>INDEX('Policy Characteristics'!N:N,MATCH(PolicyLevers!$C840,'Policy Characteristics'!$C:$C,0))</f>
        <v>0</v>
      </c>
      <c r="U840" s="181">
        <f>INDEX('Policy Characteristics'!O:O,MATCH(PolicyLevers!$C840,'Policy Characteristics'!$C:$C,0))</f>
        <v>0</v>
      </c>
    </row>
    <row r="841" spans="1:21" x14ac:dyDescent="0.25">
      <c r="A841" s="350" t="str">
        <f>INDEX('Policy Characteristics'!A:A,MATCH(PolicyLevers!$C841,'Policy Characteristics'!$C:$C,0))</f>
        <v>Industry</v>
      </c>
      <c r="B841" s="354" t="str">
        <f>INDEX('Policy Characteristics'!B:B,MATCH(PolicyLevers!$C841,'Policy Characteristics'!$C:$C,0))</f>
        <v>Electrification + Hydrogen</v>
      </c>
      <c r="C841" s="189" t="str">
        <f t="shared" si="38"/>
        <v>Fraction of Industrial Fuel Use Shifted to Other Fuels</v>
      </c>
      <c r="D841" s="191" t="s">
        <v>2064</v>
      </c>
      <c r="E841" s="184" t="s">
        <v>816</v>
      </c>
      <c r="F841" s="181" t="s">
        <v>2116</v>
      </c>
      <c r="G841" s="184" t="s">
        <v>2105</v>
      </c>
      <c r="H841" s="43">
        <v>1394</v>
      </c>
      <c r="I841" s="356" t="s">
        <v>332</v>
      </c>
      <c r="J841" s="189" t="str">
        <f>INDEX('Policy Characteristics'!D:D,MATCH(PolicyLevers!$C841,'Policy Characteristics'!$C:$C,0))</f>
        <v>Electrification + Hydrogen</v>
      </c>
      <c r="K841" s="189" t="str">
        <f>INDEX('Policy Characteristics'!E:E,MATCH(PolicyLevers!$C841,'Policy Characteristics'!$C:$C,0))</f>
        <v>indst fuel type shifting</v>
      </c>
      <c r="L841" s="190">
        <f>INDEX('Policy Characteristics'!F:F,MATCH(PolicyLevers!$C841,'Policy Characteristics'!$C:$C,0))</f>
        <v>0</v>
      </c>
      <c r="M841" s="190">
        <f>INDEX('Policy Characteristics'!G:G,MATCH(PolicyLevers!$C841,'Policy Characteristics'!$C:$C,0))</f>
        <v>1</v>
      </c>
      <c r="N841" s="251">
        <f>INDEX('Policy Characteristics'!H:H,MATCH(PolicyLevers!$C841,'Policy Characteristics'!$C:$C,0))</f>
        <v>0.01</v>
      </c>
      <c r="O841" s="189" t="str">
        <f>INDEX('Policy Characteristics'!I:I,MATCH(PolicyLevers!$C841,'Policy Characteristics'!$C:$C,0))</f>
        <v>% of fuel shifted</v>
      </c>
      <c r="P841" s="184" t="str">
        <f>INDEX('Policy Characteristics'!J:J,MATCH(PolicyLevers!$C841,'Policy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1" s="189" t="str">
        <f>INDEX('Policy Characteristics'!K:K,MATCH(PolicyLevers!$C841,'Policy Characteristics'!$C:$C,0))</f>
        <v>industry-ag-main.html#fuel-switching</v>
      </c>
      <c r="R841" s="189" t="str">
        <f>INDEX('Policy Characteristics'!L:L,MATCH(PolicyLevers!$C841,'Policy Characteristics'!$C:$C,0))</f>
        <v>industry-elec-and-hydrogen.html</v>
      </c>
      <c r="S841" s="205">
        <f>INDEX('Policy Characteristics'!M:M,MATCH(PolicyLevers!$C841,'Policy Characteristics'!$C:$C,0))</f>
        <v>0</v>
      </c>
      <c r="T841" s="184">
        <f>INDEX('Policy Characteristics'!N:N,MATCH(PolicyLevers!$C841,'Policy Characteristics'!$C:$C,0))</f>
        <v>0</v>
      </c>
      <c r="U841" s="181">
        <f>INDEX('Policy Characteristics'!O:O,MATCH(PolicyLevers!$C841,'Policy Characteristics'!$C:$C,0))</f>
        <v>0</v>
      </c>
    </row>
    <row r="842" spans="1:21" x14ac:dyDescent="0.25">
      <c r="A842" s="350" t="str">
        <f>INDEX('Policy Characteristics'!A:A,MATCH(PolicyLevers!$C842,'Policy Characteristics'!$C:$C,0))</f>
        <v>Industry</v>
      </c>
      <c r="B842" s="354" t="str">
        <f>INDEX('Policy Characteristics'!B:B,MATCH(PolicyLevers!$C842,'Policy Characteristics'!$C:$C,0))</f>
        <v>Electrification + Hydrogen</v>
      </c>
      <c r="C842" s="189" t="str">
        <f t="shared" si="38"/>
        <v>Fraction of Industrial Fuel Use Shifted to Other Fuels</v>
      </c>
      <c r="D842" s="191" t="s">
        <v>2064</v>
      </c>
      <c r="E842" s="184" t="s">
        <v>818</v>
      </c>
      <c r="F842" s="181" t="s">
        <v>2116</v>
      </c>
      <c r="G842" s="184" t="s">
        <v>2104</v>
      </c>
      <c r="H842" s="43">
        <v>1395</v>
      </c>
      <c r="I842" s="356" t="s">
        <v>332</v>
      </c>
      <c r="J842" s="189" t="str">
        <f>INDEX('Policy Characteristics'!D:D,MATCH(PolicyLevers!$C842,'Policy Characteristics'!$C:$C,0))</f>
        <v>Electrification + Hydrogen</v>
      </c>
      <c r="K842" s="189" t="str">
        <f>INDEX('Policy Characteristics'!E:E,MATCH(PolicyLevers!$C842,'Policy Characteristics'!$C:$C,0))</f>
        <v>indst fuel type shifting</v>
      </c>
      <c r="L842" s="190">
        <f>INDEX('Policy Characteristics'!F:F,MATCH(PolicyLevers!$C842,'Policy Characteristics'!$C:$C,0))</f>
        <v>0</v>
      </c>
      <c r="M842" s="190">
        <f>INDEX('Policy Characteristics'!G:G,MATCH(PolicyLevers!$C842,'Policy Characteristics'!$C:$C,0))</f>
        <v>1</v>
      </c>
      <c r="N842" s="251">
        <f>INDEX('Policy Characteristics'!H:H,MATCH(PolicyLevers!$C842,'Policy Characteristics'!$C:$C,0))</f>
        <v>0.01</v>
      </c>
      <c r="O842" s="189" t="str">
        <f>INDEX('Policy Characteristics'!I:I,MATCH(PolicyLevers!$C842,'Policy Characteristics'!$C:$C,0))</f>
        <v>% of fuel shifted</v>
      </c>
      <c r="P842" s="184" t="str">
        <f>INDEX('Policy Characteristics'!J:J,MATCH(PolicyLevers!$C842,'Policy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2" s="189" t="str">
        <f>INDEX('Policy Characteristics'!K:K,MATCH(PolicyLevers!$C842,'Policy Characteristics'!$C:$C,0))</f>
        <v>industry-ag-main.html#fuel-switching</v>
      </c>
      <c r="R842" s="189" t="str">
        <f>INDEX('Policy Characteristics'!L:L,MATCH(PolicyLevers!$C842,'Policy Characteristics'!$C:$C,0))</f>
        <v>industry-elec-and-hydrogen.html</v>
      </c>
      <c r="S842" s="205">
        <f>INDEX('Policy Characteristics'!M:M,MATCH(PolicyLevers!$C842,'Policy Characteristics'!$C:$C,0))</f>
        <v>0</v>
      </c>
      <c r="T842" s="184">
        <f>INDEX('Policy Characteristics'!N:N,MATCH(PolicyLevers!$C842,'Policy Characteristics'!$C:$C,0))</f>
        <v>0</v>
      </c>
      <c r="U842" s="181">
        <f>INDEX('Policy Characteristics'!O:O,MATCH(PolicyLevers!$C842,'Policy Characteristics'!$C:$C,0))</f>
        <v>0</v>
      </c>
    </row>
    <row r="843" spans="1:21" x14ac:dyDescent="0.25">
      <c r="A843" s="350" t="str">
        <f>INDEX('Policy Characteristics'!A:A,MATCH(PolicyLevers!$C843,'Policy Characteristics'!$C:$C,0))</f>
        <v>Industry</v>
      </c>
      <c r="B843" s="354" t="str">
        <f>INDEX('Policy Characteristics'!B:B,MATCH(PolicyLevers!$C843,'Policy Characteristics'!$C:$C,0))</f>
        <v>Electrification + Hydrogen</v>
      </c>
      <c r="C843" s="189" t="str">
        <f t="shared" si="38"/>
        <v>Fraction of Industrial Fuel Use Shifted to Other Fuels</v>
      </c>
      <c r="D843" s="191" t="s">
        <v>2064</v>
      </c>
      <c r="E843" s="184" t="s">
        <v>820</v>
      </c>
      <c r="F843" s="181" t="s">
        <v>2116</v>
      </c>
      <c r="G843" s="184" t="s">
        <v>2103</v>
      </c>
      <c r="H843" s="43">
        <v>1396</v>
      </c>
      <c r="I843" s="356" t="s">
        <v>332</v>
      </c>
      <c r="J843" s="189" t="str">
        <f>INDEX('Policy Characteristics'!D:D,MATCH(PolicyLevers!$C843,'Policy Characteristics'!$C:$C,0))</f>
        <v>Electrification + Hydrogen</v>
      </c>
      <c r="K843" s="189" t="str">
        <f>INDEX('Policy Characteristics'!E:E,MATCH(PolicyLevers!$C843,'Policy Characteristics'!$C:$C,0))</f>
        <v>indst fuel type shifting</v>
      </c>
      <c r="L843" s="190">
        <f>INDEX('Policy Characteristics'!F:F,MATCH(PolicyLevers!$C843,'Policy Characteristics'!$C:$C,0))</f>
        <v>0</v>
      </c>
      <c r="M843" s="190">
        <f>INDEX('Policy Characteristics'!G:G,MATCH(PolicyLevers!$C843,'Policy Characteristics'!$C:$C,0))</f>
        <v>1</v>
      </c>
      <c r="N843" s="251">
        <f>INDEX('Policy Characteristics'!H:H,MATCH(PolicyLevers!$C843,'Policy Characteristics'!$C:$C,0))</f>
        <v>0.01</v>
      </c>
      <c r="O843" s="189" t="str">
        <f>INDEX('Policy Characteristics'!I:I,MATCH(PolicyLevers!$C843,'Policy Characteristics'!$C:$C,0))</f>
        <v>% of fuel shifted</v>
      </c>
      <c r="P843" s="184" t="str">
        <f>INDEX('Policy Characteristics'!J:J,MATCH(PolicyLevers!$C843,'Policy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3" s="189" t="str">
        <f>INDEX('Policy Characteristics'!K:K,MATCH(PolicyLevers!$C843,'Policy Characteristics'!$C:$C,0))</f>
        <v>industry-ag-main.html#fuel-switching</v>
      </c>
      <c r="R843" s="189" t="str">
        <f>INDEX('Policy Characteristics'!L:L,MATCH(PolicyLevers!$C843,'Policy Characteristics'!$C:$C,0))</f>
        <v>industry-elec-and-hydrogen.html</v>
      </c>
      <c r="S843" s="205">
        <f>INDEX('Policy Characteristics'!M:M,MATCH(PolicyLevers!$C843,'Policy Characteristics'!$C:$C,0))</f>
        <v>0</v>
      </c>
      <c r="T843" s="184">
        <f>INDEX('Policy Characteristics'!N:N,MATCH(PolicyLevers!$C843,'Policy Characteristics'!$C:$C,0))</f>
        <v>0</v>
      </c>
      <c r="U843" s="181">
        <f>INDEX('Policy Characteristics'!O:O,MATCH(PolicyLevers!$C843,'Policy Characteristics'!$C:$C,0))</f>
        <v>0</v>
      </c>
    </row>
    <row r="844" spans="1:21" x14ac:dyDescent="0.25">
      <c r="A844" s="350" t="str">
        <f>INDEX('Policy Characteristics'!A:A,MATCH(PolicyLevers!$C844,'Policy Characteristics'!$C:$C,0))</f>
        <v>Industry</v>
      </c>
      <c r="B844" s="354" t="str">
        <f>INDEX('Policy Characteristics'!B:B,MATCH(PolicyLevers!$C844,'Policy Characteristics'!$C:$C,0))</f>
        <v>Electrification + Hydrogen</v>
      </c>
      <c r="C844" s="189" t="str">
        <f t="shared" si="38"/>
        <v>Fraction of Industrial Fuel Use Shifted to Other Fuels</v>
      </c>
      <c r="D844" s="191" t="s">
        <v>2064</v>
      </c>
      <c r="E844" s="184" t="s">
        <v>822</v>
      </c>
      <c r="F844" s="181" t="s">
        <v>2116</v>
      </c>
      <c r="G844" s="184" t="s">
        <v>2101</v>
      </c>
      <c r="H844" s="43">
        <v>1397</v>
      </c>
      <c r="I844" s="356" t="s">
        <v>310</v>
      </c>
      <c r="J844" s="189" t="str">
        <f>INDEX('Policy Characteristics'!D:D,MATCH(PolicyLevers!$C844,'Policy Characteristics'!$C:$C,0))</f>
        <v>Electrification + Hydrogen</v>
      </c>
      <c r="K844" s="189" t="str">
        <f>INDEX('Policy Characteristics'!E:E,MATCH(PolicyLevers!$C844,'Policy Characteristics'!$C:$C,0))</f>
        <v>indst fuel type shifting</v>
      </c>
      <c r="L844" s="190">
        <f>INDEX('Policy Characteristics'!F:F,MATCH(PolicyLevers!$C844,'Policy Characteristics'!$C:$C,0))</f>
        <v>0</v>
      </c>
      <c r="M844" s="190">
        <f>INDEX('Policy Characteristics'!G:G,MATCH(PolicyLevers!$C844,'Policy Characteristics'!$C:$C,0))</f>
        <v>1</v>
      </c>
      <c r="N844" s="251">
        <f>INDEX('Policy Characteristics'!H:H,MATCH(PolicyLevers!$C844,'Policy Characteristics'!$C:$C,0))</f>
        <v>0.01</v>
      </c>
      <c r="O844" s="189" t="str">
        <f>INDEX('Policy Characteristics'!I:I,MATCH(PolicyLevers!$C844,'Policy Characteristics'!$C:$C,0))</f>
        <v>% of fuel shifted</v>
      </c>
      <c r="P844" s="189" t="str">
        <f>INDEX('Policy Characteristics'!J:J,MATCH(PolicyLevers!$C844,'Policy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4" s="189" t="str">
        <f>INDEX('Policy Characteristics'!K:K,MATCH(PolicyLevers!$C844,'Policy Characteristics'!$C:$C,0))</f>
        <v>industry-ag-main.html#fuel-switching</v>
      </c>
      <c r="R844" s="189" t="str">
        <f>INDEX('Policy Characteristics'!L:L,MATCH(PolicyLevers!$C844,'Policy Characteristics'!$C:$C,0))</f>
        <v>industry-elec-and-hydrogen.html</v>
      </c>
      <c r="S844" s="205">
        <f>INDEX('Policy Characteristics'!M:M,MATCH(PolicyLevers!$C844,'Policy Characteristics'!$C:$C,0))</f>
        <v>0</v>
      </c>
      <c r="T844" s="184">
        <f>INDEX('Policy Characteristics'!N:N,MATCH(PolicyLevers!$C844,'Policy Characteristics'!$C:$C,0))</f>
        <v>0</v>
      </c>
      <c r="U844" s="181">
        <f>INDEX('Policy Characteristics'!O:O,MATCH(PolicyLevers!$C844,'Policy Characteristics'!$C:$C,0))</f>
        <v>0</v>
      </c>
    </row>
    <row r="845" spans="1:21" x14ac:dyDescent="0.25">
      <c r="A845" s="350" t="str">
        <f>INDEX('Policy Characteristics'!A:A,MATCH(PolicyLevers!$C845,'Policy Characteristics'!$C:$C,0))</f>
        <v>Industry</v>
      </c>
      <c r="B845" s="354" t="str">
        <f>INDEX('Policy Characteristics'!B:B,MATCH(PolicyLevers!$C845,'Policy Characteristics'!$C:$C,0))</f>
        <v>Electrification + Hydrogen</v>
      </c>
      <c r="C845" s="189" t="str">
        <f t="shared" si="38"/>
        <v>Fraction of Industrial Fuel Use Shifted to Other Fuels</v>
      </c>
      <c r="D845" s="191" t="s">
        <v>2062</v>
      </c>
      <c r="E845" s="184" t="s">
        <v>799</v>
      </c>
      <c r="F845" s="181" t="s">
        <v>2115</v>
      </c>
      <c r="G845" s="184" t="s">
        <v>2111</v>
      </c>
      <c r="H845" s="43">
        <v>1398</v>
      </c>
      <c r="I845" s="356" t="s">
        <v>310</v>
      </c>
      <c r="J845" s="189" t="str">
        <f>INDEX('Policy Characteristics'!D:D,MATCH(PolicyLevers!$C845,'Policy Characteristics'!$C:$C,0))</f>
        <v>Electrification + Hydrogen</v>
      </c>
      <c r="K845" s="189" t="str">
        <f>INDEX('Policy Characteristics'!E:E,MATCH(PolicyLevers!$C845,'Policy Characteristics'!$C:$C,0))</f>
        <v>indst fuel type shifting</v>
      </c>
      <c r="L845" s="190">
        <f>INDEX('Policy Characteristics'!F:F,MATCH(PolicyLevers!$C845,'Policy Characteristics'!$C:$C,0))</f>
        <v>0</v>
      </c>
      <c r="M845" s="190">
        <f>INDEX('Policy Characteristics'!G:G,MATCH(PolicyLevers!$C845,'Policy Characteristics'!$C:$C,0))</f>
        <v>1</v>
      </c>
      <c r="N845" s="251">
        <f>INDEX('Policy Characteristics'!H:H,MATCH(PolicyLevers!$C845,'Policy Characteristics'!$C:$C,0))</f>
        <v>0.01</v>
      </c>
      <c r="O845" s="189" t="str">
        <f>INDEX('Policy Characteristics'!I:I,MATCH(PolicyLevers!$C845,'Policy Characteristics'!$C:$C,0))</f>
        <v>% of fuel shifted</v>
      </c>
      <c r="P845" s="189" t="str">
        <f>INDEX('Policy Characteristics'!J:J,MATCH(PolicyLevers!$C845,'Policy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5" s="189" t="str">
        <f>INDEX('Policy Characteristics'!K:K,MATCH(PolicyLevers!$C845,'Policy Characteristics'!$C:$C,0))</f>
        <v>industry-ag-main.html#fuel-switching</v>
      </c>
      <c r="R845" s="189" t="str">
        <f>INDEX('Policy Characteristics'!L:L,MATCH(PolicyLevers!$C845,'Policy Characteristics'!$C:$C,0))</f>
        <v>industry-elec-and-hydrogen.html</v>
      </c>
      <c r="S845" s="205">
        <f>INDEX('Policy Characteristics'!M:M,MATCH(PolicyLevers!$C845,'Policy Characteristics'!$C:$C,0))</f>
        <v>0</v>
      </c>
      <c r="T845" s="184">
        <f>INDEX('Policy Characteristics'!N:N,MATCH(PolicyLevers!$C845,'Policy Characteristics'!$C:$C,0))</f>
        <v>0</v>
      </c>
      <c r="U845" s="181">
        <f>INDEX('Policy Characteristics'!O:O,MATCH(PolicyLevers!$C845,'Policy Characteristics'!$C:$C,0))</f>
        <v>0</v>
      </c>
    </row>
    <row r="846" spans="1:21" x14ac:dyDescent="0.25">
      <c r="A846" s="350" t="str">
        <f>INDEX('Policy Characteristics'!A:A,MATCH(PolicyLevers!$C846,'Policy Characteristics'!$C:$C,0))</f>
        <v>Industry</v>
      </c>
      <c r="B846" s="354" t="str">
        <f>INDEX('Policy Characteristics'!B:B,MATCH(PolicyLevers!$C846,'Policy Characteristics'!$C:$C,0))</f>
        <v>Electrification + Hydrogen</v>
      </c>
      <c r="C846" s="189" t="str">
        <f t="shared" si="38"/>
        <v>Fraction of Industrial Fuel Use Shifted to Other Fuels</v>
      </c>
      <c r="D846" s="191" t="s">
        <v>2062</v>
      </c>
      <c r="E846" s="184" t="s">
        <v>806</v>
      </c>
      <c r="F846" s="181" t="s">
        <v>2115</v>
      </c>
      <c r="G846" s="184" t="s">
        <v>2110</v>
      </c>
      <c r="H846" s="43">
        <v>1399</v>
      </c>
      <c r="I846" s="356" t="s">
        <v>332</v>
      </c>
      <c r="J846" s="189" t="str">
        <f>INDEX('Policy Characteristics'!D:D,MATCH(PolicyLevers!$C846,'Policy Characteristics'!$C:$C,0))</f>
        <v>Electrification + Hydrogen</v>
      </c>
      <c r="K846" s="189" t="str">
        <f>INDEX('Policy Characteristics'!E:E,MATCH(PolicyLevers!$C846,'Policy Characteristics'!$C:$C,0))</f>
        <v>indst fuel type shifting</v>
      </c>
      <c r="L846" s="190">
        <f>INDEX('Policy Characteristics'!F:F,MATCH(PolicyLevers!$C846,'Policy Characteristics'!$C:$C,0))</f>
        <v>0</v>
      </c>
      <c r="M846" s="190">
        <f>INDEX('Policy Characteristics'!G:G,MATCH(PolicyLevers!$C846,'Policy Characteristics'!$C:$C,0))</f>
        <v>1</v>
      </c>
      <c r="N846" s="251">
        <f>INDEX('Policy Characteristics'!H:H,MATCH(PolicyLevers!$C846,'Policy Characteristics'!$C:$C,0))</f>
        <v>0.01</v>
      </c>
      <c r="O846" s="189" t="str">
        <f>INDEX('Policy Characteristics'!I:I,MATCH(PolicyLevers!$C846,'Policy Characteristics'!$C:$C,0))</f>
        <v>% of fuel shifted</v>
      </c>
      <c r="P846" s="184" t="str">
        <f>INDEX('Policy Characteristics'!J:J,MATCH(PolicyLevers!$C846,'Policy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6" s="189" t="str">
        <f>INDEX('Policy Characteristics'!K:K,MATCH(PolicyLevers!$C846,'Policy Characteristics'!$C:$C,0))</f>
        <v>industry-ag-main.html#fuel-switching</v>
      </c>
      <c r="R846" s="189" t="str">
        <f>INDEX('Policy Characteristics'!L:L,MATCH(PolicyLevers!$C846,'Policy Characteristics'!$C:$C,0))</f>
        <v>industry-elec-and-hydrogen.html</v>
      </c>
      <c r="S846" s="205">
        <f>INDEX('Policy Characteristics'!M:M,MATCH(PolicyLevers!$C846,'Policy Characteristics'!$C:$C,0))</f>
        <v>0</v>
      </c>
      <c r="T846" s="184">
        <f>INDEX('Policy Characteristics'!N:N,MATCH(PolicyLevers!$C846,'Policy Characteristics'!$C:$C,0))</f>
        <v>0</v>
      </c>
      <c r="U846" s="181">
        <f>INDEX('Policy Characteristics'!O:O,MATCH(PolicyLevers!$C846,'Policy Characteristics'!$C:$C,0))</f>
        <v>0</v>
      </c>
    </row>
    <row r="847" spans="1:21" x14ac:dyDescent="0.25">
      <c r="A847" s="350" t="str">
        <f>INDEX('Policy Characteristics'!A:A,MATCH(PolicyLevers!$C847,'Policy Characteristics'!$C:$C,0))</f>
        <v>Industry</v>
      </c>
      <c r="B847" s="354" t="str">
        <f>INDEX('Policy Characteristics'!B:B,MATCH(PolicyLevers!$C847,'Policy Characteristics'!$C:$C,0))</f>
        <v>Electrification + Hydrogen</v>
      </c>
      <c r="C847" s="189" t="str">
        <f t="shared" si="38"/>
        <v>Fraction of Industrial Fuel Use Shifted to Other Fuels</v>
      </c>
      <c r="D847" s="191" t="s">
        <v>2062</v>
      </c>
      <c r="E847" s="184" t="s">
        <v>808</v>
      </c>
      <c r="F847" s="181" t="s">
        <v>2115</v>
      </c>
      <c r="G847" s="184" t="s">
        <v>2109</v>
      </c>
      <c r="H847" s="43">
        <v>1400</v>
      </c>
      <c r="I847" s="356" t="s">
        <v>332</v>
      </c>
      <c r="J847" s="189" t="str">
        <f>INDEX('Policy Characteristics'!D:D,MATCH(PolicyLevers!$C847,'Policy Characteristics'!$C:$C,0))</f>
        <v>Electrification + Hydrogen</v>
      </c>
      <c r="K847" s="189" t="str">
        <f>INDEX('Policy Characteristics'!E:E,MATCH(PolicyLevers!$C847,'Policy Characteristics'!$C:$C,0))</f>
        <v>indst fuel type shifting</v>
      </c>
      <c r="L847" s="190">
        <f>INDEX('Policy Characteristics'!F:F,MATCH(PolicyLevers!$C847,'Policy Characteristics'!$C:$C,0))</f>
        <v>0</v>
      </c>
      <c r="M847" s="190">
        <f>INDEX('Policy Characteristics'!G:G,MATCH(PolicyLevers!$C847,'Policy Characteristics'!$C:$C,0))</f>
        <v>1</v>
      </c>
      <c r="N847" s="251">
        <f>INDEX('Policy Characteristics'!H:H,MATCH(PolicyLevers!$C847,'Policy Characteristics'!$C:$C,0))</f>
        <v>0.01</v>
      </c>
      <c r="O847" s="189" t="str">
        <f>INDEX('Policy Characteristics'!I:I,MATCH(PolicyLevers!$C847,'Policy Characteristics'!$C:$C,0))</f>
        <v>% of fuel shifted</v>
      </c>
      <c r="P847" s="184" t="str">
        <f>INDEX('Policy Characteristics'!J:J,MATCH(PolicyLevers!$C847,'Policy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7" s="189" t="str">
        <f>INDEX('Policy Characteristics'!K:K,MATCH(PolicyLevers!$C847,'Policy Characteristics'!$C:$C,0))</f>
        <v>industry-ag-main.html#fuel-switching</v>
      </c>
      <c r="R847" s="189" t="str">
        <f>INDEX('Policy Characteristics'!L:L,MATCH(PolicyLevers!$C847,'Policy Characteristics'!$C:$C,0))</f>
        <v>industry-elec-and-hydrogen.html</v>
      </c>
      <c r="S847" s="205">
        <f>INDEX('Policy Characteristics'!M:M,MATCH(PolicyLevers!$C847,'Policy Characteristics'!$C:$C,0))</f>
        <v>0</v>
      </c>
      <c r="T847" s="184">
        <f>INDEX('Policy Characteristics'!N:N,MATCH(PolicyLevers!$C847,'Policy Characteristics'!$C:$C,0))</f>
        <v>0</v>
      </c>
      <c r="U847" s="181">
        <f>INDEX('Policy Characteristics'!O:O,MATCH(PolicyLevers!$C847,'Policy Characteristics'!$C:$C,0))</f>
        <v>0</v>
      </c>
    </row>
    <row r="848" spans="1:21" x14ac:dyDescent="0.25">
      <c r="A848" s="350" t="str">
        <f>INDEX('Policy Characteristics'!A:A,MATCH(PolicyLevers!$C848,'Policy Characteristics'!$C:$C,0))</f>
        <v>Industry</v>
      </c>
      <c r="B848" s="354" t="str">
        <f>INDEX('Policy Characteristics'!B:B,MATCH(PolicyLevers!$C848,'Policy Characteristics'!$C:$C,0))</f>
        <v>Electrification + Hydrogen</v>
      </c>
      <c r="C848" s="189" t="str">
        <f t="shared" si="38"/>
        <v>Fraction of Industrial Fuel Use Shifted to Other Fuels</v>
      </c>
      <c r="D848" s="191" t="s">
        <v>2062</v>
      </c>
      <c r="E848" s="184" t="s">
        <v>810</v>
      </c>
      <c r="F848" s="181" t="s">
        <v>2115</v>
      </c>
      <c r="G848" s="184" t="s">
        <v>2108</v>
      </c>
      <c r="H848" s="43">
        <v>1401</v>
      </c>
      <c r="I848" s="356" t="s">
        <v>332</v>
      </c>
      <c r="J848" s="189" t="str">
        <f>INDEX('Policy Characteristics'!D:D,MATCH(PolicyLevers!$C848,'Policy Characteristics'!$C:$C,0))</f>
        <v>Electrification + Hydrogen</v>
      </c>
      <c r="K848" s="189" t="str">
        <f>INDEX('Policy Characteristics'!E:E,MATCH(PolicyLevers!$C848,'Policy Characteristics'!$C:$C,0))</f>
        <v>indst fuel type shifting</v>
      </c>
      <c r="L848" s="190">
        <f>INDEX('Policy Characteristics'!F:F,MATCH(PolicyLevers!$C848,'Policy Characteristics'!$C:$C,0))</f>
        <v>0</v>
      </c>
      <c r="M848" s="190">
        <f>INDEX('Policy Characteristics'!G:G,MATCH(PolicyLevers!$C848,'Policy Characteristics'!$C:$C,0))</f>
        <v>1</v>
      </c>
      <c r="N848" s="251">
        <f>INDEX('Policy Characteristics'!H:H,MATCH(PolicyLevers!$C848,'Policy Characteristics'!$C:$C,0))</f>
        <v>0.01</v>
      </c>
      <c r="O848" s="189" t="str">
        <f>INDEX('Policy Characteristics'!I:I,MATCH(PolicyLevers!$C848,'Policy Characteristics'!$C:$C,0))</f>
        <v>% of fuel shifted</v>
      </c>
      <c r="P848" s="184" t="str">
        <f>INDEX('Policy Characteristics'!J:J,MATCH(PolicyLevers!$C848,'Policy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8" s="189" t="str">
        <f>INDEX('Policy Characteristics'!K:K,MATCH(PolicyLevers!$C848,'Policy Characteristics'!$C:$C,0))</f>
        <v>industry-ag-main.html#fuel-switching</v>
      </c>
      <c r="R848" s="189" t="str">
        <f>INDEX('Policy Characteristics'!L:L,MATCH(PolicyLevers!$C848,'Policy Characteristics'!$C:$C,0))</f>
        <v>industry-elec-and-hydrogen.html</v>
      </c>
      <c r="S848" s="205">
        <f>INDEX('Policy Characteristics'!M:M,MATCH(PolicyLevers!$C848,'Policy Characteristics'!$C:$C,0))</f>
        <v>0</v>
      </c>
      <c r="T848" s="184">
        <f>INDEX('Policy Characteristics'!N:N,MATCH(PolicyLevers!$C848,'Policy Characteristics'!$C:$C,0))</f>
        <v>0</v>
      </c>
      <c r="U848" s="181">
        <f>INDEX('Policy Characteristics'!O:O,MATCH(PolicyLevers!$C848,'Policy Characteristics'!$C:$C,0))</f>
        <v>0</v>
      </c>
    </row>
    <row r="849" spans="1:21" x14ac:dyDescent="0.25">
      <c r="A849" s="350" t="str">
        <f>INDEX('Policy Characteristics'!A:A,MATCH(PolicyLevers!$C849,'Policy Characteristics'!$C:$C,0))</f>
        <v>Industry</v>
      </c>
      <c r="B849" s="354" t="str">
        <f>INDEX('Policy Characteristics'!B:B,MATCH(PolicyLevers!$C849,'Policy Characteristics'!$C:$C,0))</f>
        <v>Electrification + Hydrogen</v>
      </c>
      <c r="C849" s="189" t="str">
        <f t="shared" si="38"/>
        <v>Fraction of Industrial Fuel Use Shifted to Other Fuels</v>
      </c>
      <c r="D849" s="191" t="s">
        <v>2062</v>
      </c>
      <c r="E849" s="184" t="s">
        <v>812</v>
      </c>
      <c r="F849" s="181" t="s">
        <v>2115</v>
      </c>
      <c r="G849" s="184" t="s">
        <v>2107</v>
      </c>
      <c r="H849" s="43">
        <v>1402</v>
      </c>
      <c r="I849" s="356" t="s">
        <v>332</v>
      </c>
      <c r="J849" s="189" t="str">
        <f>INDEX('Policy Characteristics'!D:D,MATCH(PolicyLevers!$C849,'Policy Characteristics'!$C:$C,0))</f>
        <v>Electrification + Hydrogen</v>
      </c>
      <c r="K849" s="189" t="str">
        <f>INDEX('Policy Characteristics'!E:E,MATCH(PolicyLevers!$C849,'Policy Characteristics'!$C:$C,0))</f>
        <v>indst fuel type shifting</v>
      </c>
      <c r="L849" s="190">
        <f>INDEX('Policy Characteristics'!F:F,MATCH(PolicyLevers!$C849,'Policy Characteristics'!$C:$C,0))</f>
        <v>0</v>
      </c>
      <c r="M849" s="190">
        <f>INDEX('Policy Characteristics'!G:G,MATCH(PolicyLevers!$C849,'Policy Characteristics'!$C:$C,0))</f>
        <v>1</v>
      </c>
      <c r="N849" s="251">
        <f>INDEX('Policy Characteristics'!H:H,MATCH(PolicyLevers!$C849,'Policy Characteristics'!$C:$C,0))</f>
        <v>0.01</v>
      </c>
      <c r="O849" s="189" t="str">
        <f>INDEX('Policy Characteristics'!I:I,MATCH(PolicyLevers!$C849,'Policy Characteristics'!$C:$C,0))</f>
        <v>% of fuel shifted</v>
      </c>
      <c r="P849" s="184" t="str">
        <f>INDEX('Policy Characteristics'!J:J,MATCH(PolicyLevers!$C849,'Policy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49" s="189" t="str">
        <f>INDEX('Policy Characteristics'!K:K,MATCH(PolicyLevers!$C849,'Policy Characteristics'!$C:$C,0))</f>
        <v>industry-ag-main.html#fuel-switching</v>
      </c>
      <c r="R849" s="189" t="str">
        <f>INDEX('Policy Characteristics'!L:L,MATCH(PolicyLevers!$C849,'Policy Characteristics'!$C:$C,0))</f>
        <v>industry-elec-and-hydrogen.html</v>
      </c>
      <c r="S849" s="205">
        <f>INDEX('Policy Characteristics'!M:M,MATCH(PolicyLevers!$C849,'Policy Characteristics'!$C:$C,0))</f>
        <v>0</v>
      </c>
      <c r="T849" s="184">
        <f>INDEX('Policy Characteristics'!N:N,MATCH(PolicyLevers!$C849,'Policy Characteristics'!$C:$C,0))</f>
        <v>0</v>
      </c>
      <c r="U849" s="181">
        <f>INDEX('Policy Characteristics'!O:O,MATCH(PolicyLevers!$C849,'Policy Characteristics'!$C:$C,0))</f>
        <v>0</v>
      </c>
    </row>
    <row r="850" spans="1:21" x14ac:dyDescent="0.25">
      <c r="A850" s="350" t="str">
        <f>INDEX('Policy Characteristics'!A:A,MATCH(PolicyLevers!$C850,'Policy Characteristics'!$C:$C,0))</f>
        <v>Industry</v>
      </c>
      <c r="B850" s="354" t="str">
        <f>INDEX('Policy Characteristics'!B:B,MATCH(PolicyLevers!$C850,'Policy Characteristics'!$C:$C,0))</f>
        <v>Electrification + Hydrogen</v>
      </c>
      <c r="C850" s="189" t="str">
        <f t="shared" si="38"/>
        <v>Fraction of Industrial Fuel Use Shifted to Other Fuels</v>
      </c>
      <c r="D850" s="191" t="s">
        <v>2062</v>
      </c>
      <c r="E850" s="184" t="s">
        <v>814</v>
      </c>
      <c r="F850" s="181" t="s">
        <v>2115</v>
      </c>
      <c r="G850" s="184" t="s">
        <v>2106</v>
      </c>
      <c r="H850" s="43">
        <v>1403</v>
      </c>
      <c r="I850" s="356" t="s">
        <v>332</v>
      </c>
      <c r="J850" s="189" t="str">
        <f>INDEX('Policy Characteristics'!D:D,MATCH(PolicyLevers!$C850,'Policy Characteristics'!$C:$C,0))</f>
        <v>Electrification + Hydrogen</v>
      </c>
      <c r="K850" s="189" t="str">
        <f>INDEX('Policy Characteristics'!E:E,MATCH(PolicyLevers!$C850,'Policy Characteristics'!$C:$C,0))</f>
        <v>indst fuel type shifting</v>
      </c>
      <c r="L850" s="190">
        <f>INDEX('Policy Characteristics'!F:F,MATCH(PolicyLevers!$C850,'Policy Characteristics'!$C:$C,0))</f>
        <v>0</v>
      </c>
      <c r="M850" s="190">
        <f>INDEX('Policy Characteristics'!G:G,MATCH(PolicyLevers!$C850,'Policy Characteristics'!$C:$C,0))</f>
        <v>1</v>
      </c>
      <c r="N850" s="251">
        <f>INDEX('Policy Characteristics'!H:H,MATCH(PolicyLevers!$C850,'Policy Characteristics'!$C:$C,0))</f>
        <v>0.01</v>
      </c>
      <c r="O850" s="189" t="str">
        <f>INDEX('Policy Characteristics'!I:I,MATCH(PolicyLevers!$C850,'Policy Characteristics'!$C:$C,0))</f>
        <v>% of fuel shifted</v>
      </c>
      <c r="P850" s="184" t="str">
        <f>INDEX('Policy Characteristics'!J:J,MATCH(PolicyLevers!$C850,'Policy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0" s="189" t="str">
        <f>INDEX('Policy Characteristics'!K:K,MATCH(PolicyLevers!$C850,'Policy Characteristics'!$C:$C,0))</f>
        <v>industry-ag-main.html#fuel-switching</v>
      </c>
      <c r="R850" s="189" t="str">
        <f>INDEX('Policy Characteristics'!L:L,MATCH(PolicyLevers!$C850,'Policy Characteristics'!$C:$C,0))</f>
        <v>industry-elec-and-hydrogen.html</v>
      </c>
      <c r="S850" s="205">
        <f>INDEX('Policy Characteristics'!M:M,MATCH(PolicyLevers!$C850,'Policy Characteristics'!$C:$C,0))</f>
        <v>0</v>
      </c>
      <c r="T850" s="184">
        <f>INDEX('Policy Characteristics'!N:N,MATCH(PolicyLevers!$C850,'Policy Characteristics'!$C:$C,0))</f>
        <v>0</v>
      </c>
      <c r="U850" s="181">
        <f>INDEX('Policy Characteristics'!O:O,MATCH(PolicyLevers!$C850,'Policy Characteristics'!$C:$C,0))</f>
        <v>0</v>
      </c>
    </row>
    <row r="851" spans="1:21" x14ac:dyDescent="0.25">
      <c r="A851" s="350" t="str">
        <f>INDEX('Policy Characteristics'!A:A,MATCH(PolicyLevers!$C851,'Policy Characteristics'!$C:$C,0))</f>
        <v>Industry</v>
      </c>
      <c r="B851" s="354" t="str">
        <f>INDEX('Policy Characteristics'!B:B,MATCH(PolicyLevers!$C851,'Policy Characteristics'!$C:$C,0))</f>
        <v>Electrification + Hydrogen</v>
      </c>
      <c r="C851" s="189" t="str">
        <f t="shared" si="38"/>
        <v>Fraction of Industrial Fuel Use Shifted to Other Fuels</v>
      </c>
      <c r="D851" s="191" t="s">
        <v>2062</v>
      </c>
      <c r="E851" s="184" t="s">
        <v>816</v>
      </c>
      <c r="F851" s="181" t="s">
        <v>2115</v>
      </c>
      <c r="G851" s="184" t="s">
        <v>2105</v>
      </c>
      <c r="H851" s="43">
        <v>1404</v>
      </c>
      <c r="I851" s="356" t="s">
        <v>332</v>
      </c>
      <c r="J851" s="189" t="str">
        <f>INDEX('Policy Characteristics'!D:D,MATCH(PolicyLevers!$C851,'Policy Characteristics'!$C:$C,0))</f>
        <v>Electrification + Hydrogen</v>
      </c>
      <c r="K851" s="189" t="str">
        <f>INDEX('Policy Characteristics'!E:E,MATCH(PolicyLevers!$C851,'Policy Characteristics'!$C:$C,0))</f>
        <v>indst fuel type shifting</v>
      </c>
      <c r="L851" s="190">
        <f>INDEX('Policy Characteristics'!F:F,MATCH(PolicyLevers!$C851,'Policy Characteristics'!$C:$C,0))</f>
        <v>0</v>
      </c>
      <c r="M851" s="190">
        <f>INDEX('Policy Characteristics'!G:G,MATCH(PolicyLevers!$C851,'Policy Characteristics'!$C:$C,0))</f>
        <v>1</v>
      </c>
      <c r="N851" s="251">
        <f>INDEX('Policy Characteristics'!H:H,MATCH(PolicyLevers!$C851,'Policy Characteristics'!$C:$C,0))</f>
        <v>0.01</v>
      </c>
      <c r="O851" s="189" t="str">
        <f>INDEX('Policy Characteristics'!I:I,MATCH(PolicyLevers!$C851,'Policy Characteristics'!$C:$C,0))</f>
        <v>% of fuel shifted</v>
      </c>
      <c r="P851" s="184" t="str">
        <f>INDEX('Policy Characteristics'!J:J,MATCH(PolicyLevers!$C851,'Policy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1" s="189" t="str">
        <f>INDEX('Policy Characteristics'!K:K,MATCH(PolicyLevers!$C851,'Policy Characteristics'!$C:$C,0))</f>
        <v>industry-ag-main.html#fuel-switching</v>
      </c>
      <c r="R851" s="189" t="str">
        <f>INDEX('Policy Characteristics'!L:L,MATCH(PolicyLevers!$C851,'Policy Characteristics'!$C:$C,0))</f>
        <v>industry-elec-and-hydrogen.html</v>
      </c>
      <c r="S851" s="205">
        <f>INDEX('Policy Characteristics'!M:M,MATCH(PolicyLevers!$C851,'Policy Characteristics'!$C:$C,0))</f>
        <v>0</v>
      </c>
      <c r="T851" s="184">
        <f>INDEX('Policy Characteristics'!N:N,MATCH(PolicyLevers!$C851,'Policy Characteristics'!$C:$C,0))</f>
        <v>0</v>
      </c>
      <c r="U851" s="181">
        <f>INDEX('Policy Characteristics'!O:O,MATCH(PolicyLevers!$C851,'Policy Characteristics'!$C:$C,0))</f>
        <v>0</v>
      </c>
    </row>
    <row r="852" spans="1:21" x14ac:dyDescent="0.25">
      <c r="A852" s="350" t="str">
        <f>INDEX('Policy Characteristics'!A:A,MATCH(PolicyLevers!$C852,'Policy Characteristics'!$C:$C,0))</f>
        <v>Industry</v>
      </c>
      <c r="B852" s="354" t="str">
        <f>INDEX('Policy Characteristics'!B:B,MATCH(PolicyLevers!$C852,'Policy Characteristics'!$C:$C,0))</f>
        <v>Electrification + Hydrogen</v>
      </c>
      <c r="C852" s="189" t="str">
        <f t="shared" si="38"/>
        <v>Fraction of Industrial Fuel Use Shifted to Other Fuels</v>
      </c>
      <c r="D852" s="191" t="s">
        <v>2062</v>
      </c>
      <c r="E852" s="184" t="s">
        <v>818</v>
      </c>
      <c r="F852" s="181" t="s">
        <v>2115</v>
      </c>
      <c r="G852" s="184" t="s">
        <v>2104</v>
      </c>
      <c r="H852" s="43">
        <v>1405</v>
      </c>
      <c r="I852" s="356" t="s">
        <v>332</v>
      </c>
      <c r="J852" s="189" t="str">
        <f>INDEX('Policy Characteristics'!D:D,MATCH(PolicyLevers!$C852,'Policy Characteristics'!$C:$C,0))</f>
        <v>Electrification + Hydrogen</v>
      </c>
      <c r="K852" s="189" t="str">
        <f>INDEX('Policy Characteristics'!E:E,MATCH(PolicyLevers!$C852,'Policy Characteristics'!$C:$C,0))</f>
        <v>indst fuel type shifting</v>
      </c>
      <c r="L852" s="190">
        <f>INDEX('Policy Characteristics'!F:F,MATCH(PolicyLevers!$C852,'Policy Characteristics'!$C:$C,0))</f>
        <v>0</v>
      </c>
      <c r="M852" s="190">
        <f>INDEX('Policy Characteristics'!G:G,MATCH(PolicyLevers!$C852,'Policy Characteristics'!$C:$C,0))</f>
        <v>1</v>
      </c>
      <c r="N852" s="251">
        <f>INDEX('Policy Characteristics'!H:H,MATCH(PolicyLevers!$C852,'Policy Characteristics'!$C:$C,0))</f>
        <v>0.01</v>
      </c>
      <c r="O852" s="189" t="str">
        <f>INDEX('Policy Characteristics'!I:I,MATCH(PolicyLevers!$C852,'Policy Characteristics'!$C:$C,0))</f>
        <v>% of fuel shifted</v>
      </c>
      <c r="P852" s="184" t="str">
        <f>INDEX('Policy Characteristics'!J:J,MATCH(PolicyLevers!$C852,'Policy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2" s="189" t="str">
        <f>INDEX('Policy Characteristics'!K:K,MATCH(PolicyLevers!$C852,'Policy Characteristics'!$C:$C,0))</f>
        <v>industry-ag-main.html#fuel-switching</v>
      </c>
      <c r="R852" s="189" t="str">
        <f>INDEX('Policy Characteristics'!L:L,MATCH(PolicyLevers!$C852,'Policy Characteristics'!$C:$C,0))</f>
        <v>industry-elec-and-hydrogen.html</v>
      </c>
      <c r="S852" s="205">
        <f>INDEX('Policy Characteristics'!M:M,MATCH(PolicyLevers!$C852,'Policy Characteristics'!$C:$C,0))</f>
        <v>0</v>
      </c>
      <c r="T852" s="184">
        <f>INDEX('Policy Characteristics'!N:N,MATCH(PolicyLevers!$C852,'Policy Characteristics'!$C:$C,0))</f>
        <v>0</v>
      </c>
      <c r="U852" s="181">
        <f>INDEX('Policy Characteristics'!O:O,MATCH(PolicyLevers!$C852,'Policy Characteristics'!$C:$C,0))</f>
        <v>0</v>
      </c>
    </row>
    <row r="853" spans="1:21" x14ac:dyDescent="0.25">
      <c r="A853" s="350" t="str">
        <f>INDEX('Policy Characteristics'!A:A,MATCH(PolicyLevers!$C853,'Policy Characteristics'!$C:$C,0))</f>
        <v>Industry</v>
      </c>
      <c r="B853" s="354" t="str">
        <f>INDEX('Policy Characteristics'!B:B,MATCH(PolicyLevers!$C853,'Policy Characteristics'!$C:$C,0))</f>
        <v>Electrification + Hydrogen</v>
      </c>
      <c r="C853" s="189" t="str">
        <f t="shared" si="38"/>
        <v>Fraction of Industrial Fuel Use Shifted to Other Fuels</v>
      </c>
      <c r="D853" s="191" t="s">
        <v>2062</v>
      </c>
      <c r="E853" s="184" t="s">
        <v>820</v>
      </c>
      <c r="F853" s="181" t="s">
        <v>2115</v>
      </c>
      <c r="G853" s="184" t="s">
        <v>2103</v>
      </c>
      <c r="H853" s="43">
        <v>1406</v>
      </c>
      <c r="I853" s="356" t="s">
        <v>332</v>
      </c>
      <c r="J853" s="189" t="str">
        <f>INDEX('Policy Characteristics'!D:D,MATCH(PolicyLevers!$C853,'Policy Characteristics'!$C:$C,0))</f>
        <v>Electrification + Hydrogen</v>
      </c>
      <c r="K853" s="189" t="str">
        <f>INDEX('Policy Characteristics'!E:E,MATCH(PolicyLevers!$C853,'Policy Characteristics'!$C:$C,0))</f>
        <v>indst fuel type shifting</v>
      </c>
      <c r="L853" s="190">
        <f>INDEX('Policy Characteristics'!F:F,MATCH(PolicyLevers!$C853,'Policy Characteristics'!$C:$C,0))</f>
        <v>0</v>
      </c>
      <c r="M853" s="190">
        <f>INDEX('Policy Characteristics'!G:G,MATCH(PolicyLevers!$C853,'Policy Characteristics'!$C:$C,0))</f>
        <v>1</v>
      </c>
      <c r="N853" s="251">
        <f>INDEX('Policy Characteristics'!H:H,MATCH(PolicyLevers!$C853,'Policy Characteristics'!$C:$C,0))</f>
        <v>0.01</v>
      </c>
      <c r="O853" s="189" t="str">
        <f>INDEX('Policy Characteristics'!I:I,MATCH(PolicyLevers!$C853,'Policy Characteristics'!$C:$C,0))</f>
        <v>% of fuel shifted</v>
      </c>
      <c r="P853" s="184" t="str">
        <f>INDEX('Policy Characteristics'!J:J,MATCH(PolicyLevers!$C853,'Policy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3" s="189" t="str">
        <f>INDEX('Policy Characteristics'!K:K,MATCH(PolicyLevers!$C853,'Policy Characteristics'!$C:$C,0))</f>
        <v>industry-ag-main.html#fuel-switching</v>
      </c>
      <c r="R853" s="189" t="str">
        <f>INDEX('Policy Characteristics'!L:L,MATCH(PolicyLevers!$C853,'Policy Characteristics'!$C:$C,0))</f>
        <v>industry-elec-and-hydrogen.html</v>
      </c>
      <c r="S853" s="205">
        <f>INDEX('Policy Characteristics'!M:M,MATCH(PolicyLevers!$C853,'Policy Characteristics'!$C:$C,0))</f>
        <v>0</v>
      </c>
      <c r="T853" s="184">
        <f>INDEX('Policy Characteristics'!N:N,MATCH(PolicyLevers!$C853,'Policy Characteristics'!$C:$C,0))</f>
        <v>0</v>
      </c>
      <c r="U853" s="181">
        <f>INDEX('Policy Characteristics'!O:O,MATCH(PolicyLevers!$C853,'Policy Characteristics'!$C:$C,0))</f>
        <v>0</v>
      </c>
    </row>
    <row r="854" spans="1:21" x14ac:dyDescent="0.25">
      <c r="A854" s="350" t="str">
        <f>INDEX('Policy Characteristics'!A:A,MATCH(PolicyLevers!$C854,'Policy Characteristics'!$C:$C,0))</f>
        <v>Industry</v>
      </c>
      <c r="B854" s="354" t="str">
        <f>INDEX('Policy Characteristics'!B:B,MATCH(PolicyLevers!$C854,'Policy Characteristics'!$C:$C,0))</f>
        <v>Electrification + Hydrogen</v>
      </c>
      <c r="C854" s="189" t="str">
        <f t="shared" si="38"/>
        <v>Fraction of Industrial Fuel Use Shifted to Other Fuels</v>
      </c>
      <c r="D854" s="191" t="s">
        <v>2062</v>
      </c>
      <c r="E854" s="184" t="s">
        <v>822</v>
      </c>
      <c r="F854" s="181" t="s">
        <v>2115</v>
      </c>
      <c r="G854" s="184" t="s">
        <v>2101</v>
      </c>
      <c r="H854" s="43">
        <v>1407</v>
      </c>
      <c r="I854" s="356" t="s">
        <v>310</v>
      </c>
      <c r="J854" s="189" t="str">
        <f>INDEX('Policy Characteristics'!D:D,MATCH(PolicyLevers!$C854,'Policy Characteristics'!$C:$C,0))</f>
        <v>Electrification + Hydrogen</v>
      </c>
      <c r="K854" s="189" t="str">
        <f>INDEX('Policy Characteristics'!E:E,MATCH(PolicyLevers!$C854,'Policy Characteristics'!$C:$C,0))</f>
        <v>indst fuel type shifting</v>
      </c>
      <c r="L854" s="190">
        <f>INDEX('Policy Characteristics'!F:F,MATCH(PolicyLevers!$C854,'Policy Characteristics'!$C:$C,0))</f>
        <v>0</v>
      </c>
      <c r="M854" s="190">
        <f>INDEX('Policy Characteristics'!G:G,MATCH(PolicyLevers!$C854,'Policy Characteristics'!$C:$C,0))</f>
        <v>1</v>
      </c>
      <c r="N854" s="251">
        <f>INDEX('Policy Characteristics'!H:H,MATCH(PolicyLevers!$C854,'Policy Characteristics'!$C:$C,0))</f>
        <v>0.01</v>
      </c>
      <c r="O854" s="189" t="str">
        <f>INDEX('Policy Characteristics'!I:I,MATCH(PolicyLevers!$C854,'Policy Characteristics'!$C:$C,0))</f>
        <v>% of fuel shifted</v>
      </c>
      <c r="P854" s="189" t="str">
        <f>INDEX('Policy Characteristics'!J:J,MATCH(PolicyLevers!$C854,'Policy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4" s="189" t="str">
        <f>INDEX('Policy Characteristics'!K:K,MATCH(PolicyLevers!$C854,'Policy Characteristics'!$C:$C,0))</f>
        <v>industry-ag-main.html#fuel-switching</v>
      </c>
      <c r="R854" s="189" t="str">
        <f>INDEX('Policy Characteristics'!L:L,MATCH(PolicyLevers!$C854,'Policy Characteristics'!$C:$C,0))</f>
        <v>industry-elec-and-hydrogen.html</v>
      </c>
      <c r="S854" s="205">
        <f>INDEX('Policy Characteristics'!M:M,MATCH(PolicyLevers!$C854,'Policy Characteristics'!$C:$C,0))</f>
        <v>0</v>
      </c>
      <c r="T854" s="184">
        <f>INDEX('Policy Characteristics'!N:N,MATCH(PolicyLevers!$C854,'Policy Characteristics'!$C:$C,0))</f>
        <v>0</v>
      </c>
      <c r="U854" s="181">
        <f>INDEX('Policy Characteristics'!O:O,MATCH(PolicyLevers!$C854,'Policy Characteristics'!$C:$C,0))</f>
        <v>0</v>
      </c>
    </row>
    <row r="855" spans="1:21" x14ac:dyDescent="0.25">
      <c r="A855" s="350" t="str">
        <f>INDEX('Policy Characteristics'!A:A,MATCH(PolicyLevers!$C855,'Policy Characteristics'!$C:$C,0))</f>
        <v>Industry</v>
      </c>
      <c r="B855" s="354" t="str">
        <f>INDEX('Policy Characteristics'!B:B,MATCH(PolicyLevers!$C855,'Policy Characteristics'!$C:$C,0))</f>
        <v>Electrification + Hydrogen</v>
      </c>
      <c r="C855" s="189" t="str">
        <f t="shared" si="38"/>
        <v>Fraction of Industrial Fuel Use Shifted to Other Fuels</v>
      </c>
      <c r="D855" s="191" t="s">
        <v>2060</v>
      </c>
      <c r="E855" s="184" t="s">
        <v>799</v>
      </c>
      <c r="F855" s="181" t="s">
        <v>2114</v>
      </c>
      <c r="G855" s="184" t="s">
        <v>2111</v>
      </c>
      <c r="H855" s="43">
        <v>1408</v>
      </c>
      <c r="I855" s="356" t="s">
        <v>310</v>
      </c>
      <c r="J855" s="189" t="str">
        <f>INDEX('Policy Characteristics'!D:D,MATCH(PolicyLevers!$C855,'Policy Characteristics'!$C:$C,0))</f>
        <v>Electrification + Hydrogen</v>
      </c>
      <c r="K855" s="189" t="str">
        <f>INDEX('Policy Characteristics'!E:E,MATCH(PolicyLevers!$C855,'Policy Characteristics'!$C:$C,0))</f>
        <v>indst fuel type shifting</v>
      </c>
      <c r="L855" s="190">
        <f>INDEX('Policy Characteristics'!F:F,MATCH(PolicyLevers!$C855,'Policy Characteristics'!$C:$C,0))</f>
        <v>0</v>
      </c>
      <c r="M855" s="190">
        <f>INDEX('Policy Characteristics'!G:G,MATCH(PolicyLevers!$C855,'Policy Characteristics'!$C:$C,0))</f>
        <v>1</v>
      </c>
      <c r="N855" s="251">
        <f>INDEX('Policy Characteristics'!H:H,MATCH(PolicyLevers!$C855,'Policy Characteristics'!$C:$C,0))</f>
        <v>0.01</v>
      </c>
      <c r="O855" s="189" t="str">
        <f>INDEX('Policy Characteristics'!I:I,MATCH(PolicyLevers!$C855,'Policy Characteristics'!$C:$C,0))</f>
        <v>% of fuel shifted</v>
      </c>
      <c r="P855" s="189" t="str">
        <f>INDEX('Policy Characteristics'!J:J,MATCH(PolicyLevers!$C855,'Policy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5" s="189" t="str">
        <f>INDEX('Policy Characteristics'!K:K,MATCH(PolicyLevers!$C855,'Policy Characteristics'!$C:$C,0))</f>
        <v>industry-ag-main.html#fuel-switching</v>
      </c>
      <c r="R855" s="189" t="str">
        <f>INDEX('Policy Characteristics'!L:L,MATCH(PolicyLevers!$C855,'Policy Characteristics'!$C:$C,0))</f>
        <v>industry-elec-and-hydrogen.html</v>
      </c>
      <c r="S855" s="205">
        <f>INDEX('Policy Characteristics'!M:M,MATCH(PolicyLevers!$C855,'Policy Characteristics'!$C:$C,0))</f>
        <v>0</v>
      </c>
      <c r="T855" s="184">
        <f>INDEX('Policy Characteristics'!N:N,MATCH(PolicyLevers!$C855,'Policy Characteristics'!$C:$C,0))</f>
        <v>0</v>
      </c>
      <c r="U855" s="181">
        <f>INDEX('Policy Characteristics'!O:O,MATCH(PolicyLevers!$C855,'Policy Characteristics'!$C:$C,0))</f>
        <v>0</v>
      </c>
    </row>
    <row r="856" spans="1:21" x14ac:dyDescent="0.25">
      <c r="A856" s="350" t="str">
        <f>INDEX('Policy Characteristics'!A:A,MATCH(PolicyLevers!$C856,'Policy Characteristics'!$C:$C,0))</f>
        <v>Industry</v>
      </c>
      <c r="B856" s="354" t="str">
        <f>INDEX('Policy Characteristics'!B:B,MATCH(PolicyLevers!$C856,'Policy Characteristics'!$C:$C,0))</f>
        <v>Electrification + Hydrogen</v>
      </c>
      <c r="C856" s="189" t="str">
        <f t="shared" si="38"/>
        <v>Fraction of Industrial Fuel Use Shifted to Other Fuels</v>
      </c>
      <c r="D856" s="191" t="s">
        <v>2060</v>
      </c>
      <c r="E856" s="184" t="s">
        <v>806</v>
      </c>
      <c r="F856" s="181" t="s">
        <v>2114</v>
      </c>
      <c r="G856" s="184" t="s">
        <v>2110</v>
      </c>
      <c r="H856" s="43">
        <v>1409</v>
      </c>
      <c r="I856" s="356" t="s">
        <v>332</v>
      </c>
      <c r="J856" s="189" t="str">
        <f>INDEX('Policy Characteristics'!D:D,MATCH(PolicyLevers!$C856,'Policy Characteristics'!$C:$C,0))</f>
        <v>Electrification + Hydrogen</v>
      </c>
      <c r="K856" s="189" t="str">
        <f>INDEX('Policy Characteristics'!E:E,MATCH(PolicyLevers!$C856,'Policy Characteristics'!$C:$C,0))</f>
        <v>indst fuel type shifting</v>
      </c>
      <c r="L856" s="190">
        <f>INDEX('Policy Characteristics'!F:F,MATCH(PolicyLevers!$C856,'Policy Characteristics'!$C:$C,0))</f>
        <v>0</v>
      </c>
      <c r="M856" s="190">
        <f>INDEX('Policy Characteristics'!G:G,MATCH(PolicyLevers!$C856,'Policy Characteristics'!$C:$C,0))</f>
        <v>1</v>
      </c>
      <c r="N856" s="251">
        <f>INDEX('Policy Characteristics'!H:H,MATCH(PolicyLevers!$C856,'Policy Characteristics'!$C:$C,0))</f>
        <v>0.01</v>
      </c>
      <c r="O856" s="189" t="str">
        <f>INDEX('Policy Characteristics'!I:I,MATCH(PolicyLevers!$C856,'Policy Characteristics'!$C:$C,0))</f>
        <v>% of fuel shifted</v>
      </c>
      <c r="P856" s="184" t="str">
        <f>INDEX('Policy Characteristics'!J:J,MATCH(PolicyLevers!$C856,'Policy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6" s="189" t="str">
        <f>INDEX('Policy Characteristics'!K:K,MATCH(PolicyLevers!$C856,'Policy Characteristics'!$C:$C,0))</f>
        <v>industry-ag-main.html#fuel-switching</v>
      </c>
      <c r="R856" s="189" t="str">
        <f>INDEX('Policy Characteristics'!L:L,MATCH(PolicyLevers!$C856,'Policy Characteristics'!$C:$C,0))</f>
        <v>industry-elec-and-hydrogen.html</v>
      </c>
      <c r="S856" s="205">
        <f>INDEX('Policy Characteristics'!M:M,MATCH(PolicyLevers!$C856,'Policy Characteristics'!$C:$C,0))</f>
        <v>0</v>
      </c>
      <c r="T856" s="184">
        <f>INDEX('Policy Characteristics'!N:N,MATCH(PolicyLevers!$C856,'Policy Characteristics'!$C:$C,0))</f>
        <v>0</v>
      </c>
      <c r="U856" s="181">
        <f>INDEX('Policy Characteristics'!O:O,MATCH(PolicyLevers!$C856,'Policy Characteristics'!$C:$C,0))</f>
        <v>0</v>
      </c>
    </row>
    <row r="857" spans="1:21" x14ac:dyDescent="0.25">
      <c r="A857" s="350" t="str">
        <f>INDEX('Policy Characteristics'!A:A,MATCH(PolicyLevers!$C857,'Policy Characteristics'!$C:$C,0))</f>
        <v>Industry</v>
      </c>
      <c r="B857" s="354" t="str">
        <f>INDEX('Policy Characteristics'!B:B,MATCH(PolicyLevers!$C857,'Policy Characteristics'!$C:$C,0))</f>
        <v>Electrification + Hydrogen</v>
      </c>
      <c r="C857" s="189" t="str">
        <f t="shared" si="38"/>
        <v>Fraction of Industrial Fuel Use Shifted to Other Fuels</v>
      </c>
      <c r="D857" s="191" t="s">
        <v>2060</v>
      </c>
      <c r="E857" s="184" t="s">
        <v>808</v>
      </c>
      <c r="F857" s="181" t="s">
        <v>2114</v>
      </c>
      <c r="G857" s="184" t="s">
        <v>2109</v>
      </c>
      <c r="H857" s="43">
        <v>1410</v>
      </c>
      <c r="I857" s="356" t="s">
        <v>332</v>
      </c>
      <c r="J857" s="189" t="str">
        <f>INDEX('Policy Characteristics'!D:D,MATCH(PolicyLevers!$C857,'Policy Characteristics'!$C:$C,0))</f>
        <v>Electrification + Hydrogen</v>
      </c>
      <c r="K857" s="189" t="str">
        <f>INDEX('Policy Characteristics'!E:E,MATCH(PolicyLevers!$C857,'Policy Characteristics'!$C:$C,0))</f>
        <v>indst fuel type shifting</v>
      </c>
      <c r="L857" s="190">
        <f>INDEX('Policy Characteristics'!F:F,MATCH(PolicyLevers!$C857,'Policy Characteristics'!$C:$C,0))</f>
        <v>0</v>
      </c>
      <c r="M857" s="190">
        <f>INDEX('Policy Characteristics'!G:G,MATCH(PolicyLevers!$C857,'Policy Characteristics'!$C:$C,0))</f>
        <v>1</v>
      </c>
      <c r="N857" s="251">
        <f>INDEX('Policy Characteristics'!H:H,MATCH(PolicyLevers!$C857,'Policy Characteristics'!$C:$C,0))</f>
        <v>0.01</v>
      </c>
      <c r="O857" s="189" t="str">
        <f>INDEX('Policy Characteristics'!I:I,MATCH(PolicyLevers!$C857,'Policy Characteristics'!$C:$C,0))</f>
        <v>% of fuel shifted</v>
      </c>
      <c r="P857" s="184" t="str">
        <f>INDEX('Policy Characteristics'!J:J,MATCH(PolicyLevers!$C857,'Policy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7" s="189" t="str">
        <f>INDEX('Policy Characteristics'!K:K,MATCH(PolicyLevers!$C857,'Policy Characteristics'!$C:$C,0))</f>
        <v>industry-ag-main.html#fuel-switching</v>
      </c>
      <c r="R857" s="189" t="str">
        <f>INDEX('Policy Characteristics'!L:L,MATCH(PolicyLevers!$C857,'Policy Characteristics'!$C:$C,0))</f>
        <v>industry-elec-and-hydrogen.html</v>
      </c>
      <c r="S857" s="205">
        <f>INDEX('Policy Characteristics'!M:M,MATCH(PolicyLevers!$C857,'Policy Characteristics'!$C:$C,0))</f>
        <v>0</v>
      </c>
      <c r="T857" s="184">
        <f>INDEX('Policy Characteristics'!N:N,MATCH(PolicyLevers!$C857,'Policy Characteristics'!$C:$C,0))</f>
        <v>0</v>
      </c>
      <c r="U857" s="181">
        <f>INDEX('Policy Characteristics'!O:O,MATCH(PolicyLevers!$C857,'Policy Characteristics'!$C:$C,0))</f>
        <v>0</v>
      </c>
    </row>
    <row r="858" spans="1:21" x14ac:dyDescent="0.25">
      <c r="A858" s="350" t="str">
        <f>INDEX('Policy Characteristics'!A:A,MATCH(PolicyLevers!$C858,'Policy Characteristics'!$C:$C,0))</f>
        <v>Industry</v>
      </c>
      <c r="B858" s="354" t="str">
        <f>INDEX('Policy Characteristics'!B:B,MATCH(PolicyLevers!$C858,'Policy Characteristics'!$C:$C,0))</f>
        <v>Electrification + Hydrogen</v>
      </c>
      <c r="C858" s="189" t="str">
        <f t="shared" si="38"/>
        <v>Fraction of Industrial Fuel Use Shifted to Other Fuels</v>
      </c>
      <c r="D858" s="191" t="s">
        <v>2060</v>
      </c>
      <c r="E858" s="184" t="s">
        <v>810</v>
      </c>
      <c r="F858" s="181" t="s">
        <v>2114</v>
      </c>
      <c r="G858" s="184" t="s">
        <v>2108</v>
      </c>
      <c r="H858" s="43">
        <v>1411</v>
      </c>
      <c r="I858" s="356" t="s">
        <v>332</v>
      </c>
      <c r="J858" s="189" t="str">
        <f>INDEX('Policy Characteristics'!D:D,MATCH(PolicyLevers!$C858,'Policy Characteristics'!$C:$C,0))</f>
        <v>Electrification + Hydrogen</v>
      </c>
      <c r="K858" s="189" t="str">
        <f>INDEX('Policy Characteristics'!E:E,MATCH(PolicyLevers!$C858,'Policy Characteristics'!$C:$C,0))</f>
        <v>indst fuel type shifting</v>
      </c>
      <c r="L858" s="190">
        <f>INDEX('Policy Characteristics'!F:F,MATCH(PolicyLevers!$C858,'Policy Characteristics'!$C:$C,0))</f>
        <v>0</v>
      </c>
      <c r="M858" s="190">
        <f>INDEX('Policy Characteristics'!G:G,MATCH(PolicyLevers!$C858,'Policy Characteristics'!$C:$C,0))</f>
        <v>1</v>
      </c>
      <c r="N858" s="251">
        <f>INDEX('Policy Characteristics'!H:H,MATCH(PolicyLevers!$C858,'Policy Characteristics'!$C:$C,0))</f>
        <v>0.01</v>
      </c>
      <c r="O858" s="189" t="str">
        <f>INDEX('Policy Characteristics'!I:I,MATCH(PolicyLevers!$C858,'Policy Characteristics'!$C:$C,0))</f>
        <v>% of fuel shifted</v>
      </c>
      <c r="P858" s="184" t="str">
        <f>INDEX('Policy Characteristics'!J:J,MATCH(PolicyLevers!$C858,'Policy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8" s="189" t="str">
        <f>INDEX('Policy Characteristics'!K:K,MATCH(PolicyLevers!$C858,'Policy Characteristics'!$C:$C,0))</f>
        <v>industry-ag-main.html#fuel-switching</v>
      </c>
      <c r="R858" s="189" t="str">
        <f>INDEX('Policy Characteristics'!L:L,MATCH(PolicyLevers!$C858,'Policy Characteristics'!$C:$C,0))</f>
        <v>industry-elec-and-hydrogen.html</v>
      </c>
      <c r="S858" s="205">
        <f>INDEX('Policy Characteristics'!M:M,MATCH(PolicyLevers!$C858,'Policy Characteristics'!$C:$C,0))</f>
        <v>0</v>
      </c>
      <c r="T858" s="184">
        <f>INDEX('Policy Characteristics'!N:N,MATCH(PolicyLevers!$C858,'Policy Characteristics'!$C:$C,0))</f>
        <v>0</v>
      </c>
      <c r="U858" s="181">
        <f>INDEX('Policy Characteristics'!O:O,MATCH(PolicyLevers!$C858,'Policy Characteristics'!$C:$C,0))</f>
        <v>0</v>
      </c>
    </row>
    <row r="859" spans="1:21" x14ac:dyDescent="0.25">
      <c r="A859" s="350" t="str">
        <f>INDEX('Policy Characteristics'!A:A,MATCH(PolicyLevers!$C859,'Policy Characteristics'!$C:$C,0))</f>
        <v>Industry</v>
      </c>
      <c r="B859" s="354" t="str">
        <f>INDEX('Policy Characteristics'!B:B,MATCH(PolicyLevers!$C859,'Policy Characteristics'!$C:$C,0))</f>
        <v>Electrification + Hydrogen</v>
      </c>
      <c r="C859" s="189" t="str">
        <f t="shared" si="38"/>
        <v>Fraction of Industrial Fuel Use Shifted to Other Fuels</v>
      </c>
      <c r="D859" s="191" t="s">
        <v>2060</v>
      </c>
      <c r="E859" s="184" t="s">
        <v>812</v>
      </c>
      <c r="F859" s="181" t="s">
        <v>2114</v>
      </c>
      <c r="G859" s="184" t="s">
        <v>2107</v>
      </c>
      <c r="H859" s="43">
        <v>1412</v>
      </c>
      <c r="I859" s="356" t="s">
        <v>332</v>
      </c>
      <c r="J859" s="189" t="str">
        <f>INDEX('Policy Characteristics'!D:D,MATCH(PolicyLevers!$C859,'Policy Characteristics'!$C:$C,0))</f>
        <v>Electrification + Hydrogen</v>
      </c>
      <c r="K859" s="189" t="str">
        <f>INDEX('Policy Characteristics'!E:E,MATCH(PolicyLevers!$C859,'Policy Characteristics'!$C:$C,0))</f>
        <v>indst fuel type shifting</v>
      </c>
      <c r="L859" s="190">
        <f>INDEX('Policy Characteristics'!F:F,MATCH(PolicyLevers!$C859,'Policy Characteristics'!$C:$C,0))</f>
        <v>0</v>
      </c>
      <c r="M859" s="190">
        <f>INDEX('Policy Characteristics'!G:G,MATCH(PolicyLevers!$C859,'Policy Characteristics'!$C:$C,0))</f>
        <v>1</v>
      </c>
      <c r="N859" s="251">
        <f>INDEX('Policy Characteristics'!H:H,MATCH(PolicyLevers!$C859,'Policy Characteristics'!$C:$C,0))</f>
        <v>0.01</v>
      </c>
      <c r="O859" s="189" t="str">
        <f>INDEX('Policy Characteristics'!I:I,MATCH(PolicyLevers!$C859,'Policy Characteristics'!$C:$C,0))</f>
        <v>% of fuel shifted</v>
      </c>
      <c r="P859" s="184" t="str">
        <f>INDEX('Policy Characteristics'!J:J,MATCH(PolicyLevers!$C859,'Policy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59" s="189" t="str">
        <f>INDEX('Policy Characteristics'!K:K,MATCH(PolicyLevers!$C859,'Policy Characteristics'!$C:$C,0))</f>
        <v>industry-ag-main.html#fuel-switching</v>
      </c>
      <c r="R859" s="189" t="str">
        <f>INDEX('Policy Characteristics'!L:L,MATCH(PolicyLevers!$C859,'Policy Characteristics'!$C:$C,0))</f>
        <v>industry-elec-and-hydrogen.html</v>
      </c>
      <c r="S859" s="205">
        <f>INDEX('Policy Characteristics'!M:M,MATCH(PolicyLevers!$C859,'Policy Characteristics'!$C:$C,0))</f>
        <v>0</v>
      </c>
      <c r="T859" s="184">
        <f>INDEX('Policy Characteristics'!N:N,MATCH(PolicyLevers!$C859,'Policy Characteristics'!$C:$C,0))</f>
        <v>0</v>
      </c>
      <c r="U859" s="181">
        <f>INDEX('Policy Characteristics'!O:O,MATCH(PolicyLevers!$C859,'Policy Characteristics'!$C:$C,0))</f>
        <v>0</v>
      </c>
    </row>
    <row r="860" spans="1:21" x14ac:dyDescent="0.25">
      <c r="A860" s="350" t="str">
        <f>INDEX('Policy Characteristics'!A:A,MATCH(PolicyLevers!$C860,'Policy Characteristics'!$C:$C,0))</f>
        <v>Industry</v>
      </c>
      <c r="B860" s="354" t="str">
        <f>INDEX('Policy Characteristics'!B:B,MATCH(PolicyLevers!$C860,'Policy Characteristics'!$C:$C,0))</f>
        <v>Electrification + Hydrogen</v>
      </c>
      <c r="C860" s="189" t="str">
        <f t="shared" si="38"/>
        <v>Fraction of Industrial Fuel Use Shifted to Other Fuels</v>
      </c>
      <c r="D860" s="191" t="s">
        <v>2060</v>
      </c>
      <c r="E860" s="184" t="s">
        <v>814</v>
      </c>
      <c r="F860" s="181" t="s">
        <v>2114</v>
      </c>
      <c r="G860" s="184" t="s">
        <v>2106</v>
      </c>
      <c r="H860" s="43">
        <v>1413</v>
      </c>
      <c r="I860" s="356" t="s">
        <v>332</v>
      </c>
      <c r="J860" s="189" t="str">
        <f>INDEX('Policy Characteristics'!D:D,MATCH(PolicyLevers!$C860,'Policy Characteristics'!$C:$C,0))</f>
        <v>Electrification + Hydrogen</v>
      </c>
      <c r="K860" s="189" t="str">
        <f>INDEX('Policy Characteristics'!E:E,MATCH(PolicyLevers!$C860,'Policy Characteristics'!$C:$C,0))</f>
        <v>indst fuel type shifting</v>
      </c>
      <c r="L860" s="190">
        <f>INDEX('Policy Characteristics'!F:F,MATCH(PolicyLevers!$C860,'Policy Characteristics'!$C:$C,0))</f>
        <v>0</v>
      </c>
      <c r="M860" s="190">
        <f>INDEX('Policy Characteristics'!G:G,MATCH(PolicyLevers!$C860,'Policy Characteristics'!$C:$C,0))</f>
        <v>1</v>
      </c>
      <c r="N860" s="251">
        <f>INDEX('Policy Characteristics'!H:H,MATCH(PolicyLevers!$C860,'Policy Characteristics'!$C:$C,0))</f>
        <v>0.01</v>
      </c>
      <c r="O860" s="189" t="str">
        <f>INDEX('Policy Characteristics'!I:I,MATCH(PolicyLevers!$C860,'Policy Characteristics'!$C:$C,0))</f>
        <v>% of fuel shifted</v>
      </c>
      <c r="P860" s="184" t="str">
        <f>INDEX('Policy Characteristics'!J:J,MATCH(PolicyLevers!$C860,'Policy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0" s="189" t="str">
        <f>INDEX('Policy Characteristics'!K:K,MATCH(PolicyLevers!$C860,'Policy Characteristics'!$C:$C,0))</f>
        <v>industry-ag-main.html#fuel-switching</v>
      </c>
      <c r="R860" s="189" t="str">
        <f>INDEX('Policy Characteristics'!L:L,MATCH(PolicyLevers!$C860,'Policy Characteristics'!$C:$C,0))</f>
        <v>industry-elec-and-hydrogen.html</v>
      </c>
      <c r="S860" s="205">
        <f>INDEX('Policy Characteristics'!M:M,MATCH(PolicyLevers!$C860,'Policy Characteristics'!$C:$C,0))</f>
        <v>0</v>
      </c>
      <c r="T860" s="184">
        <f>INDEX('Policy Characteristics'!N:N,MATCH(PolicyLevers!$C860,'Policy Characteristics'!$C:$C,0))</f>
        <v>0</v>
      </c>
      <c r="U860" s="181">
        <f>INDEX('Policy Characteristics'!O:O,MATCH(PolicyLevers!$C860,'Policy Characteristics'!$C:$C,0))</f>
        <v>0</v>
      </c>
    </row>
    <row r="861" spans="1:21" x14ac:dyDescent="0.25">
      <c r="A861" s="350" t="str">
        <f>INDEX('Policy Characteristics'!A:A,MATCH(PolicyLevers!$C861,'Policy Characteristics'!$C:$C,0))</f>
        <v>Industry</v>
      </c>
      <c r="B861" s="354" t="str">
        <f>INDEX('Policy Characteristics'!B:B,MATCH(PolicyLevers!$C861,'Policy Characteristics'!$C:$C,0))</f>
        <v>Electrification + Hydrogen</v>
      </c>
      <c r="C861" s="189" t="str">
        <f t="shared" si="38"/>
        <v>Fraction of Industrial Fuel Use Shifted to Other Fuels</v>
      </c>
      <c r="D861" s="191" t="s">
        <v>2060</v>
      </c>
      <c r="E861" s="184" t="s">
        <v>816</v>
      </c>
      <c r="F861" s="181" t="s">
        <v>2114</v>
      </c>
      <c r="G861" s="184" t="s">
        <v>2105</v>
      </c>
      <c r="H861" s="43">
        <v>1414</v>
      </c>
      <c r="I861" s="356" t="s">
        <v>332</v>
      </c>
      <c r="J861" s="189" t="str">
        <f>INDEX('Policy Characteristics'!D:D,MATCH(PolicyLevers!$C861,'Policy Characteristics'!$C:$C,0))</f>
        <v>Electrification + Hydrogen</v>
      </c>
      <c r="K861" s="189" t="str">
        <f>INDEX('Policy Characteristics'!E:E,MATCH(PolicyLevers!$C861,'Policy Characteristics'!$C:$C,0))</f>
        <v>indst fuel type shifting</v>
      </c>
      <c r="L861" s="190">
        <f>INDEX('Policy Characteristics'!F:F,MATCH(PolicyLevers!$C861,'Policy Characteristics'!$C:$C,0))</f>
        <v>0</v>
      </c>
      <c r="M861" s="190">
        <f>INDEX('Policy Characteristics'!G:G,MATCH(PolicyLevers!$C861,'Policy Characteristics'!$C:$C,0))</f>
        <v>1</v>
      </c>
      <c r="N861" s="251">
        <f>INDEX('Policy Characteristics'!H:H,MATCH(PolicyLevers!$C861,'Policy Characteristics'!$C:$C,0))</f>
        <v>0.01</v>
      </c>
      <c r="O861" s="189" t="str">
        <f>INDEX('Policy Characteristics'!I:I,MATCH(PolicyLevers!$C861,'Policy Characteristics'!$C:$C,0))</f>
        <v>% of fuel shifted</v>
      </c>
      <c r="P861" s="184" t="str">
        <f>INDEX('Policy Characteristics'!J:J,MATCH(PolicyLevers!$C861,'Policy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1" s="189" t="str">
        <f>INDEX('Policy Characteristics'!K:K,MATCH(PolicyLevers!$C861,'Policy Characteristics'!$C:$C,0))</f>
        <v>industry-ag-main.html#fuel-switching</v>
      </c>
      <c r="R861" s="189" t="str">
        <f>INDEX('Policy Characteristics'!L:L,MATCH(PolicyLevers!$C861,'Policy Characteristics'!$C:$C,0))</f>
        <v>industry-elec-and-hydrogen.html</v>
      </c>
      <c r="S861" s="205">
        <f>INDEX('Policy Characteristics'!M:M,MATCH(PolicyLevers!$C861,'Policy Characteristics'!$C:$C,0))</f>
        <v>0</v>
      </c>
      <c r="T861" s="184">
        <f>INDEX('Policy Characteristics'!N:N,MATCH(PolicyLevers!$C861,'Policy Characteristics'!$C:$C,0))</f>
        <v>0</v>
      </c>
      <c r="U861" s="181">
        <f>INDEX('Policy Characteristics'!O:O,MATCH(PolicyLevers!$C861,'Policy Characteristics'!$C:$C,0))</f>
        <v>0</v>
      </c>
    </row>
    <row r="862" spans="1:21" x14ac:dyDescent="0.25">
      <c r="A862" s="350" t="str">
        <f>INDEX('Policy Characteristics'!A:A,MATCH(PolicyLevers!$C862,'Policy Characteristics'!$C:$C,0))</f>
        <v>Industry</v>
      </c>
      <c r="B862" s="354" t="str">
        <f>INDEX('Policy Characteristics'!B:B,MATCH(PolicyLevers!$C862,'Policy Characteristics'!$C:$C,0))</f>
        <v>Electrification + Hydrogen</v>
      </c>
      <c r="C862" s="189" t="str">
        <f t="shared" si="38"/>
        <v>Fraction of Industrial Fuel Use Shifted to Other Fuels</v>
      </c>
      <c r="D862" s="191" t="s">
        <v>2060</v>
      </c>
      <c r="E862" s="184" t="s">
        <v>818</v>
      </c>
      <c r="F862" s="181" t="s">
        <v>2114</v>
      </c>
      <c r="G862" s="184" t="s">
        <v>2104</v>
      </c>
      <c r="H862" s="43">
        <v>1415</v>
      </c>
      <c r="I862" s="356" t="s">
        <v>332</v>
      </c>
      <c r="J862" s="189" t="str">
        <f>INDEX('Policy Characteristics'!D:D,MATCH(PolicyLevers!$C862,'Policy Characteristics'!$C:$C,0))</f>
        <v>Electrification + Hydrogen</v>
      </c>
      <c r="K862" s="189" t="str">
        <f>INDEX('Policy Characteristics'!E:E,MATCH(PolicyLevers!$C862,'Policy Characteristics'!$C:$C,0))</f>
        <v>indst fuel type shifting</v>
      </c>
      <c r="L862" s="190">
        <f>INDEX('Policy Characteristics'!F:F,MATCH(PolicyLevers!$C862,'Policy Characteristics'!$C:$C,0))</f>
        <v>0</v>
      </c>
      <c r="M862" s="190">
        <f>INDEX('Policy Characteristics'!G:G,MATCH(PolicyLevers!$C862,'Policy Characteristics'!$C:$C,0))</f>
        <v>1</v>
      </c>
      <c r="N862" s="251">
        <f>INDEX('Policy Characteristics'!H:H,MATCH(PolicyLevers!$C862,'Policy Characteristics'!$C:$C,0))</f>
        <v>0.01</v>
      </c>
      <c r="O862" s="189" t="str">
        <f>INDEX('Policy Characteristics'!I:I,MATCH(PolicyLevers!$C862,'Policy Characteristics'!$C:$C,0))</f>
        <v>% of fuel shifted</v>
      </c>
      <c r="P862" s="184" t="str">
        <f>INDEX('Policy Characteristics'!J:J,MATCH(PolicyLevers!$C862,'Policy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2" s="189" t="str">
        <f>INDEX('Policy Characteristics'!K:K,MATCH(PolicyLevers!$C862,'Policy Characteristics'!$C:$C,0))</f>
        <v>industry-ag-main.html#fuel-switching</v>
      </c>
      <c r="R862" s="189" t="str">
        <f>INDEX('Policy Characteristics'!L:L,MATCH(PolicyLevers!$C862,'Policy Characteristics'!$C:$C,0))</f>
        <v>industry-elec-and-hydrogen.html</v>
      </c>
      <c r="S862" s="205">
        <f>INDEX('Policy Characteristics'!M:M,MATCH(PolicyLevers!$C862,'Policy Characteristics'!$C:$C,0))</f>
        <v>0</v>
      </c>
      <c r="T862" s="184">
        <f>INDEX('Policy Characteristics'!N:N,MATCH(PolicyLevers!$C862,'Policy Characteristics'!$C:$C,0))</f>
        <v>0</v>
      </c>
      <c r="U862" s="181">
        <f>INDEX('Policy Characteristics'!O:O,MATCH(PolicyLevers!$C862,'Policy Characteristics'!$C:$C,0))</f>
        <v>0</v>
      </c>
    </row>
    <row r="863" spans="1:21" x14ac:dyDescent="0.25">
      <c r="A863" s="350" t="str">
        <f>INDEX('Policy Characteristics'!A:A,MATCH(PolicyLevers!$C863,'Policy Characteristics'!$C:$C,0))</f>
        <v>Industry</v>
      </c>
      <c r="B863" s="354" t="str">
        <f>INDEX('Policy Characteristics'!B:B,MATCH(PolicyLevers!$C863,'Policy Characteristics'!$C:$C,0))</f>
        <v>Electrification + Hydrogen</v>
      </c>
      <c r="C863" s="189" t="str">
        <f t="shared" si="38"/>
        <v>Fraction of Industrial Fuel Use Shifted to Other Fuels</v>
      </c>
      <c r="D863" s="191" t="s">
        <v>2060</v>
      </c>
      <c r="E863" s="184" t="s">
        <v>820</v>
      </c>
      <c r="F863" s="181" t="s">
        <v>2114</v>
      </c>
      <c r="G863" s="184" t="s">
        <v>2103</v>
      </c>
      <c r="H863" s="43">
        <v>1416</v>
      </c>
      <c r="I863" s="356" t="s">
        <v>332</v>
      </c>
      <c r="J863" s="189" t="str">
        <f>INDEX('Policy Characteristics'!D:D,MATCH(PolicyLevers!$C863,'Policy Characteristics'!$C:$C,0))</f>
        <v>Electrification + Hydrogen</v>
      </c>
      <c r="K863" s="189" t="str">
        <f>INDEX('Policy Characteristics'!E:E,MATCH(PolicyLevers!$C863,'Policy Characteristics'!$C:$C,0))</f>
        <v>indst fuel type shifting</v>
      </c>
      <c r="L863" s="190">
        <f>INDEX('Policy Characteristics'!F:F,MATCH(PolicyLevers!$C863,'Policy Characteristics'!$C:$C,0))</f>
        <v>0</v>
      </c>
      <c r="M863" s="190">
        <f>INDEX('Policy Characteristics'!G:G,MATCH(PolicyLevers!$C863,'Policy Characteristics'!$C:$C,0))</f>
        <v>1</v>
      </c>
      <c r="N863" s="251">
        <f>INDEX('Policy Characteristics'!H:H,MATCH(PolicyLevers!$C863,'Policy Characteristics'!$C:$C,0))</f>
        <v>0.01</v>
      </c>
      <c r="O863" s="189" t="str">
        <f>INDEX('Policy Characteristics'!I:I,MATCH(PolicyLevers!$C863,'Policy Characteristics'!$C:$C,0))</f>
        <v>% of fuel shifted</v>
      </c>
      <c r="P863" s="184" t="str">
        <f>INDEX('Policy Characteristics'!J:J,MATCH(PolicyLevers!$C863,'Policy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3" s="189" t="str">
        <f>INDEX('Policy Characteristics'!K:K,MATCH(PolicyLevers!$C863,'Policy Characteristics'!$C:$C,0))</f>
        <v>industry-ag-main.html#fuel-switching</v>
      </c>
      <c r="R863" s="189" t="str">
        <f>INDEX('Policy Characteristics'!L:L,MATCH(PolicyLevers!$C863,'Policy Characteristics'!$C:$C,0))</f>
        <v>industry-elec-and-hydrogen.html</v>
      </c>
      <c r="S863" s="205">
        <f>INDEX('Policy Characteristics'!M:M,MATCH(PolicyLevers!$C863,'Policy Characteristics'!$C:$C,0))</f>
        <v>0</v>
      </c>
      <c r="T863" s="184">
        <f>INDEX('Policy Characteristics'!N:N,MATCH(PolicyLevers!$C863,'Policy Characteristics'!$C:$C,0))</f>
        <v>0</v>
      </c>
      <c r="U863" s="181">
        <f>INDEX('Policy Characteristics'!O:O,MATCH(PolicyLevers!$C863,'Policy Characteristics'!$C:$C,0))</f>
        <v>0</v>
      </c>
    </row>
    <row r="864" spans="1:21" x14ac:dyDescent="0.25">
      <c r="A864" s="350" t="str">
        <f>INDEX('Policy Characteristics'!A:A,MATCH(PolicyLevers!$C864,'Policy Characteristics'!$C:$C,0))</f>
        <v>Industry</v>
      </c>
      <c r="B864" s="354" t="str">
        <f>INDEX('Policy Characteristics'!B:B,MATCH(PolicyLevers!$C864,'Policy Characteristics'!$C:$C,0))</f>
        <v>Electrification + Hydrogen</v>
      </c>
      <c r="C864" s="189" t="str">
        <f t="shared" ref="C864:C904" si="39">C$655</f>
        <v>Fraction of Industrial Fuel Use Shifted to Other Fuels</v>
      </c>
      <c r="D864" s="191" t="s">
        <v>2060</v>
      </c>
      <c r="E864" s="184" t="s">
        <v>822</v>
      </c>
      <c r="F864" s="181" t="s">
        <v>2114</v>
      </c>
      <c r="G864" s="184" t="s">
        <v>2101</v>
      </c>
      <c r="H864" s="43">
        <v>1417</v>
      </c>
      <c r="I864" s="356" t="s">
        <v>310</v>
      </c>
      <c r="J864" s="189" t="str">
        <f>INDEX('Policy Characteristics'!D:D,MATCH(PolicyLevers!$C864,'Policy Characteristics'!$C:$C,0))</f>
        <v>Electrification + Hydrogen</v>
      </c>
      <c r="K864" s="189" t="str">
        <f>INDEX('Policy Characteristics'!E:E,MATCH(PolicyLevers!$C864,'Policy Characteristics'!$C:$C,0))</f>
        <v>indst fuel type shifting</v>
      </c>
      <c r="L864" s="190">
        <f>INDEX('Policy Characteristics'!F:F,MATCH(PolicyLevers!$C864,'Policy Characteristics'!$C:$C,0))</f>
        <v>0</v>
      </c>
      <c r="M864" s="190">
        <f>INDEX('Policy Characteristics'!G:G,MATCH(PolicyLevers!$C864,'Policy Characteristics'!$C:$C,0))</f>
        <v>1</v>
      </c>
      <c r="N864" s="251">
        <f>INDEX('Policy Characteristics'!H:H,MATCH(PolicyLevers!$C864,'Policy Characteristics'!$C:$C,0))</f>
        <v>0.01</v>
      </c>
      <c r="O864" s="189" t="str">
        <f>INDEX('Policy Characteristics'!I:I,MATCH(PolicyLevers!$C864,'Policy Characteristics'!$C:$C,0))</f>
        <v>% of fuel shifted</v>
      </c>
      <c r="P864" s="189" t="str">
        <f>INDEX('Policy Characteristics'!J:J,MATCH(PolicyLevers!$C864,'Policy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4" s="189" t="str">
        <f>INDEX('Policy Characteristics'!K:K,MATCH(PolicyLevers!$C864,'Policy Characteristics'!$C:$C,0))</f>
        <v>industry-ag-main.html#fuel-switching</v>
      </c>
      <c r="R864" s="189" t="str">
        <f>INDEX('Policy Characteristics'!L:L,MATCH(PolicyLevers!$C864,'Policy Characteristics'!$C:$C,0))</f>
        <v>industry-elec-and-hydrogen.html</v>
      </c>
      <c r="S864" s="205">
        <f>INDEX('Policy Characteristics'!M:M,MATCH(PolicyLevers!$C864,'Policy Characteristics'!$C:$C,0))</f>
        <v>0</v>
      </c>
      <c r="T864" s="184">
        <f>INDEX('Policy Characteristics'!N:N,MATCH(PolicyLevers!$C864,'Policy Characteristics'!$C:$C,0))</f>
        <v>0</v>
      </c>
      <c r="U864" s="181">
        <f>INDEX('Policy Characteristics'!O:O,MATCH(PolicyLevers!$C864,'Policy Characteristics'!$C:$C,0))</f>
        <v>0</v>
      </c>
    </row>
    <row r="865" spans="1:21" x14ac:dyDescent="0.25">
      <c r="A865" s="350" t="str">
        <f>INDEX('Policy Characteristics'!A:A,MATCH(PolicyLevers!$C865,'Policy Characteristics'!$C:$C,0))</f>
        <v>Industry</v>
      </c>
      <c r="B865" s="354" t="str">
        <f>INDEX('Policy Characteristics'!B:B,MATCH(PolicyLevers!$C865,'Policy Characteristics'!$C:$C,0))</f>
        <v>Electrification + Hydrogen</v>
      </c>
      <c r="C865" s="189" t="str">
        <f t="shared" si="39"/>
        <v>Fraction of Industrial Fuel Use Shifted to Other Fuels</v>
      </c>
      <c r="D865" s="191" t="s">
        <v>2058</v>
      </c>
      <c r="E865" s="184" t="s">
        <v>799</v>
      </c>
      <c r="F865" s="181" t="s">
        <v>2113</v>
      </c>
      <c r="G865" s="184" t="s">
        <v>2111</v>
      </c>
      <c r="H865" s="43">
        <v>1418</v>
      </c>
      <c r="I865" s="356" t="s">
        <v>310</v>
      </c>
      <c r="J865" s="189" t="str">
        <f>INDEX('Policy Characteristics'!D:D,MATCH(PolicyLevers!$C865,'Policy Characteristics'!$C:$C,0))</f>
        <v>Electrification + Hydrogen</v>
      </c>
      <c r="K865" s="189" t="str">
        <f>INDEX('Policy Characteristics'!E:E,MATCH(PolicyLevers!$C865,'Policy Characteristics'!$C:$C,0))</f>
        <v>indst fuel type shifting</v>
      </c>
      <c r="L865" s="190">
        <f>INDEX('Policy Characteristics'!F:F,MATCH(PolicyLevers!$C865,'Policy Characteristics'!$C:$C,0))</f>
        <v>0</v>
      </c>
      <c r="M865" s="190">
        <f>INDEX('Policy Characteristics'!G:G,MATCH(PolicyLevers!$C865,'Policy Characteristics'!$C:$C,0))</f>
        <v>1</v>
      </c>
      <c r="N865" s="251">
        <f>INDEX('Policy Characteristics'!H:H,MATCH(PolicyLevers!$C865,'Policy Characteristics'!$C:$C,0))</f>
        <v>0.01</v>
      </c>
      <c r="O865" s="189" t="str">
        <f>INDEX('Policy Characteristics'!I:I,MATCH(PolicyLevers!$C865,'Policy Characteristics'!$C:$C,0))</f>
        <v>% of fuel shifted</v>
      </c>
      <c r="P865" s="189" t="str">
        <f>INDEX('Policy Characteristics'!J:J,MATCH(PolicyLevers!$C865,'Policy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5" s="189" t="str">
        <f>INDEX('Policy Characteristics'!K:K,MATCH(PolicyLevers!$C865,'Policy Characteristics'!$C:$C,0))</f>
        <v>industry-ag-main.html#fuel-switching</v>
      </c>
      <c r="R865" s="189" t="str">
        <f>INDEX('Policy Characteristics'!L:L,MATCH(PolicyLevers!$C865,'Policy Characteristics'!$C:$C,0))</f>
        <v>industry-elec-and-hydrogen.html</v>
      </c>
      <c r="S865" s="205">
        <f>INDEX('Policy Characteristics'!M:M,MATCH(PolicyLevers!$C865,'Policy Characteristics'!$C:$C,0))</f>
        <v>0</v>
      </c>
      <c r="T865" s="184">
        <f>INDEX('Policy Characteristics'!N:N,MATCH(PolicyLevers!$C865,'Policy Characteristics'!$C:$C,0))</f>
        <v>0</v>
      </c>
      <c r="U865" s="181">
        <f>INDEX('Policy Characteristics'!O:O,MATCH(PolicyLevers!$C865,'Policy Characteristics'!$C:$C,0))</f>
        <v>0</v>
      </c>
    </row>
    <row r="866" spans="1:21" x14ac:dyDescent="0.25">
      <c r="A866" s="350" t="str">
        <f>INDEX('Policy Characteristics'!A:A,MATCH(PolicyLevers!$C866,'Policy Characteristics'!$C:$C,0))</f>
        <v>Industry</v>
      </c>
      <c r="B866" s="354" t="str">
        <f>INDEX('Policy Characteristics'!B:B,MATCH(PolicyLevers!$C866,'Policy Characteristics'!$C:$C,0))</f>
        <v>Electrification + Hydrogen</v>
      </c>
      <c r="C866" s="189" t="str">
        <f t="shared" si="39"/>
        <v>Fraction of Industrial Fuel Use Shifted to Other Fuels</v>
      </c>
      <c r="D866" s="191" t="s">
        <v>2058</v>
      </c>
      <c r="E866" s="184" t="s">
        <v>806</v>
      </c>
      <c r="F866" s="181" t="s">
        <v>2113</v>
      </c>
      <c r="G866" s="184" t="s">
        <v>2110</v>
      </c>
      <c r="H866" s="43">
        <v>1419</v>
      </c>
      <c r="I866" s="356" t="s">
        <v>332</v>
      </c>
      <c r="J866" s="189" t="str">
        <f>INDEX('Policy Characteristics'!D:D,MATCH(PolicyLevers!$C866,'Policy Characteristics'!$C:$C,0))</f>
        <v>Electrification + Hydrogen</v>
      </c>
      <c r="K866" s="189" t="str">
        <f>INDEX('Policy Characteristics'!E:E,MATCH(PolicyLevers!$C866,'Policy Characteristics'!$C:$C,0))</f>
        <v>indst fuel type shifting</v>
      </c>
      <c r="L866" s="190">
        <f>INDEX('Policy Characteristics'!F:F,MATCH(PolicyLevers!$C866,'Policy Characteristics'!$C:$C,0))</f>
        <v>0</v>
      </c>
      <c r="M866" s="190">
        <f>INDEX('Policy Characteristics'!G:G,MATCH(PolicyLevers!$C866,'Policy Characteristics'!$C:$C,0))</f>
        <v>1</v>
      </c>
      <c r="N866" s="251">
        <f>INDEX('Policy Characteristics'!H:H,MATCH(PolicyLevers!$C866,'Policy Characteristics'!$C:$C,0))</f>
        <v>0.01</v>
      </c>
      <c r="O866" s="189" t="str">
        <f>INDEX('Policy Characteristics'!I:I,MATCH(PolicyLevers!$C866,'Policy Characteristics'!$C:$C,0))</f>
        <v>% of fuel shifted</v>
      </c>
      <c r="P866" s="184" t="str">
        <f>INDEX('Policy Characteristics'!J:J,MATCH(PolicyLevers!$C866,'Policy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6" s="189" t="str">
        <f>INDEX('Policy Characteristics'!K:K,MATCH(PolicyLevers!$C866,'Policy Characteristics'!$C:$C,0))</f>
        <v>industry-ag-main.html#fuel-switching</v>
      </c>
      <c r="R866" s="189" t="str">
        <f>INDEX('Policy Characteristics'!L:L,MATCH(PolicyLevers!$C866,'Policy Characteristics'!$C:$C,0))</f>
        <v>industry-elec-and-hydrogen.html</v>
      </c>
      <c r="S866" s="205">
        <f>INDEX('Policy Characteristics'!M:M,MATCH(PolicyLevers!$C866,'Policy Characteristics'!$C:$C,0))</f>
        <v>0</v>
      </c>
      <c r="T866" s="184">
        <f>INDEX('Policy Characteristics'!N:N,MATCH(PolicyLevers!$C866,'Policy Characteristics'!$C:$C,0))</f>
        <v>0</v>
      </c>
      <c r="U866" s="181">
        <f>INDEX('Policy Characteristics'!O:O,MATCH(PolicyLevers!$C866,'Policy Characteristics'!$C:$C,0))</f>
        <v>0</v>
      </c>
    </row>
    <row r="867" spans="1:21" x14ac:dyDescent="0.25">
      <c r="A867" s="350" t="str">
        <f>INDEX('Policy Characteristics'!A:A,MATCH(PolicyLevers!$C867,'Policy Characteristics'!$C:$C,0))</f>
        <v>Industry</v>
      </c>
      <c r="B867" s="354" t="str">
        <f>INDEX('Policy Characteristics'!B:B,MATCH(PolicyLevers!$C867,'Policy Characteristics'!$C:$C,0))</f>
        <v>Electrification + Hydrogen</v>
      </c>
      <c r="C867" s="189" t="str">
        <f t="shared" si="39"/>
        <v>Fraction of Industrial Fuel Use Shifted to Other Fuels</v>
      </c>
      <c r="D867" s="191" t="s">
        <v>2058</v>
      </c>
      <c r="E867" s="184" t="s">
        <v>808</v>
      </c>
      <c r="F867" s="181" t="s">
        <v>2113</v>
      </c>
      <c r="G867" s="184" t="s">
        <v>2109</v>
      </c>
      <c r="H867" s="43">
        <v>1420</v>
      </c>
      <c r="I867" s="356" t="s">
        <v>332</v>
      </c>
      <c r="J867" s="189" t="str">
        <f>INDEX('Policy Characteristics'!D:D,MATCH(PolicyLevers!$C867,'Policy Characteristics'!$C:$C,0))</f>
        <v>Electrification + Hydrogen</v>
      </c>
      <c r="K867" s="189" t="str">
        <f>INDEX('Policy Characteristics'!E:E,MATCH(PolicyLevers!$C867,'Policy Characteristics'!$C:$C,0))</f>
        <v>indst fuel type shifting</v>
      </c>
      <c r="L867" s="190">
        <f>INDEX('Policy Characteristics'!F:F,MATCH(PolicyLevers!$C867,'Policy Characteristics'!$C:$C,0))</f>
        <v>0</v>
      </c>
      <c r="M867" s="190">
        <f>INDEX('Policy Characteristics'!G:G,MATCH(PolicyLevers!$C867,'Policy Characteristics'!$C:$C,0))</f>
        <v>1</v>
      </c>
      <c r="N867" s="251">
        <f>INDEX('Policy Characteristics'!H:H,MATCH(PolicyLevers!$C867,'Policy Characteristics'!$C:$C,0))</f>
        <v>0.01</v>
      </c>
      <c r="O867" s="189" t="str">
        <f>INDEX('Policy Characteristics'!I:I,MATCH(PolicyLevers!$C867,'Policy Characteristics'!$C:$C,0))</f>
        <v>% of fuel shifted</v>
      </c>
      <c r="P867" s="184" t="str">
        <f>INDEX('Policy Characteristics'!J:J,MATCH(PolicyLevers!$C867,'Policy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7" s="189" t="str">
        <f>INDEX('Policy Characteristics'!K:K,MATCH(PolicyLevers!$C867,'Policy Characteristics'!$C:$C,0))</f>
        <v>industry-ag-main.html#fuel-switching</v>
      </c>
      <c r="R867" s="189" t="str">
        <f>INDEX('Policy Characteristics'!L:L,MATCH(PolicyLevers!$C867,'Policy Characteristics'!$C:$C,0))</f>
        <v>industry-elec-and-hydrogen.html</v>
      </c>
      <c r="S867" s="205">
        <f>INDEX('Policy Characteristics'!M:M,MATCH(PolicyLevers!$C867,'Policy Characteristics'!$C:$C,0))</f>
        <v>0</v>
      </c>
      <c r="T867" s="184">
        <f>INDEX('Policy Characteristics'!N:N,MATCH(PolicyLevers!$C867,'Policy Characteristics'!$C:$C,0))</f>
        <v>0</v>
      </c>
      <c r="U867" s="181">
        <f>INDEX('Policy Characteristics'!O:O,MATCH(PolicyLevers!$C867,'Policy Characteristics'!$C:$C,0))</f>
        <v>0</v>
      </c>
    </row>
    <row r="868" spans="1:21" x14ac:dyDescent="0.25">
      <c r="A868" s="350" t="str">
        <f>INDEX('Policy Characteristics'!A:A,MATCH(PolicyLevers!$C868,'Policy Characteristics'!$C:$C,0))</f>
        <v>Industry</v>
      </c>
      <c r="B868" s="354" t="str">
        <f>INDEX('Policy Characteristics'!B:B,MATCH(PolicyLevers!$C868,'Policy Characteristics'!$C:$C,0))</f>
        <v>Electrification + Hydrogen</v>
      </c>
      <c r="C868" s="189" t="str">
        <f t="shared" si="39"/>
        <v>Fraction of Industrial Fuel Use Shifted to Other Fuels</v>
      </c>
      <c r="D868" s="191" t="s">
        <v>2058</v>
      </c>
      <c r="E868" s="184" t="s">
        <v>810</v>
      </c>
      <c r="F868" s="181" t="s">
        <v>2113</v>
      </c>
      <c r="G868" s="184" t="s">
        <v>2108</v>
      </c>
      <c r="H868" s="43">
        <v>1421</v>
      </c>
      <c r="I868" s="356" t="s">
        <v>332</v>
      </c>
      <c r="J868" s="189" t="str">
        <f>INDEX('Policy Characteristics'!D:D,MATCH(PolicyLevers!$C868,'Policy Characteristics'!$C:$C,0))</f>
        <v>Electrification + Hydrogen</v>
      </c>
      <c r="K868" s="189" t="str">
        <f>INDEX('Policy Characteristics'!E:E,MATCH(PolicyLevers!$C868,'Policy Characteristics'!$C:$C,0))</f>
        <v>indst fuel type shifting</v>
      </c>
      <c r="L868" s="190">
        <f>INDEX('Policy Characteristics'!F:F,MATCH(PolicyLevers!$C868,'Policy Characteristics'!$C:$C,0))</f>
        <v>0</v>
      </c>
      <c r="M868" s="190">
        <f>INDEX('Policy Characteristics'!G:G,MATCH(PolicyLevers!$C868,'Policy Characteristics'!$C:$C,0))</f>
        <v>1</v>
      </c>
      <c r="N868" s="251">
        <f>INDEX('Policy Characteristics'!H:H,MATCH(PolicyLevers!$C868,'Policy Characteristics'!$C:$C,0))</f>
        <v>0.01</v>
      </c>
      <c r="O868" s="189" t="str">
        <f>INDEX('Policy Characteristics'!I:I,MATCH(PolicyLevers!$C868,'Policy Characteristics'!$C:$C,0))</f>
        <v>% of fuel shifted</v>
      </c>
      <c r="P868" s="184" t="str">
        <f>INDEX('Policy Characteristics'!J:J,MATCH(PolicyLevers!$C868,'Policy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8" s="189" t="str">
        <f>INDEX('Policy Characteristics'!K:K,MATCH(PolicyLevers!$C868,'Policy Characteristics'!$C:$C,0))</f>
        <v>industry-ag-main.html#fuel-switching</v>
      </c>
      <c r="R868" s="189" t="str">
        <f>INDEX('Policy Characteristics'!L:L,MATCH(PolicyLevers!$C868,'Policy Characteristics'!$C:$C,0))</f>
        <v>industry-elec-and-hydrogen.html</v>
      </c>
      <c r="S868" s="205">
        <f>INDEX('Policy Characteristics'!M:M,MATCH(PolicyLevers!$C868,'Policy Characteristics'!$C:$C,0))</f>
        <v>0</v>
      </c>
      <c r="T868" s="184">
        <f>INDEX('Policy Characteristics'!N:N,MATCH(PolicyLevers!$C868,'Policy Characteristics'!$C:$C,0))</f>
        <v>0</v>
      </c>
      <c r="U868" s="181">
        <f>INDEX('Policy Characteristics'!O:O,MATCH(PolicyLevers!$C868,'Policy Characteristics'!$C:$C,0))</f>
        <v>0</v>
      </c>
    </row>
    <row r="869" spans="1:21" x14ac:dyDescent="0.25">
      <c r="A869" s="350" t="str">
        <f>INDEX('Policy Characteristics'!A:A,MATCH(PolicyLevers!$C869,'Policy Characteristics'!$C:$C,0))</f>
        <v>Industry</v>
      </c>
      <c r="B869" s="354" t="str">
        <f>INDEX('Policy Characteristics'!B:B,MATCH(PolicyLevers!$C869,'Policy Characteristics'!$C:$C,0))</f>
        <v>Electrification + Hydrogen</v>
      </c>
      <c r="C869" s="189" t="str">
        <f t="shared" si="39"/>
        <v>Fraction of Industrial Fuel Use Shifted to Other Fuels</v>
      </c>
      <c r="D869" s="191" t="s">
        <v>2058</v>
      </c>
      <c r="E869" s="184" t="s">
        <v>812</v>
      </c>
      <c r="F869" s="181" t="s">
        <v>2113</v>
      </c>
      <c r="G869" s="184" t="s">
        <v>2107</v>
      </c>
      <c r="H869" s="43">
        <v>1422</v>
      </c>
      <c r="I869" s="356" t="s">
        <v>332</v>
      </c>
      <c r="J869" s="189" t="str">
        <f>INDEX('Policy Characteristics'!D:D,MATCH(PolicyLevers!$C869,'Policy Characteristics'!$C:$C,0))</f>
        <v>Electrification + Hydrogen</v>
      </c>
      <c r="K869" s="189" t="str">
        <f>INDEX('Policy Characteristics'!E:E,MATCH(PolicyLevers!$C869,'Policy Characteristics'!$C:$C,0))</f>
        <v>indst fuel type shifting</v>
      </c>
      <c r="L869" s="190">
        <f>INDEX('Policy Characteristics'!F:F,MATCH(PolicyLevers!$C869,'Policy Characteristics'!$C:$C,0))</f>
        <v>0</v>
      </c>
      <c r="M869" s="190">
        <f>INDEX('Policy Characteristics'!G:G,MATCH(PolicyLevers!$C869,'Policy Characteristics'!$C:$C,0))</f>
        <v>1</v>
      </c>
      <c r="N869" s="251">
        <f>INDEX('Policy Characteristics'!H:H,MATCH(PolicyLevers!$C869,'Policy Characteristics'!$C:$C,0))</f>
        <v>0.01</v>
      </c>
      <c r="O869" s="189" t="str">
        <f>INDEX('Policy Characteristics'!I:I,MATCH(PolicyLevers!$C869,'Policy Characteristics'!$C:$C,0))</f>
        <v>% of fuel shifted</v>
      </c>
      <c r="P869" s="184" t="str">
        <f>INDEX('Policy Characteristics'!J:J,MATCH(PolicyLevers!$C869,'Policy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69" s="189" t="str">
        <f>INDEX('Policy Characteristics'!K:K,MATCH(PolicyLevers!$C869,'Policy Characteristics'!$C:$C,0))</f>
        <v>industry-ag-main.html#fuel-switching</v>
      </c>
      <c r="R869" s="189" t="str">
        <f>INDEX('Policy Characteristics'!L:L,MATCH(PolicyLevers!$C869,'Policy Characteristics'!$C:$C,0))</f>
        <v>industry-elec-and-hydrogen.html</v>
      </c>
      <c r="S869" s="205">
        <f>INDEX('Policy Characteristics'!M:M,MATCH(PolicyLevers!$C869,'Policy Characteristics'!$C:$C,0))</f>
        <v>0</v>
      </c>
      <c r="T869" s="184">
        <f>INDEX('Policy Characteristics'!N:N,MATCH(PolicyLevers!$C869,'Policy Characteristics'!$C:$C,0))</f>
        <v>0</v>
      </c>
      <c r="U869" s="181">
        <f>INDEX('Policy Characteristics'!O:O,MATCH(PolicyLevers!$C869,'Policy Characteristics'!$C:$C,0))</f>
        <v>0</v>
      </c>
    </row>
    <row r="870" spans="1:21" x14ac:dyDescent="0.25">
      <c r="A870" s="350" t="str">
        <f>INDEX('Policy Characteristics'!A:A,MATCH(PolicyLevers!$C870,'Policy Characteristics'!$C:$C,0))</f>
        <v>Industry</v>
      </c>
      <c r="B870" s="354" t="str">
        <f>INDEX('Policy Characteristics'!B:B,MATCH(PolicyLevers!$C870,'Policy Characteristics'!$C:$C,0))</f>
        <v>Electrification + Hydrogen</v>
      </c>
      <c r="C870" s="189" t="str">
        <f t="shared" si="39"/>
        <v>Fraction of Industrial Fuel Use Shifted to Other Fuels</v>
      </c>
      <c r="D870" s="191" t="s">
        <v>2058</v>
      </c>
      <c r="E870" s="184" t="s">
        <v>814</v>
      </c>
      <c r="F870" s="181" t="s">
        <v>2113</v>
      </c>
      <c r="G870" s="184" t="s">
        <v>2106</v>
      </c>
      <c r="H870" s="43">
        <v>1423</v>
      </c>
      <c r="I870" s="356" t="s">
        <v>332</v>
      </c>
      <c r="J870" s="189" t="str">
        <f>INDEX('Policy Characteristics'!D:D,MATCH(PolicyLevers!$C870,'Policy Characteristics'!$C:$C,0))</f>
        <v>Electrification + Hydrogen</v>
      </c>
      <c r="K870" s="189" t="str">
        <f>INDEX('Policy Characteristics'!E:E,MATCH(PolicyLevers!$C870,'Policy Characteristics'!$C:$C,0))</f>
        <v>indst fuel type shifting</v>
      </c>
      <c r="L870" s="190">
        <f>INDEX('Policy Characteristics'!F:F,MATCH(PolicyLevers!$C870,'Policy Characteristics'!$C:$C,0))</f>
        <v>0</v>
      </c>
      <c r="M870" s="190">
        <f>INDEX('Policy Characteristics'!G:G,MATCH(PolicyLevers!$C870,'Policy Characteristics'!$C:$C,0))</f>
        <v>1</v>
      </c>
      <c r="N870" s="251">
        <f>INDEX('Policy Characteristics'!H:H,MATCH(PolicyLevers!$C870,'Policy Characteristics'!$C:$C,0))</f>
        <v>0.01</v>
      </c>
      <c r="O870" s="189" t="str">
        <f>INDEX('Policy Characteristics'!I:I,MATCH(PolicyLevers!$C870,'Policy Characteristics'!$C:$C,0))</f>
        <v>% of fuel shifted</v>
      </c>
      <c r="P870" s="184" t="str">
        <f>INDEX('Policy Characteristics'!J:J,MATCH(PolicyLevers!$C870,'Policy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0" s="189" t="str">
        <f>INDEX('Policy Characteristics'!K:K,MATCH(PolicyLevers!$C870,'Policy Characteristics'!$C:$C,0))</f>
        <v>industry-ag-main.html#fuel-switching</v>
      </c>
      <c r="R870" s="189" t="str">
        <f>INDEX('Policy Characteristics'!L:L,MATCH(PolicyLevers!$C870,'Policy Characteristics'!$C:$C,0))</f>
        <v>industry-elec-and-hydrogen.html</v>
      </c>
      <c r="S870" s="205">
        <f>INDEX('Policy Characteristics'!M:M,MATCH(PolicyLevers!$C870,'Policy Characteristics'!$C:$C,0))</f>
        <v>0</v>
      </c>
      <c r="T870" s="184">
        <f>INDEX('Policy Characteristics'!N:N,MATCH(PolicyLevers!$C870,'Policy Characteristics'!$C:$C,0))</f>
        <v>0</v>
      </c>
      <c r="U870" s="181">
        <f>INDEX('Policy Characteristics'!O:O,MATCH(PolicyLevers!$C870,'Policy Characteristics'!$C:$C,0))</f>
        <v>0</v>
      </c>
    </row>
    <row r="871" spans="1:21" x14ac:dyDescent="0.25">
      <c r="A871" s="350" t="str">
        <f>INDEX('Policy Characteristics'!A:A,MATCH(PolicyLevers!$C871,'Policy Characteristics'!$C:$C,0))</f>
        <v>Industry</v>
      </c>
      <c r="B871" s="354" t="str">
        <f>INDEX('Policy Characteristics'!B:B,MATCH(PolicyLevers!$C871,'Policy Characteristics'!$C:$C,0))</f>
        <v>Electrification + Hydrogen</v>
      </c>
      <c r="C871" s="189" t="str">
        <f t="shared" si="39"/>
        <v>Fraction of Industrial Fuel Use Shifted to Other Fuels</v>
      </c>
      <c r="D871" s="191" t="s">
        <v>2058</v>
      </c>
      <c r="E871" s="184" t="s">
        <v>816</v>
      </c>
      <c r="F871" s="181" t="s">
        <v>2113</v>
      </c>
      <c r="G871" s="184" t="s">
        <v>2105</v>
      </c>
      <c r="H871" s="43">
        <v>1424</v>
      </c>
      <c r="I871" s="356" t="s">
        <v>332</v>
      </c>
      <c r="J871" s="189" t="str">
        <f>INDEX('Policy Characteristics'!D:D,MATCH(PolicyLevers!$C871,'Policy Characteristics'!$C:$C,0))</f>
        <v>Electrification + Hydrogen</v>
      </c>
      <c r="K871" s="189" t="str">
        <f>INDEX('Policy Characteristics'!E:E,MATCH(PolicyLevers!$C871,'Policy Characteristics'!$C:$C,0))</f>
        <v>indst fuel type shifting</v>
      </c>
      <c r="L871" s="190">
        <f>INDEX('Policy Characteristics'!F:F,MATCH(PolicyLevers!$C871,'Policy Characteristics'!$C:$C,0))</f>
        <v>0</v>
      </c>
      <c r="M871" s="190">
        <f>INDEX('Policy Characteristics'!G:G,MATCH(PolicyLevers!$C871,'Policy Characteristics'!$C:$C,0))</f>
        <v>1</v>
      </c>
      <c r="N871" s="251">
        <f>INDEX('Policy Characteristics'!H:H,MATCH(PolicyLevers!$C871,'Policy Characteristics'!$C:$C,0))</f>
        <v>0.01</v>
      </c>
      <c r="O871" s="189" t="str">
        <f>INDEX('Policy Characteristics'!I:I,MATCH(PolicyLevers!$C871,'Policy Characteristics'!$C:$C,0))</f>
        <v>% of fuel shifted</v>
      </c>
      <c r="P871" s="184" t="str">
        <f>INDEX('Policy Characteristics'!J:J,MATCH(PolicyLevers!$C871,'Policy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1" s="189" t="str">
        <f>INDEX('Policy Characteristics'!K:K,MATCH(PolicyLevers!$C871,'Policy Characteristics'!$C:$C,0))</f>
        <v>industry-ag-main.html#fuel-switching</v>
      </c>
      <c r="R871" s="189" t="str">
        <f>INDEX('Policy Characteristics'!L:L,MATCH(PolicyLevers!$C871,'Policy Characteristics'!$C:$C,0))</f>
        <v>industry-elec-and-hydrogen.html</v>
      </c>
      <c r="S871" s="205">
        <f>INDEX('Policy Characteristics'!M:M,MATCH(PolicyLevers!$C871,'Policy Characteristics'!$C:$C,0))</f>
        <v>0</v>
      </c>
      <c r="T871" s="184">
        <f>INDEX('Policy Characteristics'!N:N,MATCH(PolicyLevers!$C871,'Policy Characteristics'!$C:$C,0))</f>
        <v>0</v>
      </c>
      <c r="U871" s="181">
        <f>INDEX('Policy Characteristics'!O:O,MATCH(PolicyLevers!$C871,'Policy Characteristics'!$C:$C,0))</f>
        <v>0</v>
      </c>
    </row>
    <row r="872" spans="1:21" x14ac:dyDescent="0.25">
      <c r="A872" s="350" t="str">
        <f>INDEX('Policy Characteristics'!A:A,MATCH(PolicyLevers!$C872,'Policy Characteristics'!$C:$C,0))</f>
        <v>Industry</v>
      </c>
      <c r="B872" s="354" t="str">
        <f>INDEX('Policy Characteristics'!B:B,MATCH(PolicyLevers!$C872,'Policy Characteristics'!$C:$C,0))</f>
        <v>Electrification + Hydrogen</v>
      </c>
      <c r="C872" s="189" t="str">
        <f t="shared" si="39"/>
        <v>Fraction of Industrial Fuel Use Shifted to Other Fuels</v>
      </c>
      <c r="D872" s="191" t="s">
        <v>2058</v>
      </c>
      <c r="E872" s="184" t="s">
        <v>818</v>
      </c>
      <c r="F872" s="181" t="s">
        <v>2113</v>
      </c>
      <c r="G872" s="184" t="s">
        <v>2104</v>
      </c>
      <c r="H872" s="43">
        <v>1425</v>
      </c>
      <c r="I872" s="356" t="s">
        <v>332</v>
      </c>
      <c r="J872" s="189" t="str">
        <f>INDEX('Policy Characteristics'!D:D,MATCH(PolicyLevers!$C872,'Policy Characteristics'!$C:$C,0))</f>
        <v>Electrification + Hydrogen</v>
      </c>
      <c r="K872" s="189" t="str">
        <f>INDEX('Policy Characteristics'!E:E,MATCH(PolicyLevers!$C872,'Policy Characteristics'!$C:$C,0))</f>
        <v>indst fuel type shifting</v>
      </c>
      <c r="L872" s="190">
        <f>INDEX('Policy Characteristics'!F:F,MATCH(PolicyLevers!$C872,'Policy Characteristics'!$C:$C,0))</f>
        <v>0</v>
      </c>
      <c r="M872" s="190">
        <f>INDEX('Policy Characteristics'!G:G,MATCH(PolicyLevers!$C872,'Policy Characteristics'!$C:$C,0))</f>
        <v>1</v>
      </c>
      <c r="N872" s="251">
        <f>INDEX('Policy Characteristics'!H:H,MATCH(PolicyLevers!$C872,'Policy Characteristics'!$C:$C,0))</f>
        <v>0.01</v>
      </c>
      <c r="O872" s="189" t="str">
        <f>INDEX('Policy Characteristics'!I:I,MATCH(PolicyLevers!$C872,'Policy Characteristics'!$C:$C,0))</f>
        <v>% of fuel shifted</v>
      </c>
      <c r="P872" s="184" t="str">
        <f>INDEX('Policy Characteristics'!J:J,MATCH(PolicyLevers!$C872,'Policy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2" s="189" t="str">
        <f>INDEX('Policy Characteristics'!K:K,MATCH(PolicyLevers!$C872,'Policy Characteristics'!$C:$C,0))</f>
        <v>industry-ag-main.html#fuel-switching</v>
      </c>
      <c r="R872" s="189" t="str">
        <f>INDEX('Policy Characteristics'!L:L,MATCH(PolicyLevers!$C872,'Policy Characteristics'!$C:$C,0))</f>
        <v>industry-elec-and-hydrogen.html</v>
      </c>
      <c r="S872" s="205">
        <f>INDEX('Policy Characteristics'!M:M,MATCH(PolicyLevers!$C872,'Policy Characteristics'!$C:$C,0))</f>
        <v>0</v>
      </c>
      <c r="T872" s="184">
        <f>INDEX('Policy Characteristics'!N:N,MATCH(PolicyLevers!$C872,'Policy Characteristics'!$C:$C,0))</f>
        <v>0</v>
      </c>
      <c r="U872" s="181">
        <f>INDEX('Policy Characteristics'!O:O,MATCH(PolicyLevers!$C872,'Policy Characteristics'!$C:$C,0))</f>
        <v>0</v>
      </c>
    </row>
    <row r="873" spans="1:21" x14ac:dyDescent="0.25">
      <c r="A873" s="350" t="str">
        <f>INDEX('Policy Characteristics'!A:A,MATCH(PolicyLevers!$C873,'Policy Characteristics'!$C:$C,0))</f>
        <v>Industry</v>
      </c>
      <c r="B873" s="354" t="str">
        <f>INDEX('Policy Characteristics'!B:B,MATCH(PolicyLevers!$C873,'Policy Characteristics'!$C:$C,0))</f>
        <v>Electrification + Hydrogen</v>
      </c>
      <c r="C873" s="189" t="str">
        <f t="shared" si="39"/>
        <v>Fraction of Industrial Fuel Use Shifted to Other Fuels</v>
      </c>
      <c r="D873" s="191" t="s">
        <v>2058</v>
      </c>
      <c r="E873" s="184" t="s">
        <v>820</v>
      </c>
      <c r="F873" s="181" t="s">
        <v>2113</v>
      </c>
      <c r="G873" s="184" t="s">
        <v>2103</v>
      </c>
      <c r="H873" s="43">
        <v>1426</v>
      </c>
      <c r="I873" s="356" t="s">
        <v>332</v>
      </c>
      <c r="J873" s="189" t="str">
        <f>INDEX('Policy Characteristics'!D:D,MATCH(PolicyLevers!$C873,'Policy Characteristics'!$C:$C,0))</f>
        <v>Electrification + Hydrogen</v>
      </c>
      <c r="K873" s="189" t="str">
        <f>INDEX('Policy Characteristics'!E:E,MATCH(PolicyLevers!$C873,'Policy Characteristics'!$C:$C,0))</f>
        <v>indst fuel type shifting</v>
      </c>
      <c r="L873" s="190">
        <f>INDEX('Policy Characteristics'!F:F,MATCH(PolicyLevers!$C873,'Policy Characteristics'!$C:$C,0))</f>
        <v>0</v>
      </c>
      <c r="M873" s="190">
        <f>INDEX('Policy Characteristics'!G:G,MATCH(PolicyLevers!$C873,'Policy Characteristics'!$C:$C,0))</f>
        <v>1</v>
      </c>
      <c r="N873" s="251">
        <f>INDEX('Policy Characteristics'!H:H,MATCH(PolicyLevers!$C873,'Policy Characteristics'!$C:$C,0))</f>
        <v>0.01</v>
      </c>
      <c r="O873" s="189" t="str">
        <f>INDEX('Policy Characteristics'!I:I,MATCH(PolicyLevers!$C873,'Policy Characteristics'!$C:$C,0))</f>
        <v>% of fuel shifted</v>
      </c>
      <c r="P873" s="184" t="str">
        <f>INDEX('Policy Characteristics'!J:J,MATCH(PolicyLevers!$C873,'Policy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3" s="189" t="str">
        <f>INDEX('Policy Characteristics'!K:K,MATCH(PolicyLevers!$C873,'Policy Characteristics'!$C:$C,0))</f>
        <v>industry-ag-main.html#fuel-switching</v>
      </c>
      <c r="R873" s="189" t="str">
        <f>INDEX('Policy Characteristics'!L:L,MATCH(PolicyLevers!$C873,'Policy Characteristics'!$C:$C,0))</f>
        <v>industry-elec-and-hydrogen.html</v>
      </c>
      <c r="S873" s="205">
        <f>INDEX('Policy Characteristics'!M:M,MATCH(PolicyLevers!$C873,'Policy Characteristics'!$C:$C,0))</f>
        <v>0</v>
      </c>
      <c r="T873" s="184">
        <f>INDEX('Policy Characteristics'!N:N,MATCH(PolicyLevers!$C873,'Policy Characteristics'!$C:$C,0))</f>
        <v>0</v>
      </c>
      <c r="U873" s="181">
        <f>INDEX('Policy Characteristics'!O:O,MATCH(PolicyLevers!$C873,'Policy Characteristics'!$C:$C,0))</f>
        <v>0</v>
      </c>
    </row>
    <row r="874" spans="1:21" x14ac:dyDescent="0.25">
      <c r="A874" s="350" t="str">
        <f>INDEX('Policy Characteristics'!A:A,MATCH(PolicyLevers!$C874,'Policy Characteristics'!$C:$C,0))</f>
        <v>Industry</v>
      </c>
      <c r="B874" s="354" t="str">
        <f>INDEX('Policy Characteristics'!B:B,MATCH(PolicyLevers!$C874,'Policy Characteristics'!$C:$C,0))</f>
        <v>Electrification + Hydrogen</v>
      </c>
      <c r="C874" s="189" t="str">
        <f t="shared" si="39"/>
        <v>Fraction of Industrial Fuel Use Shifted to Other Fuels</v>
      </c>
      <c r="D874" s="191" t="s">
        <v>2058</v>
      </c>
      <c r="E874" s="184" t="s">
        <v>822</v>
      </c>
      <c r="F874" s="181" t="s">
        <v>2113</v>
      </c>
      <c r="G874" s="184" t="s">
        <v>2101</v>
      </c>
      <c r="H874" s="43">
        <v>1427</v>
      </c>
      <c r="I874" s="356" t="s">
        <v>310</v>
      </c>
      <c r="J874" s="189" t="str">
        <f>INDEX('Policy Characteristics'!D:D,MATCH(PolicyLevers!$C874,'Policy Characteristics'!$C:$C,0))</f>
        <v>Electrification + Hydrogen</v>
      </c>
      <c r="K874" s="189" t="str">
        <f>INDEX('Policy Characteristics'!E:E,MATCH(PolicyLevers!$C874,'Policy Characteristics'!$C:$C,0))</f>
        <v>indst fuel type shifting</v>
      </c>
      <c r="L874" s="190">
        <f>INDEX('Policy Characteristics'!F:F,MATCH(PolicyLevers!$C874,'Policy Characteristics'!$C:$C,0))</f>
        <v>0</v>
      </c>
      <c r="M874" s="190">
        <f>INDEX('Policy Characteristics'!G:G,MATCH(PolicyLevers!$C874,'Policy Characteristics'!$C:$C,0))</f>
        <v>1</v>
      </c>
      <c r="N874" s="251">
        <f>INDEX('Policy Characteristics'!H:H,MATCH(PolicyLevers!$C874,'Policy Characteristics'!$C:$C,0))</f>
        <v>0.01</v>
      </c>
      <c r="O874" s="189" t="str">
        <f>INDEX('Policy Characteristics'!I:I,MATCH(PolicyLevers!$C874,'Policy Characteristics'!$C:$C,0))</f>
        <v>% of fuel shifted</v>
      </c>
      <c r="P874" s="189" t="str">
        <f>INDEX('Policy Characteristics'!J:J,MATCH(PolicyLevers!$C874,'Policy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4" s="189" t="str">
        <f>INDEX('Policy Characteristics'!K:K,MATCH(PolicyLevers!$C874,'Policy Characteristics'!$C:$C,0))</f>
        <v>industry-ag-main.html#fuel-switching</v>
      </c>
      <c r="R874" s="189" t="str">
        <f>INDEX('Policy Characteristics'!L:L,MATCH(PolicyLevers!$C874,'Policy Characteristics'!$C:$C,0))</f>
        <v>industry-elec-and-hydrogen.html</v>
      </c>
      <c r="S874" s="205">
        <f>INDEX('Policy Characteristics'!M:M,MATCH(PolicyLevers!$C874,'Policy Characteristics'!$C:$C,0))</f>
        <v>0</v>
      </c>
      <c r="T874" s="184">
        <f>INDEX('Policy Characteristics'!N:N,MATCH(PolicyLevers!$C874,'Policy Characteristics'!$C:$C,0))</f>
        <v>0</v>
      </c>
      <c r="U874" s="181">
        <f>INDEX('Policy Characteristics'!O:O,MATCH(PolicyLevers!$C874,'Policy Characteristics'!$C:$C,0))</f>
        <v>0</v>
      </c>
    </row>
    <row r="875" spans="1:21" x14ac:dyDescent="0.25">
      <c r="A875" s="350" t="str">
        <f>INDEX('Policy Characteristics'!A:A,MATCH(PolicyLevers!$C875,'Policy Characteristics'!$C:$C,0))</f>
        <v>Industry</v>
      </c>
      <c r="B875" s="354" t="str">
        <f>INDEX('Policy Characteristics'!B:B,MATCH(PolicyLevers!$C875,'Policy Characteristics'!$C:$C,0))</f>
        <v>Electrification + Hydrogen</v>
      </c>
      <c r="C875" s="189" t="str">
        <f t="shared" si="39"/>
        <v>Fraction of Industrial Fuel Use Shifted to Other Fuels</v>
      </c>
      <c r="D875" s="191" t="s">
        <v>2056</v>
      </c>
      <c r="E875" s="184" t="s">
        <v>799</v>
      </c>
      <c r="F875" s="181" t="s">
        <v>2099</v>
      </c>
      <c r="G875" s="184" t="s">
        <v>2111</v>
      </c>
      <c r="H875" s="43">
        <v>1428</v>
      </c>
      <c r="I875" s="356" t="s">
        <v>310</v>
      </c>
      <c r="J875" s="189" t="str">
        <f>INDEX('Policy Characteristics'!D:D,MATCH(PolicyLevers!$C875,'Policy Characteristics'!$C:$C,0))</f>
        <v>Electrification + Hydrogen</v>
      </c>
      <c r="K875" s="189" t="str">
        <f>INDEX('Policy Characteristics'!E:E,MATCH(PolicyLevers!$C875,'Policy Characteristics'!$C:$C,0))</f>
        <v>indst fuel type shifting</v>
      </c>
      <c r="L875" s="190">
        <f>INDEX('Policy Characteristics'!F:F,MATCH(PolicyLevers!$C875,'Policy Characteristics'!$C:$C,0))</f>
        <v>0</v>
      </c>
      <c r="M875" s="190">
        <f>INDEX('Policy Characteristics'!G:G,MATCH(PolicyLevers!$C875,'Policy Characteristics'!$C:$C,0))</f>
        <v>1</v>
      </c>
      <c r="N875" s="251">
        <f>INDEX('Policy Characteristics'!H:H,MATCH(PolicyLevers!$C875,'Policy Characteristics'!$C:$C,0))</f>
        <v>0.01</v>
      </c>
      <c r="O875" s="189" t="str">
        <f>INDEX('Policy Characteristics'!I:I,MATCH(PolicyLevers!$C875,'Policy Characteristics'!$C:$C,0))</f>
        <v>% of fuel shifted</v>
      </c>
      <c r="P875" s="189" t="str">
        <f>INDEX('Policy Characteristics'!J:J,MATCH(PolicyLevers!$C875,'Policy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5" s="189" t="str">
        <f>INDEX('Policy Characteristics'!K:K,MATCH(PolicyLevers!$C875,'Policy Characteristics'!$C:$C,0))</f>
        <v>industry-ag-main.html#fuel-switching</v>
      </c>
      <c r="R875" s="189" t="str">
        <f>INDEX('Policy Characteristics'!L:L,MATCH(PolicyLevers!$C875,'Policy Characteristics'!$C:$C,0))</f>
        <v>industry-elec-and-hydrogen.html</v>
      </c>
      <c r="S875" s="205">
        <f>INDEX('Policy Characteristics'!M:M,MATCH(PolicyLevers!$C875,'Policy Characteristics'!$C:$C,0))</f>
        <v>0</v>
      </c>
      <c r="T875" s="184">
        <f>INDEX('Policy Characteristics'!N:N,MATCH(PolicyLevers!$C875,'Policy Characteristics'!$C:$C,0))</f>
        <v>0</v>
      </c>
      <c r="U875" s="181">
        <f>INDEX('Policy Characteristics'!O:O,MATCH(PolicyLevers!$C875,'Policy Characteristics'!$C:$C,0))</f>
        <v>0</v>
      </c>
    </row>
    <row r="876" spans="1:21" x14ac:dyDescent="0.25">
      <c r="A876" s="350" t="str">
        <f>INDEX('Policy Characteristics'!A:A,MATCH(PolicyLevers!$C876,'Policy Characteristics'!$C:$C,0))</f>
        <v>Industry</v>
      </c>
      <c r="B876" s="354" t="str">
        <f>INDEX('Policy Characteristics'!B:B,MATCH(PolicyLevers!$C876,'Policy Characteristics'!$C:$C,0))</f>
        <v>Electrification + Hydrogen</v>
      </c>
      <c r="C876" s="189" t="str">
        <f t="shared" si="39"/>
        <v>Fraction of Industrial Fuel Use Shifted to Other Fuels</v>
      </c>
      <c r="D876" s="191" t="s">
        <v>2056</v>
      </c>
      <c r="E876" s="184" t="s">
        <v>806</v>
      </c>
      <c r="F876" s="181" t="s">
        <v>2099</v>
      </c>
      <c r="G876" s="184" t="s">
        <v>2110</v>
      </c>
      <c r="H876" s="43">
        <v>1429</v>
      </c>
      <c r="I876" s="356" t="s">
        <v>332</v>
      </c>
      <c r="J876" s="189" t="str">
        <f>INDEX('Policy Characteristics'!D:D,MATCH(PolicyLevers!$C876,'Policy Characteristics'!$C:$C,0))</f>
        <v>Electrification + Hydrogen</v>
      </c>
      <c r="K876" s="189" t="str">
        <f>INDEX('Policy Characteristics'!E:E,MATCH(PolicyLevers!$C876,'Policy Characteristics'!$C:$C,0))</f>
        <v>indst fuel type shifting</v>
      </c>
      <c r="L876" s="190">
        <f>INDEX('Policy Characteristics'!F:F,MATCH(PolicyLevers!$C876,'Policy Characteristics'!$C:$C,0))</f>
        <v>0</v>
      </c>
      <c r="M876" s="190">
        <f>INDEX('Policy Characteristics'!G:G,MATCH(PolicyLevers!$C876,'Policy Characteristics'!$C:$C,0))</f>
        <v>1</v>
      </c>
      <c r="N876" s="251">
        <f>INDEX('Policy Characteristics'!H:H,MATCH(PolicyLevers!$C876,'Policy Characteristics'!$C:$C,0))</f>
        <v>0.01</v>
      </c>
      <c r="O876" s="189" t="str">
        <f>INDEX('Policy Characteristics'!I:I,MATCH(PolicyLevers!$C876,'Policy Characteristics'!$C:$C,0))</f>
        <v>% of fuel shifted</v>
      </c>
      <c r="P876" s="184" t="str">
        <f>INDEX('Policy Characteristics'!J:J,MATCH(PolicyLevers!$C876,'Policy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6" s="189" t="str">
        <f>INDEX('Policy Characteristics'!K:K,MATCH(PolicyLevers!$C876,'Policy Characteristics'!$C:$C,0))</f>
        <v>industry-ag-main.html#fuel-switching</v>
      </c>
      <c r="R876" s="189" t="str">
        <f>INDEX('Policy Characteristics'!L:L,MATCH(PolicyLevers!$C876,'Policy Characteristics'!$C:$C,0))</f>
        <v>industry-elec-and-hydrogen.html</v>
      </c>
      <c r="S876" s="205">
        <f>INDEX('Policy Characteristics'!M:M,MATCH(PolicyLevers!$C876,'Policy Characteristics'!$C:$C,0))</f>
        <v>0</v>
      </c>
      <c r="T876" s="184">
        <f>INDEX('Policy Characteristics'!N:N,MATCH(PolicyLevers!$C876,'Policy Characteristics'!$C:$C,0))</f>
        <v>0</v>
      </c>
      <c r="U876" s="181">
        <f>INDEX('Policy Characteristics'!O:O,MATCH(PolicyLevers!$C876,'Policy Characteristics'!$C:$C,0))</f>
        <v>0</v>
      </c>
    </row>
    <row r="877" spans="1:21" x14ac:dyDescent="0.25">
      <c r="A877" s="350" t="str">
        <f>INDEX('Policy Characteristics'!A:A,MATCH(PolicyLevers!$C877,'Policy Characteristics'!$C:$C,0))</f>
        <v>Industry</v>
      </c>
      <c r="B877" s="354" t="str">
        <f>INDEX('Policy Characteristics'!B:B,MATCH(PolicyLevers!$C877,'Policy Characteristics'!$C:$C,0))</f>
        <v>Electrification + Hydrogen</v>
      </c>
      <c r="C877" s="189" t="str">
        <f t="shared" si="39"/>
        <v>Fraction of Industrial Fuel Use Shifted to Other Fuels</v>
      </c>
      <c r="D877" s="191" t="s">
        <v>2056</v>
      </c>
      <c r="E877" s="184" t="s">
        <v>808</v>
      </c>
      <c r="F877" s="181" t="s">
        <v>2099</v>
      </c>
      <c r="G877" s="184" t="s">
        <v>2109</v>
      </c>
      <c r="H877" s="43">
        <v>1430</v>
      </c>
      <c r="I877" s="356" t="s">
        <v>332</v>
      </c>
      <c r="J877" s="189" t="str">
        <f>INDEX('Policy Characteristics'!D:D,MATCH(PolicyLevers!$C877,'Policy Characteristics'!$C:$C,0))</f>
        <v>Electrification + Hydrogen</v>
      </c>
      <c r="K877" s="189" t="str">
        <f>INDEX('Policy Characteristics'!E:E,MATCH(PolicyLevers!$C877,'Policy Characteristics'!$C:$C,0))</f>
        <v>indst fuel type shifting</v>
      </c>
      <c r="L877" s="190">
        <f>INDEX('Policy Characteristics'!F:F,MATCH(PolicyLevers!$C877,'Policy Characteristics'!$C:$C,0))</f>
        <v>0</v>
      </c>
      <c r="M877" s="190">
        <f>INDEX('Policy Characteristics'!G:G,MATCH(PolicyLevers!$C877,'Policy Characteristics'!$C:$C,0))</f>
        <v>1</v>
      </c>
      <c r="N877" s="251">
        <f>INDEX('Policy Characteristics'!H:H,MATCH(PolicyLevers!$C877,'Policy Characteristics'!$C:$C,0))</f>
        <v>0.01</v>
      </c>
      <c r="O877" s="189" t="str">
        <f>INDEX('Policy Characteristics'!I:I,MATCH(PolicyLevers!$C877,'Policy Characteristics'!$C:$C,0))</f>
        <v>% of fuel shifted</v>
      </c>
      <c r="P877" s="184" t="str">
        <f>INDEX('Policy Characteristics'!J:J,MATCH(PolicyLevers!$C877,'Policy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7" s="189" t="str">
        <f>INDEX('Policy Characteristics'!K:K,MATCH(PolicyLevers!$C877,'Policy Characteristics'!$C:$C,0))</f>
        <v>industry-ag-main.html#fuel-switching</v>
      </c>
      <c r="R877" s="189" t="str">
        <f>INDEX('Policy Characteristics'!L:L,MATCH(PolicyLevers!$C877,'Policy Characteristics'!$C:$C,0))</f>
        <v>industry-elec-and-hydrogen.html</v>
      </c>
      <c r="S877" s="205">
        <f>INDEX('Policy Characteristics'!M:M,MATCH(PolicyLevers!$C877,'Policy Characteristics'!$C:$C,0))</f>
        <v>0</v>
      </c>
      <c r="T877" s="184">
        <f>INDEX('Policy Characteristics'!N:N,MATCH(PolicyLevers!$C877,'Policy Characteristics'!$C:$C,0))</f>
        <v>0</v>
      </c>
      <c r="U877" s="181">
        <f>INDEX('Policy Characteristics'!O:O,MATCH(PolicyLevers!$C877,'Policy Characteristics'!$C:$C,0))</f>
        <v>0</v>
      </c>
    </row>
    <row r="878" spans="1:21" x14ac:dyDescent="0.25">
      <c r="A878" s="350" t="str">
        <f>INDEX('Policy Characteristics'!A:A,MATCH(PolicyLevers!$C878,'Policy Characteristics'!$C:$C,0))</f>
        <v>Industry</v>
      </c>
      <c r="B878" s="354" t="str">
        <f>INDEX('Policy Characteristics'!B:B,MATCH(PolicyLevers!$C878,'Policy Characteristics'!$C:$C,0))</f>
        <v>Electrification + Hydrogen</v>
      </c>
      <c r="C878" s="189" t="str">
        <f t="shared" si="39"/>
        <v>Fraction of Industrial Fuel Use Shifted to Other Fuels</v>
      </c>
      <c r="D878" s="191" t="s">
        <v>2056</v>
      </c>
      <c r="E878" s="184" t="s">
        <v>810</v>
      </c>
      <c r="F878" s="181" t="s">
        <v>2099</v>
      </c>
      <c r="G878" s="184" t="s">
        <v>2108</v>
      </c>
      <c r="H878" s="43">
        <v>1431</v>
      </c>
      <c r="I878" s="356" t="s">
        <v>332</v>
      </c>
      <c r="J878" s="189" t="str">
        <f>INDEX('Policy Characteristics'!D:D,MATCH(PolicyLevers!$C878,'Policy Characteristics'!$C:$C,0))</f>
        <v>Electrification + Hydrogen</v>
      </c>
      <c r="K878" s="189" t="str">
        <f>INDEX('Policy Characteristics'!E:E,MATCH(PolicyLevers!$C878,'Policy Characteristics'!$C:$C,0))</f>
        <v>indst fuel type shifting</v>
      </c>
      <c r="L878" s="190">
        <f>INDEX('Policy Characteristics'!F:F,MATCH(PolicyLevers!$C878,'Policy Characteristics'!$C:$C,0))</f>
        <v>0</v>
      </c>
      <c r="M878" s="190">
        <f>INDEX('Policy Characteristics'!G:G,MATCH(PolicyLevers!$C878,'Policy Characteristics'!$C:$C,0))</f>
        <v>1</v>
      </c>
      <c r="N878" s="251">
        <f>INDEX('Policy Characteristics'!H:H,MATCH(PolicyLevers!$C878,'Policy Characteristics'!$C:$C,0))</f>
        <v>0.01</v>
      </c>
      <c r="O878" s="189" t="str">
        <f>INDEX('Policy Characteristics'!I:I,MATCH(PolicyLevers!$C878,'Policy Characteristics'!$C:$C,0))</f>
        <v>% of fuel shifted</v>
      </c>
      <c r="P878" s="184" t="str">
        <f>INDEX('Policy Characteristics'!J:J,MATCH(PolicyLevers!$C878,'Policy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8" s="189" t="str">
        <f>INDEX('Policy Characteristics'!K:K,MATCH(PolicyLevers!$C878,'Policy Characteristics'!$C:$C,0))</f>
        <v>industry-ag-main.html#fuel-switching</v>
      </c>
      <c r="R878" s="189" t="str">
        <f>INDEX('Policy Characteristics'!L:L,MATCH(PolicyLevers!$C878,'Policy Characteristics'!$C:$C,0))</f>
        <v>industry-elec-and-hydrogen.html</v>
      </c>
      <c r="S878" s="205">
        <f>INDEX('Policy Characteristics'!M:M,MATCH(PolicyLevers!$C878,'Policy Characteristics'!$C:$C,0))</f>
        <v>0</v>
      </c>
      <c r="T878" s="184">
        <f>INDEX('Policy Characteristics'!N:N,MATCH(PolicyLevers!$C878,'Policy Characteristics'!$C:$C,0))</f>
        <v>0</v>
      </c>
      <c r="U878" s="181">
        <f>INDEX('Policy Characteristics'!O:O,MATCH(PolicyLevers!$C878,'Policy Characteristics'!$C:$C,0))</f>
        <v>0</v>
      </c>
    </row>
    <row r="879" spans="1:21" x14ac:dyDescent="0.25">
      <c r="A879" s="350" t="str">
        <f>INDEX('Policy Characteristics'!A:A,MATCH(PolicyLevers!$C879,'Policy Characteristics'!$C:$C,0))</f>
        <v>Industry</v>
      </c>
      <c r="B879" s="354" t="str">
        <f>INDEX('Policy Characteristics'!B:B,MATCH(PolicyLevers!$C879,'Policy Characteristics'!$C:$C,0))</f>
        <v>Electrification + Hydrogen</v>
      </c>
      <c r="C879" s="189" t="str">
        <f t="shared" si="39"/>
        <v>Fraction of Industrial Fuel Use Shifted to Other Fuels</v>
      </c>
      <c r="D879" s="191" t="s">
        <v>2056</v>
      </c>
      <c r="E879" s="184" t="s">
        <v>812</v>
      </c>
      <c r="F879" s="181" t="s">
        <v>2099</v>
      </c>
      <c r="G879" s="184" t="s">
        <v>2107</v>
      </c>
      <c r="H879" s="43">
        <v>1432</v>
      </c>
      <c r="I879" s="356" t="s">
        <v>332</v>
      </c>
      <c r="J879" s="189" t="str">
        <f>INDEX('Policy Characteristics'!D:D,MATCH(PolicyLevers!$C879,'Policy Characteristics'!$C:$C,0))</f>
        <v>Electrification + Hydrogen</v>
      </c>
      <c r="K879" s="189" t="str">
        <f>INDEX('Policy Characteristics'!E:E,MATCH(PolicyLevers!$C879,'Policy Characteristics'!$C:$C,0))</f>
        <v>indst fuel type shifting</v>
      </c>
      <c r="L879" s="190">
        <f>INDEX('Policy Characteristics'!F:F,MATCH(PolicyLevers!$C879,'Policy Characteristics'!$C:$C,0))</f>
        <v>0</v>
      </c>
      <c r="M879" s="190">
        <f>INDEX('Policy Characteristics'!G:G,MATCH(PolicyLevers!$C879,'Policy Characteristics'!$C:$C,0))</f>
        <v>1</v>
      </c>
      <c r="N879" s="251">
        <f>INDEX('Policy Characteristics'!H:H,MATCH(PolicyLevers!$C879,'Policy Characteristics'!$C:$C,0))</f>
        <v>0.01</v>
      </c>
      <c r="O879" s="189" t="str">
        <f>INDEX('Policy Characteristics'!I:I,MATCH(PolicyLevers!$C879,'Policy Characteristics'!$C:$C,0))</f>
        <v>% of fuel shifted</v>
      </c>
      <c r="P879" s="184" t="str">
        <f>INDEX('Policy Characteristics'!J:J,MATCH(PolicyLevers!$C879,'Policy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79" s="189" t="str">
        <f>INDEX('Policy Characteristics'!K:K,MATCH(PolicyLevers!$C879,'Policy Characteristics'!$C:$C,0))</f>
        <v>industry-ag-main.html#fuel-switching</v>
      </c>
      <c r="R879" s="189" t="str">
        <f>INDEX('Policy Characteristics'!L:L,MATCH(PolicyLevers!$C879,'Policy Characteristics'!$C:$C,0))</f>
        <v>industry-elec-and-hydrogen.html</v>
      </c>
      <c r="S879" s="205">
        <f>INDEX('Policy Characteristics'!M:M,MATCH(PolicyLevers!$C879,'Policy Characteristics'!$C:$C,0))</f>
        <v>0</v>
      </c>
      <c r="T879" s="184">
        <f>INDEX('Policy Characteristics'!N:N,MATCH(PolicyLevers!$C879,'Policy Characteristics'!$C:$C,0))</f>
        <v>0</v>
      </c>
      <c r="U879" s="181">
        <f>INDEX('Policy Characteristics'!O:O,MATCH(PolicyLevers!$C879,'Policy Characteristics'!$C:$C,0))</f>
        <v>0</v>
      </c>
    </row>
    <row r="880" spans="1:21" x14ac:dyDescent="0.25">
      <c r="A880" s="350" t="str">
        <f>INDEX('Policy Characteristics'!A:A,MATCH(PolicyLevers!$C880,'Policy Characteristics'!$C:$C,0))</f>
        <v>Industry</v>
      </c>
      <c r="B880" s="354" t="str">
        <f>INDEX('Policy Characteristics'!B:B,MATCH(PolicyLevers!$C880,'Policy Characteristics'!$C:$C,0))</f>
        <v>Electrification + Hydrogen</v>
      </c>
      <c r="C880" s="189" t="str">
        <f t="shared" si="39"/>
        <v>Fraction of Industrial Fuel Use Shifted to Other Fuels</v>
      </c>
      <c r="D880" s="191" t="s">
        <v>2056</v>
      </c>
      <c r="E880" s="184" t="s">
        <v>814</v>
      </c>
      <c r="F880" s="181" t="s">
        <v>2099</v>
      </c>
      <c r="G880" s="184" t="s">
        <v>2106</v>
      </c>
      <c r="H880" s="43">
        <v>1433</v>
      </c>
      <c r="I880" s="356" t="s">
        <v>332</v>
      </c>
      <c r="J880" s="189" t="str">
        <f>INDEX('Policy Characteristics'!D:D,MATCH(PolicyLevers!$C880,'Policy Characteristics'!$C:$C,0))</f>
        <v>Electrification + Hydrogen</v>
      </c>
      <c r="K880" s="189" t="str">
        <f>INDEX('Policy Characteristics'!E:E,MATCH(PolicyLevers!$C880,'Policy Characteristics'!$C:$C,0))</f>
        <v>indst fuel type shifting</v>
      </c>
      <c r="L880" s="190">
        <f>INDEX('Policy Characteristics'!F:F,MATCH(PolicyLevers!$C880,'Policy Characteristics'!$C:$C,0))</f>
        <v>0</v>
      </c>
      <c r="M880" s="190">
        <f>INDEX('Policy Characteristics'!G:G,MATCH(PolicyLevers!$C880,'Policy Characteristics'!$C:$C,0))</f>
        <v>1</v>
      </c>
      <c r="N880" s="251">
        <f>INDEX('Policy Characteristics'!H:H,MATCH(PolicyLevers!$C880,'Policy Characteristics'!$C:$C,0))</f>
        <v>0.01</v>
      </c>
      <c r="O880" s="189" t="str">
        <f>INDEX('Policy Characteristics'!I:I,MATCH(PolicyLevers!$C880,'Policy Characteristics'!$C:$C,0))</f>
        <v>% of fuel shifted</v>
      </c>
      <c r="P880" s="184" t="str">
        <f>INDEX('Policy Characteristics'!J:J,MATCH(PolicyLevers!$C880,'Policy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0" s="189" t="str">
        <f>INDEX('Policy Characteristics'!K:K,MATCH(PolicyLevers!$C880,'Policy Characteristics'!$C:$C,0))</f>
        <v>industry-ag-main.html#fuel-switching</v>
      </c>
      <c r="R880" s="189" t="str">
        <f>INDEX('Policy Characteristics'!L:L,MATCH(PolicyLevers!$C880,'Policy Characteristics'!$C:$C,0))</f>
        <v>industry-elec-and-hydrogen.html</v>
      </c>
      <c r="S880" s="205">
        <f>INDEX('Policy Characteristics'!M:M,MATCH(PolicyLevers!$C880,'Policy Characteristics'!$C:$C,0))</f>
        <v>0</v>
      </c>
      <c r="T880" s="184">
        <f>INDEX('Policy Characteristics'!N:N,MATCH(PolicyLevers!$C880,'Policy Characteristics'!$C:$C,0))</f>
        <v>0</v>
      </c>
      <c r="U880" s="181">
        <f>INDEX('Policy Characteristics'!O:O,MATCH(PolicyLevers!$C880,'Policy Characteristics'!$C:$C,0))</f>
        <v>0</v>
      </c>
    </row>
    <row r="881" spans="1:21" x14ac:dyDescent="0.25">
      <c r="A881" s="350" t="str">
        <f>INDEX('Policy Characteristics'!A:A,MATCH(PolicyLevers!$C881,'Policy Characteristics'!$C:$C,0))</f>
        <v>Industry</v>
      </c>
      <c r="B881" s="354" t="str">
        <f>INDEX('Policy Characteristics'!B:B,MATCH(PolicyLevers!$C881,'Policy Characteristics'!$C:$C,0))</f>
        <v>Electrification + Hydrogen</v>
      </c>
      <c r="C881" s="189" t="str">
        <f t="shared" si="39"/>
        <v>Fraction of Industrial Fuel Use Shifted to Other Fuels</v>
      </c>
      <c r="D881" s="191" t="s">
        <v>2056</v>
      </c>
      <c r="E881" s="184" t="s">
        <v>816</v>
      </c>
      <c r="F881" s="181" t="s">
        <v>2099</v>
      </c>
      <c r="G881" s="184" t="s">
        <v>2105</v>
      </c>
      <c r="H881" s="43">
        <v>1434</v>
      </c>
      <c r="I881" s="356" t="s">
        <v>332</v>
      </c>
      <c r="J881" s="189" t="str">
        <f>INDEX('Policy Characteristics'!D:D,MATCH(PolicyLevers!$C881,'Policy Characteristics'!$C:$C,0))</f>
        <v>Electrification + Hydrogen</v>
      </c>
      <c r="K881" s="189" t="str">
        <f>INDEX('Policy Characteristics'!E:E,MATCH(PolicyLevers!$C881,'Policy Characteristics'!$C:$C,0))</f>
        <v>indst fuel type shifting</v>
      </c>
      <c r="L881" s="190">
        <f>INDEX('Policy Characteristics'!F:F,MATCH(PolicyLevers!$C881,'Policy Characteristics'!$C:$C,0))</f>
        <v>0</v>
      </c>
      <c r="M881" s="190">
        <f>INDEX('Policy Characteristics'!G:G,MATCH(PolicyLevers!$C881,'Policy Characteristics'!$C:$C,0))</f>
        <v>1</v>
      </c>
      <c r="N881" s="251">
        <f>INDEX('Policy Characteristics'!H:H,MATCH(PolicyLevers!$C881,'Policy Characteristics'!$C:$C,0))</f>
        <v>0.01</v>
      </c>
      <c r="O881" s="189" t="str">
        <f>INDEX('Policy Characteristics'!I:I,MATCH(PolicyLevers!$C881,'Policy Characteristics'!$C:$C,0))</f>
        <v>% of fuel shifted</v>
      </c>
      <c r="P881" s="184" t="str">
        <f>INDEX('Policy Characteristics'!J:J,MATCH(PolicyLevers!$C881,'Policy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1" s="189" t="str">
        <f>INDEX('Policy Characteristics'!K:K,MATCH(PolicyLevers!$C881,'Policy Characteristics'!$C:$C,0))</f>
        <v>industry-ag-main.html#fuel-switching</v>
      </c>
      <c r="R881" s="189" t="str">
        <f>INDEX('Policy Characteristics'!L:L,MATCH(PolicyLevers!$C881,'Policy Characteristics'!$C:$C,0))</f>
        <v>industry-elec-and-hydrogen.html</v>
      </c>
      <c r="S881" s="205">
        <f>INDEX('Policy Characteristics'!M:M,MATCH(PolicyLevers!$C881,'Policy Characteristics'!$C:$C,0))</f>
        <v>0</v>
      </c>
      <c r="T881" s="184">
        <f>INDEX('Policy Characteristics'!N:N,MATCH(PolicyLevers!$C881,'Policy Characteristics'!$C:$C,0))</f>
        <v>0</v>
      </c>
      <c r="U881" s="181">
        <f>INDEX('Policy Characteristics'!O:O,MATCH(PolicyLevers!$C881,'Policy Characteristics'!$C:$C,0))</f>
        <v>0</v>
      </c>
    </row>
    <row r="882" spans="1:21" x14ac:dyDescent="0.25">
      <c r="A882" s="350" t="str">
        <f>INDEX('Policy Characteristics'!A:A,MATCH(PolicyLevers!$C882,'Policy Characteristics'!$C:$C,0))</f>
        <v>Industry</v>
      </c>
      <c r="B882" s="354" t="str">
        <f>INDEX('Policy Characteristics'!B:B,MATCH(PolicyLevers!$C882,'Policy Characteristics'!$C:$C,0))</f>
        <v>Electrification + Hydrogen</v>
      </c>
      <c r="C882" s="189" t="str">
        <f t="shared" si="39"/>
        <v>Fraction of Industrial Fuel Use Shifted to Other Fuels</v>
      </c>
      <c r="D882" s="191" t="s">
        <v>2056</v>
      </c>
      <c r="E882" s="184" t="s">
        <v>818</v>
      </c>
      <c r="F882" s="181" t="s">
        <v>2099</v>
      </c>
      <c r="G882" s="184" t="s">
        <v>2104</v>
      </c>
      <c r="H882" s="43">
        <v>1435</v>
      </c>
      <c r="I882" s="356" t="s">
        <v>332</v>
      </c>
      <c r="J882" s="189" t="str">
        <f>INDEX('Policy Characteristics'!D:D,MATCH(PolicyLevers!$C882,'Policy Characteristics'!$C:$C,0))</f>
        <v>Electrification + Hydrogen</v>
      </c>
      <c r="K882" s="189" t="str">
        <f>INDEX('Policy Characteristics'!E:E,MATCH(PolicyLevers!$C882,'Policy Characteristics'!$C:$C,0))</f>
        <v>indst fuel type shifting</v>
      </c>
      <c r="L882" s="190">
        <f>INDEX('Policy Characteristics'!F:F,MATCH(PolicyLevers!$C882,'Policy Characteristics'!$C:$C,0))</f>
        <v>0</v>
      </c>
      <c r="M882" s="190">
        <f>INDEX('Policy Characteristics'!G:G,MATCH(PolicyLevers!$C882,'Policy Characteristics'!$C:$C,0))</f>
        <v>1</v>
      </c>
      <c r="N882" s="251">
        <f>INDEX('Policy Characteristics'!H:H,MATCH(PolicyLevers!$C882,'Policy Characteristics'!$C:$C,0))</f>
        <v>0.01</v>
      </c>
      <c r="O882" s="189" t="str">
        <f>INDEX('Policy Characteristics'!I:I,MATCH(PolicyLevers!$C882,'Policy Characteristics'!$C:$C,0))</f>
        <v>% of fuel shifted</v>
      </c>
      <c r="P882" s="184" t="str">
        <f>INDEX('Policy Characteristics'!J:J,MATCH(PolicyLevers!$C882,'Policy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2" s="189" t="str">
        <f>INDEX('Policy Characteristics'!K:K,MATCH(PolicyLevers!$C882,'Policy Characteristics'!$C:$C,0))</f>
        <v>industry-ag-main.html#fuel-switching</v>
      </c>
      <c r="R882" s="189" t="str">
        <f>INDEX('Policy Characteristics'!L:L,MATCH(PolicyLevers!$C882,'Policy Characteristics'!$C:$C,0))</f>
        <v>industry-elec-and-hydrogen.html</v>
      </c>
      <c r="S882" s="205">
        <f>INDEX('Policy Characteristics'!M:M,MATCH(PolicyLevers!$C882,'Policy Characteristics'!$C:$C,0))</f>
        <v>0</v>
      </c>
      <c r="T882" s="184">
        <f>INDEX('Policy Characteristics'!N:N,MATCH(PolicyLevers!$C882,'Policy Characteristics'!$C:$C,0))</f>
        <v>0</v>
      </c>
      <c r="U882" s="181">
        <f>INDEX('Policy Characteristics'!O:O,MATCH(PolicyLevers!$C882,'Policy Characteristics'!$C:$C,0))</f>
        <v>0</v>
      </c>
    </row>
    <row r="883" spans="1:21" x14ac:dyDescent="0.25">
      <c r="A883" s="350" t="str">
        <f>INDEX('Policy Characteristics'!A:A,MATCH(PolicyLevers!$C883,'Policy Characteristics'!$C:$C,0))</f>
        <v>Industry</v>
      </c>
      <c r="B883" s="354" t="str">
        <f>INDEX('Policy Characteristics'!B:B,MATCH(PolicyLevers!$C883,'Policy Characteristics'!$C:$C,0))</f>
        <v>Electrification + Hydrogen</v>
      </c>
      <c r="C883" s="189" t="str">
        <f t="shared" si="39"/>
        <v>Fraction of Industrial Fuel Use Shifted to Other Fuels</v>
      </c>
      <c r="D883" s="191" t="s">
        <v>2056</v>
      </c>
      <c r="E883" s="184" t="s">
        <v>820</v>
      </c>
      <c r="F883" s="181" t="s">
        <v>2099</v>
      </c>
      <c r="G883" s="184" t="s">
        <v>2103</v>
      </c>
      <c r="H883" s="43">
        <v>1436</v>
      </c>
      <c r="I883" s="356" t="s">
        <v>332</v>
      </c>
      <c r="J883" s="189" t="str">
        <f>INDEX('Policy Characteristics'!D:D,MATCH(PolicyLevers!$C883,'Policy Characteristics'!$C:$C,0))</f>
        <v>Electrification + Hydrogen</v>
      </c>
      <c r="K883" s="189" t="str">
        <f>INDEX('Policy Characteristics'!E:E,MATCH(PolicyLevers!$C883,'Policy Characteristics'!$C:$C,0))</f>
        <v>indst fuel type shifting</v>
      </c>
      <c r="L883" s="190">
        <f>INDEX('Policy Characteristics'!F:F,MATCH(PolicyLevers!$C883,'Policy Characteristics'!$C:$C,0))</f>
        <v>0</v>
      </c>
      <c r="M883" s="190">
        <f>INDEX('Policy Characteristics'!G:G,MATCH(PolicyLevers!$C883,'Policy Characteristics'!$C:$C,0))</f>
        <v>1</v>
      </c>
      <c r="N883" s="251">
        <f>INDEX('Policy Characteristics'!H:H,MATCH(PolicyLevers!$C883,'Policy Characteristics'!$C:$C,0))</f>
        <v>0.01</v>
      </c>
      <c r="O883" s="189" t="str">
        <f>INDEX('Policy Characteristics'!I:I,MATCH(PolicyLevers!$C883,'Policy Characteristics'!$C:$C,0))</f>
        <v>% of fuel shifted</v>
      </c>
      <c r="P883" s="184" t="str">
        <f>INDEX('Policy Characteristics'!J:J,MATCH(PolicyLevers!$C883,'Policy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3" s="189" t="str">
        <f>INDEX('Policy Characteristics'!K:K,MATCH(PolicyLevers!$C883,'Policy Characteristics'!$C:$C,0))</f>
        <v>industry-ag-main.html#fuel-switching</v>
      </c>
      <c r="R883" s="189" t="str">
        <f>INDEX('Policy Characteristics'!L:L,MATCH(PolicyLevers!$C883,'Policy Characteristics'!$C:$C,0))</f>
        <v>industry-elec-and-hydrogen.html</v>
      </c>
      <c r="S883" s="205">
        <f>INDEX('Policy Characteristics'!M:M,MATCH(PolicyLevers!$C883,'Policy Characteristics'!$C:$C,0))</f>
        <v>0</v>
      </c>
      <c r="T883" s="184">
        <f>INDEX('Policy Characteristics'!N:N,MATCH(PolicyLevers!$C883,'Policy Characteristics'!$C:$C,0))</f>
        <v>0</v>
      </c>
      <c r="U883" s="181">
        <f>INDEX('Policy Characteristics'!O:O,MATCH(PolicyLevers!$C883,'Policy Characteristics'!$C:$C,0))</f>
        <v>0</v>
      </c>
    </row>
    <row r="884" spans="1:21" x14ac:dyDescent="0.25">
      <c r="A884" s="350" t="str">
        <f>INDEX('Policy Characteristics'!A:A,MATCH(PolicyLevers!$C884,'Policy Characteristics'!$C:$C,0))</f>
        <v>Industry</v>
      </c>
      <c r="B884" s="354" t="str">
        <f>INDEX('Policy Characteristics'!B:B,MATCH(PolicyLevers!$C884,'Policy Characteristics'!$C:$C,0))</f>
        <v>Electrification + Hydrogen</v>
      </c>
      <c r="C884" s="189" t="str">
        <f t="shared" si="39"/>
        <v>Fraction of Industrial Fuel Use Shifted to Other Fuels</v>
      </c>
      <c r="D884" s="191" t="s">
        <v>2056</v>
      </c>
      <c r="E884" s="184" t="s">
        <v>822</v>
      </c>
      <c r="F884" s="181" t="s">
        <v>2099</v>
      </c>
      <c r="G884" s="184" t="s">
        <v>2101</v>
      </c>
      <c r="H884" s="43">
        <v>1437</v>
      </c>
      <c r="I884" s="356" t="s">
        <v>310</v>
      </c>
      <c r="J884" s="189" t="str">
        <f>INDEX('Policy Characteristics'!D:D,MATCH(PolicyLevers!$C884,'Policy Characteristics'!$C:$C,0))</f>
        <v>Electrification + Hydrogen</v>
      </c>
      <c r="K884" s="189" t="str">
        <f>INDEX('Policy Characteristics'!E:E,MATCH(PolicyLevers!$C884,'Policy Characteristics'!$C:$C,0))</f>
        <v>indst fuel type shifting</v>
      </c>
      <c r="L884" s="190">
        <f>INDEX('Policy Characteristics'!F:F,MATCH(PolicyLevers!$C884,'Policy Characteristics'!$C:$C,0))</f>
        <v>0</v>
      </c>
      <c r="M884" s="190">
        <f>INDEX('Policy Characteristics'!G:G,MATCH(PolicyLevers!$C884,'Policy Characteristics'!$C:$C,0))</f>
        <v>1</v>
      </c>
      <c r="N884" s="251">
        <f>INDEX('Policy Characteristics'!H:H,MATCH(PolicyLevers!$C884,'Policy Characteristics'!$C:$C,0))</f>
        <v>0.01</v>
      </c>
      <c r="O884" s="189" t="str">
        <f>INDEX('Policy Characteristics'!I:I,MATCH(PolicyLevers!$C884,'Policy Characteristics'!$C:$C,0))</f>
        <v>% of fuel shifted</v>
      </c>
      <c r="P884" s="189" t="str">
        <f>INDEX('Policy Characteristics'!J:J,MATCH(PolicyLevers!$C884,'Policy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4" s="189" t="str">
        <f>INDEX('Policy Characteristics'!K:K,MATCH(PolicyLevers!$C884,'Policy Characteristics'!$C:$C,0))</f>
        <v>industry-ag-main.html#fuel-switching</v>
      </c>
      <c r="R884" s="189" t="str">
        <f>INDEX('Policy Characteristics'!L:L,MATCH(PolicyLevers!$C884,'Policy Characteristics'!$C:$C,0))</f>
        <v>industry-elec-and-hydrogen.html</v>
      </c>
      <c r="S884" s="205">
        <f>INDEX('Policy Characteristics'!M:M,MATCH(PolicyLevers!$C884,'Policy Characteristics'!$C:$C,0))</f>
        <v>0</v>
      </c>
      <c r="T884" s="184">
        <f>INDEX('Policy Characteristics'!N:N,MATCH(PolicyLevers!$C884,'Policy Characteristics'!$C:$C,0))</f>
        <v>0</v>
      </c>
      <c r="U884" s="181">
        <f>INDEX('Policy Characteristics'!O:O,MATCH(PolicyLevers!$C884,'Policy Characteristics'!$C:$C,0))</f>
        <v>0</v>
      </c>
    </row>
    <row r="885" spans="1:21" x14ac:dyDescent="0.25">
      <c r="A885" s="350" t="str">
        <f>INDEX('Policy Characteristics'!A:A,MATCH(PolicyLevers!$C885,'Policy Characteristics'!$C:$C,0))</f>
        <v>Industry</v>
      </c>
      <c r="B885" s="354" t="str">
        <f>INDEX('Policy Characteristics'!B:B,MATCH(PolicyLevers!$C885,'Policy Characteristics'!$C:$C,0))</f>
        <v>Electrification + Hydrogen</v>
      </c>
      <c r="C885" s="189" t="str">
        <f t="shared" si="39"/>
        <v>Fraction of Industrial Fuel Use Shifted to Other Fuels</v>
      </c>
      <c r="D885" s="191" t="s">
        <v>2054</v>
      </c>
      <c r="E885" s="184" t="s">
        <v>799</v>
      </c>
      <c r="F885" s="181" t="s">
        <v>2112</v>
      </c>
      <c r="G885" s="184" t="s">
        <v>2111</v>
      </c>
      <c r="H885" s="43">
        <v>1438</v>
      </c>
      <c r="I885" s="356" t="s">
        <v>332</v>
      </c>
      <c r="J885" s="189" t="str">
        <f>INDEX('Policy Characteristics'!D:D,MATCH(PolicyLevers!$C885,'Policy Characteristics'!$C:$C,0))</f>
        <v>Electrification + Hydrogen</v>
      </c>
      <c r="K885" s="189" t="str">
        <f>INDEX('Policy Characteristics'!E:E,MATCH(PolicyLevers!$C885,'Policy Characteristics'!$C:$C,0))</f>
        <v>indst fuel type shifting</v>
      </c>
      <c r="L885" s="190">
        <f>INDEX('Policy Characteristics'!F:F,MATCH(PolicyLevers!$C885,'Policy Characteristics'!$C:$C,0))</f>
        <v>0</v>
      </c>
      <c r="M885" s="190">
        <f>INDEX('Policy Characteristics'!G:G,MATCH(PolicyLevers!$C885,'Policy Characteristics'!$C:$C,0))</f>
        <v>1</v>
      </c>
      <c r="N885" s="251">
        <f>INDEX('Policy Characteristics'!H:H,MATCH(PolicyLevers!$C885,'Policy Characteristics'!$C:$C,0))</f>
        <v>0.01</v>
      </c>
      <c r="O885" s="189" t="str">
        <f>INDEX('Policy Characteristics'!I:I,MATCH(PolicyLevers!$C885,'Policy Characteristics'!$C:$C,0))</f>
        <v>% of fuel shifted</v>
      </c>
      <c r="P885" s="189" t="str">
        <f>INDEX('Policy Characteristics'!J:J,MATCH(PolicyLevers!$C885,'Policy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5" s="189" t="str">
        <f>INDEX('Policy Characteristics'!K:K,MATCH(PolicyLevers!$C885,'Policy Characteristics'!$C:$C,0))</f>
        <v>industry-ag-main.html#fuel-switching</v>
      </c>
      <c r="R885" s="189" t="str">
        <f>INDEX('Policy Characteristics'!L:L,MATCH(PolicyLevers!$C885,'Policy Characteristics'!$C:$C,0))</f>
        <v>industry-elec-and-hydrogen.html</v>
      </c>
      <c r="S885" s="205">
        <f>INDEX('Policy Characteristics'!M:M,MATCH(PolicyLevers!$C885,'Policy Characteristics'!$C:$C,0))</f>
        <v>0</v>
      </c>
      <c r="T885" s="184">
        <f>INDEX('Policy Characteristics'!N:N,MATCH(PolicyLevers!$C885,'Policy Characteristics'!$C:$C,0))</f>
        <v>0</v>
      </c>
      <c r="U885" s="181">
        <f>INDEX('Policy Characteristics'!O:O,MATCH(PolicyLevers!$C885,'Policy Characteristics'!$C:$C,0))</f>
        <v>0</v>
      </c>
    </row>
    <row r="886" spans="1:21" x14ac:dyDescent="0.25">
      <c r="A886" s="350" t="str">
        <f>INDEX('Policy Characteristics'!A:A,MATCH(PolicyLevers!$C886,'Policy Characteristics'!$C:$C,0))</f>
        <v>Industry</v>
      </c>
      <c r="B886" s="354" t="str">
        <f>INDEX('Policy Characteristics'!B:B,MATCH(PolicyLevers!$C886,'Policy Characteristics'!$C:$C,0))</f>
        <v>Electrification + Hydrogen</v>
      </c>
      <c r="C886" s="189" t="str">
        <f t="shared" si="39"/>
        <v>Fraction of Industrial Fuel Use Shifted to Other Fuels</v>
      </c>
      <c r="D886" s="191" t="s">
        <v>2054</v>
      </c>
      <c r="E886" s="184" t="s">
        <v>806</v>
      </c>
      <c r="F886" s="181" t="s">
        <v>2112</v>
      </c>
      <c r="G886" s="184" t="s">
        <v>2110</v>
      </c>
      <c r="H886" s="43">
        <v>1439</v>
      </c>
      <c r="I886" s="356" t="s">
        <v>332</v>
      </c>
      <c r="J886" s="189" t="str">
        <f>INDEX('Policy Characteristics'!D:D,MATCH(PolicyLevers!$C886,'Policy Characteristics'!$C:$C,0))</f>
        <v>Electrification + Hydrogen</v>
      </c>
      <c r="K886" s="189" t="str">
        <f>INDEX('Policy Characteristics'!E:E,MATCH(PolicyLevers!$C886,'Policy Characteristics'!$C:$C,0))</f>
        <v>indst fuel type shifting</v>
      </c>
      <c r="L886" s="190">
        <f>INDEX('Policy Characteristics'!F:F,MATCH(PolicyLevers!$C886,'Policy Characteristics'!$C:$C,0))</f>
        <v>0</v>
      </c>
      <c r="M886" s="190">
        <f>INDEX('Policy Characteristics'!G:G,MATCH(PolicyLevers!$C886,'Policy Characteristics'!$C:$C,0))</f>
        <v>1</v>
      </c>
      <c r="N886" s="251">
        <f>INDEX('Policy Characteristics'!H:H,MATCH(PolicyLevers!$C886,'Policy Characteristics'!$C:$C,0))</f>
        <v>0.01</v>
      </c>
      <c r="O886" s="189" t="str">
        <f>INDEX('Policy Characteristics'!I:I,MATCH(PolicyLevers!$C886,'Policy Characteristics'!$C:$C,0))</f>
        <v>% of fuel shifted</v>
      </c>
      <c r="P886" s="184" t="str">
        <f>INDEX('Policy Characteristics'!J:J,MATCH(PolicyLevers!$C886,'Policy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6" s="189" t="str">
        <f>INDEX('Policy Characteristics'!K:K,MATCH(PolicyLevers!$C886,'Policy Characteristics'!$C:$C,0))</f>
        <v>industry-ag-main.html#fuel-switching</v>
      </c>
      <c r="R886" s="189" t="str">
        <f>INDEX('Policy Characteristics'!L:L,MATCH(PolicyLevers!$C886,'Policy Characteristics'!$C:$C,0))</f>
        <v>industry-elec-and-hydrogen.html</v>
      </c>
      <c r="S886" s="205">
        <f>INDEX('Policy Characteristics'!M:M,MATCH(PolicyLevers!$C886,'Policy Characteristics'!$C:$C,0))</f>
        <v>0</v>
      </c>
      <c r="T886" s="184">
        <f>INDEX('Policy Characteristics'!N:N,MATCH(PolicyLevers!$C886,'Policy Characteristics'!$C:$C,0))</f>
        <v>0</v>
      </c>
      <c r="U886" s="181">
        <f>INDEX('Policy Characteristics'!O:O,MATCH(PolicyLevers!$C886,'Policy Characteristics'!$C:$C,0))</f>
        <v>0</v>
      </c>
    </row>
    <row r="887" spans="1:21" x14ac:dyDescent="0.25">
      <c r="A887" s="350" t="str">
        <f>INDEX('Policy Characteristics'!A:A,MATCH(PolicyLevers!$C887,'Policy Characteristics'!$C:$C,0))</f>
        <v>Industry</v>
      </c>
      <c r="B887" s="354" t="str">
        <f>INDEX('Policy Characteristics'!B:B,MATCH(PolicyLevers!$C887,'Policy Characteristics'!$C:$C,0))</f>
        <v>Electrification + Hydrogen</v>
      </c>
      <c r="C887" s="189" t="str">
        <f t="shared" si="39"/>
        <v>Fraction of Industrial Fuel Use Shifted to Other Fuels</v>
      </c>
      <c r="D887" s="191" t="s">
        <v>2054</v>
      </c>
      <c r="E887" s="184" t="s">
        <v>808</v>
      </c>
      <c r="F887" s="181" t="s">
        <v>2112</v>
      </c>
      <c r="G887" s="184" t="s">
        <v>2109</v>
      </c>
      <c r="H887" s="43">
        <v>1440</v>
      </c>
      <c r="I887" s="356" t="s">
        <v>332</v>
      </c>
      <c r="J887" s="189" t="str">
        <f>INDEX('Policy Characteristics'!D:D,MATCH(PolicyLevers!$C887,'Policy Characteristics'!$C:$C,0))</f>
        <v>Electrification + Hydrogen</v>
      </c>
      <c r="K887" s="189" t="str">
        <f>INDEX('Policy Characteristics'!E:E,MATCH(PolicyLevers!$C887,'Policy Characteristics'!$C:$C,0))</f>
        <v>indst fuel type shifting</v>
      </c>
      <c r="L887" s="190">
        <f>INDEX('Policy Characteristics'!F:F,MATCH(PolicyLevers!$C887,'Policy Characteristics'!$C:$C,0))</f>
        <v>0</v>
      </c>
      <c r="M887" s="190">
        <f>INDEX('Policy Characteristics'!G:G,MATCH(PolicyLevers!$C887,'Policy Characteristics'!$C:$C,0))</f>
        <v>1</v>
      </c>
      <c r="N887" s="251">
        <f>INDEX('Policy Characteristics'!H:H,MATCH(PolicyLevers!$C887,'Policy Characteristics'!$C:$C,0))</f>
        <v>0.01</v>
      </c>
      <c r="O887" s="189" t="str">
        <f>INDEX('Policy Characteristics'!I:I,MATCH(PolicyLevers!$C887,'Policy Characteristics'!$C:$C,0))</f>
        <v>% of fuel shifted</v>
      </c>
      <c r="P887" s="184" t="str">
        <f>INDEX('Policy Characteristics'!J:J,MATCH(PolicyLevers!$C887,'Policy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7" s="189" t="str">
        <f>INDEX('Policy Characteristics'!K:K,MATCH(PolicyLevers!$C887,'Policy Characteristics'!$C:$C,0))</f>
        <v>industry-ag-main.html#fuel-switching</v>
      </c>
      <c r="R887" s="189" t="str">
        <f>INDEX('Policy Characteristics'!L:L,MATCH(PolicyLevers!$C887,'Policy Characteristics'!$C:$C,0))</f>
        <v>industry-elec-and-hydrogen.html</v>
      </c>
      <c r="S887" s="205">
        <f>INDEX('Policy Characteristics'!M:M,MATCH(PolicyLevers!$C887,'Policy Characteristics'!$C:$C,0))</f>
        <v>0</v>
      </c>
      <c r="T887" s="184">
        <f>INDEX('Policy Characteristics'!N:N,MATCH(PolicyLevers!$C887,'Policy Characteristics'!$C:$C,0))</f>
        <v>0</v>
      </c>
      <c r="U887" s="181">
        <f>INDEX('Policy Characteristics'!O:O,MATCH(PolicyLevers!$C887,'Policy Characteristics'!$C:$C,0))</f>
        <v>0</v>
      </c>
    </row>
    <row r="888" spans="1:21" x14ac:dyDescent="0.25">
      <c r="A888" s="350" t="str">
        <f>INDEX('Policy Characteristics'!A:A,MATCH(PolicyLevers!$C888,'Policy Characteristics'!$C:$C,0))</f>
        <v>Industry</v>
      </c>
      <c r="B888" s="354" t="str">
        <f>INDEX('Policy Characteristics'!B:B,MATCH(PolicyLevers!$C888,'Policy Characteristics'!$C:$C,0))</f>
        <v>Electrification + Hydrogen</v>
      </c>
      <c r="C888" s="189" t="str">
        <f t="shared" si="39"/>
        <v>Fraction of Industrial Fuel Use Shifted to Other Fuels</v>
      </c>
      <c r="D888" s="191" t="s">
        <v>2054</v>
      </c>
      <c r="E888" s="184" t="s">
        <v>810</v>
      </c>
      <c r="F888" s="181" t="s">
        <v>2112</v>
      </c>
      <c r="G888" s="184" t="s">
        <v>2108</v>
      </c>
      <c r="H888" s="43">
        <v>1441</v>
      </c>
      <c r="I888" s="356" t="s">
        <v>332</v>
      </c>
      <c r="J888" s="189" t="str">
        <f>INDEX('Policy Characteristics'!D:D,MATCH(PolicyLevers!$C888,'Policy Characteristics'!$C:$C,0))</f>
        <v>Electrification + Hydrogen</v>
      </c>
      <c r="K888" s="189" t="str">
        <f>INDEX('Policy Characteristics'!E:E,MATCH(PolicyLevers!$C888,'Policy Characteristics'!$C:$C,0))</f>
        <v>indst fuel type shifting</v>
      </c>
      <c r="L888" s="190">
        <f>INDEX('Policy Characteristics'!F:F,MATCH(PolicyLevers!$C888,'Policy Characteristics'!$C:$C,0))</f>
        <v>0</v>
      </c>
      <c r="M888" s="190">
        <f>INDEX('Policy Characteristics'!G:G,MATCH(PolicyLevers!$C888,'Policy Characteristics'!$C:$C,0))</f>
        <v>1</v>
      </c>
      <c r="N888" s="251">
        <f>INDEX('Policy Characteristics'!H:H,MATCH(PolicyLevers!$C888,'Policy Characteristics'!$C:$C,0))</f>
        <v>0.01</v>
      </c>
      <c r="O888" s="189" t="str">
        <f>INDEX('Policy Characteristics'!I:I,MATCH(PolicyLevers!$C888,'Policy Characteristics'!$C:$C,0))</f>
        <v>% of fuel shifted</v>
      </c>
      <c r="P888" s="184" t="str">
        <f>INDEX('Policy Characteristics'!J:J,MATCH(PolicyLevers!$C888,'Policy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8" s="189" t="str">
        <f>INDEX('Policy Characteristics'!K:K,MATCH(PolicyLevers!$C888,'Policy Characteristics'!$C:$C,0))</f>
        <v>industry-ag-main.html#fuel-switching</v>
      </c>
      <c r="R888" s="189" t="str">
        <f>INDEX('Policy Characteristics'!L:L,MATCH(PolicyLevers!$C888,'Policy Characteristics'!$C:$C,0))</f>
        <v>industry-elec-and-hydrogen.html</v>
      </c>
      <c r="S888" s="205">
        <f>INDEX('Policy Characteristics'!M:M,MATCH(PolicyLevers!$C888,'Policy Characteristics'!$C:$C,0))</f>
        <v>0</v>
      </c>
      <c r="T888" s="184">
        <f>INDEX('Policy Characteristics'!N:N,MATCH(PolicyLevers!$C888,'Policy Characteristics'!$C:$C,0))</f>
        <v>0</v>
      </c>
      <c r="U888" s="181">
        <f>INDEX('Policy Characteristics'!O:O,MATCH(PolicyLevers!$C888,'Policy Characteristics'!$C:$C,0))</f>
        <v>0</v>
      </c>
    </row>
    <row r="889" spans="1:21" x14ac:dyDescent="0.25">
      <c r="A889" s="350" t="str">
        <f>INDEX('Policy Characteristics'!A:A,MATCH(PolicyLevers!$C889,'Policy Characteristics'!$C:$C,0))</f>
        <v>Industry</v>
      </c>
      <c r="B889" s="354" t="str">
        <f>INDEX('Policy Characteristics'!B:B,MATCH(PolicyLevers!$C889,'Policy Characteristics'!$C:$C,0))</f>
        <v>Electrification + Hydrogen</v>
      </c>
      <c r="C889" s="189" t="str">
        <f t="shared" si="39"/>
        <v>Fraction of Industrial Fuel Use Shifted to Other Fuels</v>
      </c>
      <c r="D889" s="191" t="s">
        <v>2054</v>
      </c>
      <c r="E889" s="184" t="s">
        <v>812</v>
      </c>
      <c r="F889" s="181" t="s">
        <v>2112</v>
      </c>
      <c r="G889" s="184" t="s">
        <v>2107</v>
      </c>
      <c r="H889" s="43">
        <v>1442</v>
      </c>
      <c r="I889" s="356" t="s">
        <v>332</v>
      </c>
      <c r="J889" s="189" t="str">
        <f>INDEX('Policy Characteristics'!D:D,MATCH(PolicyLevers!$C889,'Policy Characteristics'!$C:$C,0))</f>
        <v>Electrification + Hydrogen</v>
      </c>
      <c r="K889" s="189" t="str">
        <f>INDEX('Policy Characteristics'!E:E,MATCH(PolicyLevers!$C889,'Policy Characteristics'!$C:$C,0))</f>
        <v>indst fuel type shifting</v>
      </c>
      <c r="L889" s="190">
        <f>INDEX('Policy Characteristics'!F:F,MATCH(PolicyLevers!$C889,'Policy Characteristics'!$C:$C,0))</f>
        <v>0</v>
      </c>
      <c r="M889" s="190">
        <f>INDEX('Policy Characteristics'!G:G,MATCH(PolicyLevers!$C889,'Policy Characteristics'!$C:$C,0))</f>
        <v>1</v>
      </c>
      <c r="N889" s="251">
        <f>INDEX('Policy Characteristics'!H:H,MATCH(PolicyLevers!$C889,'Policy Characteristics'!$C:$C,0))</f>
        <v>0.01</v>
      </c>
      <c r="O889" s="189" t="str">
        <f>INDEX('Policy Characteristics'!I:I,MATCH(PolicyLevers!$C889,'Policy Characteristics'!$C:$C,0))</f>
        <v>% of fuel shifted</v>
      </c>
      <c r="P889" s="184" t="str">
        <f>INDEX('Policy Characteristics'!J:J,MATCH(PolicyLevers!$C889,'Policy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89" s="189" t="str">
        <f>INDEX('Policy Characteristics'!K:K,MATCH(PolicyLevers!$C889,'Policy Characteristics'!$C:$C,0))</f>
        <v>industry-ag-main.html#fuel-switching</v>
      </c>
      <c r="R889" s="189" t="str">
        <f>INDEX('Policy Characteristics'!L:L,MATCH(PolicyLevers!$C889,'Policy Characteristics'!$C:$C,0))</f>
        <v>industry-elec-and-hydrogen.html</v>
      </c>
      <c r="S889" s="205">
        <f>INDEX('Policy Characteristics'!M:M,MATCH(PolicyLevers!$C889,'Policy Characteristics'!$C:$C,0))</f>
        <v>0</v>
      </c>
      <c r="T889" s="184">
        <f>INDEX('Policy Characteristics'!N:N,MATCH(PolicyLevers!$C889,'Policy Characteristics'!$C:$C,0))</f>
        <v>0</v>
      </c>
      <c r="U889" s="181">
        <f>INDEX('Policy Characteristics'!O:O,MATCH(PolicyLevers!$C889,'Policy Characteristics'!$C:$C,0))</f>
        <v>0</v>
      </c>
    </row>
    <row r="890" spans="1:21" x14ac:dyDescent="0.25">
      <c r="A890" s="350" t="str">
        <f>INDEX('Policy Characteristics'!A:A,MATCH(PolicyLevers!$C890,'Policy Characteristics'!$C:$C,0))</f>
        <v>Industry</v>
      </c>
      <c r="B890" s="354" t="str">
        <f>INDEX('Policy Characteristics'!B:B,MATCH(PolicyLevers!$C890,'Policy Characteristics'!$C:$C,0))</f>
        <v>Electrification + Hydrogen</v>
      </c>
      <c r="C890" s="189" t="str">
        <f t="shared" si="39"/>
        <v>Fraction of Industrial Fuel Use Shifted to Other Fuels</v>
      </c>
      <c r="D890" s="191" t="s">
        <v>2054</v>
      </c>
      <c r="E890" s="184" t="s">
        <v>814</v>
      </c>
      <c r="F890" s="181" t="s">
        <v>2112</v>
      </c>
      <c r="G890" s="184" t="s">
        <v>2106</v>
      </c>
      <c r="H890" s="43">
        <v>1443</v>
      </c>
      <c r="I890" s="356" t="s">
        <v>332</v>
      </c>
      <c r="J890" s="189" t="str">
        <f>INDEX('Policy Characteristics'!D:D,MATCH(PolicyLevers!$C890,'Policy Characteristics'!$C:$C,0))</f>
        <v>Electrification + Hydrogen</v>
      </c>
      <c r="K890" s="189" t="str">
        <f>INDEX('Policy Characteristics'!E:E,MATCH(PolicyLevers!$C890,'Policy Characteristics'!$C:$C,0))</f>
        <v>indst fuel type shifting</v>
      </c>
      <c r="L890" s="190">
        <f>INDEX('Policy Characteristics'!F:F,MATCH(PolicyLevers!$C890,'Policy Characteristics'!$C:$C,0))</f>
        <v>0</v>
      </c>
      <c r="M890" s="190">
        <f>INDEX('Policy Characteristics'!G:G,MATCH(PolicyLevers!$C890,'Policy Characteristics'!$C:$C,0))</f>
        <v>1</v>
      </c>
      <c r="N890" s="251">
        <f>INDEX('Policy Characteristics'!H:H,MATCH(PolicyLevers!$C890,'Policy Characteristics'!$C:$C,0))</f>
        <v>0.01</v>
      </c>
      <c r="O890" s="189" t="str">
        <f>INDEX('Policy Characteristics'!I:I,MATCH(PolicyLevers!$C890,'Policy Characteristics'!$C:$C,0))</f>
        <v>% of fuel shifted</v>
      </c>
      <c r="P890" s="184" t="str">
        <f>INDEX('Policy Characteristics'!J:J,MATCH(PolicyLevers!$C890,'Policy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0" s="189" t="str">
        <f>INDEX('Policy Characteristics'!K:K,MATCH(PolicyLevers!$C890,'Policy Characteristics'!$C:$C,0))</f>
        <v>industry-ag-main.html#fuel-switching</v>
      </c>
      <c r="R890" s="189" t="str">
        <f>INDEX('Policy Characteristics'!L:L,MATCH(PolicyLevers!$C890,'Policy Characteristics'!$C:$C,0))</f>
        <v>industry-elec-and-hydrogen.html</v>
      </c>
      <c r="S890" s="205">
        <f>INDEX('Policy Characteristics'!M:M,MATCH(PolicyLevers!$C890,'Policy Characteristics'!$C:$C,0))</f>
        <v>0</v>
      </c>
      <c r="T890" s="184">
        <f>INDEX('Policy Characteristics'!N:N,MATCH(PolicyLevers!$C890,'Policy Characteristics'!$C:$C,0))</f>
        <v>0</v>
      </c>
      <c r="U890" s="181">
        <f>INDEX('Policy Characteristics'!O:O,MATCH(PolicyLevers!$C890,'Policy Characteristics'!$C:$C,0))</f>
        <v>0</v>
      </c>
    </row>
    <row r="891" spans="1:21" x14ac:dyDescent="0.25">
      <c r="A891" s="350" t="str">
        <f>INDEX('Policy Characteristics'!A:A,MATCH(PolicyLevers!$C891,'Policy Characteristics'!$C:$C,0))</f>
        <v>Industry</v>
      </c>
      <c r="B891" s="354" t="str">
        <f>INDEX('Policy Characteristics'!B:B,MATCH(PolicyLevers!$C891,'Policy Characteristics'!$C:$C,0))</f>
        <v>Electrification + Hydrogen</v>
      </c>
      <c r="C891" s="189" t="str">
        <f t="shared" si="39"/>
        <v>Fraction of Industrial Fuel Use Shifted to Other Fuels</v>
      </c>
      <c r="D891" s="191" t="s">
        <v>2054</v>
      </c>
      <c r="E891" s="184" t="s">
        <v>816</v>
      </c>
      <c r="F891" s="181" t="s">
        <v>2112</v>
      </c>
      <c r="G891" s="184" t="s">
        <v>2105</v>
      </c>
      <c r="H891" s="43">
        <v>1444</v>
      </c>
      <c r="I891" s="356" t="s">
        <v>332</v>
      </c>
      <c r="J891" s="189" t="str">
        <f>INDEX('Policy Characteristics'!D:D,MATCH(PolicyLevers!$C891,'Policy Characteristics'!$C:$C,0))</f>
        <v>Electrification + Hydrogen</v>
      </c>
      <c r="K891" s="189" t="str">
        <f>INDEX('Policy Characteristics'!E:E,MATCH(PolicyLevers!$C891,'Policy Characteristics'!$C:$C,0))</f>
        <v>indst fuel type shifting</v>
      </c>
      <c r="L891" s="190">
        <f>INDEX('Policy Characteristics'!F:F,MATCH(PolicyLevers!$C891,'Policy Characteristics'!$C:$C,0))</f>
        <v>0</v>
      </c>
      <c r="M891" s="190">
        <f>INDEX('Policy Characteristics'!G:G,MATCH(PolicyLevers!$C891,'Policy Characteristics'!$C:$C,0))</f>
        <v>1</v>
      </c>
      <c r="N891" s="251">
        <f>INDEX('Policy Characteristics'!H:H,MATCH(PolicyLevers!$C891,'Policy Characteristics'!$C:$C,0))</f>
        <v>0.01</v>
      </c>
      <c r="O891" s="189" t="str">
        <f>INDEX('Policy Characteristics'!I:I,MATCH(PolicyLevers!$C891,'Policy Characteristics'!$C:$C,0))</f>
        <v>% of fuel shifted</v>
      </c>
      <c r="P891" s="184" t="str">
        <f>INDEX('Policy Characteristics'!J:J,MATCH(PolicyLevers!$C891,'Policy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1" s="189" t="str">
        <f>INDEX('Policy Characteristics'!K:K,MATCH(PolicyLevers!$C891,'Policy Characteristics'!$C:$C,0))</f>
        <v>industry-ag-main.html#fuel-switching</v>
      </c>
      <c r="R891" s="189" t="str">
        <f>INDEX('Policy Characteristics'!L:L,MATCH(PolicyLevers!$C891,'Policy Characteristics'!$C:$C,0))</f>
        <v>industry-elec-and-hydrogen.html</v>
      </c>
      <c r="S891" s="205">
        <f>INDEX('Policy Characteristics'!M:M,MATCH(PolicyLevers!$C891,'Policy Characteristics'!$C:$C,0))</f>
        <v>0</v>
      </c>
      <c r="T891" s="184">
        <f>INDEX('Policy Characteristics'!N:N,MATCH(PolicyLevers!$C891,'Policy Characteristics'!$C:$C,0))</f>
        <v>0</v>
      </c>
      <c r="U891" s="181">
        <f>INDEX('Policy Characteristics'!O:O,MATCH(PolicyLevers!$C891,'Policy Characteristics'!$C:$C,0))</f>
        <v>0</v>
      </c>
    </row>
    <row r="892" spans="1:21" x14ac:dyDescent="0.25">
      <c r="A892" s="350" t="str">
        <f>INDEX('Policy Characteristics'!A:A,MATCH(PolicyLevers!$C892,'Policy Characteristics'!$C:$C,0))</f>
        <v>Industry</v>
      </c>
      <c r="B892" s="354" t="str">
        <f>INDEX('Policy Characteristics'!B:B,MATCH(PolicyLevers!$C892,'Policy Characteristics'!$C:$C,0))</f>
        <v>Electrification + Hydrogen</v>
      </c>
      <c r="C892" s="189" t="str">
        <f t="shared" si="39"/>
        <v>Fraction of Industrial Fuel Use Shifted to Other Fuels</v>
      </c>
      <c r="D892" s="191" t="s">
        <v>2054</v>
      </c>
      <c r="E892" s="184" t="s">
        <v>818</v>
      </c>
      <c r="F892" s="181" t="s">
        <v>2112</v>
      </c>
      <c r="G892" s="184" t="s">
        <v>2104</v>
      </c>
      <c r="H892" s="43">
        <v>1445</v>
      </c>
      <c r="I892" s="356" t="s">
        <v>332</v>
      </c>
      <c r="J892" s="189" t="str">
        <f>INDEX('Policy Characteristics'!D:D,MATCH(PolicyLevers!$C892,'Policy Characteristics'!$C:$C,0))</f>
        <v>Electrification + Hydrogen</v>
      </c>
      <c r="K892" s="189" t="str">
        <f>INDEX('Policy Characteristics'!E:E,MATCH(PolicyLevers!$C892,'Policy Characteristics'!$C:$C,0))</f>
        <v>indst fuel type shifting</v>
      </c>
      <c r="L892" s="190">
        <f>INDEX('Policy Characteristics'!F:F,MATCH(PolicyLevers!$C892,'Policy Characteristics'!$C:$C,0))</f>
        <v>0</v>
      </c>
      <c r="M892" s="190">
        <f>INDEX('Policy Characteristics'!G:G,MATCH(PolicyLevers!$C892,'Policy Characteristics'!$C:$C,0))</f>
        <v>1</v>
      </c>
      <c r="N892" s="251">
        <f>INDEX('Policy Characteristics'!H:H,MATCH(PolicyLevers!$C892,'Policy Characteristics'!$C:$C,0))</f>
        <v>0.01</v>
      </c>
      <c r="O892" s="189" t="str">
        <f>INDEX('Policy Characteristics'!I:I,MATCH(PolicyLevers!$C892,'Policy Characteristics'!$C:$C,0))</f>
        <v>% of fuel shifted</v>
      </c>
      <c r="P892" s="184" t="str">
        <f>INDEX('Policy Characteristics'!J:J,MATCH(PolicyLevers!$C892,'Policy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2" s="189" t="str">
        <f>INDEX('Policy Characteristics'!K:K,MATCH(PolicyLevers!$C892,'Policy Characteristics'!$C:$C,0))</f>
        <v>industry-ag-main.html#fuel-switching</v>
      </c>
      <c r="R892" s="189" t="str">
        <f>INDEX('Policy Characteristics'!L:L,MATCH(PolicyLevers!$C892,'Policy Characteristics'!$C:$C,0))</f>
        <v>industry-elec-and-hydrogen.html</v>
      </c>
      <c r="S892" s="205">
        <f>INDEX('Policy Characteristics'!M:M,MATCH(PolicyLevers!$C892,'Policy Characteristics'!$C:$C,0))</f>
        <v>0</v>
      </c>
      <c r="T892" s="184">
        <f>INDEX('Policy Characteristics'!N:N,MATCH(PolicyLevers!$C892,'Policy Characteristics'!$C:$C,0))</f>
        <v>0</v>
      </c>
      <c r="U892" s="181">
        <f>INDEX('Policy Characteristics'!O:O,MATCH(PolicyLevers!$C892,'Policy Characteristics'!$C:$C,0))</f>
        <v>0</v>
      </c>
    </row>
    <row r="893" spans="1:21" x14ac:dyDescent="0.25">
      <c r="A893" s="350" t="str">
        <f>INDEX('Policy Characteristics'!A:A,MATCH(PolicyLevers!$C893,'Policy Characteristics'!$C:$C,0))</f>
        <v>Industry</v>
      </c>
      <c r="B893" s="354" t="str">
        <f>INDEX('Policy Characteristics'!B:B,MATCH(PolicyLevers!$C893,'Policy Characteristics'!$C:$C,0))</f>
        <v>Electrification + Hydrogen</v>
      </c>
      <c r="C893" s="189" t="str">
        <f t="shared" si="39"/>
        <v>Fraction of Industrial Fuel Use Shifted to Other Fuels</v>
      </c>
      <c r="D893" s="191" t="s">
        <v>2054</v>
      </c>
      <c r="E893" s="184" t="s">
        <v>820</v>
      </c>
      <c r="F893" s="181" t="s">
        <v>2112</v>
      </c>
      <c r="G893" s="184" t="s">
        <v>2103</v>
      </c>
      <c r="H893" s="43">
        <v>1446</v>
      </c>
      <c r="I893" s="356" t="s">
        <v>332</v>
      </c>
      <c r="J893" s="189" t="str">
        <f>INDEX('Policy Characteristics'!D:D,MATCH(PolicyLevers!$C893,'Policy Characteristics'!$C:$C,0))</f>
        <v>Electrification + Hydrogen</v>
      </c>
      <c r="K893" s="189" t="str">
        <f>INDEX('Policy Characteristics'!E:E,MATCH(PolicyLevers!$C893,'Policy Characteristics'!$C:$C,0))</f>
        <v>indst fuel type shifting</v>
      </c>
      <c r="L893" s="190">
        <f>INDEX('Policy Characteristics'!F:F,MATCH(PolicyLevers!$C893,'Policy Characteristics'!$C:$C,0))</f>
        <v>0</v>
      </c>
      <c r="M893" s="190">
        <f>INDEX('Policy Characteristics'!G:G,MATCH(PolicyLevers!$C893,'Policy Characteristics'!$C:$C,0))</f>
        <v>1</v>
      </c>
      <c r="N893" s="251">
        <f>INDEX('Policy Characteristics'!H:H,MATCH(PolicyLevers!$C893,'Policy Characteristics'!$C:$C,0))</f>
        <v>0.01</v>
      </c>
      <c r="O893" s="189" t="str">
        <f>INDEX('Policy Characteristics'!I:I,MATCH(PolicyLevers!$C893,'Policy Characteristics'!$C:$C,0))</f>
        <v>% of fuel shifted</v>
      </c>
      <c r="P893" s="184" t="str">
        <f>INDEX('Policy Characteristics'!J:J,MATCH(PolicyLevers!$C893,'Policy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3" s="189" t="str">
        <f>INDEX('Policy Characteristics'!K:K,MATCH(PolicyLevers!$C893,'Policy Characteristics'!$C:$C,0))</f>
        <v>industry-ag-main.html#fuel-switching</v>
      </c>
      <c r="R893" s="189" t="str">
        <f>INDEX('Policy Characteristics'!L:L,MATCH(PolicyLevers!$C893,'Policy Characteristics'!$C:$C,0))</f>
        <v>industry-elec-and-hydrogen.html</v>
      </c>
      <c r="S893" s="205">
        <f>INDEX('Policy Characteristics'!M:M,MATCH(PolicyLevers!$C893,'Policy Characteristics'!$C:$C,0))</f>
        <v>0</v>
      </c>
      <c r="T893" s="184">
        <f>INDEX('Policy Characteristics'!N:N,MATCH(PolicyLevers!$C893,'Policy Characteristics'!$C:$C,0))</f>
        <v>0</v>
      </c>
      <c r="U893" s="181">
        <f>INDEX('Policy Characteristics'!O:O,MATCH(PolicyLevers!$C893,'Policy Characteristics'!$C:$C,0))</f>
        <v>0</v>
      </c>
    </row>
    <row r="894" spans="1:21" x14ac:dyDescent="0.25">
      <c r="A894" s="350" t="str">
        <f>INDEX('Policy Characteristics'!A:A,MATCH(PolicyLevers!$C894,'Policy Characteristics'!$C:$C,0))</f>
        <v>Industry</v>
      </c>
      <c r="B894" s="354" t="str">
        <f>INDEX('Policy Characteristics'!B:B,MATCH(PolicyLevers!$C894,'Policy Characteristics'!$C:$C,0))</f>
        <v>Electrification + Hydrogen</v>
      </c>
      <c r="C894" s="189" t="str">
        <f t="shared" si="39"/>
        <v>Fraction of Industrial Fuel Use Shifted to Other Fuels</v>
      </c>
      <c r="D894" s="191" t="s">
        <v>2054</v>
      </c>
      <c r="E894" s="184" t="s">
        <v>822</v>
      </c>
      <c r="F894" s="181" t="s">
        <v>2112</v>
      </c>
      <c r="G894" s="184" t="s">
        <v>2101</v>
      </c>
      <c r="H894" s="43">
        <v>1447</v>
      </c>
      <c r="I894" s="356" t="s">
        <v>332</v>
      </c>
      <c r="J894" s="189" t="str">
        <f>INDEX('Policy Characteristics'!D:D,MATCH(PolicyLevers!$C894,'Policy Characteristics'!$C:$C,0))</f>
        <v>Electrification + Hydrogen</v>
      </c>
      <c r="K894" s="189" t="str">
        <f>INDEX('Policy Characteristics'!E:E,MATCH(PolicyLevers!$C894,'Policy Characteristics'!$C:$C,0))</f>
        <v>indst fuel type shifting</v>
      </c>
      <c r="L894" s="190">
        <f>INDEX('Policy Characteristics'!F:F,MATCH(PolicyLevers!$C894,'Policy Characteristics'!$C:$C,0))</f>
        <v>0</v>
      </c>
      <c r="M894" s="190">
        <f>INDEX('Policy Characteristics'!G:G,MATCH(PolicyLevers!$C894,'Policy Characteristics'!$C:$C,0))</f>
        <v>1</v>
      </c>
      <c r="N894" s="251">
        <f>INDEX('Policy Characteristics'!H:H,MATCH(PolicyLevers!$C894,'Policy Characteristics'!$C:$C,0))</f>
        <v>0.01</v>
      </c>
      <c r="O894" s="189" t="str">
        <f>INDEX('Policy Characteristics'!I:I,MATCH(PolicyLevers!$C894,'Policy Characteristics'!$C:$C,0))</f>
        <v>% of fuel shifted</v>
      </c>
      <c r="P894" s="189" t="str">
        <f>INDEX('Policy Characteristics'!J:J,MATCH(PolicyLevers!$C894,'Policy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4" s="189" t="str">
        <f>INDEX('Policy Characteristics'!K:K,MATCH(PolicyLevers!$C894,'Policy Characteristics'!$C:$C,0))</f>
        <v>industry-ag-main.html#fuel-switching</v>
      </c>
      <c r="R894" s="189" t="str">
        <f>INDEX('Policy Characteristics'!L:L,MATCH(PolicyLevers!$C894,'Policy Characteristics'!$C:$C,0))</f>
        <v>industry-elec-and-hydrogen.html</v>
      </c>
      <c r="S894" s="205">
        <f>INDEX('Policy Characteristics'!M:M,MATCH(PolicyLevers!$C894,'Policy Characteristics'!$C:$C,0))</f>
        <v>0</v>
      </c>
      <c r="T894" s="184">
        <f>INDEX('Policy Characteristics'!N:N,MATCH(PolicyLevers!$C894,'Policy Characteristics'!$C:$C,0))</f>
        <v>0</v>
      </c>
      <c r="U894" s="181">
        <f>INDEX('Policy Characteristics'!O:O,MATCH(PolicyLevers!$C894,'Policy Characteristics'!$C:$C,0))</f>
        <v>0</v>
      </c>
    </row>
    <row r="895" spans="1:21" x14ac:dyDescent="0.25">
      <c r="A895" s="350" t="str">
        <f>INDEX('Policy Characteristics'!A:A,MATCH(PolicyLevers!$C895,'Policy Characteristics'!$C:$C,0))</f>
        <v>Industry</v>
      </c>
      <c r="B895" s="354" t="str">
        <f>INDEX('Policy Characteristics'!B:B,MATCH(PolicyLevers!$C895,'Policy Characteristics'!$C:$C,0))</f>
        <v>Electrification + Hydrogen</v>
      </c>
      <c r="C895" s="189" t="str">
        <f t="shared" si="39"/>
        <v>Fraction of Industrial Fuel Use Shifted to Other Fuels</v>
      </c>
      <c r="D895" s="191" t="s">
        <v>2052</v>
      </c>
      <c r="E895" s="184" t="s">
        <v>799</v>
      </c>
      <c r="F895" s="181" t="s">
        <v>2102</v>
      </c>
      <c r="G895" s="184" t="s">
        <v>2111</v>
      </c>
      <c r="H895" s="43">
        <v>1448</v>
      </c>
      <c r="I895" s="356" t="s">
        <v>310</v>
      </c>
      <c r="J895" s="189" t="str">
        <f>INDEX('Policy Characteristics'!D:D,MATCH(PolicyLevers!$C895,'Policy Characteristics'!$C:$C,0))</f>
        <v>Electrification + Hydrogen</v>
      </c>
      <c r="K895" s="189" t="str">
        <f>INDEX('Policy Characteristics'!E:E,MATCH(PolicyLevers!$C895,'Policy Characteristics'!$C:$C,0))</f>
        <v>indst fuel type shifting</v>
      </c>
      <c r="L895" s="190">
        <f>INDEX('Policy Characteristics'!F:F,MATCH(PolicyLevers!$C895,'Policy Characteristics'!$C:$C,0))</f>
        <v>0</v>
      </c>
      <c r="M895" s="190">
        <f>INDEX('Policy Characteristics'!G:G,MATCH(PolicyLevers!$C895,'Policy Characteristics'!$C:$C,0))</f>
        <v>1</v>
      </c>
      <c r="N895" s="251">
        <f>INDEX('Policy Characteristics'!H:H,MATCH(PolicyLevers!$C895,'Policy Characteristics'!$C:$C,0))</f>
        <v>0.01</v>
      </c>
      <c r="O895" s="189" t="str">
        <f>INDEX('Policy Characteristics'!I:I,MATCH(PolicyLevers!$C895,'Policy Characteristics'!$C:$C,0))</f>
        <v>% of fuel shifted</v>
      </c>
      <c r="P895" s="189" t="str">
        <f>INDEX('Policy Characteristics'!J:J,MATCH(PolicyLevers!$C895,'Policy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5" s="189" t="str">
        <f>INDEX('Policy Characteristics'!K:K,MATCH(PolicyLevers!$C895,'Policy Characteristics'!$C:$C,0))</f>
        <v>industry-ag-main.html#fuel-switching</v>
      </c>
      <c r="R895" s="189" t="str">
        <f>INDEX('Policy Characteristics'!L:L,MATCH(PolicyLevers!$C895,'Policy Characteristics'!$C:$C,0))</f>
        <v>industry-elec-and-hydrogen.html</v>
      </c>
      <c r="S895" s="205">
        <f>INDEX('Policy Characteristics'!M:M,MATCH(PolicyLevers!$C895,'Policy Characteristics'!$C:$C,0))</f>
        <v>0</v>
      </c>
      <c r="T895" s="184">
        <f>INDEX('Policy Characteristics'!N:N,MATCH(PolicyLevers!$C895,'Policy Characteristics'!$C:$C,0))</f>
        <v>0</v>
      </c>
      <c r="U895" s="181">
        <f>INDEX('Policy Characteristics'!O:O,MATCH(PolicyLevers!$C895,'Policy Characteristics'!$C:$C,0))</f>
        <v>0</v>
      </c>
    </row>
    <row r="896" spans="1:21" x14ac:dyDescent="0.25">
      <c r="A896" s="350" t="str">
        <f>INDEX('Policy Characteristics'!A:A,MATCH(PolicyLevers!$C896,'Policy Characteristics'!$C:$C,0))</f>
        <v>Industry</v>
      </c>
      <c r="B896" s="354" t="str">
        <f>INDEX('Policy Characteristics'!B:B,MATCH(PolicyLevers!$C896,'Policy Characteristics'!$C:$C,0))</f>
        <v>Electrification + Hydrogen</v>
      </c>
      <c r="C896" s="189" t="str">
        <f t="shared" si="39"/>
        <v>Fraction of Industrial Fuel Use Shifted to Other Fuels</v>
      </c>
      <c r="D896" s="191" t="s">
        <v>2052</v>
      </c>
      <c r="E896" s="184" t="s">
        <v>806</v>
      </c>
      <c r="F896" s="181" t="s">
        <v>2102</v>
      </c>
      <c r="G896" s="184" t="s">
        <v>2110</v>
      </c>
      <c r="H896" s="43">
        <v>1449</v>
      </c>
      <c r="I896" s="356" t="s">
        <v>332</v>
      </c>
      <c r="J896" s="189" t="str">
        <f>INDEX('Policy Characteristics'!D:D,MATCH(PolicyLevers!$C896,'Policy Characteristics'!$C:$C,0))</f>
        <v>Electrification + Hydrogen</v>
      </c>
      <c r="K896" s="189" t="str">
        <f>INDEX('Policy Characteristics'!E:E,MATCH(PolicyLevers!$C896,'Policy Characteristics'!$C:$C,0))</f>
        <v>indst fuel type shifting</v>
      </c>
      <c r="L896" s="190">
        <f>INDEX('Policy Characteristics'!F:F,MATCH(PolicyLevers!$C896,'Policy Characteristics'!$C:$C,0))</f>
        <v>0</v>
      </c>
      <c r="M896" s="190">
        <f>INDEX('Policy Characteristics'!G:G,MATCH(PolicyLevers!$C896,'Policy Characteristics'!$C:$C,0))</f>
        <v>1</v>
      </c>
      <c r="N896" s="251">
        <f>INDEX('Policy Characteristics'!H:H,MATCH(PolicyLevers!$C896,'Policy Characteristics'!$C:$C,0))</f>
        <v>0.01</v>
      </c>
      <c r="O896" s="189" t="str">
        <f>INDEX('Policy Characteristics'!I:I,MATCH(PolicyLevers!$C896,'Policy Characteristics'!$C:$C,0))</f>
        <v>% of fuel shifted</v>
      </c>
      <c r="P896" s="184" t="str">
        <f>INDEX('Policy Characteristics'!J:J,MATCH(PolicyLevers!$C896,'Policy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6" s="189" t="str">
        <f>INDEX('Policy Characteristics'!K:K,MATCH(PolicyLevers!$C896,'Policy Characteristics'!$C:$C,0))</f>
        <v>industry-ag-main.html#fuel-switching</v>
      </c>
      <c r="R896" s="189" t="str">
        <f>INDEX('Policy Characteristics'!L:L,MATCH(PolicyLevers!$C896,'Policy Characteristics'!$C:$C,0))</f>
        <v>industry-elec-and-hydrogen.html</v>
      </c>
      <c r="S896" s="205">
        <f>INDEX('Policy Characteristics'!M:M,MATCH(PolicyLevers!$C896,'Policy Characteristics'!$C:$C,0))</f>
        <v>0</v>
      </c>
      <c r="T896" s="184">
        <f>INDEX('Policy Characteristics'!N:N,MATCH(PolicyLevers!$C896,'Policy Characteristics'!$C:$C,0))</f>
        <v>0</v>
      </c>
      <c r="U896" s="181">
        <f>INDEX('Policy Characteristics'!O:O,MATCH(PolicyLevers!$C896,'Policy Characteristics'!$C:$C,0))</f>
        <v>0</v>
      </c>
    </row>
    <row r="897" spans="1:21" x14ac:dyDescent="0.25">
      <c r="A897" s="350" t="str">
        <f>INDEX('Policy Characteristics'!A:A,MATCH(PolicyLevers!$C897,'Policy Characteristics'!$C:$C,0))</f>
        <v>Industry</v>
      </c>
      <c r="B897" s="354" t="str">
        <f>INDEX('Policy Characteristics'!B:B,MATCH(PolicyLevers!$C897,'Policy Characteristics'!$C:$C,0))</f>
        <v>Electrification + Hydrogen</v>
      </c>
      <c r="C897" s="189" t="str">
        <f t="shared" si="39"/>
        <v>Fraction of Industrial Fuel Use Shifted to Other Fuels</v>
      </c>
      <c r="D897" s="191" t="s">
        <v>2052</v>
      </c>
      <c r="E897" s="184" t="s">
        <v>808</v>
      </c>
      <c r="F897" s="181" t="s">
        <v>2102</v>
      </c>
      <c r="G897" s="184" t="s">
        <v>2109</v>
      </c>
      <c r="H897" s="43">
        <v>1450</v>
      </c>
      <c r="I897" s="356" t="s">
        <v>332</v>
      </c>
      <c r="J897" s="189" t="str">
        <f>INDEX('Policy Characteristics'!D:D,MATCH(PolicyLevers!$C897,'Policy Characteristics'!$C:$C,0))</f>
        <v>Electrification + Hydrogen</v>
      </c>
      <c r="K897" s="189" t="str">
        <f>INDEX('Policy Characteristics'!E:E,MATCH(PolicyLevers!$C897,'Policy Characteristics'!$C:$C,0))</f>
        <v>indst fuel type shifting</v>
      </c>
      <c r="L897" s="190">
        <f>INDEX('Policy Characteristics'!F:F,MATCH(PolicyLevers!$C897,'Policy Characteristics'!$C:$C,0))</f>
        <v>0</v>
      </c>
      <c r="M897" s="190">
        <f>INDEX('Policy Characteristics'!G:G,MATCH(PolicyLevers!$C897,'Policy Characteristics'!$C:$C,0))</f>
        <v>1</v>
      </c>
      <c r="N897" s="251">
        <f>INDEX('Policy Characteristics'!H:H,MATCH(PolicyLevers!$C897,'Policy Characteristics'!$C:$C,0))</f>
        <v>0.01</v>
      </c>
      <c r="O897" s="189" t="str">
        <f>INDEX('Policy Characteristics'!I:I,MATCH(PolicyLevers!$C897,'Policy Characteristics'!$C:$C,0))</f>
        <v>% of fuel shifted</v>
      </c>
      <c r="P897" s="184" t="str">
        <f>INDEX('Policy Characteristics'!J:J,MATCH(PolicyLevers!$C897,'Policy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7" s="189" t="str">
        <f>INDEX('Policy Characteristics'!K:K,MATCH(PolicyLevers!$C897,'Policy Characteristics'!$C:$C,0))</f>
        <v>industry-ag-main.html#fuel-switching</v>
      </c>
      <c r="R897" s="189" t="str">
        <f>INDEX('Policy Characteristics'!L:L,MATCH(PolicyLevers!$C897,'Policy Characteristics'!$C:$C,0))</f>
        <v>industry-elec-and-hydrogen.html</v>
      </c>
      <c r="S897" s="205">
        <f>INDEX('Policy Characteristics'!M:M,MATCH(PolicyLevers!$C897,'Policy Characteristics'!$C:$C,0))</f>
        <v>0</v>
      </c>
      <c r="T897" s="184">
        <f>INDEX('Policy Characteristics'!N:N,MATCH(PolicyLevers!$C897,'Policy Characteristics'!$C:$C,0))</f>
        <v>0</v>
      </c>
      <c r="U897" s="181">
        <f>INDEX('Policy Characteristics'!O:O,MATCH(PolicyLevers!$C897,'Policy Characteristics'!$C:$C,0))</f>
        <v>0</v>
      </c>
    </row>
    <row r="898" spans="1:21" x14ac:dyDescent="0.25">
      <c r="A898" s="350" t="str">
        <f>INDEX('Policy Characteristics'!A:A,MATCH(PolicyLevers!$C898,'Policy Characteristics'!$C:$C,0))</f>
        <v>Industry</v>
      </c>
      <c r="B898" s="354" t="str">
        <f>INDEX('Policy Characteristics'!B:B,MATCH(PolicyLevers!$C898,'Policy Characteristics'!$C:$C,0))</f>
        <v>Electrification + Hydrogen</v>
      </c>
      <c r="C898" s="189" t="str">
        <f t="shared" si="39"/>
        <v>Fraction of Industrial Fuel Use Shifted to Other Fuels</v>
      </c>
      <c r="D898" s="191" t="s">
        <v>2052</v>
      </c>
      <c r="E898" s="184" t="s">
        <v>810</v>
      </c>
      <c r="F898" s="181" t="s">
        <v>2102</v>
      </c>
      <c r="G898" s="184" t="s">
        <v>2108</v>
      </c>
      <c r="H898" s="43">
        <v>1451</v>
      </c>
      <c r="I898" s="356" t="s">
        <v>332</v>
      </c>
      <c r="J898" s="189" t="str">
        <f>INDEX('Policy Characteristics'!D:D,MATCH(PolicyLevers!$C898,'Policy Characteristics'!$C:$C,0))</f>
        <v>Electrification + Hydrogen</v>
      </c>
      <c r="K898" s="189" t="str">
        <f>INDEX('Policy Characteristics'!E:E,MATCH(PolicyLevers!$C898,'Policy Characteristics'!$C:$C,0))</f>
        <v>indst fuel type shifting</v>
      </c>
      <c r="L898" s="190">
        <f>INDEX('Policy Characteristics'!F:F,MATCH(PolicyLevers!$C898,'Policy Characteristics'!$C:$C,0))</f>
        <v>0</v>
      </c>
      <c r="M898" s="190">
        <f>INDEX('Policy Characteristics'!G:G,MATCH(PolicyLevers!$C898,'Policy Characteristics'!$C:$C,0))</f>
        <v>1</v>
      </c>
      <c r="N898" s="251">
        <f>INDEX('Policy Characteristics'!H:H,MATCH(PolicyLevers!$C898,'Policy Characteristics'!$C:$C,0))</f>
        <v>0.01</v>
      </c>
      <c r="O898" s="189" t="str">
        <f>INDEX('Policy Characteristics'!I:I,MATCH(PolicyLevers!$C898,'Policy Characteristics'!$C:$C,0))</f>
        <v>% of fuel shifted</v>
      </c>
      <c r="P898" s="184" t="str">
        <f>INDEX('Policy Characteristics'!J:J,MATCH(PolicyLevers!$C898,'Policy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8" s="189" t="str">
        <f>INDEX('Policy Characteristics'!K:K,MATCH(PolicyLevers!$C898,'Policy Characteristics'!$C:$C,0))</f>
        <v>industry-ag-main.html#fuel-switching</v>
      </c>
      <c r="R898" s="189" t="str">
        <f>INDEX('Policy Characteristics'!L:L,MATCH(PolicyLevers!$C898,'Policy Characteristics'!$C:$C,0))</f>
        <v>industry-elec-and-hydrogen.html</v>
      </c>
      <c r="S898" s="205">
        <f>INDEX('Policy Characteristics'!M:M,MATCH(PolicyLevers!$C898,'Policy Characteristics'!$C:$C,0))</f>
        <v>0</v>
      </c>
      <c r="T898" s="184">
        <f>INDEX('Policy Characteristics'!N:N,MATCH(PolicyLevers!$C898,'Policy Characteristics'!$C:$C,0))</f>
        <v>0</v>
      </c>
      <c r="U898" s="181">
        <f>INDEX('Policy Characteristics'!O:O,MATCH(PolicyLevers!$C898,'Policy Characteristics'!$C:$C,0))</f>
        <v>0</v>
      </c>
    </row>
    <row r="899" spans="1:21" x14ac:dyDescent="0.25">
      <c r="A899" s="350" t="str">
        <f>INDEX('Policy Characteristics'!A:A,MATCH(PolicyLevers!$C899,'Policy Characteristics'!$C:$C,0))</f>
        <v>Industry</v>
      </c>
      <c r="B899" s="354" t="str">
        <f>INDEX('Policy Characteristics'!B:B,MATCH(PolicyLevers!$C899,'Policy Characteristics'!$C:$C,0))</f>
        <v>Electrification + Hydrogen</v>
      </c>
      <c r="C899" s="189" t="str">
        <f t="shared" si="39"/>
        <v>Fraction of Industrial Fuel Use Shifted to Other Fuels</v>
      </c>
      <c r="D899" s="191" t="s">
        <v>2052</v>
      </c>
      <c r="E899" s="184" t="s">
        <v>812</v>
      </c>
      <c r="F899" s="181" t="s">
        <v>2102</v>
      </c>
      <c r="G899" s="184" t="s">
        <v>2107</v>
      </c>
      <c r="H899" s="43">
        <v>1452</v>
      </c>
      <c r="I899" s="356" t="s">
        <v>332</v>
      </c>
      <c r="J899" s="189" t="str">
        <f>INDEX('Policy Characteristics'!D:D,MATCH(PolicyLevers!$C899,'Policy Characteristics'!$C:$C,0))</f>
        <v>Electrification + Hydrogen</v>
      </c>
      <c r="K899" s="189" t="str">
        <f>INDEX('Policy Characteristics'!E:E,MATCH(PolicyLevers!$C899,'Policy Characteristics'!$C:$C,0))</f>
        <v>indst fuel type shifting</v>
      </c>
      <c r="L899" s="190">
        <f>INDEX('Policy Characteristics'!F:F,MATCH(PolicyLevers!$C899,'Policy Characteristics'!$C:$C,0))</f>
        <v>0</v>
      </c>
      <c r="M899" s="190">
        <f>INDEX('Policy Characteristics'!G:G,MATCH(PolicyLevers!$C899,'Policy Characteristics'!$C:$C,0))</f>
        <v>1</v>
      </c>
      <c r="N899" s="251">
        <f>INDEX('Policy Characteristics'!H:H,MATCH(PolicyLevers!$C899,'Policy Characteristics'!$C:$C,0))</f>
        <v>0.01</v>
      </c>
      <c r="O899" s="189" t="str">
        <f>INDEX('Policy Characteristics'!I:I,MATCH(PolicyLevers!$C899,'Policy Characteristics'!$C:$C,0))</f>
        <v>% of fuel shifted</v>
      </c>
      <c r="P899" s="184" t="str">
        <f>INDEX('Policy Characteristics'!J:J,MATCH(PolicyLevers!$C899,'Policy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899" s="189" t="str">
        <f>INDEX('Policy Characteristics'!K:K,MATCH(PolicyLevers!$C899,'Policy Characteristics'!$C:$C,0))</f>
        <v>industry-ag-main.html#fuel-switching</v>
      </c>
      <c r="R899" s="189" t="str">
        <f>INDEX('Policy Characteristics'!L:L,MATCH(PolicyLevers!$C899,'Policy Characteristics'!$C:$C,0))</f>
        <v>industry-elec-and-hydrogen.html</v>
      </c>
      <c r="S899" s="205">
        <f>INDEX('Policy Characteristics'!M:M,MATCH(PolicyLevers!$C899,'Policy Characteristics'!$C:$C,0))</f>
        <v>0</v>
      </c>
      <c r="T899" s="184">
        <f>INDEX('Policy Characteristics'!N:N,MATCH(PolicyLevers!$C899,'Policy Characteristics'!$C:$C,0))</f>
        <v>0</v>
      </c>
      <c r="U899" s="181">
        <f>INDEX('Policy Characteristics'!O:O,MATCH(PolicyLevers!$C899,'Policy Characteristics'!$C:$C,0))</f>
        <v>0</v>
      </c>
    </row>
    <row r="900" spans="1:21" x14ac:dyDescent="0.25">
      <c r="A900" s="350" t="str">
        <f>INDEX('Policy Characteristics'!A:A,MATCH(PolicyLevers!$C900,'Policy Characteristics'!$C:$C,0))</f>
        <v>Industry</v>
      </c>
      <c r="B900" s="354" t="str">
        <f>INDEX('Policy Characteristics'!B:B,MATCH(PolicyLevers!$C900,'Policy Characteristics'!$C:$C,0))</f>
        <v>Electrification + Hydrogen</v>
      </c>
      <c r="C900" s="189" t="str">
        <f t="shared" si="39"/>
        <v>Fraction of Industrial Fuel Use Shifted to Other Fuels</v>
      </c>
      <c r="D900" s="191" t="s">
        <v>2052</v>
      </c>
      <c r="E900" s="184" t="s">
        <v>814</v>
      </c>
      <c r="F900" s="181" t="s">
        <v>2102</v>
      </c>
      <c r="G900" s="184" t="s">
        <v>2106</v>
      </c>
      <c r="H900" s="43">
        <v>1453</v>
      </c>
      <c r="I900" s="356" t="s">
        <v>332</v>
      </c>
      <c r="J900" s="189" t="str">
        <f>INDEX('Policy Characteristics'!D:D,MATCH(PolicyLevers!$C900,'Policy Characteristics'!$C:$C,0))</f>
        <v>Electrification + Hydrogen</v>
      </c>
      <c r="K900" s="189" t="str">
        <f>INDEX('Policy Characteristics'!E:E,MATCH(PolicyLevers!$C900,'Policy Characteristics'!$C:$C,0))</f>
        <v>indst fuel type shifting</v>
      </c>
      <c r="L900" s="190">
        <f>INDEX('Policy Characteristics'!F:F,MATCH(PolicyLevers!$C900,'Policy Characteristics'!$C:$C,0))</f>
        <v>0</v>
      </c>
      <c r="M900" s="190">
        <f>INDEX('Policy Characteristics'!G:G,MATCH(PolicyLevers!$C900,'Policy Characteristics'!$C:$C,0))</f>
        <v>1</v>
      </c>
      <c r="N900" s="251">
        <f>INDEX('Policy Characteristics'!H:H,MATCH(PolicyLevers!$C900,'Policy Characteristics'!$C:$C,0))</f>
        <v>0.01</v>
      </c>
      <c r="O900" s="189" t="str">
        <f>INDEX('Policy Characteristics'!I:I,MATCH(PolicyLevers!$C900,'Policy Characteristics'!$C:$C,0))</f>
        <v>% of fuel shifted</v>
      </c>
      <c r="P900" s="184" t="str">
        <f>INDEX('Policy Characteristics'!J:J,MATCH(PolicyLevers!$C900,'Policy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0" s="189" t="str">
        <f>INDEX('Policy Characteristics'!K:K,MATCH(PolicyLevers!$C900,'Policy Characteristics'!$C:$C,0))</f>
        <v>industry-ag-main.html#fuel-switching</v>
      </c>
      <c r="R900" s="189" t="str">
        <f>INDEX('Policy Characteristics'!L:L,MATCH(PolicyLevers!$C900,'Policy Characteristics'!$C:$C,0))</f>
        <v>industry-elec-and-hydrogen.html</v>
      </c>
      <c r="S900" s="205">
        <f>INDEX('Policy Characteristics'!M:M,MATCH(PolicyLevers!$C900,'Policy Characteristics'!$C:$C,0))</f>
        <v>0</v>
      </c>
      <c r="T900" s="184">
        <f>INDEX('Policy Characteristics'!N:N,MATCH(PolicyLevers!$C900,'Policy Characteristics'!$C:$C,0))</f>
        <v>0</v>
      </c>
      <c r="U900" s="181">
        <f>INDEX('Policy Characteristics'!O:O,MATCH(PolicyLevers!$C900,'Policy Characteristics'!$C:$C,0))</f>
        <v>0</v>
      </c>
    </row>
    <row r="901" spans="1:21" x14ac:dyDescent="0.25">
      <c r="A901" s="350" t="str">
        <f>INDEX('Policy Characteristics'!A:A,MATCH(PolicyLevers!$C901,'Policy Characteristics'!$C:$C,0))</f>
        <v>Industry</v>
      </c>
      <c r="B901" s="354" t="str">
        <f>INDEX('Policy Characteristics'!B:B,MATCH(PolicyLevers!$C901,'Policy Characteristics'!$C:$C,0))</f>
        <v>Electrification + Hydrogen</v>
      </c>
      <c r="C901" s="189" t="str">
        <f t="shared" si="39"/>
        <v>Fraction of Industrial Fuel Use Shifted to Other Fuels</v>
      </c>
      <c r="D901" s="191" t="s">
        <v>2052</v>
      </c>
      <c r="E901" s="184" t="s">
        <v>816</v>
      </c>
      <c r="F901" s="181" t="s">
        <v>2102</v>
      </c>
      <c r="G901" s="184" t="s">
        <v>2105</v>
      </c>
      <c r="H901" s="43">
        <v>1454</v>
      </c>
      <c r="I901" s="356" t="s">
        <v>332</v>
      </c>
      <c r="J901" s="189" t="str">
        <f>INDEX('Policy Characteristics'!D:D,MATCH(PolicyLevers!$C901,'Policy Characteristics'!$C:$C,0))</f>
        <v>Electrification + Hydrogen</v>
      </c>
      <c r="K901" s="189" t="str">
        <f>INDEX('Policy Characteristics'!E:E,MATCH(PolicyLevers!$C901,'Policy Characteristics'!$C:$C,0))</f>
        <v>indst fuel type shifting</v>
      </c>
      <c r="L901" s="190">
        <f>INDEX('Policy Characteristics'!F:F,MATCH(PolicyLevers!$C901,'Policy Characteristics'!$C:$C,0))</f>
        <v>0</v>
      </c>
      <c r="M901" s="190">
        <f>INDEX('Policy Characteristics'!G:G,MATCH(PolicyLevers!$C901,'Policy Characteristics'!$C:$C,0))</f>
        <v>1</v>
      </c>
      <c r="N901" s="251">
        <f>INDEX('Policy Characteristics'!H:H,MATCH(PolicyLevers!$C901,'Policy Characteristics'!$C:$C,0))</f>
        <v>0.01</v>
      </c>
      <c r="O901" s="189" t="str">
        <f>INDEX('Policy Characteristics'!I:I,MATCH(PolicyLevers!$C901,'Policy Characteristics'!$C:$C,0))</f>
        <v>% of fuel shifted</v>
      </c>
      <c r="P901" s="184" t="str">
        <f>INDEX('Policy Characteristics'!J:J,MATCH(PolicyLevers!$C901,'Policy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1" s="189" t="str">
        <f>INDEX('Policy Characteristics'!K:K,MATCH(PolicyLevers!$C901,'Policy Characteristics'!$C:$C,0))</f>
        <v>industry-ag-main.html#fuel-switching</v>
      </c>
      <c r="R901" s="189" t="str">
        <f>INDEX('Policy Characteristics'!L:L,MATCH(PolicyLevers!$C901,'Policy Characteristics'!$C:$C,0))</f>
        <v>industry-elec-and-hydrogen.html</v>
      </c>
      <c r="S901" s="205">
        <f>INDEX('Policy Characteristics'!M:M,MATCH(PolicyLevers!$C901,'Policy Characteristics'!$C:$C,0))</f>
        <v>0</v>
      </c>
      <c r="T901" s="184">
        <f>INDEX('Policy Characteristics'!N:N,MATCH(PolicyLevers!$C901,'Policy Characteristics'!$C:$C,0))</f>
        <v>0</v>
      </c>
      <c r="U901" s="181">
        <f>INDEX('Policy Characteristics'!O:O,MATCH(PolicyLevers!$C901,'Policy Characteristics'!$C:$C,0))</f>
        <v>0</v>
      </c>
    </row>
    <row r="902" spans="1:21" x14ac:dyDescent="0.25">
      <c r="A902" s="350" t="str">
        <f>INDEX('Policy Characteristics'!A:A,MATCH(PolicyLevers!$C902,'Policy Characteristics'!$C:$C,0))</f>
        <v>Industry</v>
      </c>
      <c r="B902" s="354" t="str">
        <f>INDEX('Policy Characteristics'!B:B,MATCH(PolicyLevers!$C902,'Policy Characteristics'!$C:$C,0))</f>
        <v>Electrification + Hydrogen</v>
      </c>
      <c r="C902" s="189" t="str">
        <f t="shared" si="39"/>
        <v>Fraction of Industrial Fuel Use Shifted to Other Fuels</v>
      </c>
      <c r="D902" s="191" t="s">
        <v>2052</v>
      </c>
      <c r="E902" s="184" t="s">
        <v>818</v>
      </c>
      <c r="F902" s="181" t="s">
        <v>2102</v>
      </c>
      <c r="G902" s="184" t="s">
        <v>2104</v>
      </c>
      <c r="H902" s="43">
        <v>1455</v>
      </c>
      <c r="I902" s="356" t="s">
        <v>332</v>
      </c>
      <c r="J902" s="189" t="str">
        <f>INDEX('Policy Characteristics'!D:D,MATCH(PolicyLevers!$C902,'Policy Characteristics'!$C:$C,0))</f>
        <v>Electrification + Hydrogen</v>
      </c>
      <c r="K902" s="189" t="str">
        <f>INDEX('Policy Characteristics'!E:E,MATCH(PolicyLevers!$C902,'Policy Characteristics'!$C:$C,0))</f>
        <v>indst fuel type shifting</v>
      </c>
      <c r="L902" s="190">
        <f>INDEX('Policy Characteristics'!F:F,MATCH(PolicyLevers!$C902,'Policy Characteristics'!$C:$C,0))</f>
        <v>0</v>
      </c>
      <c r="M902" s="190">
        <f>INDEX('Policy Characteristics'!G:G,MATCH(PolicyLevers!$C902,'Policy Characteristics'!$C:$C,0))</f>
        <v>1</v>
      </c>
      <c r="N902" s="251">
        <f>INDEX('Policy Characteristics'!H:H,MATCH(PolicyLevers!$C902,'Policy Characteristics'!$C:$C,0))</f>
        <v>0.01</v>
      </c>
      <c r="O902" s="189" t="str">
        <f>INDEX('Policy Characteristics'!I:I,MATCH(PolicyLevers!$C902,'Policy Characteristics'!$C:$C,0))</f>
        <v>% of fuel shifted</v>
      </c>
      <c r="P902" s="184" t="str">
        <f>INDEX('Policy Characteristics'!J:J,MATCH(PolicyLevers!$C902,'Policy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2" s="189" t="str">
        <f>INDEX('Policy Characteristics'!K:K,MATCH(PolicyLevers!$C902,'Policy Characteristics'!$C:$C,0))</f>
        <v>industry-ag-main.html#fuel-switching</v>
      </c>
      <c r="R902" s="189" t="str">
        <f>INDEX('Policy Characteristics'!L:L,MATCH(PolicyLevers!$C902,'Policy Characteristics'!$C:$C,0))</f>
        <v>industry-elec-and-hydrogen.html</v>
      </c>
      <c r="S902" s="205">
        <f>INDEX('Policy Characteristics'!M:M,MATCH(PolicyLevers!$C902,'Policy Characteristics'!$C:$C,0))</f>
        <v>0</v>
      </c>
      <c r="T902" s="184">
        <f>INDEX('Policy Characteristics'!N:N,MATCH(PolicyLevers!$C902,'Policy Characteristics'!$C:$C,0))</f>
        <v>0</v>
      </c>
      <c r="U902" s="181">
        <f>INDEX('Policy Characteristics'!O:O,MATCH(PolicyLevers!$C902,'Policy Characteristics'!$C:$C,0))</f>
        <v>0</v>
      </c>
    </row>
    <row r="903" spans="1:21" x14ac:dyDescent="0.25">
      <c r="A903" s="350" t="str">
        <f>INDEX('Policy Characteristics'!A:A,MATCH(PolicyLevers!$C903,'Policy Characteristics'!$C:$C,0))</f>
        <v>Industry</v>
      </c>
      <c r="B903" s="354" t="str">
        <f>INDEX('Policy Characteristics'!B:B,MATCH(PolicyLevers!$C903,'Policy Characteristics'!$C:$C,0))</f>
        <v>Electrification + Hydrogen</v>
      </c>
      <c r="C903" s="189" t="str">
        <f t="shared" si="39"/>
        <v>Fraction of Industrial Fuel Use Shifted to Other Fuels</v>
      </c>
      <c r="D903" s="191" t="s">
        <v>2052</v>
      </c>
      <c r="E903" s="184" t="s">
        <v>820</v>
      </c>
      <c r="F903" s="181" t="s">
        <v>2102</v>
      </c>
      <c r="G903" s="184" t="s">
        <v>2103</v>
      </c>
      <c r="H903" s="43">
        <v>1456</v>
      </c>
      <c r="I903" s="356" t="s">
        <v>332</v>
      </c>
      <c r="J903" s="189" t="str">
        <f>INDEX('Policy Characteristics'!D:D,MATCH(PolicyLevers!$C903,'Policy Characteristics'!$C:$C,0))</f>
        <v>Electrification + Hydrogen</v>
      </c>
      <c r="K903" s="189" t="str">
        <f>INDEX('Policy Characteristics'!E:E,MATCH(PolicyLevers!$C903,'Policy Characteristics'!$C:$C,0))</f>
        <v>indst fuel type shifting</v>
      </c>
      <c r="L903" s="190">
        <f>INDEX('Policy Characteristics'!F:F,MATCH(PolicyLevers!$C903,'Policy Characteristics'!$C:$C,0))</f>
        <v>0</v>
      </c>
      <c r="M903" s="190">
        <f>INDEX('Policy Characteristics'!G:G,MATCH(PolicyLevers!$C903,'Policy Characteristics'!$C:$C,0))</f>
        <v>1</v>
      </c>
      <c r="N903" s="251">
        <f>INDEX('Policy Characteristics'!H:H,MATCH(PolicyLevers!$C903,'Policy Characteristics'!$C:$C,0))</f>
        <v>0.01</v>
      </c>
      <c r="O903" s="189" t="str">
        <f>INDEX('Policy Characteristics'!I:I,MATCH(PolicyLevers!$C903,'Policy Characteristics'!$C:$C,0))</f>
        <v>% of fuel shifted</v>
      </c>
      <c r="P903" s="184" t="str">
        <f>INDEX('Policy Characteristics'!J:J,MATCH(PolicyLevers!$C903,'Policy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3" s="189" t="str">
        <f>INDEX('Policy Characteristics'!K:K,MATCH(PolicyLevers!$C903,'Policy Characteristics'!$C:$C,0))</f>
        <v>industry-ag-main.html#fuel-switching</v>
      </c>
      <c r="R903" s="189" t="str">
        <f>INDEX('Policy Characteristics'!L:L,MATCH(PolicyLevers!$C903,'Policy Characteristics'!$C:$C,0))</f>
        <v>industry-elec-and-hydrogen.html</v>
      </c>
      <c r="S903" s="205">
        <f>INDEX('Policy Characteristics'!M:M,MATCH(PolicyLevers!$C903,'Policy Characteristics'!$C:$C,0))</f>
        <v>0</v>
      </c>
      <c r="T903" s="184">
        <f>INDEX('Policy Characteristics'!N:N,MATCH(PolicyLevers!$C903,'Policy Characteristics'!$C:$C,0))</f>
        <v>0</v>
      </c>
      <c r="U903" s="181">
        <f>INDEX('Policy Characteristics'!O:O,MATCH(PolicyLevers!$C903,'Policy Characteristics'!$C:$C,0))</f>
        <v>0</v>
      </c>
    </row>
    <row r="904" spans="1:21" x14ac:dyDescent="0.25">
      <c r="A904" s="350" t="str">
        <f>INDEX('Policy Characteristics'!A:A,MATCH(PolicyLevers!$C904,'Policy Characteristics'!$C:$C,0))</f>
        <v>Industry</v>
      </c>
      <c r="B904" s="354" t="str">
        <f>INDEX('Policy Characteristics'!B:B,MATCH(PolicyLevers!$C904,'Policy Characteristics'!$C:$C,0))</f>
        <v>Electrification + Hydrogen</v>
      </c>
      <c r="C904" s="189" t="str">
        <f t="shared" si="39"/>
        <v>Fraction of Industrial Fuel Use Shifted to Other Fuels</v>
      </c>
      <c r="D904" s="191" t="s">
        <v>2052</v>
      </c>
      <c r="E904" s="184" t="s">
        <v>822</v>
      </c>
      <c r="F904" s="181" t="s">
        <v>2102</v>
      </c>
      <c r="G904" s="184" t="s">
        <v>2101</v>
      </c>
      <c r="H904" s="43">
        <v>1457</v>
      </c>
      <c r="I904" s="356" t="s">
        <v>310</v>
      </c>
      <c r="J904" s="189" t="str">
        <f>INDEX('Policy Characteristics'!D:D,MATCH(PolicyLevers!$C904,'Policy Characteristics'!$C:$C,0))</f>
        <v>Electrification + Hydrogen</v>
      </c>
      <c r="K904" s="189" t="str">
        <f>INDEX('Policy Characteristics'!E:E,MATCH(PolicyLevers!$C904,'Policy Characteristics'!$C:$C,0))</f>
        <v>indst fuel type shifting</v>
      </c>
      <c r="L904" s="190">
        <f>INDEX('Policy Characteristics'!F:F,MATCH(PolicyLevers!$C904,'Policy Characteristics'!$C:$C,0))</f>
        <v>0</v>
      </c>
      <c r="M904" s="190">
        <f>INDEX('Policy Characteristics'!G:G,MATCH(PolicyLevers!$C904,'Policy Characteristics'!$C:$C,0))</f>
        <v>1</v>
      </c>
      <c r="N904" s="251">
        <f>INDEX('Policy Characteristics'!H:H,MATCH(PolicyLevers!$C904,'Policy Characteristics'!$C:$C,0))</f>
        <v>0.01</v>
      </c>
      <c r="O904" s="189" t="str">
        <f>INDEX('Policy Characteristics'!I:I,MATCH(PolicyLevers!$C904,'Policy Characteristics'!$C:$C,0))</f>
        <v>% of fuel shifted</v>
      </c>
      <c r="P904" s="189" t="str">
        <f>INDEX('Policy Characteristics'!J:J,MATCH(PolicyLevers!$C904,'Policy Characteristics'!$C:$C,0))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Q904" s="189" t="str">
        <f>INDEX('Policy Characteristics'!K:K,MATCH(PolicyLevers!$C904,'Policy Characteristics'!$C:$C,0))</f>
        <v>industry-ag-main.html#fuel-switching</v>
      </c>
      <c r="R904" s="189" t="str">
        <f>INDEX('Policy Characteristics'!L:L,MATCH(PolicyLevers!$C904,'Policy Characteristics'!$C:$C,0))</f>
        <v>industry-elec-and-hydrogen.html</v>
      </c>
      <c r="S904" s="205">
        <f>INDEX('Policy Characteristics'!M:M,MATCH(PolicyLevers!$C904,'Policy Characteristics'!$C:$C,0))</f>
        <v>0</v>
      </c>
      <c r="T904" s="184">
        <f>INDEX('Policy Characteristics'!N:N,MATCH(PolicyLevers!$C904,'Policy Characteristics'!$C:$C,0))</f>
        <v>0</v>
      </c>
      <c r="U904" s="181">
        <f>INDEX('Policy Characteristics'!O:O,MATCH(PolicyLevers!$C904,'Policy Characteristics'!$C:$C,0))</f>
        <v>0</v>
      </c>
    </row>
    <row r="905" spans="1:21" s="182" customFormat="1" x14ac:dyDescent="0.25">
      <c r="A905" s="350" t="str">
        <f>INDEX('Policy Characteristics'!A:A,MATCH(PolicyLevers!$C905,'Policy Characteristics'!$C:$C,0))</f>
        <v>Industry</v>
      </c>
      <c r="B905" s="353" t="str">
        <f>INDEX('Policy Characteristics'!B:B,MATCH(PolicyLevers!$C905,'Policy Characteristics'!$C:$C,0))</f>
        <v>F-Gas Substitution</v>
      </c>
      <c r="C905" s="182" t="s">
        <v>870</v>
      </c>
      <c r="D905" s="191"/>
      <c r="E905" s="191"/>
      <c r="F905" s="191"/>
      <c r="G905" s="191"/>
      <c r="H905" s="183">
        <v>58</v>
      </c>
      <c r="I905" s="361" t="s">
        <v>310</v>
      </c>
      <c r="J905" s="182" t="str">
        <f>INDEX('Policy Characteristics'!D:D,MATCH(PolicyLevers!$C905,'Policy Characteristics'!$C:$C,0))</f>
        <v>F-gas Measures</v>
      </c>
      <c r="K905" s="182" t="str">
        <f>INDEX('Policy Characteristics'!E:E,MATCH(PolicyLevers!$C905,'Policy Characteristics'!$C:$C,0))</f>
        <v>indst f gas substitution</v>
      </c>
      <c r="L905" s="194">
        <f>INDEX('Policy Characteristics'!F:F,MATCH(PolicyLevers!$C905,'Policy Characteristics'!$C:$C,0))</f>
        <v>0</v>
      </c>
      <c r="M905" s="185">
        <f>INDEX('Policy Characteristics'!G:G,MATCH(PolicyLevers!$C905,'Policy Characteristics'!$C:$C,0))</f>
        <v>1</v>
      </c>
      <c r="N905" s="185">
        <f>INDEX('Policy Characteristics'!H:H,MATCH(PolicyLevers!$C905,'Policy Characteristics'!$C:$C,0))</f>
        <v>0.01</v>
      </c>
      <c r="O905" s="191" t="str">
        <f>INDEX('Policy Characteristics'!I:I,MATCH(PolicyLevers!$C905,'Policy Characteristics'!$C:$C,0))</f>
        <v>% of potential achieved</v>
      </c>
      <c r="P905" s="186"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1" t="str">
        <f>INDEX('Policy Characteristics'!K:K,MATCH(PolicyLevers!$C905,'Policy Characteristics'!$C:$C,0))</f>
        <v>industry-ag-main.html#avoid-f-gases</v>
      </c>
      <c r="R905" s="191" t="str">
        <f>INDEX('Policy Characteristics'!L:L,MATCH(PolicyLevers!$C905,'Policy Characteristics'!$C:$C,0))</f>
        <v>avoid-f-gases.html</v>
      </c>
      <c r="S905" s="212" t="str">
        <f>INDEX('Policy Characteristics'!M:M,MATCH(PolicyLevers!$C905,'Policy Characteristics'!$C:$C,0))</f>
        <v>Calculated from model data; see the relevant variable(s) in the InputData folder for source information.</v>
      </c>
      <c r="T905" s="191">
        <f>INDEX('Policy Characteristics'!N:N,MATCH(PolicyLevers!$C905,'Policy Characteristics'!$C:$C,0))</f>
        <v>0</v>
      </c>
      <c r="U905" s="182">
        <f>INDEX('Policy Characteristics'!O:O,MATCH(PolicyLevers!$C905,'Policy Characteristics'!$C:$C,0))</f>
        <v>0</v>
      </c>
    </row>
    <row r="906" spans="1:21" s="182" customFormat="1" x14ac:dyDescent="0.25">
      <c r="A906" s="350" t="str">
        <f>INDEX('Policy Characteristics'!A:A,MATCH(PolicyLevers!$C906,'Policy Characteristics'!$C:$C,0))</f>
        <v>Industry</v>
      </c>
      <c r="B906" s="353" t="str">
        <f>INDEX('Policy Characteristics'!B:B,MATCH(PolicyLevers!$C906,'Policy Characteristics'!$C:$C,0))</f>
        <v>F-Gas Destruction</v>
      </c>
      <c r="C906" s="182" t="s">
        <v>877</v>
      </c>
      <c r="D906" s="191"/>
      <c r="E906" s="191"/>
      <c r="F906" s="191"/>
      <c r="G906" s="191"/>
      <c r="H906" s="183">
        <v>510</v>
      </c>
      <c r="I906" s="361" t="s">
        <v>310</v>
      </c>
      <c r="J906" s="182" t="str">
        <f>INDEX('Policy Characteristics'!D:D,MATCH(PolicyLevers!$C906,'Policy Characteristics'!$C:$C,0))</f>
        <v>F-gas Measures</v>
      </c>
      <c r="K906" s="182" t="str">
        <f>INDEX('Policy Characteristics'!E:E,MATCH(PolicyLevers!$C906,'Policy Characteristics'!$C:$C,0))</f>
        <v>indst f gas destruction</v>
      </c>
      <c r="L906" s="194">
        <f>INDEX('Policy Characteristics'!F:F,MATCH(PolicyLevers!$C906,'Policy Characteristics'!$C:$C,0))</f>
        <v>0</v>
      </c>
      <c r="M906" s="185">
        <f>INDEX('Policy Characteristics'!G:G,MATCH(PolicyLevers!$C906,'Policy Characteristics'!$C:$C,0))</f>
        <v>1</v>
      </c>
      <c r="N906" s="185">
        <f>INDEX('Policy Characteristics'!H:H,MATCH(PolicyLevers!$C906,'Policy Characteristics'!$C:$C,0))</f>
        <v>0.01</v>
      </c>
      <c r="O906" s="191" t="str">
        <f>INDEX('Policy Characteristics'!I:I,MATCH(PolicyLevers!$C906,'Policy Characteristics'!$C:$C,0))</f>
        <v>% of potential achieved</v>
      </c>
      <c r="P906" s="186"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1" t="str">
        <f>INDEX('Policy Characteristics'!K:K,MATCH(PolicyLevers!$C906,'Policy Characteristics'!$C:$C,0))</f>
        <v>industry-ag-main.html#avoid-f-gases</v>
      </c>
      <c r="R906" s="191" t="str">
        <f>INDEX('Policy Characteristics'!L:L,MATCH(PolicyLevers!$C906,'Policy Characteristics'!$C:$C,0))</f>
        <v>avoid-f-gases.html</v>
      </c>
      <c r="S906" s="212">
        <f>INDEX('Policy Characteristics'!M:M,MATCH(PolicyLevers!$C906,'Policy Characteristics'!$C:$C,0))</f>
        <v>0</v>
      </c>
      <c r="T906" s="191">
        <f>INDEX('Policy Characteristics'!N:N,MATCH(PolicyLevers!$C906,'Policy Characteristics'!$C:$C,0))</f>
        <v>0</v>
      </c>
      <c r="U906" s="182">
        <f>INDEX('Policy Characteristics'!O:O,MATCH(PolicyLevers!$C906,'Policy Characteristics'!$C:$C,0))</f>
        <v>0</v>
      </c>
    </row>
    <row r="907" spans="1:21" s="182" customFormat="1" x14ac:dyDescent="0.25">
      <c r="A907" s="350" t="str">
        <f>INDEX('Policy Characteristics'!A:A,MATCH(PolicyLevers!$C907,'Policy Characteristics'!$C:$C,0))</f>
        <v>Industry</v>
      </c>
      <c r="B907" s="353" t="str">
        <f>INDEX('Policy Characteristics'!B:B,MATCH(PolicyLevers!$C907,'Policy Characteristics'!$C:$C,0))</f>
        <v>F-Gas Recovery</v>
      </c>
      <c r="C907" s="182" t="s">
        <v>881</v>
      </c>
      <c r="D907" s="191"/>
      <c r="E907" s="191"/>
      <c r="F907" s="191"/>
      <c r="G907" s="191"/>
      <c r="H907" s="183">
        <v>511</v>
      </c>
      <c r="I907" s="361" t="s">
        <v>310</v>
      </c>
      <c r="J907" s="182" t="str">
        <f>INDEX('Policy Characteristics'!D:D,MATCH(PolicyLevers!$C907,'Policy Characteristics'!$C:$C,0))</f>
        <v>F-gas Measures</v>
      </c>
      <c r="K907" s="182" t="str">
        <f>INDEX('Policy Characteristics'!E:E,MATCH(PolicyLevers!$C907,'Policy Characteristics'!$C:$C,0))</f>
        <v>indst f gas recovery</v>
      </c>
      <c r="L907" s="194">
        <f>INDEX('Policy Characteristics'!F:F,MATCH(PolicyLevers!$C907,'Policy Characteristics'!$C:$C,0))</f>
        <v>0</v>
      </c>
      <c r="M907" s="185">
        <f>INDEX('Policy Characteristics'!G:G,MATCH(PolicyLevers!$C907,'Policy Characteristics'!$C:$C,0))</f>
        <v>1</v>
      </c>
      <c r="N907" s="185">
        <f>INDEX('Policy Characteristics'!H:H,MATCH(PolicyLevers!$C907,'Policy Characteristics'!$C:$C,0))</f>
        <v>0.01</v>
      </c>
      <c r="O907" s="191" t="str">
        <f>INDEX('Policy Characteristics'!I:I,MATCH(PolicyLevers!$C907,'Policy Characteristics'!$C:$C,0))</f>
        <v>% of potential achieved</v>
      </c>
      <c r="P907" s="186"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1" t="str">
        <f>INDEX('Policy Characteristics'!K:K,MATCH(PolicyLevers!$C907,'Policy Characteristics'!$C:$C,0))</f>
        <v>industry-ag-main.html#avoid-f-gases</v>
      </c>
      <c r="R907" s="191" t="str">
        <f>INDEX('Policy Characteristics'!L:L,MATCH(PolicyLevers!$C907,'Policy Characteristics'!$C:$C,0))</f>
        <v>avoid-f-gases.html</v>
      </c>
      <c r="S907" s="212">
        <f>INDEX('Policy Characteristics'!M:M,MATCH(PolicyLevers!$C907,'Policy Characteristics'!$C:$C,0))</f>
        <v>0</v>
      </c>
      <c r="T907" s="191">
        <f>INDEX('Policy Characteristics'!N:N,MATCH(PolicyLevers!$C907,'Policy Characteristics'!$C:$C,0))</f>
        <v>0</v>
      </c>
      <c r="U907" s="182">
        <f>INDEX('Policy Characteristics'!O:O,MATCH(PolicyLevers!$C907,'Policy Characteristics'!$C:$C,0))</f>
        <v>0</v>
      </c>
    </row>
    <row r="908" spans="1:21" s="182" customFormat="1" x14ac:dyDescent="0.25">
      <c r="A908" s="350" t="str">
        <f>INDEX('Policy Characteristics'!A:A,MATCH(PolicyLevers!$C908,'Policy Characteristics'!$C:$C,0))</f>
        <v>Industry</v>
      </c>
      <c r="B908" s="353" t="str">
        <f>INDEX('Policy Characteristics'!B:B,MATCH(PolicyLevers!$C908,'Policy Characteristics'!$C:$C,0))</f>
        <v>F-Gas Eqpt. Maintenance &amp; Retrofits</v>
      </c>
      <c r="C908" s="182" t="s">
        <v>885</v>
      </c>
      <c r="D908" s="191"/>
      <c r="E908" s="191"/>
      <c r="F908" s="191"/>
      <c r="G908" s="191"/>
      <c r="H908" s="183">
        <v>512</v>
      </c>
      <c r="I908" s="361" t="s">
        <v>310</v>
      </c>
      <c r="J908" s="182" t="str">
        <f>INDEX('Policy Characteristics'!D:D,MATCH(PolicyLevers!$C908,'Policy Characteristics'!$C:$C,0))</f>
        <v>F-gas Measures</v>
      </c>
      <c r="K908" s="182" t="str">
        <f>INDEX('Policy Characteristics'!E:E,MATCH(PolicyLevers!$C908,'Policy Characteristics'!$C:$C,0))</f>
        <v>indst f gas inspct maint retrofit</v>
      </c>
      <c r="L908" s="194">
        <f>INDEX('Policy Characteristics'!F:F,MATCH(PolicyLevers!$C908,'Policy Characteristics'!$C:$C,0))</f>
        <v>0</v>
      </c>
      <c r="M908" s="185">
        <f>INDEX('Policy Characteristics'!G:G,MATCH(PolicyLevers!$C908,'Policy Characteristics'!$C:$C,0))</f>
        <v>1</v>
      </c>
      <c r="N908" s="185">
        <f>INDEX('Policy Characteristics'!H:H,MATCH(PolicyLevers!$C908,'Policy Characteristics'!$C:$C,0))</f>
        <v>0.01</v>
      </c>
      <c r="O908" s="191" t="str">
        <f>INDEX('Policy Characteristics'!I:I,MATCH(PolicyLevers!$C908,'Policy Characteristics'!$C:$C,0))</f>
        <v>% of potential achieved</v>
      </c>
      <c r="P908" s="186"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1" t="str">
        <f>INDEX('Policy Characteristics'!K:K,MATCH(PolicyLevers!$C908,'Policy Characteristics'!$C:$C,0))</f>
        <v>industry-ag-main.html#avoid-f-gases</v>
      </c>
      <c r="R908" s="191" t="str">
        <f>INDEX('Policy Characteristics'!L:L,MATCH(PolicyLevers!$C908,'Policy Characteristics'!$C:$C,0))</f>
        <v>avoid-f-gases.html</v>
      </c>
      <c r="S908" s="212">
        <f>INDEX('Policy Characteristics'!M:M,MATCH(PolicyLevers!$C908,'Policy Characteristics'!$C:$C,0))</f>
        <v>0</v>
      </c>
      <c r="T908" s="191">
        <f>INDEX('Policy Characteristics'!N:N,MATCH(PolicyLevers!$C908,'Policy Characteristics'!$C:$C,0))</f>
        <v>0</v>
      </c>
      <c r="U908" s="182">
        <f>INDEX('Policy Characteristics'!O:O,MATCH(PolicyLevers!$C908,'Policy Characteristics'!$C:$C,0))</f>
        <v>0</v>
      </c>
    </row>
    <row r="909" spans="1:21" s="189" customFormat="1" x14ac:dyDescent="0.25">
      <c r="A909" s="350" t="str">
        <f>INDEX('Policy Characteristics'!A:A,MATCH(PolicyLevers!$C909,'Policy Characteristics'!$C:$C,0))</f>
        <v>Industry</v>
      </c>
      <c r="B909" s="355" t="str">
        <f>INDEX('Policy Characteristics'!B:B,MATCH(PolicyLevers!$C909,'Policy Characteristics'!$C:$C,0))</f>
        <v>Material Efficiency, Longevity, &amp; Re-Use</v>
      </c>
      <c r="C909" s="181" t="s">
        <v>889</v>
      </c>
      <c r="D909" s="184" t="s">
        <v>2075</v>
      </c>
      <c r="E909" s="184"/>
      <c r="F909" s="191" t="s">
        <v>2121</v>
      </c>
      <c r="G909" s="184"/>
      <c r="H909" s="43">
        <v>429</v>
      </c>
      <c r="I909" s="356" t="s">
        <v>310</v>
      </c>
      <c r="J909" s="181" t="str">
        <f>INDEX('Policy Characteristics'!D:D,MATCH(PolicyLevers!$C909,'Policy Characteristics'!$C:$C,0))</f>
        <v>Material Efficiency, Longevity, &amp; Re-Use</v>
      </c>
      <c r="K909" s="181" t="str">
        <f>INDEX('Policy Characteristics'!E:E,MATCH(PolicyLevers!$C909,'Policy Characteristics'!$C:$C,0))</f>
        <v>indst reduce nonenergy product demand</v>
      </c>
      <c r="L909" s="203">
        <f>INDEX('Policy Characteristics'!F:F,MATCH(PolicyLevers!$C909,'Policy Characteristics'!$C:$C,0))</f>
        <v>0</v>
      </c>
      <c r="M909" s="204">
        <f>INDEX('Policy Characteristics'!G:G,MATCH(PolicyLevers!$C909,'Policy Characteristics'!$C:$C,0))</f>
        <v>1</v>
      </c>
      <c r="N909" s="204">
        <f>INDEX('Policy Characteristics'!H:H,MATCH(PolicyLevers!$C909,'Policy Characteristics'!$C:$C,0))</f>
        <v>0.01</v>
      </c>
      <c r="O909" s="184" t="str">
        <f>INDEX('Policy Characteristics'!I:I,MATCH(PolicyLevers!$C909,'Policy Characteristics'!$C:$C,0))</f>
        <v>% demand reduction</v>
      </c>
      <c r="P909" s="186"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4">
        <f>INDEX('Policy Characteristics'!K:K,MATCH(PolicyLevers!$C909,'Policy Characteristics'!$C:$C,0))</f>
        <v>0</v>
      </c>
      <c r="R909" s="191" t="str">
        <f>INDEX('Policy Characteristics'!L:L,MATCH(PolicyLevers!$C909,'Policy Characteristics'!$C:$C,0))</f>
        <v>material-efficiency-longevity-reuse.html</v>
      </c>
      <c r="S909" s="205" t="str">
        <f>INDEX('Policy Characteristics'!M:M,MATCH(PolicyLevers!$C909,'Policy Characteristics'!$C:$C,0))</f>
        <v>Allwood and Cullen, "Sustainable Materials Without the Hot Air: Making Buildings, Vehicles and Products Efficiently and with Less New Material"</v>
      </c>
      <c r="T909" s="199">
        <f>INDEX('Policy Characteristics'!N:N,MATCH(PolicyLevers!$C909,'Policy Characteristics'!$C:$C,0))</f>
        <v>0</v>
      </c>
      <c r="U909" s="189">
        <f>INDEX('Policy Characteristics'!O:O,MATCH(PolicyLevers!$C909,'Policy Characteristics'!$C:$C,0))</f>
        <v>0</v>
      </c>
    </row>
    <row r="910" spans="1:21" s="189" customFormat="1" x14ac:dyDescent="0.25">
      <c r="A910" s="350" t="str">
        <f>INDEX('Policy Characteristics'!A:A,MATCH(PolicyLevers!$C910,'Policy Characteristics'!$C:$C,0))</f>
        <v>Industry</v>
      </c>
      <c r="B910" s="354" t="str">
        <f>INDEX('Policy Characteristics'!B:B,MATCH(PolicyLevers!$C910,'Policy Characteristics'!$C:$C,0))</f>
        <v>Material Efficiency, Longevity, &amp; Re-Use</v>
      </c>
      <c r="C910" s="189" t="str">
        <f t="shared" ref="C910:C911" si="40">C$909</f>
        <v>Percent Reduction in Nonenergy Nonagriculture Industry Product Demand</v>
      </c>
      <c r="D910" s="191" t="s">
        <v>2073</v>
      </c>
      <c r="E910" s="184"/>
      <c r="F910" s="191" t="s">
        <v>1833</v>
      </c>
      <c r="G910" s="184"/>
      <c r="H910" s="43">
        <v>430</v>
      </c>
      <c r="I910" s="356" t="s">
        <v>310</v>
      </c>
      <c r="J910" s="189" t="str">
        <f>INDEX('Policy Characteristics'!D:D,MATCH(PolicyLevers!$C910,'Policy Characteristics'!$C:$C,0))</f>
        <v>Material Efficiency, Longevity, &amp; Re-Use</v>
      </c>
      <c r="K910" s="189" t="str">
        <f>INDEX('Policy Characteristics'!E:E,MATCH(PolicyLevers!$C910,'Policy Characteristics'!$C:$C,0))</f>
        <v>indst reduce nonenergy product demand</v>
      </c>
      <c r="L910" s="190">
        <f>INDEX('Policy Characteristics'!F:F,MATCH(PolicyLevers!$C910,'Policy Characteristics'!$C:$C,0))</f>
        <v>0</v>
      </c>
      <c r="M910" s="190">
        <f>INDEX('Policy Characteristics'!G:G,MATCH(PolicyLevers!$C910,'Policy Characteristics'!$C:$C,0))</f>
        <v>1</v>
      </c>
      <c r="N910" s="251">
        <f>INDEX('Policy Characteristics'!H:H,MATCH(PolicyLevers!$C910,'Policy Characteristics'!$C:$C,0))</f>
        <v>0.01</v>
      </c>
      <c r="O910" s="251" t="str">
        <f>INDEX('Policy Characteristics'!I:I,MATCH(PolicyLevers!$C910,'Policy Characteristics'!$C:$C,0))</f>
        <v>% demand reduction</v>
      </c>
      <c r="P910" s="186"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4">
        <f>INDEX('Policy Characteristics'!K:K,MATCH(PolicyLevers!$C910,'Policy Characteristics'!$C:$C,0))</f>
        <v>0</v>
      </c>
      <c r="R910" s="189" t="str">
        <f>INDEX('Policy Characteristics'!L:L,MATCH(PolicyLevers!$C910,'Policy Characteristics'!$C:$C,0))</f>
        <v>material-efficiency-longevity-reuse.html</v>
      </c>
      <c r="S910" s="205" t="str">
        <f>INDEX('Policy Characteristics'!M:M,MATCH(PolicyLevers!$C910,'Policy Characteristics'!$C:$C,0))</f>
        <v>Allwood and Cullen, "Sustainable Materials Without the Hot Air: Making Buildings, Vehicles and Products Efficiently and with Less New Material"</v>
      </c>
      <c r="T910" s="199">
        <f>INDEX('Policy Characteristics'!N:N,MATCH(PolicyLevers!$C910,'Policy Characteristics'!$C:$C,0))</f>
        <v>0</v>
      </c>
      <c r="U910" s="189">
        <f>INDEX('Policy Characteristics'!O:O,MATCH(PolicyLevers!$C910,'Policy Characteristics'!$C:$C,0))</f>
        <v>0</v>
      </c>
    </row>
    <row r="911" spans="1:21" s="189" customFormat="1" x14ac:dyDescent="0.25">
      <c r="A911" s="350" t="str">
        <f>INDEX('Policy Characteristics'!A:A,MATCH(PolicyLevers!$C911,'Policy Characteristics'!$C:$C,0))</f>
        <v>Industry</v>
      </c>
      <c r="B911" s="354" t="str">
        <f>INDEX('Policy Characteristics'!B:B,MATCH(PolicyLevers!$C911,'Policy Characteristics'!$C:$C,0))</f>
        <v>Material Efficiency, Longevity, &amp; Re-Use</v>
      </c>
      <c r="C911" s="189" t="str">
        <f t="shared" si="40"/>
        <v>Percent Reduction in Nonenergy Nonagriculture Industry Product Demand</v>
      </c>
      <c r="D911" s="191" t="s">
        <v>2054</v>
      </c>
      <c r="E911" s="184"/>
      <c r="F911" s="191" t="s">
        <v>2112</v>
      </c>
      <c r="G911" s="184"/>
      <c r="H911" s="43">
        <v>432</v>
      </c>
      <c r="I911" s="356" t="s">
        <v>310</v>
      </c>
      <c r="J911" s="189" t="str">
        <f>INDEX('Policy Characteristics'!D:D,MATCH(PolicyLevers!$C911,'Policy Characteristics'!$C:$C,0))</f>
        <v>Material Efficiency, Longevity, &amp; Re-Use</v>
      </c>
      <c r="K911" s="189" t="str">
        <f>INDEX('Policy Characteristics'!E:E,MATCH(PolicyLevers!$C911,'Policy Characteristics'!$C:$C,0))</f>
        <v>indst reduce nonenergy product demand</v>
      </c>
      <c r="L911" s="190">
        <f>INDEX('Policy Characteristics'!F:F,MATCH(PolicyLevers!$C911,'Policy Characteristics'!$C:$C,0))</f>
        <v>0</v>
      </c>
      <c r="M911" s="190">
        <f>INDEX('Policy Characteristics'!G:G,MATCH(PolicyLevers!$C911,'Policy Characteristics'!$C:$C,0))</f>
        <v>1</v>
      </c>
      <c r="N911" s="251">
        <f>INDEX('Policy Characteristics'!H:H,MATCH(PolicyLevers!$C911,'Policy Characteristics'!$C:$C,0))</f>
        <v>0.01</v>
      </c>
      <c r="O911" s="251" t="str">
        <f>INDEX('Policy Characteristics'!I:I,MATCH(PolicyLevers!$C911,'Policy Characteristics'!$C:$C,0))</f>
        <v>% demand reduction</v>
      </c>
      <c r="P911" s="186"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4">
        <f>INDEX('Policy Characteristics'!K:K,MATCH(PolicyLevers!$C911,'Policy Characteristics'!$C:$C,0))</f>
        <v>0</v>
      </c>
      <c r="R911" s="191" t="str">
        <f>INDEX('Policy Characteristics'!L:L,MATCH(PolicyLevers!$C911,'Policy Characteristics'!$C:$C,0))</f>
        <v>material-efficiency-longevity-reuse.html</v>
      </c>
      <c r="S911" s="205" t="str">
        <f>INDEX('Policy Characteristics'!M:M,MATCH(PolicyLevers!$C911,'Policy Characteristics'!$C:$C,0))</f>
        <v>Allwood and Cullen, "Sustainable Materials Without the Hot Air: Making Buildings, Vehicles and Products Efficiently and with Less New Material"</v>
      </c>
      <c r="T911" s="199">
        <f>INDEX('Policy Characteristics'!N:N,MATCH(PolicyLevers!$C911,'Policy Characteristics'!$C:$C,0))</f>
        <v>0</v>
      </c>
      <c r="U911" s="189">
        <f>INDEX('Policy Characteristics'!O:O,MATCH(PolicyLevers!$C911,'Policy Characteristics'!$C:$C,0))</f>
        <v>0</v>
      </c>
    </row>
    <row r="912" spans="1:21" x14ac:dyDescent="0.25">
      <c r="A912" s="350" t="str">
        <f>INDEX('Policy Characteristics'!A:A,MATCH(PolicyLevers!$C912,'Policy Characteristics'!$C:$C,0))</f>
        <v>Industry</v>
      </c>
      <c r="B912" s="355" t="str">
        <f>INDEX('Policy Characteristics'!B:B,MATCH(PolicyLevers!$C912,'Policy Characteristics'!$C:$C,0))</f>
        <v>Methane Capture</v>
      </c>
      <c r="C912" s="181" t="s">
        <v>901</v>
      </c>
      <c r="D912" s="184" t="s">
        <v>2094</v>
      </c>
      <c r="E912" s="184"/>
      <c r="F912" s="181" t="s">
        <v>2100</v>
      </c>
      <c r="G912" s="184"/>
      <c r="H912" s="43">
        <v>1458</v>
      </c>
      <c r="I912" s="356" t="s">
        <v>310</v>
      </c>
      <c r="J912" s="43" t="str">
        <f>INDEX('Policy Characteristics'!D:D,MATCH(PolicyLevers!$C912,'Policy Characteristics'!$C:$C,0))</f>
        <v>Methane Capture and Destruction</v>
      </c>
      <c r="K912" s="181" t="str">
        <f>INDEX('Policy Characteristics'!E:E,MATCH(PolicyLevers!$C912,'Policy Characteristics'!$C:$C,0))</f>
        <v>indst methane capture</v>
      </c>
      <c r="L912" s="203">
        <f>INDEX('Policy Characteristics'!F:F,MATCH(PolicyLevers!$C912,'Policy Characteristics'!$C:$C,0))</f>
        <v>0</v>
      </c>
      <c r="M912" s="204">
        <f>INDEX('Policy Characteristics'!G:G,MATCH(PolicyLevers!$C912,'Policy Characteristics'!$C:$C,0))</f>
        <v>1</v>
      </c>
      <c r="N912" s="204">
        <f>INDEX('Policy Characteristics'!H:H,MATCH(PolicyLevers!$C912,'Policy Characteristics'!$C:$C,0))</f>
        <v>0.01</v>
      </c>
      <c r="O912" s="184" t="str">
        <f>INDEX('Policy Characteristics'!I:I,MATCH(PolicyLevers!$C912,'Policy Characteristics'!$C:$C,0))</f>
        <v>% of potential achieved</v>
      </c>
      <c r="P912" s="184"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v>
      </c>
      <c r="Q912" s="184" t="str">
        <f>INDEX('Policy Characteristics'!K:K,MATCH(PolicyLevers!$C912,'Policy Characteristics'!$C:$C,0))</f>
        <v>industry-ag-main.html#methane-capture</v>
      </c>
      <c r="R912" s="191" t="str">
        <f>INDEX('Policy Characteristics'!L:L,MATCH(PolicyLevers!$C912,'Policy Characteristics'!$C:$C,0))</f>
        <v>methane-capture.html</v>
      </c>
      <c r="S912" s="205" t="str">
        <f>INDEX('Policy Characteristics'!M:M,MATCH(PolicyLevers!$C912,'Policy Characteristics'!$C:$C,0))</f>
        <v>Calculated from model data; see the relevant variable(s) in the InputData folder for source information.</v>
      </c>
      <c r="T912" s="184">
        <f>INDEX('Policy Characteristics'!N:N,MATCH(PolicyLevers!$C912,'Policy Characteristics'!$C:$C,0))</f>
        <v>0</v>
      </c>
      <c r="U912" s="181">
        <f>INDEX('Policy Characteristics'!O:O,MATCH(PolicyLevers!$C912,'Policy Characteristics'!$C:$C,0))</f>
        <v>0</v>
      </c>
    </row>
    <row r="913" spans="1:21" x14ac:dyDescent="0.25">
      <c r="A913" s="350" t="str">
        <f>INDEX('Policy Characteristics'!A:A,MATCH(PolicyLevers!$C913,'Policy Characteristics'!$C:$C,0))</f>
        <v>Industry</v>
      </c>
      <c r="B913" s="354" t="str">
        <f>INDEX('Policy Characteristics'!B:B,MATCH(PolicyLevers!$C913,'Policy Characteristics'!$C:$C,0))</f>
        <v>Methane Capture</v>
      </c>
      <c r="C913" s="189" t="str">
        <f t="shared" ref="C913:C915" si="41">C$912</f>
        <v>Fraction of Methane Capture Opportunities Achieved</v>
      </c>
      <c r="D913" s="184" t="s">
        <v>2056</v>
      </c>
      <c r="E913" s="184"/>
      <c r="F913" s="181" t="s">
        <v>2099</v>
      </c>
      <c r="G913" s="184"/>
      <c r="H913" s="43">
        <v>1459</v>
      </c>
      <c r="I913" s="356" t="s">
        <v>310</v>
      </c>
      <c r="J913" s="189" t="str">
        <f>INDEX('Policy Characteristics'!D:D,MATCH(PolicyLevers!$C913,'Policy Characteristics'!$C:$C,0))</f>
        <v>Methane Capture and Destruction</v>
      </c>
      <c r="K913" s="189" t="str">
        <f>INDEX('Policy Characteristics'!E:E,MATCH(PolicyLevers!$C913,'Policy Characteristics'!$C:$C,0))</f>
        <v>indst methane capture</v>
      </c>
      <c r="L913" s="190">
        <f>INDEX('Policy Characteristics'!F:F,MATCH(PolicyLevers!$C913,'Policy Characteristics'!$C:$C,0))</f>
        <v>0</v>
      </c>
      <c r="M913" s="190">
        <f>INDEX('Policy Characteristics'!G:G,MATCH(PolicyLevers!$C913,'Policy Characteristics'!$C:$C,0))</f>
        <v>1</v>
      </c>
      <c r="N913" s="251">
        <f>INDEX('Policy Characteristics'!H:H,MATCH(PolicyLevers!$C913,'Policy Characteristics'!$C:$C,0))</f>
        <v>0.01</v>
      </c>
      <c r="O913" s="189" t="str">
        <f>INDEX('Policy Characteristics'!I:I,MATCH(PolicyLevers!$C913,'Policy Characteristics'!$C:$C,0))</f>
        <v>% of potential achieved</v>
      </c>
      <c r="P913" s="184"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v>
      </c>
      <c r="Q913" s="189" t="str">
        <f>INDEX('Policy Characteristics'!K:K,MATCH(PolicyLevers!$C913,'Policy Characteristics'!$C:$C,0))</f>
        <v>industry-ag-main.html#methane-capture</v>
      </c>
      <c r="R913" s="189" t="str">
        <f>INDEX('Policy Characteristics'!L:L,MATCH(PolicyLevers!$C913,'Policy Characteristics'!$C:$C,0))</f>
        <v>methane-capture.html</v>
      </c>
      <c r="S913" s="224" t="str">
        <f>INDEX('Policy Characteristics'!M:M,MATCH(PolicyLevers!$C913,'Policy Characteristics'!$C:$C,0))</f>
        <v>Calculated from model data; see the relevant variable(s) in the InputData folder for source information.</v>
      </c>
      <c r="T913" s="184">
        <f>INDEX('Policy Characteristics'!N:N,MATCH(PolicyLevers!$C913,'Policy Characteristics'!$C:$C,0))</f>
        <v>0</v>
      </c>
      <c r="U913" s="181">
        <f>INDEX('Policy Characteristics'!O:O,MATCH(PolicyLevers!$C913,'Policy Characteristics'!$C:$C,0))</f>
        <v>0</v>
      </c>
    </row>
    <row r="914" spans="1:21" x14ac:dyDescent="0.25">
      <c r="A914" s="350" t="str">
        <f>INDEX('Policy Characteristics'!A:A,MATCH(PolicyLevers!$C914,'Policy Characteristics'!$C:$C,0))</f>
        <v>Industry</v>
      </c>
      <c r="B914" s="354" t="str">
        <f>INDEX('Policy Characteristics'!B:B,MATCH(PolicyLevers!$C914,'Policy Characteristics'!$C:$C,0))</f>
        <v>Methane Capture</v>
      </c>
      <c r="C914" s="189" t="str">
        <f t="shared" si="41"/>
        <v>Fraction of Methane Capture Opportunities Achieved</v>
      </c>
      <c r="D914" s="184" t="s">
        <v>2096</v>
      </c>
      <c r="E914" s="184"/>
      <c r="F914" s="181" t="s">
        <v>1831</v>
      </c>
      <c r="G914" s="184"/>
      <c r="H914" s="43">
        <v>513</v>
      </c>
      <c r="I914" s="356" t="s">
        <v>310</v>
      </c>
      <c r="J914" s="189" t="str">
        <f>INDEX('Policy Characteristics'!D:D,MATCH(PolicyLevers!$C914,'Policy Characteristics'!$C:$C,0))</f>
        <v>Methane Capture and Destruction</v>
      </c>
      <c r="K914" s="189" t="str">
        <f>INDEX('Policy Characteristics'!E:E,MATCH(PolicyLevers!$C914,'Policy Characteristics'!$C:$C,0))</f>
        <v>indst methane capture</v>
      </c>
      <c r="L914" s="190">
        <f>INDEX('Policy Characteristics'!F:F,MATCH(PolicyLevers!$C914,'Policy Characteristics'!$C:$C,0))</f>
        <v>0</v>
      </c>
      <c r="M914" s="190">
        <f>INDEX('Policy Characteristics'!G:G,MATCH(PolicyLevers!$C914,'Policy Characteristics'!$C:$C,0))</f>
        <v>1</v>
      </c>
      <c r="N914" s="251">
        <f>INDEX('Policy Characteristics'!H:H,MATCH(PolicyLevers!$C914,'Policy Characteristics'!$C:$C,0))</f>
        <v>0.01</v>
      </c>
      <c r="O914" s="189" t="str">
        <f>INDEX('Policy Characteristics'!I:I,MATCH(PolicyLevers!$C914,'Policy Characteristics'!$C:$C,0))</f>
        <v>% of potential achieved</v>
      </c>
      <c r="P914" s="184"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v>
      </c>
      <c r="Q914" s="189" t="str">
        <f>INDEX('Policy Characteristics'!K:K,MATCH(PolicyLevers!$C914,'Policy Characteristics'!$C:$C,0))</f>
        <v>industry-ag-main.html#methane-capture</v>
      </c>
      <c r="R914" s="189" t="str">
        <f>INDEX('Policy Characteristics'!L:L,MATCH(PolicyLevers!$C914,'Policy Characteristics'!$C:$C,0))</f>
        <v>methane-capture.html</v>
      </c>
      <c r="S914" s="224" t="str">
        <f>INDEX('Policy Characteristics'!M:M,MATCH(PolicyLevers!$C914,'Policy Characteristics'!$C:$C,0))</f>
        <v>Calculated from model data; see the relevant variable(s) in the InputData folder for source information.</v>
      </c>
      <c r="T914" s="184">
        <f>INDEX('Policy Characteristics'!N:N,MATCH(PolicyLevers!$C914,'Policy Characteristics'!$C:$C,0))</f>
        <v>0</v>
      </c>
      <c r="U914" s="181">
        <f>INDEX('Policy Characteristics'!O:O,MATCH(PolicyLevers!$C914,'Policy Characteristics'!$C:$C,0))</f>
        <v>0</v>
      </c>
    </row>
    <row r="915" spans="1:21" x14ac:dyDescent="0.25">
      <c r="A915" s="350" t="str">
        <f>INDEX('Policy Characteristics'!A:A,MATCH(PolicyLevers!$C915,'Policy Characteristics'!$C:$C,0))</f>
        <v>Industry</v>
      </c>
      <c r="B915" s="354" t="str">
        <f>INDEX('Policy Characteristics'!B:B,MATCH(PolicyLevers!$C915,'Policy Characteristics'!$C:$C,0))</f>
        <v>Methane Capture</v>
      </c>
      <c r="C915" s="189" t="str">
        <f t="shared" si="41"/>
        <v>Fraction of Methane Capture Opportunities Achieved</v>
      </c>
      <c r="D915" s="184" t="s">
        <v>2054</v>
      </c>
      <c r="E915" s="184"/>
      <c r="F915" s="181" t="s">
        <v>2112</v>
      </c>
      <c r="G915" s="184"/>
      <c r="H915" s="43">
        <v>514</v>
      </c>
      <c r="I915" s="356" t="s">
        <v>310</v>
      </c>
      <c r="J915" s="189" t="str">
        <f>INDEX('Policy Characteristics'!D:D,MATCH(PolicyLevers!$C915,'Policy Characteristics'!$C:$C,0))</f>
        <v>Methane Capture and Destruction</v>
      </c>
      <c r="K915" s="189" t="str">
        <f>INDEX('Policy Characteristics'!E:E,MATCH(PolicyLevers!$C915,'Policy Characteristics'!$C:$C,0))</f>
        <v>indst methane capture</v>
      </c>
      <c r="L915" s="190">
        <f>INDEX('Policy Characteristics'!F:F,MATCH(PolicyLevers!$C915,'Policy Characteristics'!$C:$C,0))</f>
        <v>0</v>
      </c>
      <c r="M915" s="190">
        <f>INDEX('Policy Characteristics'!G:G,MATCH(PolicyLevers!$C915,'Policy Characteristics'!$C:$C,0))</f>
        <v>1</v>
      </c>
      <c r="N915" s="251">
        <f>INDEX('Policy Characteristics'!H:H,MATCH(PolicyLevers!$C915,'Policy Characteristics'!$C:$C,0))</f>
        <v>0.01</v>
      </c>
      <c r="O915" s="189" t="str">
        <f>INDEX('Policy Characteristics'!I:I,MATCH(PolicyLevers!$C915,'Policy Characteristics'!$C:$C,0))</f>
        <v>% of potential achieved</v>
      </c>
      <c r="P915" s="184"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v>
      </c>
      <c r="Q915" s="189" t="str">
        <f>INDEX('Policy Characteristics'!K:K,MATCH(PolicyLevers!$C915,'Policy Characteristics'!$C:$C,0))</f>
        <v>industry-ag-main.html#methane-capture</v>
      </c>
      <c r="R915" s="189" t="str">
        <f>INDEX('Policy Characteristics'!L:L,MATCH(PolicyLevers!$C915,'Policy Characteristics'!$C:$C,0))</f>
        <v>methane-capture.html</v>
      </c>
      <c r="S915" s="224" t="str">
        <f>INDEX('Policy Characteristics'!M:M,MATCH(PolicyLevers!$C915,'Policy Characteristics'!$C:$C,0))</f>
        <v>Calculated from model data; see the relevant variable(s) in the InputData folder for source information.</v>
      </c>
      <c r="T915" s="184">
        <f>INDEX('Policy Characteristics'!N:N,MATCH(PolicyLevers!$C915,'Policy Characteristics'!$C:$C,0))</f>
        <v>0</v>
      </c>
      <c r="U915" s="181">
        <f>INDEX('Policy Characteristics'!O:O,MATCH(PolicyLevers!$C915,'Policy Characteristics'!$C:$C,0))</f>
        <v>0</v>
      </c>
    </row>
    <row r="916" spans="1:21" x14ac:dyDescent="0.25">
      <c r="A916" s="350" t="str">
        <f>INDEX('Policy Characteristics'!A:A,MATCH(PolicyLevers!$C916,'Policy Characteristics'!$C:$C,0))</f>
        <v>Industry</v>
      </c>
      <c r="B916" s="355" t="str">
        <f>INDEX('Policy Characteristics'!B:B,MATCH(PolicyLevers!$C916,'Policy Characteristics'!$C:$C,0))</f>
        <v>Methane Destruction</v>
      </c>
      <c r="C916" s="181" t="s">
        <v>910</v>
      </c>
      <c r="D916" s="184" t="s">
        <v>2094</v>
      </c>
      <c r="E916" s="184"/>
      <c r="F916" s="181" t="s">
        <v>2100</v>
      </c>
      <c r="G916" s="184"/>
      <c r="H916" s="43">
        <v>1460</v>
      </c>
      <c r="I916" s="356" t="s">
        <v>310</v>
      </c>
      <c r="J916" s="43" t="str">
        <f>INDEX('Policy Characteristics'!D:D,MATCH(PolicyLevers!$C916,'Policy Characteristics'!$C:$C,0))</f>
        <v>Methane Capture and Destruction</v>
      </c>
      <c r="K916" s="181" t="str">
        <f>INDEX('Policy Characteristics'!E:E,MATCH(PolicyLevers!$C916,'Policy Characteristics'!$C:$C,0))</f>
        <v>indst methane destruction</v>
      </c>
      <c r="L916" s="203">
        <f>INDEX('Policy Characteristics'!F:F,MATCH(PolicyLevers!$C916,'Policy Characteristics'!$C:$C,0))</f>
        <v>0</v>
      </c>
      <c r="M916" s="204">
        <f>INDEX('Policy Characteristics'!G:G,MATCH(PolicyLevers!$C916,'Policy Characteristics'!$C:$C,0))</f>
        <v>1</v>
      </c>
      <c r="N916" s="204">
        <f>INDEX('Policy Characteristics'!H:H,MATCH(PolicyLevers!$C916,'Policy Characteristics'!$C:$C,0))</f>
        <v>0.01</v>
      </c>
      <c r="O916" s="184" t="str">
        <f>INDEX('Policy Characteristics'!I:I,MATCH(PolicyLevers!$C916,'Policy Characteristics'!$C:$C,0))</f>
        <v>% of potential achieved</v>
      </c>
      <c r="P916" s="184"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v>
      </c>
      <c r="Q916" s="184" t="str">
        <f>INDEX('Policy Characteristics'!K:K,MATCH(PolicyLevers!$C916,'Policy Characteristics'!$C:$C,0))</f>
        <v>industry-ag-main.html#methane-destr</v>
      </c>
      <c r="R916" s="191" t="str">
        <f>INDEX('Policy Characteristics'!L:L,MATCH(PolicyLevers!$C916,'Policy Characteristics'!$C:$C,0))</f>
        <v>methane-destruction.html</v>
      </c>
      <c r="S916" s="205" t="str">
        <f>INDEX('Policy Characteristics'!M:M,MATCH(PolicyLevers!$C916,'Policy Characteristics'!$C:$C,0))</f>
        <v>Calculated from model data; see the relevant variable(s) in the InputData folder for source information.</v>
      </c>
      <c r="T916" s="184">
        <f>INDEX('Policy Characteristics'!N:N,MATCH(PolicyLevers!$C916,'Policy Characteristics'!$C:$C,0))</f>
        <v>0</v>
      </c>
      <c r="U916" s="181">
        <f>INDEX('Policy Characteristics'!O:O,MATCH(PolicyLevers!$C916,'Policy Characteristics'!$C:$C,0))</f>
        <v>0</v>
      </c>
    </row>
    <row r="917" spans="1:21" x14ac:dyDescent="0.25">
      <c r="A917" s="350" t="str">
        <f>INDEX('Policy Characteristics'!A:A,MATCH(PolicyLevers!$C917,'Policy Characteristics'!$C:$C,0))</f>
        <v>Industry</v>
      </c>
      <c r="B917" s="354" t="str">
        <f>INDEX('Policy Characteristics'!B:B,MATCH(PolicyLevers!$C917,'Policy Characteristics'!$C:$C,0))</f>
        <v>Methane Destruction</v>
      </c>
      <c r="C917" s="189" t="str">
        <f t="shared" ref="C917:C919" si="42">C$916</f>
        <v>Fraction of Methane Destruction Opportunities Achieved</v>
      </c>
      <c r="D917" s="184" t="s">
        <v>2056</v>
      </c>
      <c r="E917" s="184"/>
      <c r="F917" s="181" t="s">
        <v>2099</v>
      </c>
      <c r="G917" s="184"/>
      <c r="H917" s="43">
        <v>1461</v>
      </c>
      <c r="I917" s="356" t="s">
        <v>310</v>
      </c>
      <c r="J917" s="189" t="str">
        <f>INDEX('Policy Characteristics'!D:D,MATCH(PolicyLevers!$C917,'Policy Characteristics'!$C:$C,0))</f>
        <v>Methane Capture and Destruction</v>
      </c>
      <c r="K917" s="189" t="str">
        <f>INDEX('Policy Characteristics'!E:E,MATCH(PolicyLevers!$C917,'Policy Characteristics'!$C:$C,0))</f>
        <v>indst methane destruction</v>
      </c>
      <c r="L917" s="190">
        <f>INDEX('Policy Characteristics'!F:F,MATCH(PolicyLevers!$C917,'Policy Characteristics'!$C:$C,0))</f>
        <v>0</v>
      </c>
      <c r="M917" s="190">
        <f>INDEX('Policy Characteristics'!G:G,MATCH(PolicyLevers!$C917,'Policy Characteristics'!$C:$C,0))</f>
        <v>1</v>
      </c>
      <c r="N917" s="251">
        <f>INDEX('Policy Characteristics'!H:H,MATCH(PolicyLevers!$C917,'Policy Characteristics'!$C:$C,0))</f>
        <v>0.01</v>
      </c>
      <c r="O917" s="189" t="str">
        <f>INDEX('Policy Characteristics'!I:I,MATCH(PolicyLevers!$C917,'Policy Characteristics'!$C:$C,0))</f>
        <v>% of potential achieved</v>
      </c>
      <c r="P917" s="184"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v>
      </c>
      <c r="Q917" s="189" t="str">
        <f>INDEX('Policy Characteristics'!K:K,MATCH(PolicyLevers!$C917,'Policy Characteristics'!$C:$C,0))</f>
        <v>industry-ag-main.html#methane-destr</v>
      </c>
      <c r="R917" s="189" t="str">
        <f>INDEX('Policy Characteristics'!L:L,MATCH(PolicyLevers!$C917,'Policy Characteristics'!$C:$C,0))</f>
        <v>methane-destruction.html</v>
      </c>
      <c r="S917" s="224" t="str">
        <f>INDEX('Policy Characteristics'!M:M,MATCH(PolicyLevers!$C917,'Policy Characteristics'!$C:$C,0))</f>
        <v>Calculated from model data; see the relevant variable(s) in the InputData folder for source information.</v>
      </c>
      <c r="T917" s="184">
        <f>INDEX('Policy Characteristics'!N:N,MATCH(PolicyLevers!$C917,'Policy Characteristics'!$C:$C,0))</f>
        <v>0</v>
      </c>
      <c r="U917" s="181">
        <f>INDEX('Policy Characteristics'!O:O,MATCH(PolicyLevers!$C917,'Policy Characteristics'!$C:$C,0))</f>
        <v>0</v>
      </c>
    </row>
    <row r="918" spans="1:21" x14ac:dyDescent="0.25">
      <c r="A918" s="350" t="str">
        <f>INDEX('Policy Characteristics'!A:A,MATCH(PolicyLevers!$C918,'Policy Characteristics'!$C:$C,0))</f>
        <v>Industry</v>
      </c>
      <c r="B918" s="354" t="str">
        <f>INDEX('Policy Characteristics'!B:B,MATCH(PolicyLevers!$C918,'Policy Characteristics'!$C:$C,0))</f>
        <v>Methane Destruction</v>
      </c>
      <c r="C918" s="189" t="str">
        <f t="shared" si="42"/>
        <v>Fraction of Methane Destruction Opportunities Achieved</v>
      </c>
      <c r="D918" s="184" t="s">
        <v>2096</v>
      </c>
      <c r="E918" s="184"/>
      <c r="F918" s="181" t="s">
        <v>1831</v>
      </c>
      <c r="G918" s="184"/>
      <c r="H918" s="43">
        <v>515</v>
      </c>
      <c r="I918" s="356" t="s">
        <v>310</v>
      </c>
      <c r="J918" s="189" t="str">
        <f>INDEX('Policy Characteristics'!D:D,MATCH(PolicyLevers!$C918,'Policy Characteristics'!$C:$C,0))</f>
        <v>Methane Capture and Destruction</v>
      </c>
      <c r="K918" s="189" t="str">
        <f>INDEX('Policy Characteristics'!E:E,MATCH(PolicyLevers!$C918,'Policy Characteristics'!$C:$C,0))</f>
        <v>indst methane destruction</v>
      </c>
      <c r="L918" s="190">
        <f>INDEX('Policy Characteristics'!F:F,MATCH(PolicyLevers!$C918,'Policy Characteristics'!$C:$C,0))</f>
        <v>0</v>
      </c>
      <c r="M918" s="190">
        <f>INDEX('Policy Characteristics'!G:G,MATCH(PolicyLevers!$C918,'Policy Characteristics'!$C:$C,0))</f>
        <v>1</v>
      </c>
      <c r="N918" s="251">
        <f>INDEX('Policy Characteristics'!H:H,MATCH(PolicyLevers!$C918,'Policy Characteristics'!$C:$C,0))</f>
        <v>0.01</v>
      </c>
      <c r="O918" s="189" t="str">
        <f>INDEX('Policy Characteristics'!I:I,MATCH(PolicyLevers!$C918,'Policy Characteristics'!$C:$C,0))</f>
        <v>% of potential achieved</v>
      </c>
      <c r="P918" s="184"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v>
      </c>
      <c r="Q918" s="189" t="str">
        <f>INDEX('Policy Characteristics'!K:K,MATCH(PolicyLevers!$C918,'Policy Characteristics'!$C:$C,0))</f>
        <v>industry-ag-main.html#methane-destr</v>
      </c>
      <c r="R918" s="189" t="str">
        <f>INDEX('Policy Characteristics'!L:L,MATCH(PolicyLevers!$C918,'Policy Characteristics'!$C:$C,0))</f>
        <v>methane-destruction.html</v>
      </c>
      <c r="S918" s="224" t="str">
        <f>INDEX('Policy Characteristics'!M:M,MATCH(PolicyLevers!$C918,'Policy Characteristics'!$C:$C,0))</f>
        <v>Calculated from model data; see the relevant variable(s) in the InputData folder for source information.</v>
      </c>
      <c r="T918" s="184">
        <f>INDEX('Policy Characteristics'!N:N,MATCH(PolicyLevers!$C918,'Policy Characteristics'!$C:$C,0))</f>
        <v>0</v>
      </c>
      <c r="U918" s="181">
        <f>INDEX('Policy Characteristics'!O:O,MATCH(PolicyLevers!$C918,'Policy Characteristics'!$C:$C,0))</f>
        <v>0</v>
      </c>
    </row>
    <row r="919" spans="1:21" x14ac:dyDescent="0.25">
      <c r="A919" s="350" t="str">
        <f>INDEX('Policy Characteristics'!A:A,MATCH(PolicyLevers!$C919,'Policy Characteristics'!$C:$C,0))</f>
        <v>Industry</v>
      </c>
      <c r="B919" s="354" t="str">
        <f>INDEX('Policy Characteristics'!B:B,MATCH(PolicyLevers!$C919,'Policy Characteristics'!$C:$C,0))</f>
        <v>Methane Destruction</v>
      </c>
      <c r="C919" s="189" t="str">
        <f t="shared" si="42"/>
        <v>Fraction of Methane Destruction Opportunities Achieved</v>
      </c>
      <c r="D919" s="184" t="s">
        <v>2054</v>
      </c>
      <c r="E919" s="184"/>
      <c r="F919" s="181" t="s">
        <v>2112</v>
      </c>
      <c r="G919" s="184"/>
      <c r="H919" s="43">
        <v>516</v>
      </c>
      <c r="I919" s="356" t="s">
        <v>310</v>
      </c>
      <c r="J919" s="189" t="str">
        <f>INDEX('Policy Characteristics'!D:D,MATCH(PolicyLevers!$C919,'Policy Characteristics'!$C:$C,0))</f>
        <v>Methane Capture and Destruction</v>
      </c>
      <c r="K919" s="189" t="str">
        <f>INDEX('Policy Characteristics'!E:E,MATCH(PolicyLevers!$C919,'Policy Characteristics'!$C:$C,0))</f>
        <v>indst methane destruction</v>
      </c>
      <c r="L919" s="190">
        <f>INDEX('Policy Characteristics'!F:F,MATCH(PolicyLevers!$C919,'Policy Characteristics'!$C:$C,0))</f>
        <v>0</v>
      </c>
      <c r="M919" s="190">
        <f>INDEX('Policy Characteristics'!G:G,MATCH(PolicyLevers!$C919,'Policy Characteristics'!$C:$C,0))</f>
        <v>1</v>
      </c>
      <c r="N919" s="251">
        <f>INDEX('Policy Characteristics'!H:H,MATCH(PolicyLevers!$C919,'Policy Characteristics'!$C:$C,0))</f>
        <v>0.01</v>
      </c>
      <c r="O919" s="189" t="str">
        <f>INDEX('Policy Characteristics'!I:I,MATCH(PolicyLevers!$C919,'Policy Characteristics'!$C:$C,0))</f>
        <v>% of potential achieved</v>
      </c>
      <c r="P919" s="184"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v>
      </c>
      <c r="Q919" s="189" t="str">
        <f>INDEX('Policy Characteristics'!K:K,MATCH(PolicyLevers!$C919,'Policy Characteristics'!$C:$C,0))</f>
        <v>industry-ag-main.html#methane-destr</v>
      </c>
      <c r="R919" s="189" t="str">
        <f>INDEX('Policy Characteristics'!L:L,MATCH(PolicyLevers!$C919,'Policy Characteristics'!$C:$C,0))</f>
        <v>methane-destruction.html</v>
      </c>
      <c r="S919" s="224" t="str">
        <f>INDEX('Policy Characteristics'!M:M,MATCH(PolicyLevers!$C919,'Policy Characteristics'!$C:$C,0))</f>
        <v>Calculated from model data; see the relevant variable(s) in the InputData folder for source information.</v>
      </c>
      <c r="T919" s="184">
        <f>INDEX('Policy Characteristics'!N:N,MATCH(PolicyLevers!$C919,'Policy Characteristics'!$C:$C,0))</f>
        <v>0</v>
      </c>
      <c r="U919" s="181">
        <f>INDEX('Policy Characteristics'!O:O,MATCH(PolicyLevers!$C919,'Policy Characteristics'!$C:$C,0))</f>
        <v>0</v>
      </c>
    </row>
    <row r="920" spans="1:21" x14ac:dyDescent="0.25">
      <c r="A920" s="350" t="str">
        <f>INDEX('Policy Characteristics'!A:A,MATCH(PolicyLevers!$C920,'Policy Characteristics'!$C:$C,0))</f>
        <v>Industry</v>
      </c>
      <c r="B920" s="355" t="str">
        <f>INDEX('Policy Characteristics'!B:B,MATCH(PolicyLevers!$C920,'Policy Characteristics'!$C:$C,0))</f>
        <v>Reduce Fossil Fuel Exports</v>
      </c>
      <c r="C920" s="181" t="s">
        <v>918</v>
      </c>
      <c r="D920" s="191" t="s">
        <v>251</v>
      </c>
      <c r="E920" s="184"/>
      <c r="F920" s="191" t="s">
        <v>579</v>
      </c>
      <c r="G920" s="184"/>
      <c r="H920" s="43">
        <v>451</v>
      </c>
      <c r="I920" s="356" t="s">
        <v>310</v>
      </c>
      <c r="J920" s="181" t="str">
        <f>INDEX('Policy Characteristics'!D:D,MATCH(PolicyLevers!$C920,'Policy Characteristics'!$C:$C,0))</f>
        <v>Percent Reduction in Fossil Fuel Exports</v>
      </c>
      <c r="K920" s="181" t="str">
        <f>INDEX('Policy Characteristics'!E:E,MATCH(PolicyLevers!$C920,'Policy Characteristics'!$C:$C,0))</f>
        <v>indst reduce fossil fuel exports</v>
      </c>
      <c r="L920" s="203">
        <f>INDEX('Policy Characteristics'!F:F,MATCH(PolicyLevers!$C920,'Policy Characteristics'!$C:$C,0))</f>
        <v>0</v>
      </c>
      <c r="M920" s="204">
        <f>INDEX('Policy Characteristics'!G:G,MATCH(PolicyLevers!$C920,'Policy Characteristics'!$C:$C,0))</f>
        <v>1</v>
      </c>
      <c r="N920" s="204">
        <f>INDEX('Policy Characteristics'!H:H,MATCH(PolicyLevers!$C920,'Policy Characteristics'!$C:$C,0))</f>
        <v>0.01</v>
      </c>
      <c r="O920" s="184" t="str">
        <f>INDEX('Policy Characteristics'!I:I,MATCH(PolicyLevers!$C920,'Policy Characteristics'!$C:$C,0))</f>
        <v>% reduction in exports</v>
      </c>
      <c r="P920" s="218" t="str">
        <f>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0" s="184">
        <f>INDEX('Policy Characteristics'!K:K,MATCH(PolicyLevers!$C920,'Policy Characteristics'!$C:$C,0))</f>
        <v>0</v>
      </c>
      <c r="R920" s="191" t="str">
        <f>INDEX('Policy Characteristics'!L:L,MATCH(PolicyLevers!$C920,'Policy Characteristics'!$C:$C,0))</f>
        <v>reduce-fuel-exports.html</v>
      </c>
      <c r="S920" s="205" t="str">
        <f>INDEX('Policy Characteristics'!M:M,MATCH(PolicyLevers!$C920,'Policy Characteristics'!$C:$C,0))</f>
        <v>Calculated from model data; see the relevant variable(s) in the InputData folder for source information.</v>
      </c>
      <c r="T920" s="184">
        <f>INDEX('Policy Characteristics'!N:N,MATCH(PolicyLevers!$C920,'Policy Characteristics'!$C:$C,0))</f>
        <v>0</v>
      </c>
      <c r="U920" s="181" t="str">
        <f>INDEX('Policy Characteristics'!O:O,MATCH(PolicyLevers!$C920,'Policy Characteristics'!$C:$C,0))</f>
        <v>BFPIaE</v>
      </c>
    </row>
    <row r="921" spans="1:21" x14ac:dyDescent="0.25">
      <c r="A921" s="350" t="str">
        <f>INDEX('Policy Characteristics'!A:A,MATCH(PolicyLevers!$C921,'Policy Characteristics'!$C:$C,0))</f>
        <v>Industry</v>
      </c>
      <c r="B921" s="354" t="str">
        <f>INDEX('Policy Characteristics'!B:B,MATCH(PolicyLevers!$C921,'Policy Characteristics'!$C:$C,0))</f>
        <v>Reduce Fossil Fuel Exports</v>
      </c>
      <c r="C921" s="189" t="str">
        <f t="shared" ref="C921:C928" si="43">C$920</f>
        <v>Percent Reduction in Fossil Fuel Exports</v>
      </c>
      <c r="D921" s="191" t="s">
        <v>255</v>
      </c>
      <c r="E921" s="184"/>
      <c r="F921" s="191" t="s">
        <v>741</v>
      </c>
      <c r="G921" s="184"/>
      <c r="H921" s="43">
        <v>452</v>
      </c>
      <c r="I921" s="356" t="s">
        <v>310</v>
      </c>
      <c r="J921" s="189" t="str">
        <f>INDEX('Policy Characteristics'!D:D,MATCH(PolicyLevers!$C921,'Policy Characteristics'!$C:$C,0))</f>
        <v>Percent Reduction in Fossil Fuel Exports</v>
      </c>
      <c r="K921" s="189" t="str">
        <f>INDEX('Policy Characteristics'!E:E,MATCH(PolicyLevers!$C921,'Policy Characteristics'!$C:$C,0))</f>
        <v>indst reduce fossil fuel exports</v>
      </c>
      <c r="L921" s="190">
        <f>INDEX('Policy Characteristics'!F:F,MATCH(PolicyLevers!$C921,'Policy Characteristics'!$C:$C,0))</f>
        <v>0</v>
      </c>
      <c r="M921" s="190">
        <f>INDEX('Policy Characteristics'!G:G,MATCH(PolicyLevers!$C921,'Policy Characteristics'!$C:$C,0))</f>
        <v>1</v>
      </c>
      <c r="N921" s="251">
        <f>INDEX('Policy Characteristics'!H:H,MATCH(PolicyLevers!$C921,'Policy Characteristics'!$C:$C,0))</f>
        <v>0.01</v>
      </c>
      <c r="O921" s="189" t="str">
        <f>INDEX('Policy Characteristics'!I:I,MATCH(PolicyLevers!$C921,'Policy Characteristics'!$C:$C,0))</f>
        <v>% reduction in exports</v>
      </c>
      <c r="P921" s="218" t="str">
        <f>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1" s="184">
        <f>INDEX('Policy Characteristics'!K:K,MATCH(PolicyLevers!$C921,'Policy Characteristics'!$C:$C,0))</f>
        <v>0</v>
      </c>
      <c r="R921" s="189" t="str">
        <f>INDEX('Policy Characteristics'!L:L,MATCH(PolicyLevers!$C921,'Policy Characteristics'!$C:$C,0))</f>
        <v>reduce-fuel-exports.html</v>
      </c>
      <c r="S921" s="224" t="str">
        <f>INDEX('Policy Characteristics'!M:M,MATCH(PolicyLevers!$C921,'Policy Characteristics'!$C:$C,0))</f>
        <v>Calculated from model data; see the relevant variable(s) in the InputData folder for source information.</v>
      </c>
      <c r="T921" s="184">
        <f>INDEX('Policy Characteristics'!N:N,MATCH(PolicyLevers!$C921,'Policy Characteristics'!$C:$C,0))</f>
        <v>0</v>
      </c>
      <c r="U921" s="181" t="str">
        <f>INDEX('Policy Characteristics'!O:O,MATCH(PolicyLevers!$C921,'Policy Characteristics'!$C:$C,0))</f>
        <v>BFPIaE</v>
      </c>
    </row>
    <row r="922" spans="1:21" x14ac:dyDescent="0.25">
      <c r="A922" s="350" t="str">
        <f>INDEX('Policy Characteristics'!A:A,MATCH(PolicyLevers!$C922,'Policy Characteristics'!$C:$C,0))</f>
        <v>Industry</v>
      </c>
      <c r="B922" s="354" t="str">
        <f>INDEX('Policy Characteristics'!B:B,MATCH(PolicyLevers!$C922,'Policy Characteristics'!$C:$C,0))</f>
        <v>Reduce Fossil Fuel Exports</v>
      </c>
      <c r="C922" s="189" t="str">
        <f t="shared" si="43"/>
        <v>Percent Reduction in Fossil Fuel Exports</v>
      </c>
      <c r="D922" s="191" t="s">
        <v>257</v>
      </c>
      <c r="E922" s="184"/>
      <c r="F922" s="191" t="s">
        <v>923</v>
      </c>
      <c r="G922" s="184"/>
      <c r="H922" s="43">
        <v>453</v>
      </c>
      <c r="I922" s="356" t="s">
        <v>310</v>
      </c>
      <c r="J922" s="189" t="str">
        <f>INDEX('Policy Characteristics'!D:D,MATCH(PolicyLevers!$C922,'Policy Characteristics'!$C:$C,0))</f>
        <v>Percent Reduction in Fossil Fuel Exports</v>
      </c>
      <c r="K922" s="189" t="str">
        <f>INDEX('Policy Characteristics'!E:E,MATCH(PolicyLevers!$C922,'Policy Characteristics'!$C:$C,0))</f>
        <v>indst reduce fossil fuel exports</v>
      </c>
      <c r="L922" s="190">
        <f>INDEX('Policy Characteristics'!F:F,MATCH(PolicyLevers!$C922,'Policy Characteristics'!$C:$C,0))</f>
        <v>0</v>
      </c>
      <c r="M922" s="190">
        <f>INDEX('Policy Characteristics'!G:G,MATCH(PolicyLevers!$C922,'Policy Characteristics'!$C:$C,0))</f>
        <v>1</v>
      </c>
      <c r="N922" s="251">
        <f>INDEX('Policy Characteristics'!H:H,MATCH(PolicyLevers!$C922,'Policy Characteristics'!$C:$C,0))</f>
        <v>0.01</v>
      </c>
      <c r="O922" s="189" t="str">
        <f>INDEX('Policy Characteristics'!I:I,MATCH(PolicyLevers!$C922,'Policy Characteristics'!$C:$C,0))</f>
        <v>% reduction in exports</v>
      </c>
      <c r="P922" s="218" t="str">
        <f>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2" s="184">
        <f>INDEX('Policy Characteristics'!K:K,MATCH(PolicyLevers!$C922,'Policy Characteristics'!$C:$C,0))</f>
        <v>0</v>
      </c>
      <c r="R922" s="189" t="str">
        <f>INDEX('Policy Characteristics'!L:L,MATCH(PolicyLevers!$C922,'Policy Characteristics'!$C:$C,0))</f>
        <v>reduce-fuel-exports.html</v>
      </c>
      <c r="S922" s="224" t="str">
        <f>INDEX('Policy Characteristics'!M:M,MATCH(PolicyLevers!$C922,'Policy Characteristics'!$C:$C,0))</f>
        <v>Calculated from model data; see the relevant variable(s) in the InputData folder for source information.</v>
      </c>
      <c r="T922" s="184">
        <f>INDEX('Policy Characteristics'!N:N,MATCH(PolicyLevers!$C922,'Policy Characteristics'!$C:$C,0))</f>
        <v>0</v>
      </c>
      <c r="U922" s="181" t="str">
        <f>INDEX('Policy Characteristics'!O:O,MATCH(PolicyLevers!$C922,'Policy Characteristics'!$C:$C,0))</f>
        <v>BFPIaE</v>
      </c>
    </row>
    <row r="923" spans="1:21" x14ac:dyDescent="0.25">
      <c r="A923" s="350" t="str">
        <f>INDEX('Policy Characteristics'!A:A,MATCH(PolicyLevers!$C923,'Policy Characteristics'!$C:$C,0))</f>
        <v>Industry</v>
      </c>
      <c r="B923" s="354" t="str">
        <f>INDEX('Policy Characteristics'!B:B,MATCH(PolicyLevers!$C923,'Policy Characteristics'!$C:$C,0))</f>
        <v>Reduce Fossil Fuel Exports</v>
      </c>
      <c r="C923" s="189" t="str">
        <f t="shared" si="43"/>
        <v>Percent Reduction in Fossil Fuel Exports</v>
      </c>
      <c r="D923" s="191" t="s">
        <v>256</v>
      </c>
      <c r="E923" s="184"/>
      <c r="F923" s="191" t="s">
        <v>924</v>
      </c>
      <c r="G923" s="184"/>
      <c r="H923" s="43">
        <v>454</v>
      </c>
      <c r="I923" s="356" t="s">
        <v>310</v>
      </c>
      <c r="J923" s="189" t="str">
        <f>INDEX('Policy Characteristics'!D:D,MATCH(PolicyLevers!$C923,'Policy Characteristics'!$C:$C,0))</f>
        <v>Percent Reduction in Fossil Fuel Exports</v>
      </c>
      <c r="K923" s="189" t="str">
        <f>INDEX('Policy Characteristics'!E:E,MATCH(PolicyLevers!$C923,'Policy Characteristics'!$C:$C,0))</f>
        <v>indst reduce fossil fuel exports</v>
      </c>
      <c r="L923" s="190">
        <f>INDEX('Policy Characteristics'!F:F,MATCH(PolicyLevers!$C923,'Policy Characteristics'!$C:$C,0))</f>
        <v>0</v>
      </c>
      <c r="M923" s="190">
        <f>INDEX('Policy Characteristics'!G:G,MATCH(PolicyLevers!$C923,'Policy Characteristics'!$C:$C,0))</f>
        <v>1</v>
      </c>
      <c r="N923" s="251">
        <f>INDEX('Policy Characteristics'!H:H,MATCH(PolicyLevers!$C923,'Policy Characteristics'!$C:$C,0))</f>
        <v>0.01</v>
      </c>
      <c r="O923" s="189" t="str">
        <f>INDEX('Policy Characteristics'!I:I,MATCH(PolicyLevers!$C923,'Policy Characteristics'!$C:$C,0))</f>
        <v>% reduction in exports</v>
      </c>
      <c r="P923" s="218" t="str">
        <f>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3" s="184">
        <f>INDEX('Policy Characteristics'!K:K,MATCH(PolicyLevers!$C923,'Policy Characteristics'!$C:$C,0))</f>
        <v>0</v>
      </c>
      <c r="R923" s="189" t="str">
        <f>INDEX('Policy Characteristics'!L:L,MATCH(PolicyLevers!$C923,'Policy Characteristics'!$C:$C,0))</f>
        <v>reduce-fuel-exports.html</v>
      </c>
      <c r="S923" s="224" t="str">
        <f>INDEX('Policy Characteristics'!M:M,MATCH(PolicyLevers!$C923,'Policy Characteristics'!$C:$C,0))</f>
        <v>Calculated from model data; see the relevant variable(s) in the InputData folder for source information.</v>
      </c>
      <c r="T923" s="184">
        <f>INDEX('Policy Characteristics'!N:N,MATCH(PolicyLevers!$C923,'Policy Characteristics'!$C:$C,0))</f>
        <v>0</v>
      </c>
      <c r="U923" s="181" t="str">
        <f>INDEX('Policy Characteristics'!O:O,MATCH(PolicyLevers!$C923,'Policy Characteristics'!$C:$C,0))</f>
        <v>BFPIaE</v>
      </c>
    </row>
    <row r="924" spans="1:21" ht="59.25" customHeight="1" x14ac:dyDescent="0.25">
      <c r="A924" s="350" t="str">
        <f>INDEX('Policy Characteristics'!A:A,MATCH(PolicyLevers!$C924,'Policy Characteristics'!$C:$C,0))</f>
        <v>Industry</v>
      </c>
      <c r="B924" s="354" t="str">
        <f>INDEX('Policy Characteristics'!B:B,MATCH(PolicyLevers!$C924,'Policy Characteristics'!$C:$C,0))</f>
        <v>Reduce Fossil Fuel Exports</v>
      </c>
      <c r="C924" s="189" t="str">
        <f t="shared" si="43"/>
        <v>Percent Reduction in Fossil Fuel Exports</v>
      </c>
      <c r="D924" s="191" t="s">
        <v>253</v>
      </c>
      <c r="E924" s="184"/>
      <c r="F924" s="191" t="s">
        <v>925</v>
      </c>
      <c r="G924" s="184"/>
      <c r="H924" s="43">
        <v>455</v>
      </c>
      <c r="I924" s="356" t="s">
        <v>310</v>
      </c>
      <c r="J924" s="189" t="str">
        <f>INDEX('Policy Characteristics'!D:D,MATCH(PolicyLevers!$C924,'Policy Characteristics'!$C:$C,0))</f>
        <v>Percent Reduction in Fossil Fuel Exports</v>
      </c>
      <c r="K924" s="189" t="str">
        <f>INDEX('Policy Characteristics'!E:E,MATCH(PolicyLevers!$C924,'Policy Characteristics'!$C:$C,0))</f>
        <v>indst reduce fossil fuel exports</v>
      </c>
      <c r="L924" s="190">
        <f>INDEX('Policy Characteristics'!F:F,MATCH(PolicyLevers!$C924,'Policy Characteristics'!$C:$C,0))</f>
        <v>0</v>
      </c>
      <c r="M924" s="190">
        <f>INDEX('Policy Characteristics'!G:G,MATCH(PolicyLevers!$C924,'Policy Characteristics'!$C:$C,0))</f>
        <v>1</v>
      </c>
      <c r="N924" s="251">
        <f>INDEX('Policy Characteristics'!H:H,MATCH(PolicyLevers!$C924,'Policy Characteristics'!$C:$C,0))</f>
        <v>0.01</v>
      </c>
      <c r="O924" s="189" t="str">
        <f>INDEX('Policy Characteristics'!I:I,MATCH(PolicyLevers!$C924,'Policy Characteristics'!$C:$C,0))</f>
        <v>% reduction in exports</v>
      </c>
      <c r="P924" s="218" t="str">
        <f>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4" s="184">
        <f>INDEX('Policy Characteristics'!K:K,MATCH(PolicyLevers!$C924,'Policy Characteristics'!$C:$C,0))</f>
        <v>0</v>
      </c>
      <c r="R924" s="189" t="str">
        <f>INDEX('Policy Characteristics'!L:L,MATCH(PolicyLevers!$C924,'Policy Characteristics'!$C:$C,0))</f>
        <v>reduce-fuel-exports.html</v>
      </c>
      <c r="S924" s="224" t="str">
        <f>INDEX('Policy Characteristics'!M:M,MATCH(PolicyLevers!$C924,'Policy Characteristics'!$C:$C,0))</f>
        <v>Calculated from model data; see the relevant variable(s) in the InputData folder for source information.</v>
      </c>
      <c r="T924" s="184">
        <f>INDEX('Policy Characteristics'!N:N,MATCH(PolicyLevers!$C924,'Policy Characteristics'!$C:$C,0))</f>
        <v>0</v>
      </c>
      <c r="U924" s="181" t="str">
        <f>INDEX('Policy Characteristics'!O:O,MATCH(PolicyLevers!$C924,'Policy Characteristics'!$C:$C,0))</f>
        <v>BFPIaE</v>
      </c>
    </row>
    <row r="925" spans="1:21" x14ac:dyDescent="0.25">
      <c r="A925" s="350" t="str">
        <f>INDEX('Policy Characteristics'!A:A,MATCH(PolicyLevers!$C925,'Policy Characteristics'!$C:$C,0))</f>
        <v>Industry</v>
      </c>
      <c r="B925" s="354" t="str">
        <f>INDEX('Policy Characteristics'!B:B,MATCH(PolicyLevers!$C925,'Policy Characteristics'!$C:$C,0))</f>
        <v>Reduce Fossil Fuel Exports</v>
      </c>
      <c r="C925" s="189" t="str">
        <f t="shared" si="43"/>
        <v>Percent Reduction in Fossil Fuel Exports</v>
      </c>
      <c r="D925" s="191" t="s">
        <v>926</v>
      </c>
      <c r="E925" s="184"/>
      <c r="F925" s="191" t="s">
        <v>609</v>
      </c>
      <c r="G925" s="184"/>
      <c r="H925" s="43">
        <v>456</v>
      </c>
      <c r="I925" s="361" t="s">
        <v>332</v>
      </c>
      <c r="J925" s="189" t="str">
        <f>INDEX('Policy Characteristics'!D:D,MATCH(PolicyLevers!$C925,'Policy Characteristics'!$C:$C,0))</f>
        <v>Percent Reduction in Fossil Fuel Exports</v>
      </c>
      <c r="K925" s="189" t="str">
        <f>INDEX('Policy Characteristics'!E:E,MATCH(PolicyLevers!$C925,'Policy Characteristics'!$C:$C,0))</f>
        <v>indst reduce fossil fuel exports</v>
      </c>
      <c r="L925" s="190">
        <f>INDEX('Policy Characteristics'!F:F,MATCH(PolicyLevers!$C925,'Policy Characteristics'!$C:$C,0))</f>
        <v>0</v>
      </c>
      <c r="M925" s="190">
        <f>INDEX('Policy Characteristics'!G:G,MATCH(PolicyLevers!$C925,'Policy Characteristics'!$C:$C,0))</f>
        <v>1</v>
      </c>
      <c r="N925" s="251">
        <f>INDEX('Policy Characteristics'!H:H,MATCH(PolicyLevers!$C925,'Policy Characteristics'!$C:$C,0))</f>
        <v>0.01</v>
      </c>
      <c r="O925" s="189" t="str">
        <f>INDEX('Policy Characteristics'!I:I,MATCH(PolicyLevers!$C925,'Policy Characteristics'!$C:$C,0))</f>
        <v>% reduction in exports</v>
      </c>
      <c r="P925" s="186" t="str">
        <f>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5" s="184">
        <f>INDEX('Policy Characteristics'!K:K,MATCH(PolicyLevers!$C925,'Policy Characteristics'!$C:$C,0))</f>
        <v>0</v>
      </c>
      <c r="R925" s="191" t="str">
        <f>INDEX('Policy Characteristics'!L:L,MATCH(PolicyLevers!$C925,'Policy Characteristics'!$C:$C,0))</f>
        <v>reduce-fuel-exports.html</v>
      </c>
      <c r="S925" s="224" t="str">
        <f>INDEX('Policy Characteristics'!M:M,MATCH(PolicyLevers!$C925,'Policy Characteristics'!$C:$C,0))</f>
        <v>Calculated from model data; see the relevant variable(s) in the InputData folder for source information.</v>
      </c>
      <c r="T925" s="184">
        <f>INDEX('Policy Characteristics'!N:N,MATCH(PolicyLevers!$C925,'Policy Characteristics'!$C:$C,0))</f>
        <v>0</v>
      </c>
      <c r="U925" s="181" t="str">
        <f>INDEX('Policy Characteristics'!O:O,MATCH(PolicyLevers!$C925,'Policy Characteristics'!$C:$C,0))</f>
        <v>BFPIaE</v>
      </c>
    </row>
    <row r="926" spans="1:21" x14ac:dyDescent="0.25">
      <c r="A926" s="350" t="str">
        <f>INDEX('Policy Characteristics'!A:A,MATCH(PolicyLevers!$C926,'Policy Characteristics'!$C:$C,0))</f>
        <v>Industry</v>
      </c>
      <c r="B926" s="354" t="str">
        <f>INDEX('Policy Characteristics'!B:B,MATCH(PolicyLevers!$C926,'Policy Characteristics'!$C:$C,0))</f>
        <v>Reduce Fossil Fuel Exports</v>
      </c>
      <c r="C926" s="189" t="str">
        <f t="shared" si="43"/>
        <v>Percent Reduction in Fossil Fuel Exports</v>
      </c>
      <c r="D926" s="191" t="s">
        <v>250</v>
      </c>
      <c r="E926" s="184"/>
      <c r="F926" s="191" t="s">
        <v>614</v>
      </c>
      <c r="G926" s="184"/>
      <c r="H926" s="43">
        <v>457</v>
      </c>
      <c r="I926" s="356" t="s">
        <v>310</v>
      </c>
      <c r="J926" s="189" t="str">
        <f>INDEX('Policy Characteristics'!D:D,MATCH(PolicyLevers!$C926,'Policy Characteristics'!$C:$C,0))</f>
        <v>Percent Reduction in Fossil Fuel Exports</v>
      </c>
      <c r="K926" s="189" t="str">
        <f>INDEX('Policy Characteristics'!E:E,MATCH(PolicyLevers!$C926,'Policy Characteristics'!$C:$C,0))</f>
        <v>indst reduce fossil fuel exports</v>
      </c>
      <c r="L926" s="190">
        <f>INDEX('Policy Characteristics'!F:F,MATCH(PolicyLevers!$C926,'Policy Characteristics'!$C:$C,0))</f>
        <v>0</v>
      </c>
      <c r="M926" s="190">
        <f>INDEX('Policy Characteristics'!G:G,MATCH(PolicyLevers!$C926,'Policy Characteristics'!$C:$C,0))</f>
        <v>1</v>
      </c>
      <c r="N926" s="251">
        <f>INDEX('Policy Characteristics'!H:H,MATCH(PolicyLevers!$C926,'Policy Characteristics'!$C:$C,0))</f>
        <v>0.01</v>
      </c>
      <c r="O926" s="189" t="str">
        <f>INDEX('Policy Characteristics'!I:I,MATCH(PolicyLevers!$C926,'Policy Characteristics'!$C:$C,0))</f>
        <v>% reduction in exports</v>
      </c>
      <c r="P926" s="218" t="str">
        <f>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6" s="184">
        <f>INDEX('Policy Characteristics'!K:K,MATCH(PolicyLevers!$C926,'Policy Characteristics'!$C:$C,0))</f>
        <v>0</v>
      </c>
      <c r="R926" s="189" t="str">
        <f>INDEX('Policy Characteristics'!L:L,MATCH(PolicyLevers!$C926,'Policy Characteristics'!$C:$C,0))</f>
        <v>reduce-fuel-exports.html</v>
      </c>
      <c r="S926" s="224" t="str">
        <f>INDEX('Policy Characteristics'!M:M,MATCH(PolicyLevers!$C926,'Policy Characteristics'!$C:$C,0))</f>
        <v>Calculated from model data; see the relevant variable(s) in the InputData folder for source information.</v>
      </c>
      <c r="T926" s="184">
        <f>INDEX('Policy Characteristics'!N:N,MATCH(PolicyLevers!$C926,'Policy Characteristics'!$C:$C,0))</f>
        <v>0</v>
      </c>
      <c r="U926" s="181" t="str">
        <f>INDEX('Policy Characteristics'!O:O,MATCH(PolicyLevers!$C926,'Policy Characteristics'!$C:$C,0))</f>
        <v>BFPIaE</v>
      </c>
    </row>
    <row r="927" spans="1:21" x14ac:dyDescent="0.25">
      <c r="A927" s="350" t="str">
        <f>INDEX('Policy Characteristics'!A:A,MATCH(PolicyLevers!$C927,'Policy Characteristics'!$C:$C,0))</f>
        <v>Industry</v>
      </c>
      <c r="B927" s="354" t="str">
        <f>INDEX('Policy Characteristics'!B:B,MATCH(PolicyLevers!$C927,'Policy Characteristics'!$C:$C,0))</f>
        <v>Reduce Fossil Fuel Exports</v>
      </c>
      <c r="C927" s="189" t="str">
        <f t="shared" si="43"/>
        <v>Percent Reduction in Fossil Fuel Exports</v>
      </c>
      <c r="D927" s="191" t="s">
        <v>927</v>
      </c>
      <c r="E927" s="184"/>
      <c r="F927" s="191" t="s">
        <v>928</v>
      </c>
      <c r="G927" s="184"/>
      <c r="H927" s="43">
        <v>458</v>
      </c>
      <c r="I927" s="356" t="s">
        <v>310</v>
      </c>
      <c r="J927" s="189" t="str">
        <f>INDEX('Policy Characteristics'!D:D,MATCH(PolicyLevers!$C927,'Policy Characteristics'!$C:$C,0))</f>
        <v>Percent Reduction in Fossil Fuel Exports</v>
      </c>
      <c r="K927" s="189" t="str">
        <f>INDEX('Policy Characteristics'!E:E,MATCH(PolicyLevers!$C927,'Policy Characteristics'!$C:$C,0))</f>
        <v>indst reduce fossil fuel exports</v>
      </c>
      <c r="L927" s="190">
        <f>INDEX('Policy Characteristics'!F:F,MATCH(PolicyLevers!$C927,'Policy Characteristics'!$C:$C,0))</f>
        <v>0</v>
      </c>
      <c r="M927" s="190">
        <f>INDEX('Policy Characteristics'!G:G,MATCH(PolicyLevers!$C927,'Policy Characteristics'!$C:$C,0))</f>
        <v>1</v>
      </c>
      <c r="N927" s="251">
        <f>INDEX('Policy Characteristics'!H:H,MATCH(PolicyLevers!$C927,'Policy Characteristics'!$C:$C,0))</f>
        <v>0.01</v>
      </c>
      <c r="O927" s="189" t="str">
        <f>INDEX('Policy Characteristics'!I:I,MATCH(PolicyLevers!$C927,'Policy Characteristics'!$C:$C,0))</f>
        <v>% reduction in exports</v>
      </c>
      <c r="P927" s="218" t="str">
        <f>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7" s="184">
        <f>INDEX('Policy Characteristics'!K:K,MATCH(PolicyLevers!$C927,'Policy Characteristics'!$C:$C,0))</f>
        <v>0</v>
      </c>
      <c r="R927" s="189" t="str">
        <f>INDEX('Policy Characteristics'!L:L,MATCH(PolicyLevers!$C927,'Policy Characteristics'!$C:$C,0))</f>
        <v>reduce-fuel-exports.html</v>
      </c>
      <c r="S927" s="224" t="str">
        <f>INDEX('Policy Characteristics'!M:M,MATCH(PolicyLevers!$C927,'Policy Characteristics'!$C:$C,0))</f>
        <v>Calculated from model data; see the relevant variable(s) in the InputData folder for source information.</v>
      </c>
      <c r="T927" s="184">
        <f>INDEX('Policy Characteristics'!N:N,MATCH(PolicyLevers!$C927,'Policy Characteristics'!$C:$C,0))</f>
        <v>0</v>
      </c>
      <c r="U927" s="181" t="str">
        <f>INDEX('Policy Characteristics'!O:O,MATCH(PolicyLevers!$C927,'Policy Characteristics'!$C:$C,0))</f>
        <v>BFPIaE</v>
      </c>
    </row>
    <row r="928" spans="1:21" x14ac:dyDescent="0.25">
      <c r="A928" s="350" t="str">
        <f>INDEX('Policy Characteristics'!A:A,MATCH(PolicyLevers!$C928,'Policy Characteristics'!$C:$C,0))</f>
        <v>Industry</v>
      </c>
      <c r="B928" s="354" t="str">
        <f>INDEX('Policy Characteristics'!B:B,MATCH(PolicyLevers!$C928,'Policy Characteristics'!$C:$C,0))</f>
        <v>Reduce Fossil Fuel Exports</v>
      </c>
      <c r="C928" s="189" t="str">
        <f t="shared" si="43"/>
        <v>Percent Reduction in Fossil Fuel Exports</v>
      </c>
      <c r="D928" s="191" t="s">
        <v>254</v>
      </c>
      <c r="E928" s="184"/>
      <c r="F928" s="191" t="s">
        <v>929</v>
      </c>
      <c r="G928" s="184"/>
      <c r="H928" s="43">
        <v>459</v>
      </c>
      <c r="I928" s="356" t="s">
        <v>310</v>
      </c>
      <c r="J928" s="189" t="str">
        <f>INDEX('Policy Characteristics'!D:D,MATCH(PolicyLevers!$C928,'Policy Characteristics'!$C:$C,0))</f>
        <v>Percent Reduction in Fossil Fuel Exports</v>
      </c>
      <c r="K928" s="189" t="str">
        <f>INDEX('Policy Characteristics'!E:E,MATCH(PolicyLevers!$C928,'Policy Characteristics'!$C:$C,0))</f>
        <v>indst reduce fossil fuel exports</v>
      </c>
      <c r="L928" s="190">
        <f>INDEX('Policy Characteristics'!F:F,MATCH(PolicyLevers!$C928,'Policy Characteristics'!$C:$C,0))</f>
        <v>0</v>
      </c>
      <c r="M928" s="190">
        <f>INDEX('Policy Characteristics'!G:G,MATCH(PolicyLevers!$C928,'Policy Characteristics'!$C:$C,0))</f>
        <v>1</v>
      </c>
      <c r="N928" s="251">
        <f>INDEX('Policy Characteristics'!H:H,MATCH(PolicyLevers!$C928,'Policy Characteristics'!$C:$C,0))</f>
        <v>0.01</v>
      </c>
      <c r="O928" s="189" t="str">
        <f>INDEX('Policy Characteristics'!I:I,MATCH(PolicyLevers!$C928,'Policy Characteristics'!$C:$C,0))</f>
        <v>% reduction in exports</v>
      </c>
      <c r="P928" s="218" t="str">
        <f>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Q928" s="184">
        <f>INDEX('Policy Characteristics'!K:K,MATCH(PolicyLevers!$C928,'Policy Characteristics'!$C:$C,0))</f>
        <v>0</v>
      </c>
      <c r="R928" s="189" t="str">
        <f>INDEX('Policy Characteristics'!L:L,MATCH(PolicyLevers!$C928,'Policy Characteristics'!$C:$C,0))</f>
        <v>reduce-fuel-exports.html</v>
      </c>
      <c r="S928" s="224" t="str">
        <f>INDEX('Policy Characteristics'!M:M,MATCH(PolicyLevers!$C928,'Policy Characteristics'!$C:$C,0))</f>
        <v>Calculated from model data; see the relevant variable(s) in the InputData folder for source information.</v>
      </c>
      <c r="T928" s="184">
        <f>INDEX('Policy Characteristics'!N:N,MATCH(PolicyLevers!$C928,'Policy Characteristics'!$C:$C,0))</f>
        <v>0</v>
      </c>
      <c r="U928" s="181" t="str">
        <f>INDEX('Policy Characteristics'!O:O,MATCH(PolicyLevers!$C928,'Policy Characteristics'!$C:$C,0))</f>
        <v>BFPIaE</v>
      </c>
    </row>
    <row r="929" spans="1:21" x14ac:dyDescent="0.25">
      <c r="A929" s="350" t="str">
        <f>INDEX('Policy Characteristics'!A:A,MATCH(PolicyLevers!$C929,'Policy Characteristics'!$C:$C,0))</f>
        <v>Agriculture, Land Use, and Forestry</v>
      </c>
      <c r="B929" s="355" t="str">
        <f>INDEX('Policy Characteristics'!B:B,MATCH(PolicyLevers!$C929,'Policy Characteristics'!$C:$C,0))</f>
        <v>Afforestation and Reforestation</v>
      </c>
      <c r="C929" s="181" t="s">
        <v>932</v>
      </c>
      <c r="D929" s="184"/>
      <c r="E929" s="184"/>
      <c r="F929" s="184"/>
      <c r="G929" s="184"/>
      <c r="H929" s="43">
        <v>60</v>
      </c>
      <c r="I929" s="356" t="s">
        <v>310</v>
      </c>
      <c r="J929" s="181" t="str">
        <f>INDEX('Policy Characteristics'!D:D,MATCH(PolicyLevers!$C929,'Policy Characteristics'!$C:$C,0))</f>
        <v>Afforestation and Reforestation</v>
      </c>
      <c r="K929" s="181" t="str">
        <f>INDEX('Policy Characteristics'!E:E,MATCH(PolicyLevers!$C929,'Policy Characteristics'!$C:$C,0))</f>
        <v>land afforestation and reforestation</v>
      </c>
      <c r="L929" s="203">
        <f>INDEX('Policy Characteristics'!F:F,MATCH(PolicyLevers!$C929,'Policy Characteristics'!$C:$C,0))</f>
        <v>0</v>
      </c>
      <c r="M929" s="204">
        <f>INDEX('Policy Characteristics'!G:G,MATCH(PolicyLevers!$C929,'Policy Characteristics'!$C:$C,0))</f>
        <v>1</v>
      </c>
      <c r="N929" s="204">
        <f>INDEX('Policy Characteristics'!H:H,MATCH(PolicyLevers!$C929,'Policy Characteristics'!$C:$C,0))</f>
        <v>0.01</v>
      </c>
      <c r="O929" s="184" t="str">
        <f>INDEX('Policy Characteristics'!I:I,MATCH(PolicyLevers!$C929,'Policy Characteristics'!$C:$C,0))</f>
        <v>% of potential achieved</v>
      </c>
      <c r="P929" s="218"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74 thousand acres per year in 2050.</v>
      </c>
      <c r="Q929" s="184" t="str">
        <f>INDEX('Policy Characteristics'!K:K,MATCH(PolicyLevers!$C929,'Policy Characteristics'!$C:$C,0))</f>
        <v>lulucf.html#aff-ref</v>
      </c>
      <c r="R929" s="191" t="str">
        <f>INDEX('Policy Characteristics'!L:L,MATCH(PolicyLevers!$C929,'Policy Characteristics'!$C:$C,0))</f>
        <v>afforestation-and-reforestation.html</v>
      </c>
      <c r="S929" s="205" t="str">
        <f>INDEX('Policy Characteristics'!M:M,MATCH(PolicyLevers!$C929,'Policy Characteristics'!$C:$C,0))</f>
        <v>Calculated from model data; see the relevant variable(s) in the InputData folder for source information.</v>
      </c>
      <c r="T929" s="184" t="str">
        <f>INDEX('Policy Characteristics'!N:N,MATCH(PolicyLevers!$C929,'Policy Characteristics'!$C:$C,0))</f>
        <v>Ross W. Gorte, 2009, "U.S. Tree Planting for Carbon Sequestration," Congressional Research Service, https://www.fas.org/sgp/crs/misc/R40562.pdf, p.3, paragraph 1</v>
      </c>
      <c r="U929" s="181">
        <f>INDEX('Policy Characteristics'!O:O,MATCH(PolicyLevers!$C929,'Policy Characteristics'!$C:$C,0))</f>
        <v>0</v>
      </c>
    </row>
    <row r="930" spans="1:21" x14ac:dyDescent="0.25">
      <c r="A930" s="350" t="str">
        <f>INDEX('Policy Characteristics'!A:A,MATCH(PolicyLevers!$C930,'Policy Characteristics'!$C:$C,0))</f>
        <v>Agriculture, Land Use, and Forestry</v>
      </c>
      <c r="B930" s="355" t="str">
        <f>INDEX('Policy Characteristics'!B:B,MATCH(PolicyLevers!$C930,'Policy Characteristics'!$C:$C,0))</f>
        <v>Avoid Deforestation</v>
      </c>
      <c r="C930" s="181" t="s">
        <v>938</v>
      </c>
      <c r="D930" s="184"/>
      <c r="E930" s="184"/>
      <c r="F930" s="184"/>
      <c r="G930" s="184"/>
      <c r="H930" s="43">
        <v>705</v>
      </c>
      <c r="I930" s="361" t="s">
        <v>332</v>
      </c>
      <c r="J930" s="181" t="str">
        <f>INDEX('Policy Characteristics'!D:D,MATCH(PolicyLevers!$C930,'Policy Characteristics'!$C:$C,0))</f>
        <v>Avoid Deforestation</v>
      </c>
      <c r="K930" s="181" t="str">
        <f>INDEX('Policy Characteristics'!E:E,MATCH(PolicyLevers!$C930,'Policy Characteristics'!$C:$C,0))</f>
        <v>land avoid deforestation</v>
      </c>
      <c r="L930" s="203">
        <f>INDEX('Policy Characteristics'!F:F,MATCH(PolicyLevers!$C930,'Policy Characteristics'!$C:$C,0))</f>
        <v>0</v>
      </c>
      <c r="M930" s="204">
        <f>INDEX('Policy Characteristics'!G:G,MATCH(PolicyLevers!$C930,'Policy Characteristics'!$C:$C,0))</f>
        <v>0</v>
      </c>
      <c r="N930" s="204">
        <f>INDEX('Policy Characteristics'!H:H,MATCH(PolicyLevers!$C930,'Policy Characteristics'!$C:$C,0))</f>
        <v>0</v>
      </c>
      <c r="O930" s="184">
        <f>INDEX('Policy Characteristics'!I:I,MATCH(PolicyLevers!$C930,'Policy Characteristics'!$C:$C,0))</f>
        <v>0</v>
      </c>
      <c r="P930" s="186" t="str">
        <f>INDEX('Policy Characteristics'!J:J,MATCH(PolicyLevers!$C930,'Policy Characteristics'!$C:$C,0))</f>
        <v>**Description:**This policy prevents the release of CO2 that accompanies deforestation. //**Guidance for setting values: **</v>
      </c>
      <c r="Q930" s="184" t="str">
        <f>INDEX('Policy Characteristics'!K:K,MATCH(PolicyLevers!$C930,'Policy Characteristics'!$C:$C,0))</f>
        <v>lulucf.html#avoid-def</v>
      </c>
      <c r="R930" s="191" t="str">
        <f>INDEX('Policy Characteristics'!L:L,MATCH(PolicyLevers!$C930,'Policy Characteristics'!$C:$C,0))</f>
        <v>avoid-deforestation.html</v>
      </c>
      <c r="S930" s="205">
        <f>INDEX('Policy Characteristics'!M:M,MATCH(PolicyLevers!$C930,'Policy Characteristics'!$C:$C,0))</f>
        <v>0</v>
      </c>
      <c r="T930" s="184">
        <f>INDEX('Policy Characteristics'!N:N,MATCH(PolicyLevers!$C930,'Policy Characteristics'!$C:$C,0))</f>
        <v>0</v>
      </c>
      <c r="U930" s="181">
        <f>INDEX('Policy Characteristics'!O:O,MATCH(PolicyLevers!$C930,'Policy Characteristics'!$C:$C,0))</f>
        <v>0</v>
      </c>
    </row>
    <row r="931" spans="1:21" x14ac:dyDescent="0.25">
      <c r="A931" s="350" t="str">
        <f>INDEX('Policy Characteristics'!A:A,MATCH(PolicyLevers!$C931,'Policy Characteristics'!$C:$C,0))</f>
        <v>Agriculture, Land Use, and Forestry</v>
      </c>
      <c r="B931" s="355" t="str">
        <f>INDEX('Policy Characteristics'!B:B,MATCH(PolicyLevers!$C931,'Policy Characteristics'!$C:$C,0))</f>
        <v>Forest Restoration</v>
      </c>
      <c r="C931" s="181" t="s">
        <v>943</v>
      </c>
      <c r="D931" s="184"/>
      <c r="E931" s="184"/>
      <c r="F931" s="184"/>
      <c r="G931" s="184"/>
      <c r="H931" s="43">
        <v>177</v>
      </c>
      <c r="I931" s="361" t="s">
        <v>332</v>
      </c>
      <c r="J931" s="181" t="str">
        <f>INDEX('Policy Characteristics'!D:D,MATCH(PolicyLevers!$C931,'Policy Characteristics'!$C:$C,0))</f>
        <v>Forest Restoration</v>
      </c>
      <c r="K931" s="181" t="str">
        <f>INDEX('Policy Characteristics'!E:E,MATCH(PolicyLevers!$C931,'Policy Characteristics'!$C:$C,0))</f>
        <v>land forest restoration</v>
      </c>
      <c r="L931" s="203">
        <f>INDEX('Policy Characteristics'!F:F,MATCH(PolicyLevers!$C931,'Policy Characteristics'!$C:$C,0))</f>
        <v>0</v>
      </c>
      <c r="M931" s="204">
        <f>INDEX('Policy Characteristics'!G:G,MATCH(PolicyLevers!$C931,'Policy Characteristics'!$C:$C,0))</f>
        <v>0</v>
      </c>
      <c r="N931" s="204">
        <f>INDEX('Policy Characteristics'!H:H,MATCH(PolicyLevers!$C931,'Policy Characteristics'!$C:$C,0))</f>
        <v>0</v>
      </c>
      <c r="O931" s="184">
        <f>INDEX('Policy Characteristics'!I:I,MATCH(PolicyLevers!$C931,'Policy Characteristics'!$C:$C,0))</f>
        <v>0</v>
      </c>
      <c r="P931" s="186" t="str">
        <f>INDEX('Policy Characteristics'!J:J,MATCH(PolicyLevers!$C931,'Policy Characteristics'!$C:$C,0))</f>
        <v>**Description:** This policy restores degraded forest, increasing the rate of carbon sequestration of the forest.//**Guidance for setting values: **</v>
      </c>
      <c r="Q931" s="184">
        <f>INDEX('Policy Characteristics'!K:K,MATCH(PolicyLevers!$C931,'Policy Characteristics'!$C:$C,0))</f>
        <v>0</v>
      </c>
      <c r="R931" s="191" t="str">
        <f>INDEX('Policy Characteristics'!L:L,MATCH(PolicyLevers!$C931,'Policy Characteristics'!$C:$C,0))</f>
        <v>forest-restoration.html</v>
      </c>
      <c r="S931" s="205">
        <f>INDEX('Policy Characteristics'!M:M,MATCH(PolicyLevers!$C931,'Policy Characteristics'!$C:$C,0))</f>
        <v>0</v>
      </c>
      <c r="T931" s="184">
        <f>INDEX('Policy Characteristics'!N:N,MATCH(PolicyLevers!$C931,'Policy Characteristics'!$C:$C,0))</f>
        <v>0</v>
      </c>
      <c r="U931" s="181">
        <f>INDEX('Policy Characteristics'!O:O,MATCH(PolicyLevers!$C931,'Policy Characteristics'!$C:$C,0))</f>
        <v>0</v>
      </c>
    </row>
    <row r="932" spans="1:21" x14ac:dyDescent="0.25">
      <c r="A932" s="350" t="str">
        <f>INDEX('Policy Characteristics'!A:A,MATCH(PolicyLevers!$C932,'Policy Characteristics'!$C:$C,0))</f>
        <v>Agriculture, Land Use, and Forestry</v>
      </c>
      <c r="B932" s="355" t="str">
        <f>INDEX('Policy Characteristics'!B:B,MATCH(PolicyLevers!$C932,'Policy Characteristics'!$C:$C,0))</f>
        <v>Forest Set-Asides</v>
      </c>
      <c r="C932" s="181" t="s">
        <v>947</v>
      </c>
      <c r="D932" s="184"/>
      <c r="E932" s="184"/>
      <c r="F932" s="184"/>
      <c r="G932" s="184"/>
      <c r="H932" s="43">
        <v>61</v>
      </c>
      <c r="I932" s="356" t="s">
        <v>310</v>
      </c>
      <c r="J932" s="181" t="str">
        <f>INDEX('Policy Characteristics'!D:D,MATCH(PolicyLevers!$C932,'Policy Characteristics'!$C:$C,0))</f>
        <v>Forest Set-Asides</v>
      </c>
      <c r="K932" s="181" t="str">
        <f>INDEX('Policy Characteristics'!E:E,MATCH(PolicyLevers!$C932,'Policy Characteristics'!$C:$C,0))</f>
        <v>land forest set asides</v>
      </c>
      <c r="L932" s="203">
        <f>INDEX('Policy Characteristics'!F:F,MATCH(PolicyLevers!$C932,'Policy Characteristics'!$C:$C,0))</f>
        <v>0</v>
      </c>
      <c r="M932" s="204">
        <f>INDEX('Policy Characteristics'!G:G,MATCH(PolicyLevers!$C932,'Policy Characteristics'!$C:$C,0))</f>
        <v>1</v>
      </c>
      <c r="N932" s="204">
        <f>INDEX('Policy Characteristics'!H:H,MATCH(PolicyLevers!$C932,'Policy Characteristics'!$C:$C,0))</f>
        <v>0.01</v>
      </c>
      <c r="O932" s="184" t="str">
        <f>INDEX('Policy Characteristics'!I:I,MATCH(PolicyLevers!$C932,'Policy Characteristics'!$C:$C,0))</f>
        <v>% of potential achieved</v>
      </c>
      <c r="P932" s="186"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4" t="str">
        <f>INDEX('Policy Characteristics'!K:K,MATCH(PolicyLevers!$C932,'Policy Characteristics'!$C:$C,0))</f>
        <v>lulucf.html#set-asides</v>
      </c>
      <c r="R932" s="191" t="str">
        <f>INDEX('Policy Characteristics'!L:L,MATCH(PolicyLevers!$C932,'Policy Characteristics'!$C:$C,0))</f>
        <v>forest-set-asides.html</v>
      </c>
      <c r="S932" s="205" t="str">
        <f>INDEX('Policy Characteristics'!M:M,MATCH(PolicyLevers!$C932,'Policy Characteristics'!$C:$C,0))</f>
        <v>Calculated from model data; see the relevant variable(s) in the InputData folder for source information.</v>
      </c>
      <c r="T932" s="184">
        <f>INDEX('Policy Characteristics'!N:N,MATCH(PolicyLevers!$C932,'Policy Characteristics'!$C:$C,0))</f>
        <v>0</v>
      </c>
      <c r="U932" s="181">
        <f>INDEX('Policy Characteristics'!O:O,MATCH(PolicyLevers!$C932,'Policy Characteristics'!$C:$C,0))</f>
        <v>0</v>
      </c>
    </row>
    <row r="933" spans="1:21" x14ac:dyDescent="0.25">
      <c r="A933" s="350" t="str">
        <f>INDEX('Policy Characteristics'!A:A,MATCH(PolicyLevers!$C933,'Policy Characteristics'!$C:$C,0))</f>
        <v>Agriculture, Land Use, and Forestry</v>
      </c>
      <c r="B933" s="355" t="str">
        <f>INDEX('Policy Characteristics'!B:B,MATCH(PolicyLevers!$C933,'Policy Characteristics'!$C:$C,0))</f>
        <v>Cropland and Rice Measures</v>
      </c>
      <c r="C933" s="181" t="s">
        <v>953</v>
      </c>
      <c r="D933" s="184"/>
      <c r="E933" s="184"/>
      <c r="F933" s="184"/>
      <c r="G933" s="184"/>
      <c r="H933" s="43">
        <v>62</v>
      </c>
      <c r="I933" s="356" t="s">
        <v>310</v>
      </c>
      <c r="J933" s="181" t="str">
        <f>INDEX('Policy Characteristics'!D:D,MATCH(PolicyLevers!$C933,'Policy Characteristics'!$C:$C,0))</f>
        <v>Cropland and Rice Measures</v>
      </c>
      <c r="K933" s="181" t="str">
        <f>INDEX('Policy Characteristics'!E:E,MATCH(PolicyLevers!$C933,'Policy Characteristics'!$C:$C,0))</f>
        <v>indst cropland and rice measures</v>
      </c>
      <c r="L933" s="203">
        <f>INDEX('Policy Characteristics'!F:F,MATCH(PolicyLevers!$C933,'Policy Characteristics'!$C:$C,0))</f>
        <v>0</v>
      </c>
      <c r="M933" s="204">
        <f>INDEX('Policy Characteristics'!G:G,MATCH(PolicyLevers!$C933,'Policy Characteristics'!$C:$C,0))</f>
        <v>1</v>
      </c>
      <c r="N933" s="204">
        <f>INDEX('Policy Characteristics'!H:H,MATCH(PolicyLevers!$C933,'Policy Characteristics'!$C:$C,0))</f>
        <v>0.01</v>
      </c>
      <c r="O933" s="184" t="str">
        <f>INDEX('Policy Characteristics'!I:I,MATCH(PolicyLevers!$C933,'Policy Characteristics'!$C:$C,0))</f>
        <v>% of potential achieved</v>
      </c>
      <c r="P933" s="186"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4" t="str">
        <f>INDEX('Policy Characteristics'!K:K,MATCH(PolicyLevers!$C933,'Policy Characteristics'!$C:$C,0))</f>
        <v>industry-ag-main.html#cropland</v>
      </c>
      <c r="R933" s="191" t="str">
        <f>INDEX('Policy Characteristics'!L:L,MATCH(PolicyLevers!$C933,'Policy Characteristics'!$C:$C,0))</f>
        <v>cropland-management.html</v>
      </c>
      <c r="S933" s="205" t="str">
        <f>INDEX('Policy Characteristics'!M:M,MATCH(PolicyLevers!$C933,'Policy Characteristics'!$C:$C,0))</f>
        <v>Calculated from model data; see the relevant variable(s) in the InputData folder for source information.</v>
      </c>
      <c r="T933" s="184">
        <f>INDEX('Policy Characteristics'!N:N,MATCH(PolicyLevers!$C933,'Policy Characteristics'!$C:$C,0))</f>
        <v>0</v>
      </c>
      <c r="U933" s="181">
        <f>INDEX('Policy Characteristics'!O:O,MATCH(PolicyLevers!$C933,'Policy Characteristics'!$C:$C,0))</f>
        <v>0</v>
      </c>
    </row>
    <row r="934" spans="1:21" x14ac:dyDescent="0.25">
      <c r="A934" s="350" t="str">
        <f>INDEX('Policy Characteristics'!A:A,MATCH(PolicyLevers!$C934,'Policy Characteristics'!$C:$C,0))</f>
        <v>Agriculture, Land Use, and Forestry</v>
      </c>
      <c r="B934" s="355" t="str">
        <f>INDEX('Policy Characteristics'!B:B,MATCH(PolicyLevers!$C934,'Policy Characteristics'!$C:$C,0))</f>
        <v>Improved Forest Management</v>
      </c>
      <c r="C934" s="181" t="s">
        <v>959</v>
      </c>
      <c r="D934" s="184"/>
      <c r="E934" s="184"/>
      <c r="F934" s="184"/>
      <c r="G934" s="184"/>
      <c r="H934" s="43">
        <v>63</v>
      </c>
      <c r="I934" s="356" t="s">
        <v>310</v>
      </c>
      <c r="J934" s="181" t="str">
        <f>INDEX('Policy Characteristics'!D:D,MATCH(PolicyLevers!$C934,'Policy Characteristics'!$C:$C,0))</f>
        <v>Improved Forest Management</v>
      </c>
      <c r="K934" s="181" t="str">
        <f>INDEX('Policy Characteristics'!E:E,MATCH(PolicyLevers!$C934,'Policy Characteristics'!$C:$C,0))</f>
        <v>land forest management</v>
      </c>
      <c r="L934" s="203">
        <f>INDEX('Policy Characteristics'!F:F,MATCH(PolicyLevers!$C934,'Policy Characteristics'!$C:$C,0))</f>
        <v>0</v>
      </c>
      <c r="M934" s="204">
        <f>INDEX('Policy Characteristics'!G:G,MATCH(PolicyLevers!$C934,'Policy Characteristics'!$C:$C,0))</f>
        <v>1</v>
      </c>
      <c r="N934" s="204">
        <f>INDEX('Policy Characteristics'!H:H,MATCH(PolicyLevers!$C934,'Policy Characteristics'!$C:$C,0))</f>
        <v>0.01</v>
      </c>
      <c r="O934" s="184" t="str">
        <f>INDEX('Policy Characteristics'!I:I,MATCH(PolicyLevers!$C934,'Policy Characteristics'!$C:$C,0))</f>
        <v>% of potential achieved</v>
      </c>
      <c r="P934" s="186" t="str">
        <f>INDEX('Policy Characteristics'!J:J,MATCH(PolicyLevers!$C934,'Policy Characteristics'!$C:$C,0))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Q934" s="184" t="str">
        <f>INDEX('Policy Characteristics'!K:K,MATCH(PolicyLevers!$C934,'Policy Characteristics'!$C:$C,0))</f>
        <v>lulucf.html#forest-mgmt</v>
      </c>
      <c r="R934" s="191" t="str">
        <f>INDEX('Policy Characteristics'!L:L,MATCH(PolicyLevers!$C934,'Policy Characteristics'!$C:$C,0))</f>
        <v>improved-forest-management.html</v>
      </c>
      <c r="S934" s="205" t="str">
        <f>INDEX('Policy Characteristics'!M:M,MATCH(PolicyLevers!$C934,'Policy Characteristics'!$C:$C,0))</f>
        <v>Calculated from model data; see the relevant variable(s) in the InputData folder for source information.</v>
      </c>
      <c r="T934" s="184">
        <f>INDEX('Policy Characteristics'!N:N,MATCH(PolicyLevers!$C934,'Policy Characteristics'!$C:$C,0))</f>
        <v>0</v>
      </c>
      <c r="U934" s="181">
        <f>INDEX('Policy Characteristics'!O:O,MATCH(PolicyLevers!$C934,'Policy Characteristics'!$C:$C,0))</f>
        <v>0</v>
      </c>
    </row>
    <row r="935" spans="1:21" x14ac:dyDescent="0.25">
      <c r="A935" s="350" t="str">
        <f>INDEX('Policy Characteristics'!A:A,MATCH(PolicyLevers!$C935,'Policy Characteristics'!$C:$C,0))</f>
        <v>Agriculture, Land Use, and Forestry</v>
      </c>
      <c r="B935" s="355" t="str">
        <f>INDEX('Policy Characteristics'!B:B,MATCH(PolicyLevers!$C935,'Policy Characteristics'!$C:$C,0))</f>
        <v>Livestock Measures</v>
      </c>
      <c r="C935" s="181" t="s">
        <v>965</v>
      </c>
      <c r="D935" s="184"/>
      <c r="E935" s="184"/>
      <c r="F935" s="184"/>
      <c r="G935" s="184"/>
      <c r="H935" s="43">
        <v>64</v>
      </c>
      <c r="I935" s="356" t="s">
        <v>310</v>
      </c>
      <c r="J935" s="181" t="str">
        <f>INDEX('Policy Characteristics'!D:D,MATCH(PolicyLevers!$C935,'Policy Characteristics'!$C:$C,0))</f>
        <v>Livestock Measures</v>
      </c>
      <c r="K935" s="181" t="str">
        <f>INDEX('Policy Characteristics'!E:E,MATCH(PolicyLevers!$C935,'Policy Characteristics'!$C:$C,0))</f>
        <v>indst livestock measures</v>
      </c>
      <c r="L935" s="203">
        <f>INDEX('Policy Characteristics'!F:F,MATCH(PolicyLevers!$C935,'Policy Characteristics'!$C:$C,0))</f>
        <v>0</v>
      </c>
      <c r="M935" s="204">
        <f>INDEX('Policy Characteristics'!G:G,MATCH(PolicyLevers!$C935,'Policy Characteristics'!$C:$C,0))</f>
        <v>1</v>
      </c>
      <c r="N935" s="204">
        <f>INDEX('Policy Characteristics'!H:H,MATCH(PolicyLevers!$C935,'Policy Characteristics'!$C:$C,0))</f>
        <v>0.01</v>
      </c>
      <c r="O935" s="184" t="str">
        <f>INDEX('Policy Characteristics'!I:I,MATCH(PolicyLevers!$C935,'Policy Characteristics'!$C:$C,0))</f>
        <v>% of potential achieved</v>
      </c>
      <c r="P935" s="186"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4" t="str">
        <f>INDEX('Policy Characteristics'!K:K,MATCH(PolicyLevers!$C935,'Policy Characteristics'!$C:$C,0))</f>
        <v>industry-ag-main.html#livestock</v>
      </c>
      <c r="R935" s="191" t="str">
        <f>INDEX('Policy Characteristics'!L:L,MATCH(PolicyLevers!$C935,'Policy Characteristics'!$C:$C,0))</f>
        <v>livestock-measures.html</v>
      </c>
      <c r="S935" s="205" t="str">
        <f>INDEX('Policy Characteristics'!M:M,MATCH(PolicyLevers!$C935,'Policy Characteristics'!$C:$C,0))</f>
        <v>Calculated from model data; see the relevant variable(s) in the InputData folder for source information.</v>
      </c>
      <c r="T935" s="184">
        <f>INDEX('Policy Characteristics'!N:N,MATCH(PolicyLevers!$C935,'Policy Characteristics'!$C:$C,0))</f>
        <v>0</v>
      </c>
      <c r="U935" s="181">
        <f>INDEX('Policy Characteristics'!O:O,MATCH(PolicyLevers!$C935,'Policy Characteristics'!$C:$C,0))</f>
        <v>0</v>
      </c>
    </row>
    <row r="936" spans="1:21" x14ac:dyDescent="0.25">
      <c r="A936" s="350" t="str">
        <f>INDEX('Policy Characteristics'!A:A,MATCH(PolicyLevers!$C936,'Policy Characteristics'!$C:$C,0))</f>
        <v>Agriculture, Land Use, and Forestry</v>
      </c>
      <c r="B936" s="355" t="str">
        <f>INDEX('Policy Characteristics'!B:B,MATCH(PolicyLevers!$C936,'Policy Characteristics'!$C:$C,0))</f>
        <v>Peatland Restoration</v>
      </c>
      <c r="C936" s="181" t="s">
        <v>971</v>
      </c>
      <c r="D936" s="184"/>
      <c r="E936" s="184"/>
      <c r="F936" s="184"/>
      <c r="G936" s="184"/>
      <c r="H936" s="43">
        <v>178</v>
      </c>
      <c r="I936" s="356" t="s">
        <v>332</v>
      </c>
      <c r="J936" s="181" t="str">
        <f>INDEX('Policy Characteristics'!D:D,MATCH(PolicyLevers!$C936,'Policy Characteristics'!$C:$C,0))</f>
        <v>Peatland Restoration</v>
      </c>
      <c r="K936" s="181" t="str">
        <f>INDEX('Policy Characteristics'!E:E,MATCH(PolicyLevers!$C936,'Policy Characteristics'!$C:$C,0))</f>
        <v>land peatland restoration</v>
      </c>
      <c r="L936" s="203">
        <f>INDEX('Policy Characteristics'!F:F,MATCH(PolicyLevers!$C936,'Policy Characteristics'!$C:$C,0))</f>
        <v>0</v>
      </c>
      <c r="M936" s="204">
        <f>INDEX('Policy Characteristics'!G:G,MATCH(PolicyLevers!$C936,'Policy Characteristics'!$C:$C,0))</f>
        <v>0</v>
      </c>
      <c r="N936" s="204">
        <f>INDEX('Policy Characteristics'!H:H,MATCH(PolicyLevers!$C936,'Policy Characteristics'!$C:$C,0))</f>
        <v>0</v>
      </c>
      <c r="O936" s="184">
        <f>INDEX('Policy Characteristics'!I:I,MATCH(PolicyLevers!$C936,'Policy Characteristics'!$C:$C,0))</f>
        <v>0</v>
      </c>
      <c r="P936" s="186" t="str">
        <f>INDEX('Policy Characteristics'!J:J,MATCH(PolicyLevers!$C936,'Policy Characteristics'!$C:$C,0))</f>
        <v>**Description:**0**Guidance for setting values: **</v>
      </c>
      <c r="Q936" s="184">
        <f>INDEX('Policy Characteristics'!K:K,MATCH(PolicyLevers!$C936,'Policy Characteristics'!$C:$C,0))</f>
        <v>0</v>
      </c>
      <c r="R936" s="191" t="str">
        <f>INDEX('Policy Characteristics'!L:L,MATCH(PolicyLevers!$C936,'Policy Characteristics'!$C:$C,0))</f>
        <v>peatland-restoration.html</v>
      </c>
      <c r="S936" s="205">
        <f>INDEX('Policy Characteristics'!M:M,MATCH(PolicyLevers!$C936,'Policy Characteristics'!$C:$C,0))</f>
        <v>0</v>
      </c>
      <c r="T936" s="184">
        <f>INDEX('Policy Characteristics'!N:N,MATCH(PolicyLevers!$C936,'Policy Characteristics'!$C:$C,0))</f>
        <v>0</v>
      </c>
      <c r="U936" s="181">
        <f>INDEX('Policy Characteristics'!O:O,MATCH(PolicyLevers!$C936,'Policy Characteristics'!$C:$C,0))</f>
        <v>0</v>
      </c>
    </row>
    <row r="937" spans="1:21" x14ac:dyDescent="0.25">
      <c r="A937" s="350" t="str">
        <f>INDEX('Policy Characteristics'!A:A,MATCH(PolicyLevers!$C937,'Policy Characteristics'!$C:$C,0))</f>
        <v>Agriculture, Land Use, and Forestry</v>
      </c>
      <c r="B937" s="355" t="str">
        <f>INDEX('Policy Characteristics'!B:B,MATCH(PolicyLevers!$C937,'Policy Characteristics'!$C:$C,0))</f>
        <v>Shift to Non-Animal Products</v>
      </c>
      <c r="C937" s="181" t="s">
        <v>975</v>
      </c>
      <c r="D937" s="184"/>
      <c r="E937" s="184"/>
      <c r="F937" s="184"/>
      <c r="G937" s="184"/>
      <c r="H937" s="43">
        <v>434</v>
      </c>
      <c r="I937" s="356" t="s">
        <v>310</v>
      </c>
      <c r="J937" s="181" t="str">
        <f>INDEX('Policy Characteristics'!D:D,MATCH(PolicyLevers!$C937,'Policy Characteristics'!$C:$C,0))</f>
        <v>Shift to Non-Animal Products</v>
      </c>
      <c r="K937" s="181" t="str">
        <f>INDEX('Policy Characteristics'!E:E,MATCH(PolicyLevers!$C937,'Policy Characteristics'!$C:$C,0))</f>
        <v>indst shift to nonanimal products</v>
      </c>
      <c r="L937" s="203">
        <f>INDEX('Policy Characteristics'!F:F,MATCH(PolicyLevers!$C937,'Policy Characteristics'!$C:$C,0))</f>
        <v>0</v>
      </c>
      <c r="M937" s="204">
        <f>INDEX('Policy Characteristics'!G:G,MATCH(PolicyLevers!$C937,'Policy Characteristics'!$C:$C,0))</f>
        <v>1</v>
      </c>
      <c r="N937" s="204">
        <f>INDEX('Policy Characteristics'!H:H,MATCH(PolicyLevers!$C937,'Policy Characteristics'!$C:$C,0))</f>
        <v>0.01</v>
      </c>
      <c r="O937" s="184" t="str">
        <f>INDEX('Policy Characteristics'!I:I,MATCH(PolicyLevers!$C937,'Policy Characteristics'!$C:$C,0))</f>
        <v>% reduction in animal products</v>
      </c>
      <c r="P937" s="186"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4">
        <f>INDEX('Policy Characteristics'!K:K,MATCH(PolicyLevers!$C937,'Policy Characteristics'!$C:$C,0))</f>
        <v>0</v>
      </c>
      <c r="R937" s="191" t="str">
        <f>INDEX('Policy Characteristics'!L:L,MATCH(PolicyLevers!$C937,'Policy Characteristics'!$C:$C,0))</f>
        <v>shift-to-non-animal-products.html</v>
      </c>
      <c r="S937" s="198" t="str">
        <f>INDEX('Policy Characteristics'!M:M,MATCH(PolicyLevers!$C937,'Policy Characteristics'!$C:$C,0))</f>
        <v>https://en.wikipedia.org/wiki/List_of_countries_by_meat_consumption_per_capita (article revision 00:12, 22 Feb 2019)</v>
      </c>
      <c r="T937" s="184">
        <f>INDEX('Policy Characteristics'!N:N,MATCH(PolicyLevers!$C937,'Policy Characteristics'!$C:$C,0))</f>
        <v>0</v>
      </c>
      <c r="U937" s="181">
        <f>INDEX('Policy Characteristics'!O:O,MATCH(PolicyLevers!$C937,'Policy Characteristics'!$C:$C,0))</f>
        <v>0</v>
      </c>
    </row>
    <row r="938" spans="1:21" s="182" customFormat="1" x14ac:dyDescent="0.25">
      <c r="A938" s="350" t="str">
        <f>INDEX('Policy Characteristics'!A:A,MATCH(PolicyLevers!$C938,'Policy Characteristics'!$C:$C,0))</f>
        <v>District Heat and Hydrogen</v>
      </c>
      <c r="B938" s="353" t="str">
        <f>INDEX('Policy Characteristics'!B:B,MATCH(PolicyLevers!$C938,'Policy Characteristics'!$C:$C,0))</f>
        <v>Use CHP for District Heat</v>
      </c>
      <c r="C938" s="182" t="s">
        <v>983</v>
      </c>
      <c r="D938" s="191"/>
      <c r="E938" s="191"/>
      <c r="F938" s="191"/>
      <c r="G938" s="191"/>
      <c r="H938" s="43">
        <v>68</v>
      </c>
      <c r="I938" s="361" t="s">
        <v>310</v>
      </c>
      <c r="J938" s="182" t="str">
        <f>INDEX('Policy Characteristics'!D:D,MATCH(PolicyLevers!$C938,'Policy Characteristics'!$C:$C,0))</f>
        <v>District Heat CHP</v>
      </c>
      <c r="K938" s="181" t="str">
        <f>INDEX('Policy Characteristics'!E:E,MATCH(PolicyLevers!$C938,'Policy Characteristics'!$C:$C,0))</f>
        <v>heat convert heat to CHP</v>
      </c>
      <c r="L938" s="185">
        <f>INDEX('Policy Characteristics'!F:F,MATCH(PolicyLevers!$C938,'Policy Characteristics'!$C:$C,0))</f>
        <v>0</v>
      </c>
      <c r="M938" s="185">
        <f>INDEX('Policy Characteristics'!G:G,MATCH(PolicyLevers!$C938,'Policy Characteristics'!$C:$C,0))</f>
        <v>1</v>
      </c>
      <c r="N938" s="185">
        <f>INDEX('Policy Characteristics'!H:H,MATCH(PolicyLevers!$C938,'Policy Characteristics'!$C:$C,0))</f>
        <v>0.01</v>
      </c>
      <c r="O938" s="191" t="str">
        <f>INDEX('Policy Characteristics'!I:I,MATCH(PolicyLevers!$C938,'Policy Characteristics'!$C:$C,0))</f>
        <v>% non-CHP heat converted</v>
      </c>
      <c r="P938" s="186"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1" t="str">
        <f>INDEX('Policy Characteristics'!K:K,MATCH(PolicyLevers!$C938,'Policy Characteristics'!$C:$C,0))</f>
        <v>district-heating.html#chp</v>
      </c>
      <c r="R938" s="191" t="str">
        <f>INDEX('Policy Characteristics'!L:L,MATCH(PolicyLevers!$C938,'Policy Characteristics'!$C:$C,0))</f>
        <v>convert-non-chp-heat-production.html</v>
      </c>
      <c r="S938" s="205" t="str">
        <f>INDEX('Policy Characteristics'!M:M,MATCH(PolicyLevers!$C938,'Policy Characteristics'!$C:$C,0))</f>
        <v>Calculated from model data; see the relevant variable(s) in the InputData folder for source information.</v>
      </c>
      <c r="T938" s="191">
        <f>INDEX('Policy Characteristics'!N:N,MATCH(PolicyLevers!$C938,'Policy Characteristics'!$C:$C,0))</f>
        <v>0</v>
      </c>
      <c r="U938" s="182">
        <f>INDEX('Policy Characteristics'!O:O,MATCH(PolicyLevers!$C938,'Policy Characteristics'!$C:$C,0))</f>
        <v>0</v>
      </c>
    </row>
    <row r="939" spans="1:21" s="182" customFormat="1" x14ac:dyDescent="0.25">
      <c r="A939" s="350" t="str">
        <f>INDEX('Policy Characteristics'!A:A,MATCH(PolicyLevers!$C939,'Policy Characteristics'!$C:$C,0))</f>
        <v>District Heat and Hydrogen</v>
      </c>
      <c r="B939" s="353" t="str">
        <f>INDEX('Policy Characteristics'!B:B,MATCH(PolicyLevers!$C939,'Policy Characteristics'!$C:$C,0))</f>
        <v>Produce District Heat with Hydrogen</v>
      </c>
      <c r="C939" s="182" t="s">
        <v>991</v>
      </c>
      <c r="D939" s="191"/>
      <c r="E939" s="191"/>
      <c r="F939" s="191"/>
      <c r="G939" s="191"/>
      <c r="H939" s="43">
        <v>176</v>
      </c>
      <c r="I939" s="361" t="s">
        <v>310</v>
      </c>
      <c r="J939" s="182" t="str">
        <f>INDEX('Policy Characteristics'!D:D,MATCH(PolicyLevers!$C939,'Policy Characteristics'!$C:$C,0))</f>
        <v>District Heat Fuel Switching</v>
      </c>
      <c r="K939" s="181" t="str">
        <f>INDEX('Policy Characteristics'!E:E,MATCH(PolicyLevers!$C939,'Policy Characteristics'!$C:$C,0))</f>
        <v>heat fuel type shifting</v>
      </c>
      <c r="L939" s="185">
        <f>INDEX('Policy Characteristics'!F:F,MATCH(PolicyLevers!$C939,'Policy Characteristics'!$C:$C,0))</f>
        <v>0</v>
      </c>
      <c r="M939" s="185">
        <f>INDEX('Policy Characteristics'!G:G,MATCH(PolicyLevers!$C939,'Policy Characteristics'!$C:$C,0))</f>
        <v>1</v>
      </c>
      <c r="N939" s="185">
        <f>INDEX('Policy Characteristics'!H:H,MATCH(PolicyLevers!$C939,'Policy Characteristics'!$C:$C,0))</f>
        <v>0.01</v>
      </c>
      <c r="O939" s="184" t="str">
        <f>INDEX('Policy Characteristics'!I:I,MATCH(PolicyLevers!$C939,'Policy Characteristics'!$C:$C,0))</f>
        <v>% of fuel use</v>
      </c>
      <c r="P939" s="186"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1" t="str">
        <f>INDEX('Policy Characteristics'!K:K,MATCH(PolicyLevers!$C939,'Policy Characteristics'!$C:$C,0))</f>
        <v>district-heating.html#convert-coal</v>
      </c>
      <c r="R939" s="191" t="str">
        <f>INDEX('Policy Characteristics'!L:L,MATCH(PolicyLevers!$C939,'Policy Characteristics'!$C:$C,0))</f>
        <v>district-heat-fuel-switching.html</v>
      </c>
      <c r="S939" s="205" t="str">
        <f>INDEX('Policy Characteristics'!M:M,MATCH(PolicyLevers!$C939,'Policy Characteristics'!$C:$C,0))</f>
        <v>Calculated from model data; see the relevant variable(s) in the InputData folder for source information.</v>
      </c>
      <c r="T939" s="191">
        <f>INDEX('Policy Characteristics'!N:N,MATCH(PolicyLevers!$C939,'Policy Characteristics'!$C:$C,0))</f>
        <v>0</v>
      </c>
      <c r="U939" s="181">
        <f>INDEX('Policy Characteristics'!O:O,MATCH(PolicyLevers!$C939,'Policy Characteristics'!$C:$C,0))</f>
        <v>0</v>
      </c>
    </row>
    <row r="940" spans="1:21" s="182" customFormat="1" x14ac:dyDescent="0.25">
      <c r="A940" s="350" t="str">
        <f>INDEX('Policy Characteristics'!A:A,MATCH(PolicyLevers!$C940,'Policy Characteristics'!$C:$C,0))</f>
        <v>District Heat and Hydrogen</v>
      </c>
      <c r="B940" s="353" t="str">
        <f>INDEX('Policy Characteristics'!B:B,MATCH(PolicyLevers!$C940,'Policy Characteristics'!$C:$C,0))</f>
        <v>Shift Hydrogen Production to Electrolysis</v>
      </c>
      <c r="C940" s="182" t="s">
        <v>999</v>
      </c>
      <c r="D940" s="191"/>
      <c r="E940" s="191"/>
      <c r="F940" s="191"/>
      <c r="G940" s="191"/>
      <c r="H940" s="43">
        <v>450</v>
      </c>
      <c r="I940" s="361" t="s">
        <v>310</v>
      </c>
      <c r="J940" s="182" t="str">
        <f>INDEX('Policy Characteristics'!D:D,MATCH(PolicyLevers!$C940,'Policy Characteristics'!$C:$C,0))</f>
        <v>Hydrogen Electrolysis</v>
      </c>
      <c r="K940" s="181" t="str">
        <f>INDEX('Policy Characteristics'!E:E,MATCH(PolicyLevers!$C940,'Policy Characteristics'!$C:$C,0))</f>
        <v>hydgn shift production pathways</v>
      </c>
      <c r="L940" s="185">
        <f>INDEX('Policy Characteristics'!F:F,MATCH(PolicyLevers!$C940,'Policy Characteristics'!$C:$C,0))</f>
        <v>0</v>
      </c>
      <c r="M940" s="185">
        <f>INDEX('Policy Characteristics'!G:G,MATCH(PolicyLevers!$C940,'Policy Characteristics'!$C:$C,0))</f>
        <v>1</v>
      </c>
      <c r="N940" s="185">
        <f>INDEX('Policy Characteristics'!H:H,MATCH(PolicyLevers!$C940,'Policy Characteristics'!$C:$C,0))</f>
        <v>0.01</v>
      </c>
      <c r="O940" s="184" t="str">
        <f>INDEX('Policy Characteristics'!I:I,MATCH(PolicyLevers!$C940,'Policy Characteristics'!$C:$C,0))</f>
        <v>% of hydrogen production</v>
      </c>
      <c r="P940" s="186"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1">
        <f>INDEX('Policy Characteristics'!K:K,MATCH(PolicyLevers!$C940,'Policy Characteristics'!$C:$C,0))</f>
        <v>0</v>
      </c>
      <c r="R940" s="191" t="str">
        <f>INDEX('Policy Characteristics'!L:L,MATCH(PolicyLevers!$C940,'Policy Characteristics'!$C:$C,0))</f>
        <v>switch-hydrogen-production-pathway.html</v>
      </c>
      <c r="S940" s="205">
        <f>INDEX('Policy Characteristics'!M:M,MATCH(PolicyLevers!$C940,'Policy Characteristics'!$C:$C,0))</f>
        <v>0</v>
      </c>
      <c r="T940" s="191">
        <f>INDEX('Policy Characteristics'!N:N,MATCH(PolicyLevers!$C940,'Policy Characteristics'!$C:$C,0))</f>
        <v>0</v>
      </c>
      <c r="U940" s="182">
        <f>INDEX('Policy Characteristics'!O:O,MATCH(PolicyLevers!$C940,'Policy Characteristics'!$C:$C,0))</f>
        <v>0</v>
      </c>
    </row>
    <row r="941" spans="1:21" s="189" customFormat="1" x14ac:dyDescent="0.25">
      <c r="A941" s="350" t="str">
        <f>INDEX('Policy Characteristics'!A:A,MATCH(PolicyLevers!$C941,'Policy Characteristics'!$C:$C,0))</f>
        <v>Cross-Sector</v>
      </c>
      <c r="B941" s="355" t="str">
        <f>INDEX('Policy Characteristics'!B:B,MATCH(PolicyLevers!$C941,'Policy Characteristics'!$C:$C,0))</f>
        <v>Carbon Price</v>
      </c>
      <c r="C941" s="181" t="s">
        <v>1007</v>
      </c>
      <c r="D941" s="184" t="s">
        <v>1008</v>
      </c>
      <c r="E941" s="184"/>
      <c r="F941" s="184" t="s">
        <v>1009</v>
      </c>
      <c r="G941" s="184"/>
      <c r="H941" s="43">
        <v>171</v>
      </c>
      <c r="I941" s="356" t="s">
        <v>310</v>
      </c>
      <c r="J941" s="181" t="str">
        <f>INDEX('Policy Characteristics'!D:D,MATCH(PolicyLevers!$C941,'Policy Characteristics'!$C:$C,0))</f>
        <v>Carbon Price</v>
      </c>
      <c r="K941" s="181" t="str">
        <f>INDEX('Policy Characteristics'!E:E,MATCH(PolicyLevers!$C941,'Policy Characteristics'!$C:$C,0))</f>
        <v>cross carbon tax</v>
      </c>
      <c r="L941" s="181">
        <f>INDEX('Policy Characteristics'!F:F,MATCH(PolicyLevers!$C941,'Policy Characteristics'!$C:$C,0))</f>
        <v>0</v>
      </c>
      <c r="M941" s="181">
        <f>INDEX('Policy Characteristics'!G:G,MATCH(PolicyLevers!$C941,'Policy Characteristics'!$C:$C,0))</f>
        <v>300</v>
      </c>
      <c r="N941" s="181">
        <f>INDEX('Policy Characteristics'!H:H,MATCH(PolicyLevers!$C941,'Policy Characteristics'!$C:$C,0))</f>
        <v>5</v>
      </c>
      <c r="O941" s="223" t="str">
        <f>INDEX('Policy Characteristics'!I:I,MATCH(PolicyLevers!$C941,'Policy Characteristics'!$C:$C,0))</f>
        <v>$/metric ton CO2e</v>
      </c>
      <c r="P941" s="233"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4" t="str">
        <f>INDEX('Policy Characteristics'!K:K,MATCH(PolicyLevers!$C941,'Policy Characteristics'!$C:$C,0))</f>
        <v>fuels.html#carbon-tax</v>
      </c>
      <c r="R941" s="191" t="str">
        <f>INDEX('Policy Characteristics'!L:L,MATCH(PolicyLevers!$C941,'Policy Characteristics'!$C:$C,0))</f>
        <v>carbon-tax.html</v>
      </c>
      <c r="S941" s="212" t="str">
        <f>INDEX('Policy Characteristics'!M:M,MATCH(PolicyLevers!$C941,'Policy Characteristics'!$C:$C,0))</f>
        <v>U.S. EPA, 2015, "The Social Cost of Carbon", https://www.epa.gov/climatechange/social-cost-carbon, Row "2050".  (For source for adjustment to 2018 dollars, see cpi.xlsx in InputData.)</v>
      </c>
      <c r="T941" s="191" t="str">
        <f>INDEX('Policy Characteristics'!N:N,MATCH(PolicyLevers!$C941,'Policy Characteristics'!$C:$C,0))</f>
        <v>U.S. EPA, 2016, "Social Cost of CO2, 2015-2020," https://www.epa.gov/climatechange/social-cost-carbon</v>
      </c>
      <c r="U941" s="189">
        <f>INDEX('Policy Characteristics'!O:O,MATCH(PolicyLevers!$C941,'Policy Characteristics'!$C:$C,0))</f>
        <v>0</v>
      </c>
    </row>
    <row r="942" spans="1:21" s="189" customFormat="1" x14ac:dyDescent="0.25">
      <c r="A942" s="350" t="str">
        <f>INDEX('Policy Characteristics'!A:A,MATCH(PolicyLevers!$C942,'Policy Characteristics'!$C:$C,0))</f>
        <v>Cross-Sector</v>
      </c>
      <c r="B942" s="354" t="str">
        <f>INDEX('Policy Characteristics'!B:B,MATCH(PolicyLevers!$C942,'Policy Characteristics'!$C:$C,0))</f>
        <v>Carbon Price</v>
      </c>
      <c r="C942" s="189" t="str">
        <f t="shared" ref="C942" si="44">C$941</f>
        <v>Additional Carbon Tax Rate</v>
      </c>
      <c r="D942" s="184" t="s">
        <v>1015</v>
      </c>
      <c r="E942" s="184"/>
      <c r="F942" s="184" t="s">
        <v>1016</v>
      </c>
      <c r="G942" s="184"/>
      <c r="H942" s="43">
        <v>172</v>
      </c>
      <c r="I942" s="356" t="s">
        <v>310</v>
      </c>
      <c r="J942" s="189" t="str">
        <f>INDEX('Policy Characteristics'!D:D,MATCH(PolicyLevers!$C942,'Policy Characteristics'!$C:$C,0))</f>
        <v>Carbon Price</v>
      </c>
      <c r="K942" s="189" t="str">
        <f>INDEX('Policy Characteristics'!E:E,MATCH(PolicyLevers!$C942,'Policy Characteristics'!$C:$C,0))</f>
        <v>cross carbon tax</v>
      </c>
      <c r="L942" s="189">
        <f>INDEX('Policy Characteristics'!F:F,MATCH(PolicyLevers!$C942,'Policy Characteristics'!$C:$C,0))</f>
        <v>0</v>
      </c>
      <c r="M942" s="189">
        <f>INDEX('Policy Characteristics'!G:G,MATCH(PolicyLevers!$C942,'Policy Characteristics'!$C:$C,0))</f>
        <v>300</v>
      </c>
      <c r="N942" s="189">
        <f>INDEX('Policy Characteristics'!H:H,MATCH(PolicyLevers!$C942,'Policy Characteristics'!$C:$C,0))</f>
        <v>5</v>
      </c>
      <c r="O942" s="199" t="str">
        <f>INDEX('Policy Characteristics'!I:I,MATCH(PolicyLevers!$C942,'Policy Characteristics'!$C:$C,0))</f>
        <v>$/metric ton CO2e</v>
      </c>
      <c r="P942" s="233"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199" t="str">
        <f>INDEX('Policy Characteristics'!K:K,MATCH(PolicyLevers!$C942,'Policy Characteristics'!$C:$C,0))</f>
        <v>fuels.html#carbon-tax</v>
      </c>
      <c r="R942" s="199" t="str">
        <f>INDEX('Policy Characteristics'!L:L,MATCH(PolicyLevers!$C942,'Policy Characteristics'!$C:$C,0))</f>
        <v>carbon-tax.html</v>
      </c>
      <c r="S942" s="212" t="str">
        <f>INDEX('Policy Characteristics'!M:M,MATCH(PolicyLevers!$C942,'Policy Characteristics'!$C:$C,0))</f>
        <v>U.S. EPA, 2015, "The Social Cost of Carbon", https://www.epa.gov/climatechange/social-cost-carbon, Row "2050".  (For source for adjustment to 2018 dollars, see cpi.xlsx in InputData.)</v>
      </c>
      <c r="T942" s="199" t="str">
        <f>INDEX('Policy Characteristics'!N:N,MATCH(PolicyLevers!$C942,'Policy Characteristics'!$C:$C,0))</f>
        <v>U.S. EPA, 2016, "Social Cost of CO2, 2015-2020," https://www.epa.gov/climatechange/social-cost-carbon</v>
      </c>
      <c r="U942" s="189">
        <f>INDEX('Policy Characteristics'!O:O,MATCH(PolicyLevers!$C942,'Policy Characteristics'!$C:$C,0))</f>
        <v>0</v>
      </c>
    </row>
    <row r="943" spans="1:21" s="189" customFormat="1" x14ac:dyDescent="0.25">
      <c r="A943" s="350" t="str">
        <f>INDEX('Policy Characteristics'!A:A,MATCH(PolicyLevers!$C943,'Policy Characteristics'!$C:$C,0))</f>
        <v>Cross-Sector</v>
      </c>
      <c r="B943" s="354" t="str">
        <f>INDEX('Policy Characteristics'!B:B,MATCH(PolicyLevers!$C943,'Policy Characteristics'!$C:$C,0))</f>
        <v>Carbon Price</v>
      </c>
      <c r="C943" s="189" t="str">
        <f t="shared" ref="C943:C946" si="45">C$941</f>
        <v>Additional Carbon Tax Rate</v>
      </c>
      <c r="D943" s="184" t="s">
        <v>1017</v>
      </c>
      <c r="E943" s="184"/>
      <c r="F943" s="184" t="s">
        <v>1018</v>
      </c>
      <c r="G943" s="184"/>
      <c r="H943" s="43">
        <v>173</v>
      </c>
      <c r="I943" s="356" t="s">
        <v>310</v>
      </c>
      <c r="J943" s="189" t="str">
        <f>INDEX('Policy Characteristics'!D:D,MATCH(PolicyLevers!$C943,'Policy Characteristics'!$C:$C,0))</f>
        <v>Carbon Price</v>
      </c>
      <c r="K943" s="189" t="str">
        <f>INDEX('Policy Characteristics'!E:E,MATCH(PolicyLevers!$C943,'Policy Characteristics'!$C:$C,0))</f>
        <v>cross carbon tax</v>
      </c>
      <c r="L943" s="189">
        <f>INDEX('Policy Characteristics'!F:F,MATCH(PolicyLevers!$C943,'Policy Characteristics'!$C:$C,0))</f>
        <v>0</v>
      </c>
      <c r="M943" s="189">
        <f>INDEX('Policy Characteristics'!G:G,MATCH(PolicyLevers!$C943,'Policy Characteristics'!$C:$C,0))</f>
        <v>300</v>
      </c>
      <c r="N943" s="189">
        <f>INDEX('Policy Characteristics'!H:H,MATCH(PolicyLevers!$C943,'Policy Characteristics'!$C:$C,0))</f>
        <v>5</v>
      </c>
      <c r="O943" s="199" t="str">
        <f>INDEX('Policy Characteristics'!I:I,MATCH(PolicyLevers!$C943,'Policy Characteristics'!$C:$C,0))</f>
        <v>$/metric ton CO2e</v>
      </c>
      <c r="P943" s="233"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199" t="str">
        <f>INDEX('Policy Characteristics'!K:K,MATCH(PolicyLevers!$C943,'Policy Characteristics'!$C:$C,0))</f>
        <v>fuels.html#carbon-tax</v>
      </c>
      <c r="R943" s="199" t="str">
        <f>INDEX('Policy Characteristics'!L:L,MATCH(PolicyLevers!$C943,'Policy Characteristics'!$C:$C,0))</f>
        <v>carbon-tax.html</v>
      </c>
      <c r="S943" s="212" t="str">
        <f>INDEX('Policy Characteristics'!M:M,MATCH(PolicyLevers!$C943,'Policy Characteristics'!$C:$C,0))</f>
        <v>U.S. EPA, 2015, "The Social Cost of Carbon", https://www.epa.gov/climatechange/social-cost-carbon, Row "2050".  (For source for adjustment to 2018 dollars, see cpi.xlsx in InputData.)</v>
      </c>
      <c r="T943" s="199" t="str">
        <f>INDEX('Policy Characteristics'!N:N,MATCH(PolicyLevers!$C943,'Policy Characteristics'!$C:$C,0))</f>
        <v>U.S. EPA, 2016, "Social Cost of CO2, 2015-2020," https://www.epa.gov/climatechange/social-cost-carbon</v>
      </c>
      <c r="U943" s="189">
        <f>INDEX('Policy Characteristics'!O:O,MATCH(PolicyLevers!$C943,'Policy Characteristics'!$C:$C,0))</f>
        <v>0</v>
      </c>
    </row>
    <row r="944" spans="1:21" s="189" customFormat="1" x14ac:dyDescent="0.25">
      <c r="A944" s="350" t="str">
        <f>INDEX('Policy Characteristics'!A:A,MATCH(PolicyLevers!$C944,'Policy Characteristics'!$C:$C,0))</f>
        <v>Cross-Sector</v>
      </c>
      <c r="B944" s="354" t="str">
        <f>INDEX('Policy Characteristics'!B:B,MATCH(PolicyLevers!$C944,'Policy Characteristics'!$C:$C,0))</f>
        <v>Carbon Price</v>
      </c>
      <c r="C944" s="189" t="str">
        <f t="shared" si="45"/>
        <v>Additional Carbon Tax Rate</v>
      </c>
      <c r="D944" s="184" t="s">
        <v>1019</v>
      </c>
      <c r="E944" s="184"/>
      <c r="F944" s="184" t="s">
        <v>1020</v>
      </c>
      <c r="G944" s="184"/>
      <c r="H944" s="43">
        <v>174</v>
      </c>
      <c r="I944" s="356" t="s">
        <v>310</v>
      </c>
      <c r="J944" s="189" t="str">
        <f>INDEX('Policy Characteristics'!D:D,MATCH(PolicyLevers!$C944,'Policy Characteristics'!$C:$C,0))</f>
        <v>Carbon Price</v>
      </c>
      <c r="K944" s="189" t="str">
        <f>INDEX('Policy Characteristics'!E:E,MATCH(PolicyLevers!$C944,'Policy Characteristics'!$C:$C,0))</f>
        <v>cross carbon tax</v>
      </c>
      <c r="L944" s="189">
        <f>INDEX('Policy Characteristics'!F:F,MATCH(PolicyLevers!$C944,'Policy Characteristics'!$C:$C,0))</f>
        <v>0</v>
      </c>
      <c r="M944" s="189">
        <f>INDEX('Policy Characteristics'!G:G,MATCH(PolicyLevers!$C944,'Policy Characteristics'!$C:$C,0))</f>
        <v>300</v>
      </c>
      <c r="N944" s="189">
        <f>INDEX('Policy Characteristics'!H:H,MATCH(PolicyLevers!$C944,'Policy Characteristics'!$C:$C,0))</f>
        <v>5</v>
      </c>
      <c r="O944" s="199" t="str">
        <f>INDEX('Policy Characteristics'!I:I,MATCH(PolicyLevers!$C944,'Policy Characteristics'!$C:$C,0))</f>
        <v>$/metric ton CO2e</v>
      </c>
      <c r="P944" s="233"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199" t="str">
        <f>INDEX('Policy Characteristics'!K:K,MATCH(PolicyLevers!$C944,'Policy Characteristics'!$C:$C,0))</f>
        <v>fuels.html#carbon-tax</v>
      </c>
      <c r="R944" s="199" t="str">
        <f>INDEX('Policy Characteristics'!L:L,MATCH(PolicyLevers!$C944,'Policy Characteristics'!$C:$C,0))</f>
        <v>carbon-tax.html</v>
      </c>
      <c r="S944" s="212" t="str">
        <f>INDEX('Policy Characteristics'!M:M,MATCH(PolicyLevers!$C944,'Policy Characteristics'!$C:$C,0))</f>
        <v>U.S. EPA, 2015, "The Social Cost of Carbon", https://www.epa.gov/climatechange/social-cost-carbon, Row "2050".  (For source for adjustment to 2018 dollars, see cpi.xlsx in InputData.)</v>
      </c>
      <c r="T944" s="199" t="str">
        <f>INDEX('Policy Characteristics'!N:N,MATCH(PolicyLevers!$C944,'Policy Characteristics'!$C:$C,0))</f>
        <v>U.S. EPA, 2016, "Social Cost of CO2, 2015-2020," https://www.epa.gov/climatechange/social-cost-carbon</v>
      </c>
      <c r="U944" s="189">
        <f>INDEX('Policy Characteristics'!O:O,MATCH(PolicyLevers!$C944,'Policy Characteristics'!$C:$C,0))</f>
        <v>0</v>
      </c>
    </row>
    <row r="945" spans="1:21" s="189" customFormat="1" x14ac:dyDescent="0.25">
      <c r="A945" s="350" t="str">
        <f>INDEX('Policy Characteristics'!A:A,MATCH(PolicyLevers!$C945,'Policy Characteristics'!$C:$C,0))</f>
        <v>Cross-Sector</v>
      </c>
      <c r="B945" s="354" t="str">
        <f>INDEX('Policy Characteristics'!B:B,MATCH(PolicyLevers!$C945,'Policy Characteristics'!$C:$C,0))</f>
        <v>Carbon Price</v>
      </c>
      <c r="C945" s="189" t="str">
        <f t="shared" si="45"/>
        <v>Additional Carbon Tax Rate</v>
      </c>
      <c r="D945" s="184" t="s">
        <v>1021</v>
      </c>
      <c r="E945" s="184"/>
      <c r="F945" s="184" t="s">
        <v>1022</v>
      </c>
      <c r="G945" s="184"/>
      <c r="H945" s="43">
        <v>175</v>
      </c>
      <c r="I945" s="356" t="s">
        <v>310</v>
      </c>
      <c r="J945" s="189" t="str">
        <f>INDEX('Policy Characteristics'!D:D,MATCH(PolicyLevers!$C945,'Policy Characteristics'!$C:$C,0))</f>
        <v>Carbon Price</v>
      </c>
      <c r="K945" s="189" t="str">
        <f>INDEX('Policy Characteristics'!E:E,MATCH(PolicyLevers!$C945,'Policy Characteristics'!$C:$C,0))</f>
        <v>cross carbon tax</v>
      </c>
      <c r="L945" s="189">
        <f>INDEX('Policy Characteristics'!F:F,MATCH(PolicyLevers!$C945,'Policy Characteristics'!$C:$C,0))</f>
        <v>0</v>
      </c>
      <c r="M945" s="189">
        <f>INDEX('Policy Characteristics'!G:G,MATCH(PolicyLevers!$C945,'Policy Characteristics'!$C:$C,0))</f>
        <v>300</v>
      </c>
      <c r="N945" s="189">
        <f>INDEX('Policy Characteristics'!H:H,MATCH(PolicyLevers!$C945,'Policy Characteristics'!$C:$C,0))</f>
        <v>5</v>
      </c>
      <c r="O945" s="199" t="str">
        <f>INDEX('Policy Characteristics'!I:I,MATCH(PolicyLevers!$C945,'Policy Characteristics'!$C:$C,0))</f>
        <v>$/metric ton CO2e</v>
      </c>
      <c r="P945" s="234"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199" t="str">
        <f>INDEX('Policy Characteristics'!K:K,MATCH(PolicyLevers!$C945,'Policy Characteristics'!$C:$C,0))</f>
        <v>fuels.html#carbon-tax</v>
      </c>
      <c r="R945" s="199" t="str">
        <f>INDEX('Policy Characteristics'!L:L,MATCH(PolicyLevers!$C945,'Policy Characteristics'!$C:$C,0))</f>
        <v>carbon-tax.html</v>
      </c>
      <c r="S945" s="212" t="str">
        <f>INDEX('Policy Characteristics'!M:M,MATCH(PolicyLevers!$C945,'Policy Characteristics'!$C:$C,0))</f>
        <v>U.S. EPA, 2015, "The Social Cost of Carbon", https://www.epa.gov/climatechange/social-cost-carbon, Row "2050".  (For source for adjustment to 2018 dollars, see cpi.xlsx in InputData.)</v>
      </c>
      <c r="T945" s="199" t="str">
        <f>INDEX('Policy Characteristics'!N:N,MATCH(PolicyLevers!$C945,'Policy Characteristics'!$C:$C,0))</f>
        <v>U.S. EPA, 2016, "Social Cost of CO2, 2015-2020," https://www.epa.gov/climatechange/social-cost-carbon</v>
      </c>
      <c r="U945" s="189">
        <f>INDEX('Policy Characteristics'!O:O,MATCH(PolicyLevers!$C945,'Policy Characteristics'!$C:$C,0))</f>
        <v>0</v>
      </c>
    </row>
    <row r="946" spans="1:21" s="189" customFormat="1" x14ac:dyDescent="0.25">
      <c r="A946" s="350" t="str">
        <f>INDEX('Policy Characteristics'!A:A,MATCH(PolicyLevers!$C946,'Policy Characteristics'!$C:$C,0))</f>
        <v>Cross-Sector</v>
      </c>
      <c r="B946" s="354" t="str">
        <f>INDEX('Policy Characteristics'!B:B,MATCH(PolicyLevers!$C946,'Policy Characteristics'!$C:$C,0))</f>
        <v>Carbon Price</v>
      </c>
      <c r="C946" s="189" t="str">
        <f t="shared" si="45"/>
        <v>Additional Carbon Tax Rate</v>
      </c>
      <c r="D946" s="184" t="s">
        <v>1023</v>
      </c>
      <c r="E946" s="184"/>
      <c r="F946" s="184" t="s">
        <v>1024</v>
      </c>
      <c r="G946" s="184"/>
      <c r="H946" s="43">
        <v>544</v>
      </c>
      <c r="I946" s="356" t="s">
        <v>310</v>
      </c>
      <c r="J946" s="189" t="str">
        <f>INDEX('Policy Characteristics'!D:D,MATCH(PolicyLevers!$C946,'Policy Characteristics'!$C:$C,0))</f>
        <v>Carbon Price</v>
      </c>
      <c r="K946" s="189" t="str">
        <f>INDEX('Policy Characteristics'!E:E,MATCH(PolicyLevers!$C946,'Policy Characteristics'!$C:$C,0))</f>
        <v>cross carbon tax</v>
      </c>
      <c r="L946" s="189">
        <f>INDEX('Policy Characteristics'!F:F,MATCH(PolicyLevers!$C946,'Policy Characteristics'!$C:$C,0))</f>
        <v>0</v>
      </c>
      <c r="M946" s="189">
        <f>INDEX('Policy Characteristics'!G:G,MATCH(PolicyLevers!$C946,'Policy Characteristics'!$C:$C,0))</f>
        <v>300</v>
      </c>
      <c r="N946" s="189">
        <f>INDEX('Policy Characteristics'!H:H,MATCH(PolicyLevers!$C946,'Policy Characteristics'!$C:$C,0))</f>
        <v>5</v>
      </c>
      <c r="O946" s="199" t="str">
        <f>INDEX('Policy Characteristics'!I:I,MATCH(PolicyLevers!$C946,'Policy Characteristics'!$C:$C,0))</f>
        <v>$/metric ton CO2e</v>
      </c>
      <c r="P946" s="233"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199" t="str">
        <f>INDEX('Policy Characteristics'!K:K,MATCH(PolicyLevers!$C946,'Policy Characteristics'!$C:$C,0))</f>
        <v>fuels.html#carbon-tax</v>
      </c>
      <c r="R946" s="199" t="str">
        <f>INDEX('Policy Characteristics'!L:L,MATCH(PolicyLevers!$C946,'Policy Characteristics'!$C:$C,0))</f>
        <v>carbon-tax.html</v>
      </c>
      <c r="S946" s="212" t="str">
        <f>INDEX('Policy Characteristics'!M:M,MATCH(PolicyLevers!$C946,'Policy Characteristics'!$C:$C,0))</f>
        <v>U.S. EPA, 2015, "The Social Cost of Carbon", https://www.epa.gov/climatechange/social-cost-carbon, Row "2050".  (For source for adjustment to 2018 dollars, see cpi.xlsx in InputData.)</v>
      </c>
      <c r="T946" s="199" t="str">
        <f>INDEX('Policy Characteristics'!N:N,MATCH(PolicyLevers!$C946,'Policy Characteristics'!$C:$C,0))</f>
        <v>U.S. EPA, 2016, "Social Cost of CO2, 2015-2020," https://www.epa.gov/climatechange/social-cost-carbon</v>
      </c>
      <c r="U946" s="189">
        <f>INDEX('Policy Characteristics'!O:O,MATCH(PolicyLevers!$C946,'Policy Characteristics'!$C:$C,0))</f>
        <v>0</v>
      </c>
    </row>
    <row r="947" spans="1:21" s="189" customFormat="1" x14ac:dyDescent="0.25">
      <c r="A947" s="350" t="str">
        <f>INDEX('Policy Characteristics'!A:A,MATCH(PolicyLevers!$C947,'Policy Characteristics'!$C:$C,0))</f>
        <v>Cross-Sector</v>
      </c>
      <c r="B947" s="355" t="str">
        <f>INDEX('Policy Characteristics'!B:B,MATCH(PolicyLevers!$C947,'Policy Characteristics'!$C:$C,0))</f>
        <v>End Existing Subsidies</v>
      </c>
      <c r="C947" s="181" t="s">
        <v>1026</v>
      </c>
      <c r="D947" s="184" t="s">
        <v>1027</v>
      </c>
      <c r="E947" s="184"/>
      <c r="F947" s="184" t="s">
        <v>1028</v>
      </c>
      <c r="G947" s="184"/>
      <c r="H947" s="43">
        <v>706</v>
      </c>
      <c r="I947" s="361" t="s">
        <v>332</v>
      </c>
      <c r="J947" s="181" t="str">
        <f>INDEX('Policy Characteristics'!D:D,MATCH(PolicyLevers!$C947,'Policy Characteristics'!$C:$C,0))</f>
        <v>End Existing Subsidies</v>
      </c>
      <c r="K947" s="181" t="str">
        <f>INDEX('Policy Characteristics'!E:E,MATCH(PolicyLevers!$C947,'Policy Characteristics'!$C:$C,0))</f>
        <v>cross reduce BAU subsidies</v>
      </c>
      <c r="L947" s="181">
        <f>INDEX('Policy Characteristics'!F:F,MATCH(PolicyLevers!$C947,'Policy Characteristics'!$C:$C,0))</f>
        <v>0</v>
      </c>
      <c r="M947" s="181">
        <f>INDEX('Policy Characteristics'!G:G,MATCH(PolicyLevers!$C947,'Policy Characteristics'!$C:$C,0))</f>
        <v>0</v>
      </c>
      <c r="N947" s="181">
        <f>INDEX('Policy Characteristics'!H:H,MATCH(PolicyLevers!$C947,'Policy Characteristics'!$C:$C,0))</f>
        <v>0</v>
      </c>
      <c r="O947" s="184">
        <f>INDEX('Policy Characteristics'!I:I,MATCH(PolicyLevers!$C947,'Policy Characteristics'!$C:$C,0))</f>
        <v>0</v>
      </c>
      <c r="P947" s="186"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199">
        <f>INDEX('Policy Characteristics'!K:K,MATCH(PolicyLevers!$C947,'Policy Characteristics'!$C:$C,0))</f>
        <v>0</v>
      </c>
      <c r="R947" s="191">
        <f>INDEX('Policy Characteristics'!L:L,MATCH(PolicyLevers!$C947,'Policy Characteristics'!$C:$C,0))</f>
        <v>0</v>
      </c>
      <c r="S947" s="219">
        <f>INDEX('Policy Characteristics'!M:M,MATCH(PolicyLevers!$C947,'Policy Characteristics'!$C:$C,0))</f>
        <v>0</v>
      </c>
      <c r="T947" s="199">
        <f>INDEX('Policy Characteristics'!N:N,MATCH(PolicyLevers!$C947,'Policy Characteristics'!$C:$C,0))</f>
        <v>0</v>
      </c>
      <c r="U947" s="189">
        <f>INDEX('Policy Characteristics'!O:O,MATCH(PolicyLevers!$C947,'Policy Characteristics'!$C:$C,0))</f>
        <v>0</v>
      </c>
    </row>
    <row r="948" spans="1:21" s="189" customFormat="1" x14ac:dyDescent="0.25">
      <c r="A948" s="350" t="str">
        <f>INDEX('Policy Characteristics'!A:A,MATCH(PolicyLevers!$C948,'Policy Characteristics'!$C:$C,0))</f>
        <v>Cross-Sector</v>
      </c>
      <c r="B948" s="354" t="str">
        <f>INDEX('Policy Characteristics'!B:B,MATCH(PolicyLevers!$C948,'Policy Characteristics'!$C:$C,0))</f>
        <v>End Existing Subsidies</v>
      </c>
      <c r="C948" s="189" t="str">
        <f t="shared" ref="C948:C963" si="46">C$947</f>
        <v>Percent Reduction in BAU Subsidies</v>
      </c>
      <c r="D948" s="191" t="s">
        <v>251</v>
      </c>
      <c r="E948" s="184"/>
      <c r="F948" s="191" t="s">
        <v>579</v>
      </c>
      <c r="G948" s="184"/>
      <c r="H948" s="43">
        <v>69</v>
      </c>
      <c r="I948" s="361" t="s">
        <v>310</v>
      </c>
      <c r="J948" s="189" t="str">
        <f>INDEX('Policy Characteristics'!D:D,MATCH(PolicyLevers!$C948,'Policy Characteristics'!$C:$C,0))</f>
        <v>End Existing Subsidies</v>
      </c>
      <c r="K948" s="189" t="str">
        <f>INDEX('Policy Characteristics'!E:E,MATCH(PolicyLevers!$C948,'Policy Characteristics'!$C:$C,0))</f>
        <v>cross reduce BAU subsidies</v>
      </c>
      <c r="L948" s="185">
        <f>INDEX('Policy Characteristics'!F:F,MATCH(PolicyLevers!$C948,'Policy Characteristics'!$C:$C,0))</f>
        <v>0</v>
      </c>
      <c r="M948" s="185">
        <f>INDEX('Policy Characteristics'!G:G,MATCH(PolicyLevers!$C948,'Policy Characteristics'!$C:$C,0))</f>
        <v>0</v>
      </c>
      <c r="N948" s="185">
        <f>INDEX('Policy Characteristics'!H:H,MATCH(PolicyLevers!$C948,'Policy Characteristics'!$C:$C,0))</f>
        <v>0</v>
      </c>
      <c r="O948" s="184">
        <f>INDEX('Policy Characteristics'!I:I,MATCH(PolicyLevers!$C948,'Policy Characteristics'!$C:$C,0))</f>
        <v>0</v>
      </c>
      <c r="P948" s="186"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1">
        <f>INDEX('Policy Characteristics'!K:K,MATCH(PolicyLevers!$C948,'Policy Characteristics'!$C:$C,0))</f>
        <v>0</v>
      </c>
      <c r="R948" s="191">
        <f>INDEX('Policy Characteristics'!L:L,MATCH(PolicyLevers!$C948,'Policy Characteristics'!$C:$C,0))</f>
        <v>0</v>
      </c>
      <c r="S948" s="205">
        <f>INDEX('Policy Characteristics'!M:M,MATCH(PolicyLevers!$C948,'Policy Characteristics'!$C:$C,0))</f>
        <v>0</v>
      </c>
      <c r="T948" s="199">
        <f>INDEX('Policy Characteristics'!N:N,MATCH(PolicyLevers!$C948,'Policy Characteristics'!$C:$C,0))</f>
        <v>0</v>
      </c>
      <c r="U948" s="189">
        <f>INDEX('Policy Characteristics'!O:O,MATCH(PolicyLevers!$C948,'Policy Characteristics'!$C:$C,0))</f>
        <v>0</v>
      </c>
    </row>
    <row r="949" spans="1:21" s="189" customFormat="1" x14ac:dyDescent="0.25">
      <c r="A949" s="350" t="str">
        <f>INDEX('Policy Characteristics'!A:A,MATCH(PolicyLevers!$C949,'Policy Characteristics'!$C:$C,0))</f>
        <v>Cross-Sector</v>
      </c>
      <c r="B949" s="354" t="str">
        <f>INDEX('Policy Characteristics'!B:B,MATCH(PolicyLevers!$C949,'Policy Characteristics'!$C:$C,0))</f>
        <v>End Existing Subsidies</v>
      </c>
      <c r="C949" s="189" t="str">
        <f t="shared" si="46"/>
        <v>Percent Reduction in BAU Subsidies</v>
      </c>
      <c r="D949" s="191" t="s">
        <v>255</v>
      </c>
      <c r="E949" s="184"/>
      <c r="F949" s="191" t="s">
        <v>741</v>
      </c>
      <c r="G949" s="184"/>
      <c r="H949" s="43">
        <v>70</v>
      </c>
      <c r="I949" s="361" t="s">
        <v>310</v>
      </c>
      <c r="J949" s="189" t="str">
        <f>INDEX('Policy Characteristics'!D:D,MATCH(PolicyLevers!$C949,'Policy Characteristics'!$C:$C,0))</f>
        <v>End Existing Subsidies</v>
      </c>
      <c r="K949" s="189" t="str">
        <f>INDEX('Policy Characteristics'!E:E,MATCH(PolicyLevers!$C949,'Policy Characteristics'!$C:$C,0))</f>
        <v>cross reduce BAU subsidies</v>
      </c>
      <c r="L949" s="197">
        <f>INDEX('Policy Characteristics'!F:F,MATCH(PolicyLevers!$C949,'Policy Characteristics'!$C:$C,0))</f>
        <v>0</v>
      </c>
      <c r="M949" s="197">
        <f>INDEX('Policy Characteristics'!G:G,MATCH(PolicyLevers!$C949,'Policy Characteristics'!$C:$C,0))</f>
        <v>0</v>
      </c>
      <c r="N949" s="197">
        <f>INDEX('Policy Characteristics'!H:H,MATCH(PolicyLevers!$C949,'Policy Characteristics'!$C:$C,0))</f>
        <v>0</v>
      </c>
      <c r="O949" s="199">
        <f>INDEX('Policy Characteristics'!I:I,MATCH(PolicyLevers!$C949,'Policy Characteristics'!$C:$C,0))</f>
        <v>0</v>
      </c>
      <c r="P949" s="186"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1">
        <f>INDEX('Policy Characteristics'!K:K,MATCH(PolicyLevers!$C949,'Policy Characteristics'!$C:$C,0))</f>
        <v>0</v>
      </c>
      <c r="R949" s="191">
        <f>INDEX('Policy Characteristics'!L:L,MATCH(PolicyLevers!$C949,'Policy Characteristics'!$C:$C,0))</f>
        <v>0</v>
      </c>
      <c r="S949" s="205">
        <f>INDEX('Policy Characteristics'!M:M,MATCH(PolicyLevers!$C949,'Policy Characteristics'!$C:$C,0))</f>
        <v>0</v>
      </c>
      <c r="T949" s="199">
        <f>INDEX('Policy Characteristics'!N:N,MATCH(PolicyLevers!$C949,'Policy Characteristics'!$C:$C,0))</f>
        <v>0</v>
      </c>
      <c r="U949" s="189">
        <f>INDEX('Policy Characteristics'!O:O,MATCH(PolicyLevers!$C949,'Policy Characteristics'!$C:$C,0))</f>
        <v>0</v>
      </c>
    </row>
    <row r="950" spans="1:21" s="189" customFormat="1" x14ac:dyDescent="0.25">
      <c r="A950" s="350" t="str">
        <f>INDEX('Policy Characteristics'!A:A,MATCH(PolicyLevers!$C950,'Policy Characteristics'!$C:$C,0))</f>
        <v>Cross-Sector</v>
      </c>
      <c r="B950" s="354" t="str">
        <f>INDEX('Policy Characteristics'!B:B,MATCH(PolicyLevers!$C950,'Policy Characteristics'!$C:$C,0))</f>
        <v>End Existing Subsidies</v>
      </c>
      <c r="C950" s="189" t="str">
        <f t="shared" si="46"/>
        <v>Percent Reduction in BAU Subsidies</v>
      </c>
      <c r="D950" s="191" t="s">
        <v>1035</v>
      </c>
      <c r="E950" s="184"/>
      <c r="F950" s="191" t="s">
        <v>589</v>
      </c>
      <c r="G950" s="184"/>
      <c r="H950" s="43">
        <v>71</v>
      </c>
      <c r="I950" s="361" t="s">
        <v>310</v>
      </c>
      <c r="J950" s="189" t="str">
        <f>INDEX('Policy Characteristics'!D:D,MATCH(PolicyLevers!$C950,'Policy Characteristics'!$C:$C,0))</f>
        <v>End Existing Subsidies</v>
      </c>
      <c r="K950" s="189" t="str">
        <f>INDEX('Policy Characteristics'!E:E,MATCH(PolicyLevers!$C950,'Policy Characteristics'!$C:$C,0))</f>
        <v>cross reduce BAU subsidies</v>
      </c>
      <c r="L950" s="197">
        <f>INDEX('Policy Characteristics'!F:F,MATCH(PolicyLevers!$C950,'Policy Characteristics'!$C:$C,0))</f>
        <v>0</v>
      </c>
      <c r="M950" s="197">
        <f>INDEX('Policy Characteristics'!G:G,MATCH(PolicyLevers!$C950,'Policy Characteristics'!$C:$C,0))</f>
        <v>0</v>
      </c>
      <c r="N950" s="197">
        <f>INDEX('Policy Characteristics'!H:H,MATCH(PolicyLevers!$C950,'Policy Characteristics'!$C:$C,0))</f>
        <v>0</v>
      </c>
      <c r="O950" s="199">
        <f>INDEX('Policy Characteristics'!I:I,MATCH(PolicyLevers!$C950,'Policy Characteristics'!$C:$C,0))</f>
        <v>0</v>
      </c>
      <c r="P950" s="186"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1">
        <f>INDEX('Policy Characteristics'!K:K,MATCH(PolicyLevers!$C950,'Policy Characteristics'!$C:$C,0))</f>
        <v>0</v>
      </c>
      <c r="R950" s="191">
        <f>INDEX('Policy Characteristics'!L:L,MATCH(PolicyLevers!$C950,'Policy Characteristics'!$C:$C,0))</f>
        <v>0</v>
      </c>
      <c r="S950" s="205">
        <f>INDEX('Policy Characteristics'!M:M,MATCH(PolicyLevers!$C950,'Policy Characteristics'!$C:$C,0))</f>
        <v>0</v>
      </c>
      <c r="T950" s="199">
        <f>INDEX('Policy Characteristics'!N:N,MATCH(PolicyLevers!$C950,'Policy Characteristics'!$C:$C,0))</f>
        <v>0</v>
      </c>
      <c r="U950" s="189">
        <f>INDEX('Policy Characteristics'!O:O,MATCH(PolicyLevers!$C950,'Policy Characteristics'!$C:$C,0))</f>
        <v>0</v>
      </c>
    </row>
    <row r="951" spans="1:21" s="189" customFormat="1" x14ac:dyDescent="0.25">
      <c r="A951" s="350" t="str">
        <f>INDEX('Policy Characteristics'!A:A,MATCH(PolicyLevers!$C951,'Policy Characteristics'!$C:$C,0))</f>
        <v>Cross-Sector</v>
      </c>
      <c r="B951" s="354" t="str">
        <f>INDEX('Policy Characteristics'!B:B,MATCH(PolicyLevers!$C951,'Policy Characteristics'!$C:$C,0))</f>
        <v>End Existing Subsidies</v>
      </c>
      <c r="C951" s="189" t="str">
        <f t="shared" si="46"/>
        <v>Percent Reduction in BAU Subsidies</v>
      </c>
      <c r="D951" s="191" t="s">
        <v>1037</v>
      </c>
      <c r="E951" s="184"/>
      <c r="F951" s="191" t="s">
        <v>592</v>
      </c>
      <c r="G951" s="184"/>
      <c r="H951" s="43">
        <v>72</v>
      </c>
      <c r="I951" s="361" t="s">
        <v>332</v>
      </c>
      <c r="J951" s="189" t="str">
        <f>INDEX('Policy Characteristics'!D:D,MATCH(PolicyLevers!$C951,'Policy Characteristics'!$C:$C,0))</f>
        <v>End Existing Subsidies</v>
      </c>
      <c r="K951" s="189" t="str">
        <f>INDEX('Policy Characteristics'!E:E,MATCH(PolicyLevers!$C951,'Policy Characteristics'!$C:$C,0))</f>
        <v>cross reduce BAU subsidies</v>
      </c>
      <c r="L951" s="197">
        <f>INDEX('Policy Characteristics'!F:F,MATCH(PolicyLevers!$C951,'Policy Characteristics'!$C:$C,0))</f>
        <v>0</v>
      </c>
      <c r="M951" s="197">
        <f>INDEX('Policy Characteristics'!G:G,MATCH(PolicyLevers!$C951,'Policy Characteristics'!$C:$C,0))</f>
        <v>0</v>
      </c>
      <c r="N951" s="197">
        <f>INDEX('Policy Characteristics'!H:H,MATCH(PolicyLevers!$C951,'Policy Characteristics'!$C:$C,0))</f>
        <v>0</v>
      </c>
      <c r="O951" s="199">
        <f>INDEX('Policy Characteristics'!I:I,MATCH(PolicyLevers!$C951,'Policy Characteristics'!$C:$C,0))</f>
        <v>0</v>
      </c>
      <c r="P951" s="186"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1">
        <f>INDEX('Policy Characteristics'!K:K,MATCH(PolicyLevers!$C951,'Policy Characteristics'!$C:$C,0))</f>
        <v>0</v>
      </c>
      <c r="R951" s="191">
        <f>INDEX('Policy Characteristics'!L:L,MATCH(PolicyLevers!$C951,'Policy Characteristics'!$C:$C,0))</f>
        <v>0</v>
      </c>
      <c r="S951" s="205">
        <f>INDEX('Policy Characteristics'!M:M,MATCH(PolicyLevers!$C951,'Policy Characteristics'!$C:$C,0))</f>
        <v>0</v>
      </c>
      <c r="T951" s="199">
        <f>INDEX('Policy Characteristics'!N:N,MATCH(PolicyLevers!$C951,'Policy Characteristics'!$C:$C,0))</f>
        <v>0</v>
      </c>
      <c r="U951" s="189">
        <f>INDEX('Policy Characteristics'!O:O,MATCH(PolicyLevers!$C951,'Policy Characteristics'!$C:$C,0))</f>
        <v>0</v>
      </c>
    </row>
    <row r="952" spans="1:21" s="189" customFormat="1" x14ac:dyDescent="0.25">
      <c r="A952" s="350" t="str">
        <f>INDEX('Policy Characteristics'!A:A,MATCH(PolicyLevers!$C952,'Policy Characteristics'!$C:$C,0))</f>
        <v>Cross-Sector</v>
      </c>
      <c r="B952" s="354" t="str">
        <f>INDEX('Policy Characteristics'!B:B,MATCH(PolicyLevers!$C952,'Policy Characteristics'!$C:$C,0))</f>
        <v>End Existing Subsidies</v>
      </c>
      <c r="C952" s="189" t="str">
        <f t="shared" si="46"/>
        <v>Percent Reduction in BAU Subsidies</v>
      </c>
      <c r="D952" s="191" t="s">
        <v>1038</v>
      </c>
      <c r="E952" s="184"/>
      <c r="F952" s="191" t="s">
        <v>595</v>
      </c>
      <c r="G952" s="184"/>
      <c r="H952" s="43">
        <v>73</v>
      </c>
      <c r="I952" s="361" t="s">
        <v>332</v>
      </c>
      <c r="J952" s="189" t="str">
        <f>INDEX('Policy Characteristics'!D:D,MATCH(PolicyLevers!$C952,'Policy Characteristics'!$C:$C,0))</f>
        <v>End Existing Subsidies</v>
      </c>
      <c r="K952" s="189" t="str">
        <f>INDEX('Policy Characteristics'!E:E,MATCH(PolicyLevers!$C952,'Policy Characteristics'!$C:$C,0))</f>
        <v>cross reduce BAU subsidies</v>
      </c>
      <c r="L952" s="197">
        <f>INDEX('Policy Characteristics'!F:F,MATCH(PolicyLevers!$C952,'Policy Characteristics'!$C:$C,0))</f>
        <v>0</v>
      </c>
      <c r="M952" s="197">
        <f>INDEX('Policy Characteristics'!G:G,MATCH(PolicyLevers!$C952,'Policy Characteristics'!$C:$C,0))</f>
        <v>0</v>
      </c>
      <c r="N952" s="197">
        <f>INDEX('Policy Characteristics'!H:H,MATCH(PolicyLevers!$C952,'Policy Characteristics'!$C:$C,0))</f>
        <v>0</v>
      </c>
      <c r="O952" s="199">
        <f>INDEX('Policy Characteristics'!I:I,MATCH(PolicyLevers!$C952,'Policy Characteristics'!$C:$C,0))</f>
        <v>0</v>
      </c>
      <c r="P952" s="186"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1">
        <f>INDEX('Policy Characteristics'!K:K,MATCH(PolicyLevers!$C952,'Policy Characteristics'!$C:$C,0))</f>
        <v>0</v>
      </c>
      <c r="R952" s="191">
        <f>INDEX('Policy Characteristics'!L:L,MATCH(PolicyLevers!$C952,'Policy Characteristics'!$C:$C,0))</f>
        <v>0</v>
      </c>
      <c r="S952" s="205">
        <f>INDEX('Policy Characteristics'!M:M,MATCH(PolicyLevers!$C952,'Policy Characteristics'!$C:$C,0))</f>
        <v>0</v>
      </c>
      <c r="T952" s="199">
        <f>INDEX('Policy Characteristics'!N:N,MATCH(PolicyLevers!$C952,'Policy Characteristics'!$C:$C,0))</f>
        <v>0</v>
      </c>
      <c r="U952" s="189">
        <f>INDEX('Policy Characteristics'!O:O,MATCH(PolicyLevers!$C952,'Policy Characteristics'!$C:$C,0))</f>
        <v>0</v>
      </c>
    </row>
    <row r="953" spans="1:21" s="189" customFormat="1" x14ac:dyDescent="0.25">
      <c r="A953" s="350" t="str">
        <f>INDEX('Policy Characteristics'!A:A,MATCH(PolicyLevers!$C953,'Policy Characteristics'!$C:$C,0))</f>
        <v>Cross-Sector</v>
      </c>
      <c r="B953" s="354" t="str">
        <f>INDEX('Policy Characteristics'!B:B,MATCH(PolicyLevers!$C953,'Policy Characteristics'!$C:$C,0))</f>
        <v>End Existing Subsidies</v>
      </c>
      <c r="C953" s="189" t="str">
        <f t="shared" si="46"/>
        <v>Percent Reduction in BAU Subsidies</v>
      </c>
      <c r="D953" s="191" t="s">
        <v>1039</v>
      </c>
      <c r="E953" s="184"/>
      <c r="F953" s="191" t="s">
        <v>1040</v>
      </c>
      <c r="G953" s="184"/>
      <c r="H953" s="43">
        <v>74</v>
      </c>
      <c r="I953" s="361" t="s">
        <v>310</v>
      </c>
      <c r="J953" s="189" t="str">
        <f>INDEX('Policy Characteristics'!D:D,MATCH(PolicyLevers!$C953,'Policy Characteristics'!$C:$C,0))</f>
        <v>End Existing Subsidies</v>
      </c>
      <c r="K953" s="189" t="str">
        <f>INDEX('Policy Characteristics'!E:E,MATCH(PolicyLevers!$C953,'Policy Characteristics'!$C:$C,0))</f>
        <v>cross reduce BAU subsidies</v>
      </c>
      <c r="L953" s="197">
        <f>INDEX('Policy Characteristics'!F:F,MATCH(PolicyLevers!$C953,'Policy Characteristics'!$C:$C,0))</f>
        <v>0</v>
      </c>
      <c r="M953" s="197">
        <f>INDEX('Policy Characteristics'!G:G,MATCH(PolicyLevers!$C953,'Policy Characteristics'!$C:$C,0))</f>
        <v>0</v>
      </c>
      <c r="N953" s="197">
        <f>INDEX('Policy Characteristics'!H:H,MATCH(PolicyLevers!$C953,'Policy Characteristics'!$C:$C,0))</f>
        <v>0</v>
      </c>
      <c r="O953" s="199">
        <f>INDEX('Policy Characteristics'!I:I,MATCH(PolicyLevers!$C953,'Policy Characteristics'!$C:$C,0))</f>
        <v>0</v>
      </c>
      <c r="P953" s="186"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1">
        <f>INDEX('Policy Characteristics'!K:K,MATCH(PolicyLevers!$C953,'Policy Characteristics'!$C:$C,0))</f>
        <v>0</v>
      </c>
      <c r="R953" s="191">
        <f>INDEX('Policy Characteristics'!L:L,MATCH(PolicyLevers!$C953,'Policy Characteristics'!$C:$C,0))</f>
        <v>0</v>
      </c>
      <c r="S953" s="205">
        <f>INDEX('Policy Characteristics'!M:M,MATCH(PolicyLevers!$C953,'Policy Characteristics'!$C:$C,0))</f>
        <v>0</v>
      </c>
      <c r="T953" s="199">
        <f>INDEX('Policy Characteristics'!N:N,MATCH(PolicyLevers!$C953,'Policy Characteristics'!$C:$C,0))</f>
        <v>0</v>
      </c>
      <c r="U953" s="189">
        <f>INDEX('Policy Characteristics'!O:O,MATCH(PolicyLevers!$C953,'Policy Characteristics'!$C:$C,0))</f>
        <v>0</v>
      </c>
    </row>
    <row r="954" spans="1:21" s="189" customFormat="1" x14ac:dyDescent="0.25">
      <c r="A954" s="350" t="str">
        <f>INDEX('Policy Characteristics'!A:A,MATCH(PolicyLevers!$C954,'Policy Characteristics'!$C:$C,0))</f>
        <v>Cross-Sector</v>
      </c>
      <c r="B954" s="354" t="str">
        <f>INDEX('Policy Characteristics'!B:B,MATCH(PolicyLevers!$C954,'Policy Characteristics'!$C:$C,0))</f>
        <v>End Existing Subsidies</v>
      </c>
      <c r="C954" s="189" t="str">
        <f t="shared" si="46"/>
        <v>Percent Reduction in BAU Subsidies</v>
      </c>
      <c r="D954" s="191" t="s">
        <v>1042</v>
      </c>
      <c r="E954" s="184"/>
      <c r="F954" s="191" t="s">
        <v>601</v>
      </c>
      <c r="G954" s="184"/>
      <c r="H954" s="43">
        <v>707</v>
      </c>
      <c r="I954" s="361" t="s">
        <v>332</v>
      </c>
      <c r="J954" s="189" t="str">
        <f>INDEX('Policy Characteristics'!D:D,MATCH(PolicyLevers!$C954,'Policy Characteristics'!$C:$C,0))</f>
        <v>End Existing Subsidies</v>
      </c>
      <c r="K954" s="189" t="str">
        <f>INDEX('Policy Characteristics'!E:E,MATCH(PolicyLevers!$C954,'Policy Characteristics'!$C:$C,0))</f>
        <v>cross reduce BAU subsidies</v>
      </c>
      <c r="L954" s="181">
        <f>INDEX('Policy Characteristics'!F:F,MATCH(PolicyLevers!$C954,'Policy Characteristics'!$C:$C,0))</f>
        <v>0</v>
      </c>
      <c r="M954" s="181">
        <f>INDEX('Policy Characteristics'!G:G,MATCH(PolicyLevers!$C954,'Policy Characteristics'!$C:$C,0))</f>
        <v>0</v>
      </c>
      <c r="N954" s="181">
        <f>INDEX('Policy Characteristics'!H:H,MATCH(PolicyLevers!$C954,'Policy Characteristics'!$C:$C,0))</f>
        <v>0</v>
      </c>
      <c r="O954" s="184">
        <f>INDEX('Policy Characteristics'!I:I,MATCH(PolicyLevers!$C954,'Policy Characteristics'!$C:$C,0))</f>
        <v>0</v>
      </c>
      <c r="P954" s="186"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199">
        <f>INDEX('Policy Characteristics'!K:K,MATCH(PolicyLevers!$C954,'Policy Characteristics'!$C:$C,0))</f>
        <v>0</v>
      </c>
      <c r="R954" s="191">
        <f>INDEX('Policy Characteristics'!L:L,MATCH(PolicyLevers!$C954,'Policy Characteristics'!$C:$C,0))</f>
        <v>0</v>
      </c>
      <c r="S954" s="219">
        <f>INDEX('Policy Characteristics'!M:M,MATCH(PolicyLevers!$C954,'Policy Characteristics'!$C:$C,0))</f>
        <v>0</v>
      </c>
      <c r="T954" s="199">
        <f>INDEX('Policy Characteristics'!N:N,MATCH(PolicyLevers!$C954,'Policy Characteristics'!$C:$C,0))</f>
        <v>0</v>
      </c>
      <c r="U954" s="189">
        <f>INDEX('Policy Characteristics'!O:O,MATCH(PolicyLevers!$C954,'Policy Characteristics'!$C:$C,0))</f>
        <v>0</v>
      </c>
    </row>
    <row r="955" spans="1:21" s="189" customFormat="1" x14ac:dyDescent="0.25">
      <c r="A955" s="350" t="str">
        <f>INDEX('Policy Characteristics'!A:A,MATCH(PolicyLevers!$C955,'Policy Characteristics'!$C:$C,0))</f>
        <v>Cross-Sector</v>
      </c>
      <c r="B955" s="354" t="str">
        <f>INDEX('Policy Characteristics'!B:B,MATCH(PolicyLevers!$C955,'Policy Characteristics'!$C:$C,0))</f>
        <v>End Existing Subsidies</v>
      </c>
      <c r="C955" s="189" t="str">
        <f t="shared" si="46"/>
        <v>Percent Reduction in BAU Subsidies</v>
      </c>
      <c r="D955" s="191" t="s">
        <v>257</v>
      </c>
      <c r="E955" s="184"/>
      <c r="F955" s="191" t="s">
        <v>923</v>
      </c>
      <c r="G955" s="184"/>
      <c r="H955" s="43">
        <v>75</v>
      </c>
      <c r="I955" s="361" t="s">
        <v>310</v>
      </c>
      <c r="J955" s="189" t="str">
        <f>INDEX('Policy Characteristics'!D:D,MATCH(PolicyLevers!$C955,'Policy Characteristics'!$C:$C,0))</f>
        <v>End Existing Subsidies</v>
      </c>
      <c r="K955" s="189" t="str">
        <f>INDEX('Policy Characteristics'!E:E,MATCH(PolicyLevers!$C955,'Policy Characteristics'!$C:$C,0))</f>
        <v>cross reduce BAU subsidies</v>
      </c>
      <c r="L955" s="197">
        <f>INDEX('Policy Characteristics'!F:F,MATCH(PolicyLevers!$C955,'Policy Characteristics'!$C:$C,0))</f>
        <v>0</v>
      </c>
      <c r="M955" s="197">
        <f>INDEX('Policy Characteristics'!G:G,MATCH(PolicyLevers!$C955,'Policy Characteristics'!$C:$C,0))</f>
        <v>0</v>
      </c>
      <c r="N955" s="197">
        <f>INDEX('Policy Characteristics'!H:H,MATCH(PolicyLevers!$C955,'Policy Characteristics'!$C:$C,0))</f>
        <v>0</v>
      </c>
      <c r="O955" s="199">
        <f>INDEX('Policy Characteristics'!I:I,MATCH(PolicyLevers!$C955,'Policy Characteristics'!$C:$C,0))</f>
        <v>0</v>
      </c>
      <c r="P955" s="186"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1">
        <f>INDEX('Policy Characteristics'!K:K,MATCH(PolicyLevers!$C955,'Policy Characteristics'!$C:$C,0))</f>
        <v>0</v>
      </c>
      <c r="R955" s="191">
        <f>INDEX('Policy Characteristics'!L:L,MATCH(PolicyLevers!$C955,'Policy Characteristics'!$C:$C,0))</f>
        <v>0</v>
      </c>
      <c r="S955" s="205">
        <f>INDEX('Policy Characteristics'!M:M,MATCH(PolicyLevers!$C955,'Policy Characteristics'!$C:$C,0))</f>
        <v>0</v>
      </c>
      <c r="T955" s="199">
        <f>INDEX('Policy Characteristics'!N:N,MATCH(PolicyLevers!$C955,'Policy Characteristics'!$C:$C,0))</f>
        <v>0</v>
      </c>
      <c r="U955" s="189">
        <f>INDEX('Policy Characteristics'!O:O,MATCH(PolicyLevers!$C955,'Policy Characteristics'!$C:$C,0))</f>
        <v>0</v>
      </c>
    </row>
    <row r="956" spans="1:21" s="189" customFormat="1" x14ac:dyDescent="0.25">
      <c r="A956" s="350" t="str">
        <f>INDEX('Policy Characteristics'!A:A,MATCH(PolicyLevers!$C956,'Policy Characteristics'!$C:$C,0))</f>
        <v>Cross-Sector</v>
      </c>
      <c r="B956" s="354" t="str">
        <f>INDEX('Policy Characteristics'!B:B,MATCH(PolicyLevers!$C956,'Policy Characteristics'!$C:$C,0))</f>
        <v>End Existing Subsidies</v>
      </c>
      <c r="C956" s="189" t="str">
        <f t="shared" si="46"/>
        <v>Percent Reduction in BAU Subsidies</v>
      </c>
      <c r="D956" s="191" t="s">
        <v>256</v>
      </c>
      <c r="E956" s="184"/>
      <c r="F956" s="191" t="s">
        <v>924</v>
      </c>
      <c r="G956" s="184"/>
      <c r="H956" s="43">
        <v>76</v>
      </c>
      <c r="I956" s="361" t="s">
        <v>310</v>
      </c>
      <c r="J956" s="189" t="str">
        <f>INDEX('Policy Characteristics'!D:D,MATCH(PolicyLevers!$C956,'Policy Characteristics'!$C:$C,0))</f>
        <v>End Existing Subsidies</v>
      </c>
      <c r="K956" s="189" t="str">
        <f>INDEX('Policy Characteristics'!E:E,MATCH(PolicyLevers!$C956,'Policy Characteristics'!$C:$C,0))</f>
        <v>cross reduce BAU subsidies</v>
      </c>
      <c r="L956" s="197">
        <f>INDEX('Policy Characteristics'!F:F,MATCH(PolicyLevers!$C956,'Policy Characteristics'!$C:$C,0))</f>
        <v>0</v>
      </c>
      <c r="M956" s="197">
        <f>INDEX('Policy Characteristics'!G:G,MATCH(PolicyLevers!$C956,'Policy Characteristics'!$C:$C,0))</f>
        <v>0</v>
      </c>
      <c r="N956" s="197">
        <f>INDEX('Policy Characteristics'!H:H,MATCH(PolicyLevers!$C956,'Policy Characteristics'!$C:$C,0))</f>
        <v>0</v>
      </c>
      <c r="O956" s="199">
        <f>INDEX('Policy Characteristics'!I:I,MATCH(PolicyLevers!$C956,'Policy Characteristics'!$C:$C,0))</f>
        <v>0</v>
      </c>
      <c r="P956" s="186"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1">
        <f>INDEX('Policy Characteristics'!K:K,MATCH(PolicyLevers!$C956,'Policy Characteristics'!$C:$C,0))</f>
        <v>0</v>
      </c>
      <c r="R956" s="191">
        <f>INDEX('Policy Characteristics'!L:L,MATCH(PolicyLevers!$C956,'Policy Characteristics'!$C:$C,0))</f>
        <v>0</v>
      </c>
      <c r="S956" s="205">
        <f>INDEX('Policy Characteristics'!M:M,MATCH(PolicyLevers!$C956,'Policy Characteristics'!$C:$C,0))</f>
        <v>0</v>
      </c>
      <c r="T956" s="199">
        <f>INDEX('Policy Characteristics'!N:N,MATCH(PolicyLevers!$C956,'Policy Characteristics'!$C:$C,0))</f>
        <v>0</v>
      </c>
      <c r="U956" s="189">
        <f>INDEX('Policy Characteristics'!O:O,MATCH(PolicyLevers!$C956,'Policy Characteristics'!$C:$C,0))</f>
        <v>0</v>
      </c>
    </row>
    <row r="957" spans="1:21" s="189" customFormat="1" x14ac:dyDescent="0.25">
      <c r="A957" s="350" t="str">
        <f>INDEX('Policy Characteristics'!A:A,MATCH(PolicyLevers!$C957,'Policy Characteristics'!$C:$C,0))</f>
        <v>Cross-Sector</v>
      </c>
      <c r="B957" s="354" t="str">
        <f>INDEX('Policy Characteristics'!B:B,MATCH(PolicyLevers!$C957,'Policy Characteristics'!$C:$C,0))</f>
        <v>End Existing Subsidies</v>
      </c>
      <c r="C957" s="189" t="str">
        <f t="shared" si="46"/>
        <v>Percent Reduction in BAU Subsidies</v>
      </c>
      <c r="D957" s="191" t="s">
        <v>1045</v>
      </c>
      <c r="E957" s="184"/>
      <c r="F957" s="191" t="s">
        <v>1046</v>
      </c>
      <c r="G957" s="184"/>
      <c r="H957" s="43">
        <v>708</v>
      </c>
      <c r="I957" s="361" t="s">
        <v>332</v>
      </c>
      <c r="J957" s="189" t="str">
        <f>INDEX('Policy Characteristics'!D:D,MATCH(PolicyLevers!$C957,'Policy Characteristics'!$C:$C,0))</f>
        <v>End Existing Subsidies</v>
      </c>
      <c r="K957" s="189" t="str">
        <f>INDEX('Policy Characteristics'!E:E,MATCH(PolicyLevers!$C957,'Policy Characteristics'!$C:$C,0))</f>
        <v>cross reduce BAU subsidies</v>
      </c>
      <c r="L957" s="181">
        <f>INDEX('Policy Characteristics'!F:F,MATCH(PolicyLevers!$C957,'Policy Characteristics'!$C:$C,0))</f>
        <v>0</v>
      </c>
      <c r="M957" s="181">
        <f>INDEX('Policy Characteristics'!G:G,MATCH(PolicyLevers!$C957,'Policy Characteristics'!$C:$C,0))</f>
        <v>0</v>
      </c>
      <c r="N957" s="181">
        <f>INDEX('Policy Characteristics'!H:H,MATCH(PolicyLevers!$C957,'Policy Characteristics'!$C:$C,0))</f>
        <v>0</v>
      </c>
      <c r="O957" s="184">
        <f>INDEX('Policy Characteristics'!I:I,MATCH(PolicyLevers!$C957,'Policy Characteristics'!$C:$C,0))</f>
        <v>0</v>
      </c>
      <c r="P957" s="186"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199">
        <f>INDEX('Policy Characteristics'!K:K,MATCH(PolicyLevers!$C957,'Policy Characteristics'!$C:$C,0))</f>
        <v>0</v>
      </c>
      <c r="R957" s="191">
        <f>INDEX('Policy Characteristics'!L:L,MATCH(PolicyLevers!$C957,'Policy Characteristics'!$C:$C,0))</f>
        <v>0</v>
      </c>
      <c r="S957" s="219">
        <f>INDEX('Policy Characteristics'!M:M,MATCH(PolicyLevers!$C957,'Policy Characteristics'!$C:$C,0))</f>
        <v>0</v>
      </c>
      <c r="T957" s="199">
        <f>INDEX('Policy Characteristics'!N:N,MATCH(PolicyLevers!$C957,'Policy Characteristics'!$C:$C,0))</f>
        <v>0</v>
      </c>
      <c r="U957" s="189">
        <f>INDEX('Policy Characteristics'!O:O,MATCH(PolicyLevers!$C957,'Policy Characteristics'!$C:$C,0))</f>
        <v>0</v>
      </c>
    </row>
    <row r="958" spans="1:21" s="189" customFormat="1" x14ac:dyDescent="0.25">
      <c r="A958" s="350" t="str">
        <f>INDEX('Policy Characteristics'!A:A,MATCH(PolicyLevers!$C958,'Policy Characteristics'!$C:$C,0))</f>
        <v>Cross-Sector</v>
      </c>
      <c r="B958" s="354" t="str">
        <f>INDEX('Policy Characteristics'!B:B,MATCH(PolicyLevers!$C958,'Policy Characteristics'!$C:$C,0))</f>
        <v>End Existing Subsidies</v>
      </c>
      <c r="C958" s="189" t="str">
        <f t="shared" si="46"/>
        <v>Percent Reduction in BAU Subsidies</v>
      </c>
      <c r="D958" s="191" t="s">
        <v>1047</v>
      </c>
      <c r="E958" s="184"/>
      <c r="F958" s="191" t="s">
        <v>1048</v>
      </c>
      <c r="G958" s="184"/>
      <c r="H958" s="43">
        <v>709</v>
      </c>
      <c r="I958" s="361" t="s">
        <v>332</v>
      </c>
      <c r="J958" s="189" t="str">
        <f>INDEX('Policy Characteristics'!D:D,MATCH(PolicyLevers!$C958,'Policy Characteristics'!$C:$C,0))</f>
        <v>End Existing Subsidies</v>
      </c>
      <c r="K958" s="189" t="str">
        <f>INDEX('Policy Characteristics'!E:E,MATCH(PolicyLevers!$C958,'Policy Characteristics'!$C:$C,0))</f>
        <v>cross reduce BAU subsidies</v>
      </c>
      <c r="L958" s="181">
        <f>INDEX('Policy Characteristics'!F:F,MATCH(PolicyLevers!$C958,'Policy Characteristics'!$C:$C,0))</f>
        <v>0</v>
      </c>
      <c r="M958" s="181">
        <f>INDEX('Policy Characteristics'!G:G,MATCH(PolicyLevers!$C958,'Policy Characteristics'!$C:$C,0))</f>
        <v>0</v>
      </c>
      <c r="N958" s="181">
        <f>INDEX('Policy Characteristics'!H:H,MATCH(PolicyLevers!$C958,'Policy Characteristics'!$C:$C,0))</f>
        <v>0</v>
      </c>
      <c r="O958" s="184">
        <f>INDEX('Policy Characteristics'!I:I,MATCH(PolicyLevers!$C958,'Policy Characteristics'!$C:$C,0))</f>
        <v>0</v>
      </c>
      <c r="P958" s="186"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199">
        <f>INDEX('Policy Characteristics'!K:K,MATCH(PolicyLevers!$C958,'Policy Characteristics'!$C:$C,0))</f>
        <v>0</v>
      </c>
      <c r="R958" s="191">
        <f>INDEX('Policy Characteristics'!L:L,MATCH(PolicyLevers!$C958,'Policy Characteristics'!$C:$C,0))</f>
        <v>0</v>
      </c>
      <c r="S958" s="219">
        <f>INDEX('Policy Characteristics'!M:M,MATCH(PolicyLevers!$C958,'Policy Characteristics'!$C:$C,0))</f>
        <v>0</v>
      </c>
      <c r="T958" s="199">
        <f>INDEX('Policy Characteristics'!N:N,MATCH(PolicyLevers!$C958,'Policy Characteristics'!$C:$C,0))</f>
        <v>0</v>
      </c>
      <c r="U958" s="189">
        <f>INDEX('Policy Characteristics'!O:O,MATCH(PolicyLevers!$C958,'Policy Characteristics'!$C:$C,0))</f>
        <v>0</v>
      </c>
    </row>
    <row r="959" spans="1:21" s="189" customFormat="1" x14ac:dyDescent="0.25">
      <c r="A959" s="350" t="str">
        <f>INDEX('Policy Characteristics'!A:A,MATCH(PolicyLevers!$C959,'Policy Characteristics'!$C:$C,0))</f>
        <v>Cross-Sector</v>
      </c>
      <c r="B959" s="354" t="str">
        <f>INDEX('Policy Characteristics'!B:B,MATCH(PolicyLevers!$C959,'Policy Characteristics'!$C:$C,0))</f>
        <v>End Existing Subsidies</v>
      </c>
      <c r="C959" s="189" t="str">
        <f t="shared" si="46"/>
        <v>Percent Reduction in BAU Subsidies</v>
      </c>
      <c r="D959" s="191" t="s">
        <v>253</v>
      </c>
      <c r="E959" s="184"/>
      <c r="F959" s="191" t="s">
        <v>925</v>
      </c>
      <c r="G959" s="184"/>
      <c r="H959" s="43">
        <v>710</v>
      </c>
      <c r="I959" s="361" t="s">
        <v>332</v>
      </c>
      <c r="J959" s="189" t="str">
        <f>INDEX('Policy Characteristics'!D:D,MATCH(PolicyLevers!$C959,'Policy Characteristics'!$C:$C,0))</f>
        <v>End Existing Subsidies</v>
      </c>
      <c r="K959" s="189" t="str">
        <f>INDEX('Policy Characteristics'!E:E,MATCH(PolicyLevers!$C959,'Policy Characteristics'!$C:$C,0))</f>
        <v>cross reduce BAU subsidies</v>
      </c>
      <c r="L959" s="197">
        <f>INDEX('Policy Characteristics'!F:F,MATCH(PolicyLevers!$C959,'Policy Characteristics'!$C:$C,0))</f>
        <v>0</v>
      </c>
      <c r="M959" s="197">
        <f>INDEX('Policy Characteristics'!G:G,MATCH(PolicyLevers!$C959,'Policy Characteristics'!$C:$C,0))</f>
        <v>0</v>
      </c>
      <c r="N959" s="197">
        <f>INDEX('Policy Characteristics'!H:H,MATCH(PolicyLevers!$C959,'Policy Characteristics'!$C:$C,0))</f>
        <v>0</v>
      </c>
      <c r="O959" s="199">
        <f>INDEX('Policy Characteristics'!I:I,MATCH(PolicyLevers!$C959,'Policy Characteristics'!$C:$C,0))</f>
        <v>0</v>
      </c>
      <c r="P959" s="186"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1">
        <f>INDEX('Policy Characteristics'!K:K,MATCH(PolicyLevers!$C959,'Policy Characteristics'!$C:$C,0))</f>
        <v>0</v>
      </c>
      <c r="R959" s="191">
        <f>INDEX('Policy Characteristics'!L:L,MATCH(PolicyLevers!$C959,'Policy Characteristics'!$C:$C,0))</f>
        <v>0</v>
      </c>
      <c r="S959" s="205">
        <f>INDEX('Policy Characteristics'!M:M,MATCH(PolicyLevers!$C959,'Policy Characteristics'!$C:$C,0))</f>
        <v>0</v>
      </c>
      <c r="T959" s="199">
        <f>INDEX('Policy Characteristics'!N:N,MATCH(PolicyLevers!$C959,'Policy Characteristics'!$C:$C,0))</f>
        <v>0</v>
      </c>
      <c r="U959" s="189">
        <f>INDEX('Policy Characteristics'!O:O,MATCH(PolicyLevers!$C959,'Policy Characteristics'!$C:$C,0))</f>
        <v>0</v>
      </c>
    </row>
    <row r="960" spans="1:21" s="189" customFormat="1" x14ac:dyDescent="0.25">
      <c r="A960" s="350" t="str">
        <f>INDEX('Policy Characteristics'!A:A,MATCH(PolicyLevers!$C960,'Policy Characteristics'!$C:$C,0))</f>
        <v>Cross-Sector</v>
      </c>
      <c r="B960" s="354" t="str">
        <f>INDEX('Policy Characteristics'!B:B,MATCH(PolicyLevers!$C960,'Policy Characteristics'!$C:$C,0))</f>
        <v>End Existing Subsidies</v>
      </c>
      <c r="C960" s="189" t="str">
        <f t="shared" si="46"/>
        <v>Percent Reduction in BAU Subsidies</v>
      </c>
      <c r="D960" s="191" t="s">
        <v>1050</v>
      </c>
      <c r="E960" s="184"/>
      <c r="F960" s="191" t="s">
        <v>1051</v>
      </c>
      <c r="G960" s="184"/>
      <c r="H960" s="43">
        <v>711</v>
      </c>
      <c r="I960" s="361" t="s">
        <v>332</v>
      </c>
      <c r="J960" s="189" t="str">
        <f>INDEX('Policy Characteristics'!D:D,MATCH(PolicyLevers!$C960,'Policy Characteristics'!$C:$C,0))</f>
        <v>End Existing Subsidies</v>
      </c>
      <c r="K960" s="189" t="str">
        <f>INDEX('Policy Characteristics'!E:E,MATCH(PolicyLevers!$C960,'Policy Characteristics'!$C:$C,0))</f>
        <v>cross reduce BAU subsidies</v>
      </c>
      <c r="L960" s="181">
        <f>INDEX('Policy Characteristics'!F:F,MATCH(PolicyLevers!$C960,'Policy Characteristics'!$C:$C,0))</f>
        <v>0</v>
      </c>
      <c r="M960" s="181">
        <f>INDEX('Policy Characteristics'!G:G,MATCH(PolicyLevers!$C960,'Policy Characteristics'!$C:$C,0))</f>
        <v>0</v>
      </c>
      <c r="N960" s="181">
        <f>INDEX('Policy Characteristics'!H:H,MATCH(PolicyLevers!$C960,'Policy Characteristics'!$C:$C,0))</f>
        <v>0</v>
      </c>
      <c r="O960" s="184">
        <f>INDEX('Policy Characteristics'!I:I,MATCH(PolicyLevers!$C960,'Policy Characteristics'!$C:$C,0))</f>
        <v>0</v>
      </c>
      <c r="P960" s="186"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199">
        <f>INDEX('Policy Characteristics'!K:K,MATCH(PolicyLevers!$C960,'Policy Characteristics'!$C:$C,0))</f>
        <v>0</v>
      </c>
      <c r="R960" s="191">
        <f>INDEX('Policy Characteristics'!L:L,MATCH(PolicyLevers!$C960,'Policy Characteristics'!$C:$C,0))</f>
        <v>0</v>
      </c>
      <c r="S960" s="219">
        <f>INDEX('Policy Characteristics'!M:M,MATCH(PolicyLevers!$C960,'Policy Characteristics'!$C:$C,0))</f>
        <v>0</v>
      </c>
      <c r="T960" s="199">
        <f>INDEX('Policy Characteristics'!N:N,MATCH(PolicyLevers!$C960,'Policy Characteristics'!$C:$C,0))</f>
        <v>0</v>
      </c>
      <c r="U960" s="189">
        <f>INDEX('Policy Characteristics'!O:O,MATCH(PolicyLevers!$C960,'Policy Characteristics'!$C:$C,0))</f>
        <v>0</v>
      </c>
    </row>
    <row r="961" spans="1:21" s="189" customFormat="1" x14ac:dyDescent="0.25">
      <c r="A961" s="350" t="str">
        <f>INDEX('Policy Characteristics'!A:A,MATCH(PolicyLevers!$C961,'Policy Characteristics'!$C:$C,0))</f>
        <v>Cross-Sector</v>
      </c>
      <c r="B961" s="354" t="str">
        <f>INDEX('Policy Characteristics'!B:B,MATCH(PolicyLevers!$C961,'Policy Characteristics'!$C:$C,0))</f>
        <v>End Existing Subsidies</v>
      </c>
      <c r="C961" s="189" t="str">
        <f t="shared" si="46"/>
        <v>Percent Reduction in BAU Subsidies</v>
      </c>
      <c r="D961" s="191" t="s">
        <v>1052</v>
      </c>
      <c r="E961" s="184"/>
      <c r="F961" s="191" t="s">
        <v>603</v>
      </c>
      <c r="G961" s="184"/>
      <c r="H961" s="43">
        <v>712</v>
      </c>
      <c r="I961" s="361" t="s">
        <v>332</v>
      </c>
      <c r="J961" s="189" t="str">
        <f>INDEX('Policy Characteristics'!D:D,MATCH(PolicyLevers!$C961,'Policy Characteristics'!$C:$C,0))</f>
        <v>End Existing Subsidies</v>
      </c>
      <c r="K961" s="189" t="str">
        <f>INDEX('Policy Characteristics'!E:E,MATCH(PolicyLevers!$C961,'Policy Characteristics'!$C:$C,0))</f>
        <v>cross reduce BAU subsidies</v>
      </c>
      <c r="L961" s="181">
        <f>INDEX('Policy Characteristics'!F:F,MATCH(PolicyLevers!$C961,'Policy Characteristics'!$C:$C,0))</f>
        <v>0</v>
      </c>
      <c r="M961" s="181">
        <f>INDEX('Policy Characteristics'!G:G,MATCH(PolicyLevers!$C961,'Policy Characteristics'!$C:$C,0))</f>
        <v>0</v>
      </c>
      <c r="N961" s="181">
        <f>INDEX('Policy Characteristics'!H:H,MATCH(PolicyLevers!$C961,'Policy Characteristics'!$C:$C,0))</f>
        <v>0</v>
      </c>
      <c r="O961" s="184">
        <f>INDEX('Policy Characteristics'!I:I,MATCH(PolicyLevers!$C961,'Policy Characteristics'!$C:$C,0))</f>
        <v>0</v>
      </c>
      <c r="P961" s="186"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199">
        <f>INDEX('Policy Characteristics'!K:K,MATCH(PolicyLevers!$C961,'Policy Characteristics'!$C:$C,0))</f>
        <v>0</v>
      </c>
      <c r="R961" s="191">
        <f>INDEX('Policy Characteristics'!L:L,MATCH(PolicyLevers!$C961,'Policy Characteristics'!$C:$C,0))</f>
        <v>0</v>
      </c>
      <c r="S961" s="219">
        <f>INDEX('Policy Characteristics'!M:M,MATCH(PolicyLevers!$C961,'Policy Characteristics'!$C:$C,0))</f>
        <v>0</v>
      </c>
      <c r="T961" s="199">
        <f>INDEX('Policy Characteristics'!N:N,MATCH(PolicyLevers!$C961,'Policy Characteristics'!$C:$C,0))</f>
        <v>0</v>
      </c>
      <c r="U961" s="189">
        <f>INDEX('Policy Characteristics'!O:O,MATCH(PolicyLevers!$C961,'Policy Characteristics'!$C:$C,0))</f>
        <v>0</v>
      </c>
    </row>
    <row r="962" spans="1:21" s="189" customFormat="1" x14ac:dyDescent="0.25">
      <c r="A962" s="350" t="str">
        <f>INDEX('Policy Characteristics'!A:A,MATCH(PolicyLevers!$C962,'Policy Characteristics'!$C:$C,0))</f>
        <v>Cross-Sector</v>
      </c>
      <c r="B962" s="354" t="str">
        <f>INDEX('Policy Characteristics'!B:B,MATCH(PolicyLevers!$C962,'Policy Characteristics'!$C:$C,0))</f>
        <v>End Existing Subsidies</v>
      </c>
      <c r="C962" s="189" t="str">
        <f t="shared" si="46"/>
        <v>Percent Reduction in BAU Subsidies</v>
      </c>
      <c r="D962" s="191" t="s">
        <v>926</v>
      </c>
      <c r="E962" s="184"/>
      <c r="F962" s="191" t="s">
        <v>609</v>
      </c>
      <c r="G962" s="184"/>
      <c r="H962" s="43">
        <v>713</v>
      </c>
      <c r="I962" s="361" t="s">
        <v>332</v>
      </c>
      <c r="J962" s="189" t="str">
        <f>INDEX('Policy Characteristics'!D:D,MATCH(PolicyLevers!$C962,'Policy Characteristics'!$C:$C,0))</f>
        <v>End Existing Subsidies</v>
      </c>
      <c r="K962" s="189" t="str">
        <f>INDEX('Policy Characteristics'!E:E,MATCH(PolicyLevers!$C962,'Policy Characteristics'!$C:$C,0))</f>
        <v>cross reduce BAU subsidies</v>
      </c>
      <c r="L962" s="190">
        <f>INDEX('Policy Characteristics'!F:F,MATCH(PolicyLevers!$C962,'Policy Characteristics'!$C:$C,0))</f>
        <v>0</v>
      </c>
      <c r="M962" s="190">
        <f>INDEX('Policy Characteristics'!G:G,MATCH(PolicyLevers!$C962,'Policy Characteristics'!$C:$C,0))</f>
        <v>0</v>
      </c>
      <c r="N962" s="251">
        <f>INDEX('Policy Characteristics'!H:H,MATCH(PolicyLevers!$C962,'Policy Characteristics'!$C:$C,0))</f>
        <v>0</v>
      </c>
      <c r="O962" s="199">
        <f>INDEX('Policy Characteristics'!I:I,MATCH(PolicyLevers!$C962,'Policy Characteristics'!$C:$C,0))</f>
        <v>0</v>
      </c>
      <c r="P962" s="186"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199">
        <f>INDEX('Policy Characteristics'!K:K,MATCH(PolicyLevers!$C962,'Policy Characteristics'!$C:$C,0))</f>
        <v>0</v>
      </c>
      <c r="R962" s="191">
        <f>INDEX('Policy Characteristics'!L:L,MATCH(PolicyLevers!$C962,'Policy Characteristics'!$C:$C,0))</f>
        <v>0</v>
      </c>
      <c r="S962" s="219">
        <f>INDEX('Policy Characteristics'!M:M,MATCH(PolicyLevers!$C962,'Policy Characteristics'!$C:$C,0))</f>
        <v>0</v>
      </c>
      <c r="T962" s="199">
        <f>INDEX('Policy Characteristics'!N:N,MATCH(PolicyLevers!$C962,'Policy Characteristics'!$C:$C,0))</f>
        <v>0</v>
      </c>
      <c r="U962" s="189">
        <f>INDEX('Policy Characteristics'!O:O,MATCH(PolicyLevers!$C962,'Policy Characteristics'!$C:$C,0))</f>
        <v>0</v>
      </c>
    </row>
    <row r="963" spans="1:21" s="189" customFormat="1" x14ac:dyDescent="0.25">
      <c r="A963" s="350" t="str">
        <f>INDEX('Policy Characteristics'!A:A,MATCH(PolicyLevers!$C963,'Policy Characteristics'!$C:$C,0))</f>
        <v>Cross-Sector</v>
      </c>
      <c r="B963" s="354" t="str">
        <f>INDEX('Policy Characteristics'!B:B,MATCH(PolicyLevers!$C963,'Policy Characteristics'!$C:$C,0))</f>
        <v>End Existing Subsidies</v>
      </c>
      <c r="C963" s="189" t="str">
        <f t="shared" si="46"/>
        <v>Percent Reduction in BAU Subsidies</v>
      </c>
      <c r="D963" s="191" t="s">
        <v>250</v>
      </c>
      <c r="E963" s="184"/>
      <c r="F963" s="191" t="s">
        <v>614</v>
      </c>
      <c r="G963" s="184"/>
      <c r="H963" s="43">
        <v>714</v>
      </c>
      <c r="I963" s="361" t="s">
        <v>332</v>
      </c>
      <c r="J963" s="189" t="str">
        <f>INDEX('Policy Characteristics'!D:D,MATCH(PolicyLevers!$C963,'Policy Characteristics'!$C:$C,0))</f>
        <v>End Existing Subsidies</v>
      </c>
      <c r="K963" s="189" t="str">
        <f>INDEX('Policy Characteristics'!E:E,MATCH(PolicyLevers!$C963,'Policy Characteristics'!$C:$C,0))</f>
        <v>cross reduce BAU subsidies</v>
      </c>
      <c r="L963" s="190">
        <f>INDEX('Policy Characteristics'!F:F,MATCH(PolicyLevers!$C963,'Policy Characteristics'!$C:$C,0))</f>
        <v>0</v>
      </c>
      <c r="M963" s="190">
        <f>INDEX('Policy Characteristics'!G:G,MATCH(PolicyLevers!$C963,'Policy Characteristics'!$C:$C,0))</f>
        <v>0</v>
      </c>
      <c r="N963" s="251">
        <f>INDEX('Policy Characteristics'!H:H,MATCH(PolicyLevers!$C963,'Policy Characteristics'!$C:$C,0))</f>
        <v>0</v>
      </c>
      <c r="O963" s="199">
        <f>INDEX('Policy Characteristics'!I:I,MATCH(PolicyLevers!$C963,'Policy Characteristics'!$C:$C,0))</f>
        <v>0</v>
      </c>
      <c r="P963" s="186"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199">
        <f>INDEX('Policy Characteristics'!K:K,MATCH(PolicyLevers!$C963,'Policy Characteristics'!$C:$C,0))</f>
        <v>0</v>
      </c>
      <c r="R963" s="191">
        <f>INDEX('Policy Characteristics'!L:L,MATCH(PolicyLevers!$C963,'Policy Characteristics'!$C:$C,0))</f>
        <v>0</v>
      </c>
      <c r="S963" s="219">
        <f>INDEX('Policy Characteristics'!M:M,MATCH(PolicyLevers!$C963,'Policy Characteristics'!$C:$C,0))</f>
        <v>0</v>
      </c>
      <c r="T963" s="199">
        <f>INDEX('Policy Characteristics'!N:N,MATCH(PolicyLevers!$C963,'Policy Characteristics'!$C:$C,0))</f>
        <v>0</v>
      </c>
      <c r="U963" s="189">
        <f>INDEX('Policy Characteristics'!O:O,MATCH(PolicyLevers!$C963,'Policy Characteristics'!$C:$C,0))</f>
        <v>0</v>
      </c>
    </row>
    <row r="964" spans="1:21" s="189" customFormat="1" x14ac:dyDescent="0.25">
      <c r="A964" s="350" t="str">
        <f>INDEX('Policy Characteristics'!A:A,MATCH(PolicyLevers!$C964,'Policy Characteristics'!$C:$C,0))</f>
        <v>Cross-Sector</v>
      </c>
      <c r="B964" s="354" t="str">
        <f>INDEX('Policy Characteristics'!B:B,MATCH(PolicyLevers!$C964,'Policy Characteristics'!$C:$C,0))</f>
        <v>End Existing Subsidies</v>
      </c>
      <c r="C964" s="189" t="str">
        <f t="shared" ref="C964" si="47">C$947</f>
        <v>Percent Reduction in BAU Subsidies</v>
      </c>
      <c r="D964" s="191" t="s">
        <v>927</v>
      </c>
      <c r="E964" s="184"/>
      <c r="F964" s="191" t="s">
        <v>928</v>
      </c>
      <c r="G964" s="184"/>
      <c r="H964" s="43">
        <v>715</v>
      </c>
      <c r="I964" s="361" t="s">
        <v>332</v>
      </c>
      <c r="J964" s="189" t="str">
        <f>INDEX('Policy Characteristics'!D:D,MATCH(PolicyLevers!$C964,'Policy Characteristics'!$C:$C,0))</f>
        <v>End Existing Subsidies</v>
      </c>
      <c r="K964" s="189" t="str">
        <f>INDEX('Policy Characteristics'!E:E,MATCH(PolicyLevers!$C964,'Policy Characteristics'!$C:$C,0))</f>
        <v>cross reduce BAU subsidies</v>
      </c>
      <c r="L964" s="190">
        <f>INDEX('Policy Characteristics'!F:F,MATCH(PolicyLevers!$C964,'Policy Characteristics'!$C:$C,0))</f>
        <v>0</v>
      </c>
      <c r="M964" s="190">
        <f>INDEX('Policy Characteristics'!G:G,MATCH(PolicyLevers!$C964,'Policy Characteristics'!$C:$C,0))</f>
        <v>0</v>
      </c>
      <c r="N964" s="251">
        <f>INDEX('Policy Characteristics'!H:H,MATCH(PolicyLevers!$C964,'Policy Characteristics'!$C:$C,0))</f>
        <v>0</v>
      </c>
      <c r="O964" s="199">
        <f>INDEX('Policy Characteristics'!I:I,MATCH(PolicyLevers!$C964,'Policy Characteristics'!$C:$C,0))</f>
        <v>0</v>
      </c>
      <c r="P964" s="186"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199">
        <f>INDEX('Policy Characteristics'!K:K,MATCH(PolicyLevers!$C964,'Policy Characteristics'!$C:$C,0))</f>
        <v>0</v>
      </c>
      <c r="R964" s="191">
        <f>INDEX('Policy Characteristics'!L:L,MATCH(PolicyLevers!$C964,'Policy Characteristics'!$C:$C,0))</f>
        <v>0</v>
      </c>
      <c r="S964" s="219">
        <f>INDEX('Policy Characteristics'!M:M,MATCH(PolicyLevers!$C964,'Policy Characteristics'!$C:$C,0))</f>
        <v>0</v>
      </c>
      <c r="T964" s="199">
        <f>INDEX('Policy Characteristics'!N:N,MATCH(PolicyLevers!$C964,'Policy Characteristics'!$C:$C,0))</f>
        <v>0</v>
      </c>
      <c r="U964" s="189">
        <f>INDEX('Policy Characteristics'!O:O,MATCH(PolicyLevers!$C964,'Policy Characteristics'!$C:$C,0))</f>
        <v>0</v>
      </c>
    </row>
    <row r="965" spans="1:21" s="189" customFormat="1" x14ac:dyDescent="0.25">
      <c r="A965" s="350" t="str">
        <f>INDEX('Policy Characteristics'!A:A,MATCH(PolicyLevers!$C965,'Policy Characteristics'!$C:$C,0))</f>
        <v>Cross-Sector</v>
      </c>
      <c r="B965" s="354" t="str">
        <f>INDEX('Policy Characteristics'!B:B,MATCH(PolicyLevers!$C965,'Policy Characteristics'!$C:$C,0))</f>
        <v>End Existing Subsidies</v>
      </c>
      <c r="C965" s="189" t="str">
        <f t="shared" ref="C965:C967" si="48">C$947</f>
        <v>Percent Reduction in BAU Subsidies</v>
      </c>
      <c r="D965" s="191" t="s">
        <v>254</v>
      </c>
      <c r="E965" s="184"/>
      <c r="F965" s="191" t="s">
        <v>929</v>
      </c>
      <c r="G965" s="184"/>
      <c r="H965" s="43">
        <v>716</v>
      </c>
      <c r="I965" s="361" t="s">
        <v>332</v>
      </c>
      <c r="J965" s="189" t="str">
        <f>INDEX('Policy Characteristics'!D:D,MATCH(PolicyLevers!$C965,'Policy Characteristics'!$C:$C,0))</f>
        <v>End Existing Subsidies</v>
      </c>
      <c r="K965" s="189" t="str">
        <f>INDEX('Policy Characteristics'!E:E,MATCH(PolicyLevers!$C965,'Policy Characteristics'!$C:$C,0))</f>
        <v>cross reduce BAU subsidies</v>
      </c>
      <c r="L965" s="190">
        <f>INDEX('Policy Characteristics'!F:F,MATCH(PolicyLevers!$C965,'Policy Characteristics'!$C:$C,0))</f>
        <v>0</v>
      </c>
      <c r="M965" s="190">
        <f>INDEX('Policy Characteristics'!G:G,MATCH(PolicyLevers!$C965,'Policy Characteristics'!$C:$C,0))</f>
        <v>0</v>
      </c>
      <c r="N965" s="251">
        <f>INDEX('Policy Characteristics'!H:H,MATCH(PolicyLevers!$C965,'Policy Characteristics'!$C:$C,0))</f>
        <v>0</v>
      </c>
      <c r="O965" s="199">
        <f>INDEX('Policy Characteristics'!I:I,MATCH(PolicyLevers!$C965,'Policy Characteristics'!$C:$C,0))</f>
        <v>0</v>
      </c>
      <c r="P965" s="186"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199">
        <f>INDEX('Policy Characteristics'!K:K,MATCH(PolicyLevers!$C965,'Policy Characteristics'!$C:$C,0))</f>
        <v>0</v>
      </c>
      <c r="R965" s="191">
        <f>INDEX('Policy Characteristics'!L:L,MATCH(PolicyLevers!$C965,'Policy Characteristics'!$C:$C,0))</f>
        <v>0</v>
      </c>
      <c r="S965" s="219">
        <f>INDEX('Policy Characteristics'!M:M,MATCH(PolicyLevers!$C965,'Policy Characteristics'!$C:$C,0))</f>
        <v>0</v>
      </c>
      <c r="T965" s="199">
        <f>INDEX('Policy Characteristics'!N:N,MATCH(PolicyLevers!$C965,'Policy Characteristics'!$C:$C,0))</f>
        <v>0</v>
      </c>
      <c r="U965" s="189">
        <f>INDEX('Policy Characteristics'!O:O,MATCH(PolicyLevers!$C965,'Policy Characteristics'!$C:$C,0))</f>
        <v>0</v>
      </c>
    </row>
    <row r="966" spans="1:21" s="189" customFormat="1" x14ac:dyDescent="0.25">
      <c r="A966" s="350" t="str">
        <f>INDEX('Policy Characteristics'!A:A,MATCH(PolicyLevers!$C966,'Policy Characteristics'!$C:$C,0))</f>
        <v>Cross-Sector</v>
      </c>
      <c r="B966" s="354" t="str">
        <f>INDEX('Policy Characteristics'!B:B,MATCH(PolicyLevers!$C966,'Policy Characteristics'!$C:$C,0))</f>
        <v>End Existing Subsidies</v>
      </c>
      <c r="C966" s="189" t="str">
        <f t="shared" si="48"/>
        <v>Percent Reduction in BAU Subsidies</v>
      </c>
      <c r="D966" s="191" t="s">
        <v>1053</v>
      </c>
      <c r="E966" s="184"/>
      <c r="F966" s="191" t="s">
        <v>618</v>
      </c>
      <c r="G966" s="184"/>
      <c r="H966" s="43">
        <v>717</v>
      </c>
      <c r="I966" s="361" t="s">
        <v>332</v>
      </c>
      <c r="J966" s="189" t="str">
        <f>INDEX('Policy Characteristics'!D:D,MATCH(PolicyLevers!$C966,'Policy Characteristics'!$C:$C,0))</f>
        <v>End Existing Subsidies</v>
      </c>
      <c r="K966" s="189" t="str">
        <f>INDEX('Policy Characteristics'!E:E,MATCH(PolicyLevers!$C966,'Policy Characteristics'!$C:$C,0))</f>
        <v>cross reduce BAU subsidies</v>
      </c>
      <c r="L966" s="190">
        <f>INDEX('Policy Characteristics'!F:F,MATCH(PolicyLevers!$C966,'Policy Characteristics'!$C:$C,0))</f>
        <v>0</v>
      </c>
      <c r="M966" s="190">
        <f>INDEX('Policy Characteristics'!G:G,MATCH(PolicyLevers!$C966,'Policy Characteristics'!$C:$C,0))</f>
        <v>0</v>
      </c>
      <c r="N966" s="251">
        <f>INDEX('Policy Characteristics'!H:H,MATCH(PolicyLevers!$C966,'Policy Characteristics'!$C:$C,0))</f>
        <v>0</v>
      </c>
      <c r="O966" s="199">
        <f>INDEX('Policy Characteristics'!I:I,MATCH(PolicyLevers!$C966,'Policy Characteristics'!$C:$C,0))</f>
        <v>0</v>
      </c>
      <c r="P966" s="186"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199">
        <f>INDEX('Policy Characteristics'!K:K,MATCH(PolicyLevers!$C966,'Policy Characteristics'!$C:$C,0))</f>
        <v>0</v>
      </c>
      <c r="R966" s="191">
        <f>INDEX('Policy Characteristics'!L:L,MATCH(PolicyLevers!$C966,'Policy Characteristics'!$C:$C,0))</f>
        <v>0</v>
      </c>
      <c r="S966" s="219">
        <f>INDEX('Policy Characteristics'!M:M,MATCH(PolicyLevers!$C966,'Policy Characteristics'!$C:$C,0))</f>
        <v>0</v>
      </c>
      <c r="T966" s="199">
        <f>INDEX('Policy Characteristics'!N:N,MATCH(PolicyLevers!$C966,'Policy Characteristics'!$C:$C,0))</f>
        <v>0</v>
      </c>
      <c r="U966" s="189">
        <f>INDEX('Policy Characteristics'!O:O,MATCH(PolicyLevers!$C966,'Policy Characteristics'!$C:$C,0))</f>
        <v>0</v>
      </c>
    </row>
    <row r="967" spans="1:21" s="189" customFormat="1" ht="14.25" customHeight="1" x14ac:dyDescent="0.25">
      <c r="A967" s="350" t="str">
        <f>INDEX('Policy Characteristics'!A:A,MATCH(PolicyLevers!$C967,'Policy Characteristics'!$C:$C,0))</f>
        <v>Cross-Sector</v>
      </c>
      <c r="B967" s="354" t="str">
        <f>INDEX('Policy Characteristics'!B:B,MATCH(PolicyLevers!$C967,'Policy Characteristics'!$C:$C,0))</f>
        <v>End Existing Subsidies</v>
      </c>
      <c r="C967" s="189" t="str">
        <f t="shared" si="48"/>
        <v>Percent Reduction in BAU Subsidies</v>
      </c>
      <c r="D967" s="191" t="s">
        <v>1054</v>
      </c>
      <c r="E967" s="184"/>
      <c r="F967" s="191" t="s">
        <v>1055</v>
      </c>
      <c r="G967" s="184"/>
      <c r="H967" s="43">
        <v>718</v>
      </c>
      <c r="I967" s="361" t="s">
        <v>332</v>
      </c>
      <c r="J967" s="189" t="str">
        <f>INDEX('Policy Characteristics'!D:D,MATCH(PolicyLevers!$C967,'Policy Characteristics'!$C:$C,0))</f>
        <v>End Existing Subsidies</v>
      </c>
      <c r="K967" s="189" t="str">
        <f>INDEX('Policy Characteristics'!E:E,MATCH(PolicyLevers!$C967,'Policy Characteristics'!$C:$C,0))</f>
        <v>cross reduce BAU subsidies</v>
      </c>
      <c r="L967" s="190">
        <f>INDEX('Policy Characteristics'!F:F,MATCH(PolicyLevers!$C967,'Policy Characteristics'!$C:$C,0))</f>
        <v>0</v>
      </c>
      <c r="M967" s="190">
        <f>INDEX('Policy Characteristics'!G:G,MATCH(PolicyLevers!$C967,'Policy Characteristics'!$C:$C,0))</f>
        <v>0</v>
      </c>
      <c r="N967" s="251">
        <f>INDEX('Policy Characteristics'!H:H,MATCH(PolicyLevers!$C967,'Policy Characteristics'!$C:$C,0))</f>
        <v>0</v>
      </c>
      <c r="O967" s="199">
        <f>INDEX('Policy Characteristics'!I:I,MATCH(PolicyLevers!$C967,'Policy Characteristics'!$C:$C,0))</f>
        <v>0</v>
      </c>
      <c r="P967" s="186"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199">
        <f>INDEX('Policy Characteristics'!K:K,MATCH(PolicyLevers!$C967,'Policy Characteristics'!$C:$C,0))</f>
        <v>0</v>
      </c>
      <c r="R967" s="191">
        <f>INDEX('Policy Characteristics'!L:L,MATCH(PolicyLevers!$C967,'Policy Characteristics'!$C:$C,0))</f>
        <v>0</v>
      </c>
      <c r="S967" s="219">
        <f>INDEX('Policy Characteristics'!M:M,MATCH(PolicyLevers!$C967,'Policy Characteristics'!$C:$C,0))</f>
        <v>0</v>
      </c>
      <c r="T967" s="199">
        <f>INDEX('Policy Characteristics'!N:N,MATCH(PolicyLevers!$C967,'Policy Characteristics'!$C:$C,0))</f>
        <v>0</v>
      </c>
      <c r="U967" s="189">
        <f>INDEX('Policy Characteristics'!O:O,MATCH(PolicyLevers!$C967,'Policy Characteristics'!$C:$C,0))</f>
        <v>0</v>
      </c>
    </row>
    <row r="968" spans="1:21" s="365" customFormat="1" x14ac:dyDescent="0.25">
      <c r="A968" s="363" t="str">
        <f>INDEX('Policy Characteristics'!A:A,MATCH(PolicyLevers!$C968,'Policy Characteristics'!$C:$C,0))</f>
        <v>Cross-Sector</v>
      </c>
      <c r="B968" s="364" t="str">
        <f>INDEX('Policy Characteristics'!B:B,MATCH(PolicyLevers!$C968,'Policy Characteristics'!$C:$C,0))</f>
        <v>Exempt Non-CO2 Emissions from C Tax</v>
      </c>
      <c r="C968" s="365" t="s">
        <v>1057</v>
      </c>
      <c r="D968" s="335"/>
      <c r="E968" s="335"/>
      <c r="F968" s="335"/>
      <c r="G968" s="335"/>
      <c r="H968" s="336">
        <v>719</v>
      </c>
      <c r="I968" s="366" t="s">
        <v>332</v>
      </c>
      <c r="J968" s="365" t="str">
        <f>INDEX('Policy Characteristics'!D:D,MATCH(PolicyLevers!$C968,'Policy Characteristics'!$C:$C,0))</f>
        <v>Carbon Tax Exemptions</v>
      </c>
      <c r="K968" s="365" t="str">
        <f>INDEX('Policy Characteristics'!E:E,MATCH(PolicyLevers!$C968,'Policy Characteristics'!$C:$C,0))</f>
        <v>cross toggle whether carbon tax affects non CO2 emissions</v>
      </c>
      <c r="L968" s="367">
        <f>INDEX('Policy Characteristics'!F:F,MATCH(PolicyLevers!$C968,'Policy Characteristics'!$C:$C,0))</f>
        <v>0</v>
      </c>
      <c r="M968" s="367">
        <f>INDEX('Policy Characteristics'!G:G,MATCH(PolicyLevers!$C968,'Policy Characteristics'!$C:$C,0))</f>
        <v>0</v>
      </c>
      <c r="N968" s="247">
        <f>INDEX('Policy Characteristics'!H:H,MATCH(PolicyLevers!$C968,'Policy Characteristics'!$C:$C,0))</f>
        <v>0</v>
      </c>
      <c r="O968" s="335">
        <f>INDEX('Policy Characteristics'!I:I,MATCH(PolicyLevers!$C968,'Policy Characteristics'!$C:$C,0))</f>
        <v>0</v>
      </c>
      <c r="P968" s="337" t="str">
        <f>INDEX('Policy Characteristics'!J:J,MATCH(PolicyLevers!$C968,'Policy Characteristics'!$C:$C,0))</f>
        <v>**Description:**0</v>
      </c>
      <c r="Q968" s="335">
        <f>INDEX('Policy Characteristics'!K:K,MATCH(PolicyLevers!$C968,'Policy Characteristics'!$C:$C,0))</f>
        <v>0</v>
      </c>
      <c r="R968" s="335">
        <f>INDEX('Policy Characteristics'!L:L,MATCH(PolicyLevers!$C968,'Policy Characteristics'!$C:$C,0))</f>
        <v>0</v>
      </c>
      <c r="S968" s="368">
        <f>INDEX('Policy Characteristics'!M:M,MATCH(PolicyLevers!$C968,'Policy Characteristics'!$C:$C,0))</f>
        <v>0</v>
      </c>
      <c r="T968" s="335">
        <f>INDEX('Policy Characteristics'!N:N,MATCH(PolicyLevers!$C968,'Policy Characteristics'!$C:$C,0))</f>
        <v>0</v>
      </c>
      <c r="U968" s="365">
        <f>INDEX('Policy Characteristics'!O:O,MATCH(PolicyLevers!$C968,'Policy Characteristics'!$C:$C,0))</f>
        <v>0</v>
      </c>
    </row>
    <row r="969" spans="1:21" s="182" customFormat="1" x14ac:dyDescent="0.25">
      <c r="A969" s="350" t="str">
        <f>INDEX('Policy Characteristics'!A:A,MATCH(PolicyLevers!$C969,'Policy Characteristics'!$C:$C,0))</f>
        <v>Cross-Sector</v>
      </c>
      <c r="B969" s="353" t="str">
        <f>INDEX('Policy Characteristics'!B:B,MATCH(PolicyLevers!$C969,'Policy Characteristics'!$C:$C,0))</f>
        <v>Exempt Process Emissions from C Tax</v>
      </c>
      <c r="C969" s="182" t="s">
        <v>1061</v>
      </c>
      <c r="D969" s="191"/>
      <c r="E969" s="191"/>
      <c r="F969" s="191"/>
      <c r="G969" s="191"/>
      <c r="H969" s="183">
        <v>509</v>
      </c>
      <c r="I969" s="361" t="s">
        <v>310</v>
      </c>
      <c r="J969" s="182" t="str">
        <f>INDEX('Policy Characteristics'!D:D,MATCH(PolicyLevers!$C969,'Policy Characteristics'!$C:$C,0))</f>
        <v>Carbon Tax on Process Emissions</v>
      </c>
      <c r="K969" s="182" t="str">
        <f>INDEX('Policy Characteristics'!E:E,MATCH(PolicyLevers!$C969,'Policy Characteristics'!$C:$C,0))</f>
        <v>cross toggle whether carbon tax affects process emissions</v>
      </c>
      <c r="L969" s="181">
        <f>INDEX('Policy Characteristics'!F:F,MATCH(PolicyLevers!$C969,'Policy Characteristics'!$C:$C,0))</f>
        <v>0</v>
      </c>
      <c r="M969" s="181">
        <f>INDEX('Policy Characteristics'!G:G,MATCH(PolicyLevers!$C969,'Policy Characteristics'!$C:$C,0))</f>
        <v>1</v>
      </c>
      <c r="N969" s="181">
        <f>INDEX('Policy Characteristics'!H:H,MATCH(PolicyLevers!$C969,'Policy Characteristics'!$C:$C,0))</f>
        <v>1</v>
      </c>
      <c r="O969" s="184" t="str">
        <f>INDEX('Policy Characteristics'!I:I,MATCH(PolicyLevers!$C969,'Policy Characteristics'!$C:$C,0))</f>
        <v>on/off</v>
      </c>
      <c r="P969" s="213" t="str">
        <f>INDEX('Policy Characteristics'!J:J,MATCH(PolicyLevers!$C969,'Policy Characteristics'!$C:$C,0))</f>
        <v>**Description:** This policy prevents the carbon tax from being levied on process emissions (non-energy greenhouse gas emissions from industrial and agricultural operations).</v>
      </c>
      <c r="Q969" s="184" t="str">
        <f>INDEX('Policy Characteristics'!K:K,MATCH(PolicyLevers!$C969,'Policy Characteristics'!$C:$C,0))</f>
        <v>fuels.html#carbon-tax</v>
      </c>
      <c r="R969" s="191" t="str">
        <f>INDEX('Policy Characteristics'!L:L,MATCH(PolicyLevers!$C969,'Policy Characteristics'!$C:$C,0))</f>
        <v>carbon-tax.html</v>
      </c>
      <c r="S969" s="212">
        <f>INDEX('Policy Characteristics'!M:M,MATCH(PolicyLevers!$C969,'Policy Characteristics'!$C:$C,0))</f>
        <v>0</v>
      </c>
      <c r="T969" s="191">
        <f>INDEX('Policy Characteristics'!N:N,MATCH(PolicyLevers!$C969,'Policy Characteristics'!$C:$C,0))</f>
        <v>0</v>
      </c>
      <c r="U969" s="182">
        <f>INDEX('Policy Characteristics'!O:O,MATCH(PolicyLevers!$C969,'Policy Characteristics'!$C:$C,0))</f>
        <v>0</v>
      </c>
    </row>
    <row r="970" spans="1:21" s="182" customFormat="1" x14ac:dyDescent="0.25">
      <c r="A970" s="350" t="str">
        <f>INDEX('Policy Characteristics'!A:A,MATCH(PolicyLevers!$C970,'Policy Characteristics'!$C:$C,0))</f>
        <v>Cross-Sector</v>
      </c>
      <c r="B970" s="353" t="str">
        <f>INDEX('Policy Characteristics'!B:B,MATCH(PolicyLevers!$C970,'Policy Characteristics'!$C:$C,0))</f>
        <v>Fixed Energy Prices</v>
      </c>
      <c r="C970" s="182" t="s">
        <v>1066</v>
      </c>
      <c r="D970" s="191" t="s">
        <v>1027</v>
      </c>
      <c r="E970" s="191"/>
      <c r="F970" s="191" t="s">
        <v>1028</v>
      </c>
      <c r="G970" s="191"/>
      <c r="H970" s="43">
        <v>720</v>
      </c>
      <c r="I970" s="361" t="s">
        <v>332</v>
      </c>
      <c r="J970" s="182" t="str">
        <f>INDEX('Policy Characteristics'!D:D,MATCH(PolicyLevers!$C970,'Policy Characteristics'!$C:$C,0))</f>
        <v>Fixed Energy Prices</v>
      </c>
      <c r="K970" s="181" t="str">
        <f>INDEX('Policy Characteristics'!E:E,MATCH(PolicyLevers!$C970,'Policy Characteristics'!$C:$C,0))</f>
        <v>cross toggle whether policies affect energy prices</v>
      </c>
      <c r="L970" s="181">
        <f>INDEX('Policy Characteristics'!F:F,MATCH(PolicyLevers!$C970,'Policy Characteristics'!$C:$C,0))</f>
        <v>0</v>
      </c>
      <c r="M970" s="181">
        <f>INDEX('Policy Characteristics'!G:G,MATCH(PolicyLevers!$C970,'Policy Characteristics'!$C:$C,0))</f>
        <v>0</v>
      </c>
      <c r="N970" s="181">
        <f>INDEX('Policy Characteristics'!H:H,MATCH(PolicyLevers!$C970,'Policy Characteristics'!$C:$C,0))</f>
        <v>0</v>
      </c>
      <c r="O970" s="191">
        <f>INDEX('Policy Characteristics'!I:I,MATCH(PolicyLevers!$C970,'Policy Characteristics'!$C:$C,0))</f>
        <v>0</v>
      </c>
      <c r="P970" s="186" t="str">
        <f>INDEX('Policy Characteristics'!J:J,MATCH(PolicyLevers!$C970,'Policy Characteristics'!$C:$C,0))</f>
        <v>**Description:**0</v>
      </c>
      <c r="Q970" s="191">
        <f>INDEX('Policy Characteristics'!K:K,MATCH(PolicyLevers!$C970,'Policy Characteristics'!$C:$C,0))</f>
        <v>0</v>
      </c>
      <c r="R970" s="191">
        <f>INDEX('Policy Characteristics'!L:L,MATCH(PolicyLevers!$C970,'Policy Characteristics'!$C:$C,0))</f>
        <v>0</v>
      </c>
      <c r="S970" s="205">
        <f>INDEX('Policy Characteristics'!M:M,MATCH(PolicyLevers!$C970,'Policy Characteristics'!$C:$C,0))</f>
        <v>0</v>
      </c>
      <c r="T970" s="191">
        <f>INDEX('Policy Characteristics'!N:N,MATCH(PolicyLevers!$C970,'Policy Characteristics'!$C:$C,0))</f>
        <v>0</v>
      </c>
      <c r="U970" s="182">
        <f>INDEX('Policy Characteristics'!O:O,MATCH(PolicyLevers!$C970,'Policy Characteristics'!$C:$C,0))</f>
        <v>0</v>
      </c>
    </row>
    <row r="971" spans="1:21" s="182" customFormat="1" x14ac:dyDescent="0.25">
      <c r="A971" s="350" t="str">
        <f>INDEX('Policy Characteristics'!A:A,MATCH(PolicyLevers!$C971,'Policy Characteristics'!$C:$C,0))</f>
        <v>Cross-Sector</v>
      </c>
      <c r="B971" s="354" t="str">
        <f>INDEX('Policy Characteristics'!B:B,MATCH(PolicyLevers!$C971,'Policy Characteristics'!$C:$C,0))</f>
        <v>Fixed Energy Prices</v>
      </c>
      <c r="C971" s="189" t="str">
        <f t="shared" ref="C971:C972" si="49">C$970</f>
        <v>Toggle Whether Policies Affect Energy Prices</v>
      </c>
      <c r="D971" s="191" t="s">
        <v>1050</v>
      </c>
      <c r="E971" s="191"/>
      <c r="F971" s="191" t="s">
        <v>1051</v>
      </c>
      <c r="G971" s="191"/>
      <c r="H971" s="43">
        <v>721</v>
      </c>
      <c r="I971" s="361" t="s">
        <v>332</v>
      </c>
      <c r="J971" s="189" t="str">
        <f>INDEX('Policy Characteristics'!D:D,MATCH(PolicyLevers!$C971,'Policy Characteristics'!$C:$C,0))</f>
        <v>Fixed Energy Prices</v>
      </c>
      <c r="K971" s="189" t="str">
        <f>INDEX('Policy Characteristics'!E:E,MATCH(PolicyLevers!$C971,'Policy Characteristics'!$C:$C,0))</f>
        <v>cross toggle whether policies affect energy prices</v>
      </c>
      <c r="L971" s="181">
        <f>INDEX('Policy Characteristics'!F:F,MATCH(PolicyLevers!$C971,'Policy Characteristics'!$C:$C,0))</f>
        <v>0</v>
      </c>
      <c r="M971" s="181">
        <f>INDEX('Policy Characteristics'!G:G,MATCH(PolicyLevers!$C971,'Policy Characteristics'!$C:$C,0))</f>
        <v>0</v>
      </c>
      <c r="N971" s="181">
        <f>INDEX('Policy Characteristics'!H:H,MATCH(PolicyLevers!$C971,'Policy Characteristics'!$C:$C,0))</f>
        <v>0</v>
      </c>
      <c r="O971" s="191">
        <f>INDEX('Policy Characteristics'!I:I,MATCH(PolicyLevers!$C971,'Policy Characteristics'!$C:$C,0))</f>
        <v>0</v>
      </c>
      <c r="P971" s="186" t="str">
        <f>INDEX('Policy Characteristics'!J:J,MATCH(PolicyLevers!$C971,'Policy Characteristics'!$C:$C,0))</f>
        <v>**Description:**0</v>
      </c>
      <c r="Q971" s="191">
        <f>INDEX('Policy Characteristics'!K:K,MATCH(PolicyLevers!$C971,'Policy Characteristics'!$C:$C,0))</f>
        <v>0</v>
      </c>
      <c r="R971" s="191">
        <f>INDEX('Policy Characteristics'!L:L,MATCH(PolicyLevers!$C971,'Policy Characteristics'!$C:$C,0))</f>
        <v>0</v>
      </c>
      <c r="S971" s="205">
        <f>INDEX('Policy Characteristics'!M:M,MATCH(PolicyLevers!$C971,'Policy Characteristics'!$C:$C,0))</f>
        <v>0</v>
      </c>
      <c r="T971" s="191">
        <f>INDEX('Policy Characteristics'!N:N,MATCH(PolicyLevers!$C971,'Policy Characteristics'!$C:$C,0))</f>
        <v>0</v>
      </c>
      <c r="U971" s="182">
        <f>INDEX('Policy Characteristics'!O:O,MATCH(PolicyLevers!$C971,'Policy Characteristics'!$C:$C,0))</f>
        <v>0</v>
      </c>
    </row>
    <row r="972" spans="1:21" s="182" customFormat="1" x14ac:dyDescent="0.25">
      <c r="A972" s="350" t="str">
        <f>INDEX('Policy Characteristics'!A:A,MATCH(PolicyLevers!$C972,'Policy Characteristics'!$C:$C,0))</f>
        <v>Cross-Sector</v>
      </c>
      <c r="B972" s="354" t="str">
        <f>INDEX('Policy Characteristics'!B:B,MATCH(PolicyLevers!$C972,'Policy Characteristics'!$C:$C,0))</f>
        <v>Fixed Energy Prices</v>
      </c>
      <c r="C972" s="189" t="str">
        <f t="shared" si="49"/>
        <v>Toggle Whether Policies Affect Energy Prices</v>
      </c>
      <c r="D972" s="191" t="s">
        <v>1054</v>
      </c>
      <c r="E972" s="191"/>
      <c r="F972" s="191" t="s">
        <v>1055</v>
      </c>
      <c r="G972" s="191"/>
      <c r="H972" s="43">
        <v>722</v>
      </c>
      <c r="I972" s="361" t="s">
        <v>332</v>
      </c>
      <c r="J972" s="189" t="str">
        <f>INDEX('Policy Characteristics'!D:D,MATCH(PolicyLevers!$C972,'Policy Characteristics'!$C:$C,0))</f>
        <v>Fixed Energy Prices</v>
      </c>
      <c r="K972" s="189" t="str">
        <f>INDEX('Policy Characteristics'!E:E,MATCH(PolicyLevers!$C972,'Policy Characteristics'!$C:$C,0))</f>
        <v>cross toggle whether policies affect energy prices</v>
      </c>
      <c r="L972" s="181">
        <f>INDEX('Policy Characteristics'!F:F,MATCH(PolicyLevers!$C972,'Policy Characteristics'!$C:$C,0))</f>
        <v>0</v>
      </c>
      <c r="M972" s="181">
        <f>INDEX('Policy Characteristics'!G:G,MATCH(PolicyLevers!$C972,'Policy Characteristics'!$C:$C,0))</f>
        <v>0</v>
      </c>
      <c r="N972" s="181">
        <f>INDEX('Policy Characteristics'!H:H,MATCH(PolicyLevers!$C972,'Policy Characteristics'!$C:$C,0))</f>
        <v>0</v>
      </c>
      <c r="O972" s="191">
        <f>INDEX('Policy Characteristics'!I:I,MATCH(PolicyLevers!$C972,'Policy Characteristics'!$C:$C,0))</f>
        <v>0</v>
      </c>
      <c r="P972" s="186" t="str">
        <f>INDEX('Policy Characteristics'!J:J,MATCH(PolicyLevers!$C972,'Policy Characteristics'!$C:$C,0))</f>
        <v>**Description:**0</v>
      </c>
      <c r="Q972" s="191">
        <f>INDEX('Policy Characteristics'!K:K,MATCH(PolicyLevers!$C972,'Policy Characteristics'!$C:$C,0))</f>
        <v>0</v>
      </c>
      <c r="R972" s="191">
        <f>INDEX('Policy Characteristics'!L:L,MATCH(PolicyLevers!$C972,'Policy Characteristics'!$C:$C,0))</f>
        <v>0</v>
      </c>
      <c r="S972" s="205">
        <f>INDEX('Policy Characteristics'!M:M,MATCH(PolicyLevers!$C972,'Policy Characteristics'!$C:$C,0))</f>
        <v>0</v>
      </c>
      <c r="T972" s="191">
        <f>INDEX('Policy Characteristics'!N:N,MATCH(PolicyLevers!$C972,'Policy Characteristics'!$C:$C,0))</f>
        <v>0</v>
      </c>
      <c r="U972" s="182">
        <f>INDEX('Policy Characteristics'!O:O,MATCH(PolicyLevers!$C972,'Policy Characteristics'!$C:$C,0))</f>
        <v>0</v>
      </c>
    </row>
    <row r="973" spans="1:21" s="182" customFormat="1" x14ac:dyDescent="0.25">
      <c r="A973" s="350" t="str">
        <f>INDEX('Policy Characteristics'!A:A,MATCH(PolicyLevers!$C973,'Policy Characteristics'!$C:$C,0))</f>
        <v>Cross-Sector</v>
      </c>
      <c r="B973" s="353" t="str">
        <f>INDEX('Policy Characteristics'!B:B,MATCH(PolicyLevers!$C973,'Policy Characteristics'!$C:$C,0))</f>
        <v>Fixed Energy Prices</v>
      </c>
      <c r="C973" s="182" t="s">
        <v>1066</v>
      </c>
      <c r="D973" s="191" t="s">
        <v>251</v>
      </c>
      <c r="E973" s="184"/>
      <c r="F973" s="191" t="s">
        <v>579</v>
      </c>
      <c r="G973" s="191"/>
      <c r="H973" s="183">
        <v>836</v>
      </c>
      <c r="I973" s="361" t="s">
        <v>332</v>
      </c>
      <c r="J973" s="182" t="str">
        <f>INDEX('Policy Characteristics'!D:D,MATCH(PolicyLevers!$C973,'Policy Characteristics'!$C:$C,0))</f>
        <v>Fixed Energy Prices</v>
      </c>
      <c r="K973" s="189" t="str">
        <f>INDEX('Policy Characteristics'!E:E,MATCH(PolicyLevers!$C973,'Policy Characteristics'!$C:$C,0))</f>
        <v>cross toggle whether policies affect energy prices</v>
      </c>
      <c r="L973" s="181">
        <f>INDEX('Policy Characteristics'!F:F,MATCH(PolicyLevers!$C973,'Policy Characteristics'!$C:$C,0))</f>
        <v>0</v>
      </c>
      <c r="M973" s="181">
        <f>INDEX('Policy Characteristics'!G:G,MATCH(PolicyLevers!$C973,'Policy Characteristics'!$C:$C,0))</f>
        <v>0</v>
      </c>
      <c r="N973" s="181">
        <f>INDEX('Policy Characteristics'!H:H,MATCH(PolicyLevers!$C973,'Policy Characteristics'!$C:$C,0))</f>
        <v>0</v>
      </c>
      <c r="O973" s="191">
        <f>INDEX('Policy Characteristics'!I:I,MATCH(PolicyLevers!$C973,'Policy Characteristics'!$C:$C,0))</f>
        <v>0</v>
      </c>
      <c r="P973" s="213" t="str">
        <f>INDEX('Policy Characteristics'!J:J,MATCH(PolicyLevers!$C973,'Policy Characteristics'!$C:$C,0))</f>
        <v>**Description:**0</v>
      </c>
      <c r="Q973" s="191">
        <f>INDEX('Policy Characteristics'!K:K,MATCH(PolicyLevers!$C973,'Policy Characteristics'!$C:$C,0))</f>
        <v>0</v>
      </c>
      <c r="R973" s="191">
        <f>INDEX('Policy Characteristics'!L:L,MATCH(PolicyLevers!$C973,'Policy Characteristics'!$C:$C,0))</f>
        <v>0</v>
      </c>
      <c r="S973" s="205">
        <f>INDEX('Policy Characteristics'!M:M,MATCH(PolicyLevers!$C973,'Policy Characteristics'!$C:$C,0))</f>
        <v>0</v>
      </c>
      <c r="T973" s="191">
        <f>INDEX('Policy Characteristics'!N:N,MATCH(PolicyLevers!$C973,'Policy Characteristics'!$C:$C,0))</f>
        <v>0</v>
      </c>
      <c r="U973" s="182">
        <f>INDEX('Policy Characteristics'!O:O,MATCH(PolicyLevers!$C973,'Policy Characteristics'!$C:$C,0))</f>
        <v>0</v>
      </c>
    </row>
    <row r="974" spans="1:21" s="182" customFormat="1" x14ac:dyDescent="0.25">
      <c r="A974" s="350" t="str">
        <f>INDEX('Policy Characteristics'!A:A,MATCH(PolicyLevers!$C974,'Policy Characteristics'!$C:$C,0))</f>
        <v>Cross-Sector</v>
      </c>
      <c r="B974" s="354" t="str">
        <f>INDEX('Policy Characteristics'!B:B,MATCH(PolicyLevers!$C974,'Policy Characteristics'!$C:$C,0))</f>
        <v>Fixed Energy Prices</v>
      </c>
      <c r="C974" s="189" t="str">
        <f t="shared" ref="C974:C984" si="50">C$973</f>
        <v>Toggle Whether Policies Affect Energy Prices</v>
      </c>
      <c r="D974" s="191" t="s">
        <v>255</v>
      </c>
      <c r="E974" s="184"/>
      <c r="F974" s="191" t="s">
        <v>741</v>
      </c>
      <c r="G974" s="191"/>
      <c r="H974" s="43">
        <v>837</v>
      </c>
      <c r="I974" s="361" t="s">
        <v>332</v>
      </c>
      <c r="J974" s="189" t="str">
        <f>INDEX('Policy Characteristics'!D:D,MATCH(PolicyLevers!$C974,'Policy Characteristics'!$C:$C,0))</f>
        <v>Fixed Energy Prices</v>
      </c>
      <c r="K974" s="189" t="str">
        <f>INDEX('Policy Characteristics'!E:E,MATCH(PolicyLevers!$C974,'Policy Characteristics'!$C:$C,0))</f>
        <v>cross toggle whether policies affect energy prices</v>
      </c>
      <c r="L974" s="181">
        <f>INDEX('Policy Characteristics'!F:F,MATCH(PolicyLevers!$C974,'Policy Characteristics'!$C:$C,0))</f>
        <v>0</v>
      </c>
      <c r="M974" s="181">
        <f>INDEX('Policy Characteristics'!G:G,MATCH(PolicyLevers!$C974,'Policy Characteristics'!$C:$C,0))</f>
        <v>0</v>
      </c>
      <c r="N974" s="181">
        <f>INDEX('Policy Characteristics'!H:H,MATCH(PolicyLevers!$C974,'Policy Characteristics'!$C:$C,0))</f>
        <v>0</v>
      </c>
      <c r="O974" s="191">
        <f>INDEX('Policy Characteristics'!I:I,MATCH(PolicyLevers!$C974,'Policy Characteristics'!$C:$C,0))</f>
        <v>0</v>
      </c>
      <c r="P974" s="213" t="str">
        <f>INDEX('Policy Characteristics'!J:J,MATCH(PolicyLevers!$C974,'Policy Characteristics'!$C:$C,0))</f>
        <v>**Description:**0</v>
      </c>
      <c r="Q974" s="191">
        <f>INDEX('Policy Characteristics'!K:K,MATCH(PolicyLevers!$C974,'Policy Characteristics'!$C:$C,0))</f>
        <v>0</v>
      </c>
      <c r="R974" s="191">
        <f>INDEX('Policy Characteristics'!L:L,MATCH(PolicyLevers!$C974,'Policy Characteristics'!$C:$C,0))</f>
        <v>0</v>
      </c>
      <c r="S974" s="205">
        <f>INDEX('Policy Characteristics'!M:M,MATCH(PolicyLevers!$C974,'Policy Characteristics'!$C:$C,0))</f>
        <v>0</v>
      </c>
      <c r="T974" s="191">
        <f>INDEX('Policy Characteristics'!N:N,MATCH(PolicyLevers!$C974,'Policy Characteristics'!$C:$C,0))</f>
        <v>0</v>
      </c>
      <c r="U974" s="182">
        <f>INDEX('Policy Characteristics'!O:O,MATCH(PolicyLevers!$C974,'Policy Characteristics'!$C:$C,0))</f>
        <v>0</v>
      </c>
    </row>
    <row r="975" spans="1:21" s="182" customFormat="1" x14ac:dyDescent="0.25">
      <c r="A975" s="350" t="str">
        <f>INDEX('Policy Characteristics'!A:A,MATCH(PolicyLevers!$C975,'Policy Characteristics'!$C:$C,0))</f>
        <v>Cross-Sector</v>
      </c>
      <c r="B975" s="354" t="str">
        <f>INDEX('Policy Characteristics'!B:B,MATCH(PolicyLevers!$C975,'Policy Characteristics'!$C:$C,0))</f>
        <v>Fixed Energy Prices</v>
      </c>
      <c r="C975" s="189" t="str">
        <f t="shared" si="50"/>
        <v>Toggle Whether Policies Affect Energy Prices</v>
      </c>
      <c r="D975" s="191" t="s">
        <v>1042</v>
      </c>
      <c r="E975" s="184"/>
      <c r="F975" s="191" t="s">
        <v>601</v>
      </c>
      <c r="G975" s="191"/>
      <c r="H975" s="183">
        <v>838</v>
      </c>
      <c r="I975" s="361" t="s">
        <v>332</v>
      </c>
      <c r="J975" s="189" t="str">
        <f>INDEX('Policy Characteristics'!D:D,MATCH(PolicyLevers!$C975,'Policy Characteristics'!$C:$C,0))</f>
        <v>Fixed Energy Prices</v>
      </c>
      <c r="K975" s="189" t="str">
        <f>INDEX('Policy Characteristics'!E:E,MATCH(PolicyLevers!$C975,'Policy Characteristics'!$C:$C,0))</f>
        <v>cross toggle whether policies affect energy prices</v>
      </c>
      <c r="L975" s="181">
        <f>INDEX('Policy Characteristics'!F:F,MATCH(PolicyLevers!$C975,'Policy Characteristics'!$C:$C,0))</f>
        <v>0</v>
      </c>
      <c r="M975" s="181">
        <f>INDEX('Policy Characteristics'!G:G,MATCH(PolicyLevers!$C975,'Policy Characteristics'!$C:$C,0))</f>
        <v>0</v>
      </c>
      <c r="N975" s="181">
        <f>INDEX('Policy Characteristics'!H:H,MATCH(PolicyLevers!$C975,'Policy Characteristics'!$C:$C,0))</f>
        <v>0</v>
      </c>
      <c r="O975" s="191">
        <f>INDEX('Policy Characteristics'!I:I,MATCH(PolicyLevers!$C975,'Policy Characteristics'!$C:$C,0))</f>
        <v>0</v>
      </c>
      <c r="P975" s="213" t="str">
        <f>INDEX('Policy Characteristics'!J:J,MATCH(PolicyLevers!$C975,'Policy Characteristics'!$C:$C,0))</f>
        <v>**Description:**0</v>
      </c>
      <c r="Q975" s="191">
        <f>INDEX('Policy Characteristics'!K:K,MATCH(PolicyLevers!$C975,'Policy Characteristics'!$C:$C,0))</f>
        <v>0</v>
      </c>
      <c r="R975" s="191">
        <f>INDEX('Policy Characteristics'!L:L,MATCH(PolicyLevers!$C975,'Policy Characteristics'!$C:$C,0))</f>
        <v>0</v>
      </c>
      <c r="S975" s="205">
        <f>INDEX('Policy Characteristics'!M:M,MATCH(PolicyLevers!$C975,'Policy Characteristics'!$C:$C,0))</f>
        <v>0</v>
      </c>
      <c r="T975" s="191">
        <f>INDEX('Policy Characteristics'!N:N,MATCH(PolicyLevers!$C975,'Policy Characteristics'!$C:$C,0))</f>
        <v>0</v>
      </c>
      <c r="U975" s="182">
        <f>INDEX('Policy Characteristics'!O:O,MATCH(PolicyLevers!$C975,'Policy Characteristics'!$C:$C,0))</f>
        <v>0</v>
      </c>
    </row>
    <row r="976" spans="1:21" s="182" customFormat="1" x14ac:dyDescent="0.25">
      <c r="A976" s="350" t="str">
        <f>INDEX('Policy Characteristics'!A:A,MATCH(PolicyLevers!$C976,'Policy Characteristics'!$C:$C,0))</f>
        <v>Cross-Sector</v>
      </c>
      <c r="B976" s="354" t="str">
        <f>INDEX('Policy Characteristics'!B:B,MATCH(PolicyLevers!$C976,'Policy Characteristics'!$C:$C,0))</f>
        <v>Fixed Energy Prices</v>
      </c>
      <c r="C976" s="189" t="str">
        <f t="shared" si="50"/>
        <v>Toggle Whether Policies Affect Energy Prices</v>
      </c>
      <c r="D976" s="191" t="s">
        <v>257</v>
      </c>
      <c r="E976" s="184"/>
      <c r="F976" s="191" t="s">
        <v>923</v>
      </c>
      <c r="G976" s="191"/>
      <c r="H976" s="43">
        <v>839</v>
      </c>
      <c r="I976" s="361" t="s">
        <v>332</v>
      </c>
      <c r="J976" s="189" t="str">
        <f>INDEX('Policy Characteristics'!D:D,MATCH(PolicyLevers!$C976,'Policy Characteristics'!$C:$C,0))</f>
        <v>Fixed Energy Prices</v>
      </c>
      <c r="K976" s="189" t="str">
        <f>INDEX('Policy Characteristics'!E:E,MATCH(PolicyLevers!$C976,'Policy Characteristics'!$C:$C,0))</f>
        <v>cross toggle whether policies affect energy prices</v>
      </c>
      <c r="L976" s="181">
        <f>INDEX('Policy Characteristics'!F:F,MATCH(PolicyLevers!$C976,'Policy Characteristics'!$C:$C,0))</f>
        <v>0</v>
      </c>
      <c r="M976" s="181">
        <f>INDEX('Policy Characteristics'!G:G,MATCH(PolicyLevers!$C976,'Policy Characteristics'!$C:$C,0))</f>
        <v>0</v>
      </c>
      <c r="N976" s="181">
        <f>INDEX('Policy Characteristics'!H:H,MATCH(PolicyLevers!$C976,'Policy Characteristics'!$C:$C,0))</f>
        <v>0</v>
      </c>
      <c r="O976" s="191">
        <f>INDEX('Policy Characteristics'!I:I,MATCH(PolicyLevers!$C976,'Policy Characteristics'!$C:$C,0))</f>
        <v>0</v>
      </c>
      <c r="P976" s="213" t="str">
        <f>INDEX('Policy Characteristics'!J:J,MATCH(PolicyLevers!$C976,'Policy Characteristics'!$C:$C,0))</f>
        <v>**Description:**0</v>
      </c>
      <c r="Q976" s="191">
        <f>INDEX('Policy Characteristics'!K:K,MATCH(PolicyLevers!$C976,'Policy Characteristics'!$C:$C,0))</f>
        <v>0</v>
      </c>
      <c r="R976" s="191">
        <f>INDEX('Policy Characteristics'!L:L,MATCH(PolicyLevers!$C976,'Policy Characteristics'!$C:$C,0))</f>
        <v>0</v>
      </c>
      <c r="S976" s="205">
        <f>INDEX('Policy Characteristics'!M:M,MATCH(PolicyLevers!$C976,'Policy Characteristics'!$C:$C,0))</f>
        <v>0</v>
      </c>
      <c r="T976" s="191">
        <f>INDEX('Policy Characteristics'!N:N,MATCH(PolicyLevers!$C976,'Policy Characteristics'!$C:$C,0))</f>
        <v>0</v>
      </c>
      <c r="U976" s="182">
        <f>INDEX('Policy Characteristics'!O:O,MATCH(PolicyLevers!$C976,'Policy Characteristics'!$C:$C,0))</f>
        <v>0</v>
      </c>
    </row>
    <row r="977" spans="1:21" s="182" customFormat="1" x14ac:dyDescent="0.25">
      <c r="A977" s="350" t="str">
        <f>INDEX('Policy Characteristics'!A:A,MATCH(PolicyLevers!$C977,'Policy Characteristics'!$C:$C,0))</f>
        <v>Cross-Sector</v>
      </c>
      <c r="B977" s="354" t="str">
        <f>INDEX('Policy Characteristics'!B:B,MATCH(PolicyLevers!$C977,'Policy Characteristics'!$C:$C,0))</f>
        <v>Fixed Energy Prices</v>
      </c>
      <c r="C977" s="189" t="str">
        <f t="shared" si="50"/>
        <v>Toggle Whether Policies Affect Energy Prices</v>
      </c>
      <c r="D977" s="191" t="s">
        <v>256</v>
      </c>
      <c r="E977" s="184"/>
      <c r="F977" s="191" t="s">
        <v>924</v>
      </c>
      <c r="G977" s="191"/>
      <c r="H977" s="183">
        <v>840</v>
      </c>
      <c r="I977" s="361" t="s">
        <v>332</v>
      </c>
      <c r="J977" s="189" t="str">
        <f>INDEX('Policy Characteristics'!D:D,MATCH(PolicyLevers!$C977,'Policy Characteristics'!$C:$C,0))</f>
        <v>Fixed Energy Prices</v>
      </c>
      <c r="K977" s="189" t="str">
        <f>INDEX('Policy Characteristics'!E:E,MATCH(PolicyLevers!$C977,'Policy Characteristics'!$C:$C,0))</f>
        <v>cross toggle whether policies affect energy prices</v>
      </c>
      <c r="L977" s="181">
        <f>INDEX('Policy Characteristics'!F:F,MATCH(PolicyLevers!$C977,'Policy Characteristics'!$C:$C,0))</f>
        <v>0</v>
      </c>
      <c r="M977" s="181">
        <f>INDEX('Policy Characteristics'!G:G,MATCH(PolicyLevers!$C977,'Policy Characteristics'!$C:$C,0))</f>
        <v>0</v>
      </c>
      <c r="N977" s="181">
        <f>INDEX('Policy Characteristics'!H:H,MATCH(PolicyLevers!$C977,'Policy Characteristics'!$C:$C,0))</f>
        <v>0</v>
      </c>
      <c r="O977" s="191">
        <f>INDEX('Policy Characteristics'!I:I,MATCH(PolicyLevers!$C977,'Policy Characteristics'!$C:$C,0))</f>
        <v>0</v>
      </c>
      <c r="P977" s="213" t="str">
        <f>INDEX('Policy Characteristics'!J:J,MATCH(PolicyLevers!$C977,'Policy Characteristics'!$C:$C,0))</f>
        <v>**Description:**0</v>
      </c>
      <c r="Q977" s="191">
        <f>INDEX('Policy Characteristics'!K:K,MATCH(PolicyLevers!$C977,'Policy Characteristics'!$C:$C,0))</f>
        <v>0</v>
      </c>
      <c r="R977" s="191">
        <f>INDEX('Policy Characteristics'!L:L,MATCH(PolicyLevers!$C977,'Policy Characteristics'!$C:$C,0))</f>
        <v>0</v>
      </c>
      <c r="S977" s="205">
        <f>INDEX('Policy Characteristics'!M:M,MATCH(PolicyLevers!$C977,'Policy Characteristics'!$C:$C,0))</f>
        <v>0</v>
      </c>
      <c r="T977" s="191">
        <f>INDEX('Policy Characteristics'!N:N,MATCH(PolicyLevers!$C977,'Policy Characteristics'!$C:$C,0))</f>
        <v>0</v>
      </c>
      <c r="U977" s="182">
        <f>INDEX('Policy Characteristics'!O:O,MATCH(PolicyLevers!$C977,'Policy Characteristics'!$C:$C,0))</f>
        <v>0</v>
      </c>
    </row>
    <row r="978" spans="1:21" s="182" customFormat="1" x14ac:dyDescent="0.25">
      <c r="A978" s="350" t="str">
        <f>INDEX('Policy Characteristics'!A:A,MATCH(PolicyLevers!$C978,'Policy Characteristics'!$C:$C,0))</f>
        <v>Cross-Sector</v>
      </c>
      <c r="B978" s="354" t="str">
        <f>INDEX('Policy Characteristics'!B:B,MATCH(PolicyLevers!$C978,'Policy Characteristics'!$C:$C,0))</f>
        <v>Fixed Energy Prices</v>
      </c>
      <c r="C978" s="189" t="str">
        <f t="shared" si="50"/>
        <v>Toggle Whether Policies Affect Energy Prices</v>
      </c>
      <c r="D978" s="191" t="s">
        <v>1045</v>
      </c>
      <c r="E978" s="184"/>
      <c r="F978" s="191" t="s">
        <v>1046</v>
      </c>
      <c r="G978" s="191"/>
      <c r="H978" s="43">
        <v>841</v>
      </c>
      <c r="I978" s="361" t="s">
        <v>332</v>
      </c>
      <c r="J978" s="189" t="str">
        <f>INDEX('Policy Characteristics'!D:D,MATCH(PolicyLevers!$C978,'Policy Characteristics'!$C:$C,0))</f>
        <v>Fixed Energy Prices</v>
      </c>
      <c r="K978" s="189" t="str">
        <f>INDEX('Policy Characteristics'!E:E,MATCH(PolicyLevers!$C978,'Policy Characteristics'!$C:$C,0))</f>
        <v>cross toggle whether policies affect energy prices</v>
      </c>
      <c r="L978" s="181">
        <f>INDEX('Policy Characteristics'!F:F,MATCH(PolicyLevers!$C978,'Policy Characteristics'!$C:$C,0))</f>
        <v>0</v>
      </c>
      <c r="M978" s="181">
        <f>INDEX('Policy Characteristics'!G:G,MATCH(PolicyLevers!$C978,'Policy Characteristics'!$C:$C,0))</f>
        <v>0</v>
      </c>
      <c r="N978" s="181">
        <f>INDEX('Policy Characteristics'!H:H,MATCH(PolicyLevers!$C978,'Policy Characteristics'!$C:$C,0))</f>
        <v>0</v>
      </c>
      <c r="O978" s="191">
        <f>INDEX('Policy Characteristics'!I:I,MATCH(PolicyLevers!$C978,'Policy Characteristics'!$C:$C,0))</f>
        <v>0</v>
      </c>
      <c r="P978" s="213" t="str">
        <f>INDEX('Policy Characteristics'!J:J,MATCH(PolicyLevers!$C978,'Policy Characteristics'!$C:$C,0))</f>
        <v>**Description:**0</v>
      </c>
      <c r="Q978" s="191">
        <f>INDEX('Policy Characteristics'!K:K,MATCH(PolicyLevers!$C978,'Policy Characteristics'!$C:$C,0))</f>
        <v>0</v>
      </c>
      <c r="R978" s="191">
        <f>INDEX('Policy Characteristics'!L:L,MATCH(PolicyLevers!$C978,'Policy Characteristics'!$C:$C,0))</f>
        <v>0</v>
      </c>
      <c r="S978" s="205">
        <f>INDEX('Policy Characteristics'!M:M,MATCH(PolicyLevers!$C978,'Policy Characteristics'!$C:$C,0))</f>
        <v>0</v>
      </c>
      <c r="T978" s="191">
        <f>INDEX('Policy Characteristics'!N:N,MATCH(PolicyLevers!$C978,'Policy Characteristics'!$C:$C,0))</f>
        <v>0</v>
      </c>
      <c r="U978" s="182">
        <f>INDEX('Policy Characteristics'!O:O,MATCH(PolicyLevers!$C978,'Policy Characteristics'!$C:$C,0))</f>
        <v>0</v>
      </c>
    </row>
    <row r="979" spans="1:21" s="182" customFormat="1" x14ac:dyDescent="0.25">
      <c r="A979" s="350" t="str">
        <f>INDEX('Policy Characteristics'!A:A,MATCH(PolicyLevers!$C979,'Policy Characteristics'!$C:$C,0))</f>
        <v>Cross-Sector</v>
      </c>
      <c r="B979" s="354" t="str">
        <f>INDEX('Policy Characteristics'!B:B,MATCH(PolicyLevers!$C979,'Policy Characteristics'!$C:$C,0))</f>
        <v>Fixed Energy Prices</v>
      </c>
      <c r="C979" s="189" t="str">
        <f t="shared" si="50"/>
        <v>Toggle Whether Policies Affect Energy Prices</v>
      </c>
      <c r="D979" s="191" t="s">
        <v>1047</v>
      </c>
      <c r="E979" s="184"/>
      <c r="F979" s="191" t="s">
        <v>1048</v>
      </c>
      <c r="G979" s="191"/>
      <c r="H979" s="183">
        <v>842</v>
      </c>
      <c r="I979" s="361" t="s">
        <v>332</v>
      </c>
      <c r="J979" s="189" t="str">
        <f>INDEX('Policy Characteristics'!D:D,MATCH(PolicyLevers!$C979,'Policy Characteristics'!$C:$C,0))</f>
        <v>Fixed Energy Prices</v>
      </c>
      <c r="K979" s="189" t="str">
        <f>INDEX('Policy Characteristics'!E:E,MATCH(PolicyLevers!$C979,'Policy Characteristics'!$C:$C,0))</f>
        <v>cross toggle whether policies affect energy prices</v>
      </c>
      <c r="L979" s="181">
        <f>INDEX('Policy Characteristics'!F:F,MATCH(PolicyLevers!$C979,'Policy Characteristics'!$C:$C,0))</f>
        <v>0</v>
      </c>
      <c r="M979" s="181">
        <f>INDEX('Policy Characteristics'!G:G,MATCH(PolicyLevers!$C979,'Policy Characteristics'!$C:$C,0))</f>
        <v>0</v>
      </c>
      <c r="N979" s="181">
        <f>INDEX('Policy Characteristics'!H:H,MATCH(PolicyLevers!$C979,'Policy Characteristics'!$C:$C,0))</f>
        <v>0</v>
      </c>
      <c r="O979" s="191">
        <f>INDEX('Policy Characteristics'!I:I,MATCH(PolicyLevers!$C979,'Policy Characteristics'!$C:$C,0))</f>
        <v>0</v>
      </c>
      <c r="P979" s="213" t="str">
        <f>INDEX('Policy Characteristics'!J:J,MATCH(PolicyLevers!$C979,'Policy Characteristics'!$C:$C,0))</f>
        <v>**Description:**0</v>
      </c>
      <c r="Q979" s="191">
        <f>INDEX('Policy Characteristics'!K:K,MATCH(PolicyLevers!$C979,'Policy Characteristics'!$C:$C,0))</f>
        <v>0</v>
      </c>
      <c r="R979" s="191">
        <f>INDEX('Policy Characteristics'!L:L,MATCH(PolicyLevers!$C979,'Policy Characteristics'!$C:$C,0))</f>
        <v>0</v>
      </c>
      <c r="S979" s="205">
        <f>INDEX('Policy Characteristics'!M:M,MATCH(PolicyLevers!$C979,'Policy Characteristics'!$C:$C,0))</f>
        <v>0</v>
      </c>
      <c r="T979" s="191">
        <f>INDEX('Policy Characteristics'!N:N,MATCH(PolicyLevers!$C979,'Policy Characteristics'!$C:$C,0))</f>
        <v>0</v>
      </c>
      <c r="U979" s="182">
        <f>INDEX('Policy Characteristics'!O:O,MATCH(PolicyLevers!$C979,'Policy Characteristics'!$C:$C,0))</f>
        <v>0</v>
      </c>
    </row>
    <row r="980" spans="1:21" s="182" customFormat="1" x14ac:dyDescent="0.25">
      <c r="A980" s="350" t="str">
        <f>INDEX('Policy Characteristics'!A:A,MATCH(PolicyLevers!$C980,'Policy Characteristics'!$C:$C,0))</f>
        <v>Cross-Sector</v>
      </c>
      <c r="B980" s="354" t="str">
        <f>INDEX('Policy Characteristics'!B:B,MATCH(PolicyLevers!$C980,'Policy Characteristics'!$C:$C,0))</f>
        <v>Fixed Energy Prices</v>
      </c>
      <c r="C980" s="189" t="str">
        <f t="shared" si="50"/>
        <v>Toggle Whether Policies Affect Energy Prices</v>
      </c>
      <c r="D980" s="191" t="s">
        <v>253</v>
      </c>
      <c r="E980" s="184"/>
      <c r="F980" s="191" t="s">
        <v>925</v>
      </c>
      <c r="G980" s="191"/>
      <c r="H980" s="43">
        <v>843</v>
      </c>
      <c r="I980" s="361" t="s">
        <v>332</v>
      </c>
      <c r="J980" s="189" t="str">
        <f>INDEX('Policy Characteristics'!D:D,MATCH(PolicyLevers!$C980,'Policy Characteristics'!$C:$C,0))</f>
        <v>Fixed Energy Prices</v>
      </c>
      <c r="K980" s="189" t="str">
        <f>INDEX('Policy Characteristics'!E:E,MATCH(PolicyLevers!$C980,'Policy Characteristics'!$C:$C,0))</f>
        <v>cross toggle whether policies affect energy prices</v>
      </c>
      <c r="L980" s="181">
        <f>INDEX('Policy Characteristics'!F:F,MATCH(PolicyLevers!$C980,'Policy Characteristics'!$C:$C,0))</f>
        <v>0</v>
      </c>
      <c r="M980" s="181">
        <f>INDEX('Policy Characteristics'!G:G,MATCH(PolicyLevers!$C980,'Policy Characteristics'!$C:$C,0))</f>
        <v>0</v>
      </c>
      <c r="N980" s="181">
        <f>INDEX('Policy Characteristics'!H:H,MATCH(PolicyLevers!$C980,'Policy Characteristics'!$C:$C,0))</f>
        <v>0</v>
      </c>
      <c r="O980" s="191">
        <f>INDEX('Policy Characteristics'!I:I,MATCH(PolicyLevers!$C980,'Policy Characteristics'!$C:$C,0))</f>
        <v>0</v>
      </c>
      <c r="P980" s="213" t="str">
        <f>INDEX('Policy Characteristics'!J:J,MATCH(PolicyLevers!$C980,'Policy Characteristics'!$C:$C,0))</f>
        <v>**Description:**0</v>
      </c>
      <c r="Q980" s="191">
        <f>INDEX('Policy Characteristics'!K:K,MATCH(PolicyLevers!$C980,'Policy Characteristics'!$C:$C,0))</f>
        <v>0</v>
      </c>
      <c r="R980" s="191">
        <f>INDEX('Policy Characteristics'!L:L,MATCH(PolicyLevers!$C980,'Policy Characteristics'!$C:$C,0))</f>
        <v>0</v>
      </c>
      <c r="S980" s="205">
        <f>INDEX('Policy Characteristics'!M:M,MATCH(PolicyLevers!$C980,'Policy Characteristics'!$C:$C,0))</f>
        <v>0</v>
      </c>
      <c r="T980" s="191">
        <f>INDEX('Policy Characteristics'!N:N,MATCH(PolicyLevers!$C980,'Policy Characteristics'!$C:$C,0))</f>
        <v>0</v>
      </c>
      <c r="U980" s="182">
        <f>INDEX('Policy Characteristics'!O:O,MATCH(PolicyLevers!$C980,'Policy Characteristics'!$C:$C,0))</f>
        <v>0</v>
      </c>
    </row>
    <row r="981" spans="1:21" s="182" customFormat="1" x14ac:dyDescent="0.25">
      <c r="A981" s="350" t="str">
        <f>INDEX('Policy Characteristics'!A:A,MATCH(PolicyLevers!$C981,'Policy Characteristics'!$C:$C,0))</f>
        <v>Cross-Sector</v>
      </c>
      <c r="B981" s="354" t="str">
        <f>INDEX('Policy Characteristics'!B:B,MATCH(PolicyLevers!$C981,'Policy Characteristics'!$C:$C,0))</f>
        <v>Fixed Energy Prices</v>
      </c>
      <c r="C981" s="189" t="str">
        <f t="shared" si="50"/>
        <v>Toggle Whether Policies Affect Energy Prices</v>
      </c>
      <c r="D981" s="191" t="s">
        <v>926</v>
      </c>
      <c r="E981" s="184"/>
      <c r="F981" s="191" t="s">
        <v>609</v>
      </c>
      <c r="G981" s="191"/>
      <c r="H981" s="183">
        <v>844</v>
      </c>
      <c r="I981" s="361" t="s">
        <v>332</v>
      </c>
      <c r="J981" s="189" t="str">
        <f>INDEX('Policy Characteristics'!D:D,MATCH(PolicyLevers!$C981,'Policy Characteristics'!$C:$C,0))</f>
        <v>Fixed Energy Prices</v>
      </c>
      <c r="K981" s="189" t="str">
        <f>INDEX('Policy Characteristics'!E:E,MATCH(PolicyLevers!$C981,'Policy Characteristics'!$C:$C,0))</f>
        <v>cross toggle whether policies affect energy prices</v>
      </c>
      <c r="L981" s="181">
        <f>INDEX('Policy Characteristics'!F:F,MATCH(PolicyLevers!$C981,'Policy Characteristics'!$C:$C,0))</f>
        <v>0</v>
      </c>
      <c r="M981" s="181">
        <f>INDEX('Policy Characteristics'!G:G,MATCH(PolicyLevers!$C981,'Policy Characteristics'!$C:$C,0))</f>
        <v>0</v>
      </c>
      <c r="N981" s="181">
        <f>INDEX('Policy Characteristics'!H:H,MATCH(PolicyLevers!$C981,'Policy Characteristics'!$C:$C,0))</f>
        <v>0</v>
      </c>
      <c r="O981" s="191">
        <f>INDEX('Policy Characteristics'!I:I,MATCH(PolicyLevers!$C981,'Policy Characteristics'!$C:$C,0))</f>
        <v>0</v>
      </c>
      <c r="P981" s="213" t="str">
        <f>INDEX('Policy Characteristics'!J:J,MATCH(PolicyLevers!$C981,'Policy Characteristics'!$C:$C,0))</f>
        <v>**Description:**0</v>
      </c>
      <c r="Q981" s="191">
        <f>INDEX('Policy Characteristics'!K:K,MATCH(PolicyLevers!$C981,'Policy Characteristics'!$C:$C,0))</f>
        <v>0</v>
      </c>
      <c r="R981" s="191">
        <f>INDEX('Policy Characteristics'!L:L,MATCH(PolicyLevers!$C981,'Policy Characteristics'!$C:$C,0))</f>
        <v>0</v>
      </c>
      <c r="S981" s="205">
        <f>INDEX('Policy Characteristics'!M:M,MATCH(PolicyLevers!$C981,'Policy Characteristics'!$C:$C,0))</f>
        <v>0</v>
      </c>
      <c r="T981" s="191">
        <f>INDEX('Policy Characteristics'!N:N,MATCH(PolicyLevers!$C981,'Policy Characteristics'!$C:$C,0))</f>
        <v>0</v>
      </c>
      <c r="U981" s="182">
        <f>INDEX('Policy Characteristics'!O:O,MATCH(PolicyLevers!$C981,'Policy Characteristics'!$C:$C,0))</f>
        <v>0</v>
      </c>
    </row>
    <row r="982" spans="1:21" s="182" customFormat="1" x14ac:dyDescent="0.25">
      <c r="A982" s="350" t="str">
        <f>INDEX('Policy Characteristics'!A:A,MATCH(PolicyLevers!$C982,'Policy Characteristics'!$C:$C,0))</f>
        <v>Cross-Sector</v>
      </c>
      <c r="B982" s="354" t="str">
        <f>INDEX('Policy Characteristics'!B:B,MATCH(PolicyLevers!$C982,'Policy Characteristics'!$C:$C,0))</f>
        <v>Fixed Energy Prices</v>
      </c>
      <c r="C982" s="189" t="str">
        <f t="shared" si="50"/>
        <v>Toggle Whether Policies Affect Energy Prices</v>
      </c>
      <c r="D982" s="191" t="s">
        <v>250</v>
      </c>
      <c r="E982" s="184"/>
      <c r="F982" s="191" t="s">
        <v>614</v>
      </c>
      <c r="G982" s="191"/>
      <c r="H982" s="43">
        <v>845</v>
      </c>
      <c r="I982" s="361" t="s">
        <v>332</v>
      </c>
      <c r="J982" s="189" t="str">
        <f>INDEX('Policy Characteristics'!D:D,MATCH(PolicyLevers!$C982,'Policy Characteristics'!$C:$C,0))</f>
        <v>Fixed Energy Prices</v>
      </c>
      <c r="K982" s="189" t="str">
        <f>INDEX('Policy Characteristics'!E:E,MATCH(PolicyLevers!$C982,'Policy Characteristics'!$C:$C,0))</f>
        <v>cross toggle whether policies affect energy prices</v>
      </c>
      <c r="L982" s="181">
        <f>INDEX('Policy Characteristics'!F:F,MATCH(PolicyLevers!$C982,'Policy Characteristics'!$C:$C,0))</f>
        <v>0</v>
      </c>
      <c r="M982" s="181">
        <f>INDEX('Policy Characteristics'!G:G,MATCH(PolicyLevers!$C982,'Policy Characteristics'!$C:$C,0))</f>
        <v>0</v>
      </c>
      <c r="N982" s="181">
        <f>INDEX('Policy Characteristics'!H:H,MATCH(PolicyLevers!$C982,'Policy Characteristics'!$C:$C,0))</f>
        <v>0</v>
      </c>
      <c r="O982" s="191">
        <f>INDEX('Policy Characteristics'!I:I,MATCH(PolicyLevers!$C982,'Policy Characteristics'!$C:$C,0))</f>
        <v>0</v>
      </c>
      <c r="P982" s="213" t="str">
        <f>INDEX('Policy Characteristics'!J:J,MATCH(PolicyLevers!$C982,'Policy Characteristics'!$C:$C,0))</f>
        <v>**Description:**0</v>
      </c>
      <c r="Q982" s="191">
        <f>INDEX('Policy Characteristics'!K:K,MATCH(PolicyLevers!$C982,'Policy Characteristics'!$C:$C,0))</f>
        <v>0</v>
      </c>
      <c r="R982" s="191">
        <f>INDEX('Policy Characteristics'!L:L,MATCH(PolicyLevers!$C982,'Policy Characteristics'!$C:$C,0))</f>
        <v>0</v>
      </c>
      <c r="S982" s="205">
        <f>INDEX('Policy Characteristics'!M:M,MATCH(PolicyLevers!$C982,'Policy Characteristics'!$C:$C,0))</f>
        <v>0</v>
      </c>
      <c r="T982" s="191">
        <f>INDEX('Policy Characteristics'!N:N,MATCH(PolicyLevers!$C982,'Policy Characteristics'!$C:$C,0))</f>
        <v>0</v>
      </c>
      <c r="U982" s="182">
        <f>INDEX('Policy Characteristics'!O:O,MATCH(PolicyLevers!$C982,'Policy Characteristics'!$C:$C,0))</f>
        <v>0</v>
      </c>
    </row>
    <row r="983" spans="1:21" s="182" customFormat="1" x14ac:dyDescent="0.25">
      <c r="A983" s="350" t="str">
        <f>INDEX('Policy Characteristics'!A:A,MATCH(PolicyLevers!$C983,'Policy Characteristics'!$C:$C,0))</f>
        <v>Cross-Sector</v>
      </c>
      <c r="B983" s="354" t="str">
        <f>INDEX('Policy Characteristics'!B:B,MATCH(PolicyLevers!$C983,'Policy Characteristics'!$C:$C,0))</f>
        <v>Fixed Energy Prices</v>
      </c>
      <c r="C983" s="189" t="str">
        <f t="shared" si="50"/>
        <v>Toggle Whether Policies Affect Energy Prices</v>
      </c>
      <c r="D983" s="191" t="s">
        <v>927</v>
      </c>
      <c r="E983" s="184"/>
      <c r="F983" s="191" t="s">
        <v>928</v>
      </c>
      <c r="G983" s="191"/>
      <c r="H983" s="183">
        <v>846</v>
      </c>
      <c r="I983" s="361" t="s">
        <v>332</v>
      </c>
      <c r="J983" s="189" t="str">
        <f>INDEX('Policy Characteristics'!D:D,MATCH(PolicyLevers!$C983,'Policy Characteristics'!$C:$C,0))</f>
        <v>Fixed Energy Prices</v>
      </c>
      <c r="K983" s="189" t="str">
        <f>INDEX('Policy Characteristics'!E:E,MATCH(PolicyLevers!$C983,'Policy Characteristics'!$C:$C,0))</f>
        <v>cross toggle whether policies affect energy prices</v>
      </c>
      <c r="L983" s="181">
        <f>INDEX('Policy Characteristics'!F:F,MATCH(PolicyLevers!$C983,'Policy Characteristics'!$C:$C,0))</f>
        <v>0</v>
      </c>
      <c r="M983" s="181">
        <f>INDEX('Policy Characteristics'!G:G,MATCH(PolicyLevers!$C983,'Policy Characteristics'!$C:$C,0))</f>
        <v>0</v>
      </c>
      <c r="N983" s="181">
        <f>INDEX('Policy Characteristics'!H:H,MATCH(PolicyLevers!$C983,'Policy Characteristics'!$C:$C,0))</f>
        <v>0</v>
      </c>
      <c r="O983" s="191">
        <f>INDEX('Policy Characteristics'!I:I,MATCH(PolicyLevers!$C983,'Policy Characteristics'!$C:$C,0))</f>
        <v>0</v>
      </c>
      <c r="P983" s="213" t="str">
        <f>INDEX('Policy Characteristics'!J:J,MATCH(PolicyLevers!$C983,'Policy Characteristics'!$C:$C,0))</f>
        <v>**Description:**0</v>
      </c>
      <c r="Q983" s="191">
        <f>INDEX('Policy Characteristics'!K:K,MATCH(PolicyLevers!$C983,'Policy Characteristics'!$C:$C,0))</f>
        <v>0</v>
      </c>
      <c r="R983" s="191">
        <f>INDEX('Policy Characteristics'!L:L,MATCH(PolicyLevers!$C983,'Policy Characteristics'!$C:$C,0))</f>
        <v>0</v>
      </c>
      <c r="S983" s="205">
        <f>INDEX('Policy Characteristics'!M:M,MATCH(PolicyLevers!$C983,'Policy Characteristics'!$C:$C,0))</f>
        <v>0</v>
      </c>
      <c r="T983" s="191">
        <f>INDEX('Policy Characteristics'!N:N,MATCH(PolicyLevers!$C983,'Policy Characteristics'!$C:$C,0))</f>
        <v>0</v>
      </c>
      <c r="U983" s="182">
        <f>INDEX('Policy Characteristics'!O:O,MATCH(PolicyLevers!$C983,'Policy Characteristics'!$C:$C,0))</f>
        <v>0</v>
      </c>
    </row>
    <row r="984" spans="1:21" s="182" customFormat="1" x14ac:dyDescent="0.25">
      <c r="A984" s="350" t="str">
        <f>INDEX('Policy Characteristics'!A:A,MATCH(PolicyLevers!$C984,'Policy Characteristics'!$C:$C,0))</f>
        <v>Cross-Sector</v>
      </c>
      <c r="B984" s="354" t="str">
        <f>INDEX('Policy Characteristics'!B:B,MATCH(PolicyLevers!$C984,'Policy Characteristics'!$C:$C,0))</f>
        <v>Fixed Energy Prices</v>
      </c>
      <c r="C984" s="189" t="str">
        <f t="shared" si="50"/>
        <v>Toggle Whether Policies Affect Energy Prices</v>
      </c>
      <c r="D984" s="191" t="s">
        <v>254</v>
      </c>
      <c r="E984" s="184"/>
      <c r="F984" s="191" t="s">
        <v>929</v>
      </c>
      <c r="G984" s="191"/>
      <c r="H984" s="43">
        <v>847</v>
      </c>
      <c r="I984" s="361" t="s">
        <v>332</v>
      </c>
      <c r="J984" s="189" t="str">
        <f>INDEX('Policy Characteristics'!D:D,MATCH(PolicyLevers!$C984,'Policy Characteristics'!$C:$C,0))</f>
        <v>Fixed Energy Prices</v>
      </c>
      <c r="K984" s="189" t="str">
        <f>INDEX('Policy Characteristics'!E:E,MATCH(PolicyLevers!$C984,'Policy Characteristics'!$C:$C,0))</f>
        <v>cross toggle whether policies affect energy prices</v>
      </c>
      <c r="L984" s="181">
        <f>INDEX('Policy Characteristics'!F:F,MATCH(PolicyLevers!$C984,'Policy Characteristics'!$C:$C,0))</f>
        <v>0</v>
      </c>
      <c r="M984" s="181">
        <f>INDEX('Policy Characteristics'!G:G,MATCH(PolicyLevers!$C984,'Policy Characteristics'!$C:$C,0))</f>
        <v>0</v>
      </c>
      <c r="N984" s="181">
        <f>INDEX('Policy Characteristics'!H:H,MATCH(PolicyLevers!$C984,'Policy Characteristics'!$C:$C,0))</f>
        <v>0</v>
      </c>
      <c r="O984" s="191">
        <f>INDEX('Policy Characteristics'!I:I,MATCH(PolicyLevers!$C984,'Policy Characteristics'!$C:$C,0))</f>
        <v>0</v>
      </c>
      <c r="P984" s="213" t="str">
        <f>INDEX('Policy Characteristics'!J:J,MATCH(PolicyLevers!$C984,'Policy Characteristics'!$C:$C,0))</f>
        <v>**Description:**0</v>
      </c>
      <c r="Q984" s="191">
        <f>INDEX('Policy Characteristics'!K:K,MATCH(PolicyLevers!$C984,'Policy Characteristics'!$C:$C,0))</f>
        <v>0</v>
      </c>
      <c r="R984" s="191">
        <f>INDEX('Policy Characteristics'!L:L,MATCH(PolicyLevers!$C984,'Policy Characteristics'!$C:$C,0))</f>
        <v>0</v>
      </c>
      <c r="S984" s="205">
        <f>INDEX('Policy Characteristics'!M:M,MATCH(PolicyLevers!$C984,'Policy Characteristics'!$C:$C,0))</f>
        <v>0</v>
      </c>
      <c r="T984" s="191">
        <f>INDEX('Policy Characteristics'!N:N,MATCH(PolicyLevers!$C984,'Policy Characteristics'!$C:$C,0))</f>
        <v>0</v>
      </c>
      <c r="U984" s="182">
        <f>INDEX('Policy Characteristics'!O:O,MATCH(PolicyLevers!$C984,'Policy Characteristics'!$C:$C,0))</f>
        <v>0</v>
      </c>
    </row>
    <row r="985" spans="1:21" s="182" customFormat="1" x14ac:dyDescent="0.25">
      <c r="A985" s="350" t="str">
        <f>INDEX('Policy Characteristics'!A:A,MATCH(PolicyLevers!$C985,'Policy Characteristics'!$C:$C,0))</f>
        <v>Cross-Sector</v>
      </c>
      <c r="B985" s="353" t="str">
        <f>INDEX('Policy Characteristics'!B:B,MATCH(PolicyLevers!$C985,'Policy Characteristics'!$C:$C,0))</f>
        <v>Fuel Price Deregulation</v>
      </c>
      <c r="C985" s="182" t="s">
        <v>1069</v>
      </c>
      <c r="D985" s="191" t="s">
        <v>251</v>
      </c>
      <c r="E985" s="184"/>
      <c r="F985" s="191" t="s">
        <v>579</v>
      </c>
      <c r="G985" s="191"/>
      <c r="H985" s="43">
        <v>723</v>
      </c>
      <c r="I985" s="361" t="s">
        <v>332</v>
      </c>
      <c r="J985" s="182" t="str">
        <f>INDEX('Policy Characteristics'!D:D,MATCH(PolicyLevers!$C985,'Policy Characteristics'!$C:$C,0))</f>
        <v>Fuel Price Deregulation</v>
      </c>
      <c r="K985" s="182" t="str">
        <f>INDEX('Policy Characteristics'!E:E,MATCH(PolicyLevers!$C985,'Policy Characteristics'!$C:$C,0))</f>
        <v>cross fuel price deregulation</v>
      </c>
      <c r="L985" s="185">
        <f>INDEX('Policy Characteristics'!F:F,MATCH(PolicyLevers!$C985,'Policy Characteristics'!$C:$C,0))</f>
        <v>0</v>
      </c>
      <c r="M985" s="185">
        <f>INDEX('Policy Characteristics'!G:G,MATCH(PolicyLevers!$C985,'Policy Characteristics'!$C:$C,0))</f>
        <v>1</v>
      </c>
      <c r="N985" s="185">
        <f>INDEX('Policy Characteristics'!H:H,MATCH(PolicyLevers!$C985,'Policy Characteristics'!$C:$C,0))</f>
        <v>0.01</v>
      </c>
      <c r="O985" s="184" t="str">
        <f>INDEX('Policy Characteristics'!I:I,MATCH(PolicyLevers!$C985,'Policy Characteristics'!$C:$C,0))</f>
        <v>% of price deregulated</v>
      </c>
      <c r="P985" s="186">
        <f>INDEX('Policy Characteristics'!J:J,MATCH(PolicyLevers!$C985,'Policy Characteristics'!$C:$C,0))</f>
        <v>0</v>
      </c>
      <c r="Q985" s="191" t="str">
        <f>INDEX('Policy Characteristics'!K:K,MATCH(PolicyLevers!$C985,'Policy Characteristics'!$C:$C,0))</f>
        <v>fuels.html#fuel-price-deregulation</v>
      </c>
      <c r="R985" s="191">
        <f>INDEX('Policy Characteristics'!L:L,MATCH(PolicyLevers!$C985,'Policy Characteristics'!$C:$C,0))</f>
        <v>0</v>
      </c>
      <c r="S985" s="205">
        <f>INDEX('Policy Characteristics'!M:M,MATCH(PolicyLevers!$C985,'Policy Characteristics'!$C:$C,0))</f>
        <v>0</v>
      </c>
      <c r="T985" s="191">
        <f>INDEX('Policy Characteristics'!N:N,MATCH(PolicyLevers!$C985,'Policy Characteristics'!$C:$C,0))</f>
        <v>0</v>
      </c>
      <c r="U985" s="182">
        <f>INDEX('Policy Characteristics'!O:O,MATCH(PolicyLevers!$C985,'Policy Characteristics'!$C:$C,0))</f>
        <v>0</v>
      </c>
    </row>
    <row r="986" spans="1:21" s="182" customFormat="1" x14ac:dyDescent="0.25">
      <c r="A986" s="350" t="str">
        <f>INDEX('Policy Characteristics'!A:A,MATCH(PolicyLevers!$C986,'Policy Characteristics'!$C:$C,0))</f>
        <v>Cross-Sector</v>
      </c>
      <c r="B986" s="354" t="str">
        <f>INDEX('Policy Characteristics'!B:B,MATCH(PolicyLevers!$C986,'Policy Characteristics'!$C:$C,0))</f>
        <v>Fuel Price Deregulation</v>
      </c>
      <c r="C986" s="189" t="str">
        <f t="shared" ref="C986:C999" si="51">C$985</f>
        <v>Fuel Price Deregulation</v>
      </c>
      <c r="D986" s="191" t="s">
        <v>255</v>
      </c>
      <c r="E986" s="184"/>
      <c r="F986" s="191" t="s">
        <v>741</v>
      </c>
      <c r="G986" s="191"/>
      <c r="H986" s="43">
        <v>724</v>
      </c>
      <c r="I986" s="361" t="s">
        <v>332</v>
      </c>
      <c r="J986" s="189" t="str">
        <f>INDEX('Policy Characteristics'!D:D,MATCH(PolicyLevers!$C986,'Policy Characteristics'!$C:$C,0))</f>
        <v>Fuel Price Deregulation</v>
      </c>
      <c r="K986" s="189" t="str">
        <f>INDEX('Policy Characteristics'!E:E,MATCH(PolicyLevers!$C986,'Policy Characteristics'!$C:$C,0))</f>
        <v>cross fuel price deregulation</v>
      </c>
      <c r="L986" s="181">
        <f>INDEX('Policy Characteristics'!F:F,MATCH(PolicyLevers!$C986,'Policy Characteristics'!$C:$C,0))</f>
        <v>0</v>
      </c>
      <c r="M986" s="181">
        <f>INDEX('Policy Characteristics'!G:G,MATCH(PolicyLevers!$C986,'Policy Characteristics'!$C:$C,0))</f>
        <v>1</v>
      </c>
      <c r="N986" s="181">
        <f>INDEX('Policy Characteristics'!H:H,MATCH(PolicyLevers!$C986,'Policy Characteristics'!$C:$C,0))</f>
        <v>0.01</v>
      </c>
      <c r="O986" s="191" t="str">
        <f>INDEX('Policy Characteristics'!I:I,MATCH(PolicyLevers!$C986,'Policy Characteristics'!$C:$C,0))</f>
        <v>% of price deregulated</v>
      </c>
      <c r="P986" s="186">
        <f>INDEX('Policy Characteristics'!J:J,MATCH(PolicyLevers!$C986,'Policy Characteristics'!$C:$C,0))</f>
        <v>0</v>
      </c>
      <c r="Q986" s="191" t="str">
        <f>INDEX('Policy Characteristics'!K:K,MATCH(PolicyLevers!$C986,'Policy Characteristics'!$C:$C,0))</f>
        <v>fuels.html#fuel-price-deregulation</v>
      </c>
      <c r="R986" s="191">
        <f>INDEX('Policy Characteristics'!L:L,MATCH(PolicyLevers!$C986,'Policy Characteristics'!$C:$C,0))</f>
        <v>0</v>
      </c>
      <c r="S986" s="205">
        <f>INDEX('Policy Characteristics'!M:M,MATCH(PolicyLevers!$C986,'Policy Characteristics'!$C:$C,0))</f>
        <v>0</v>
      </c>
      <c r="T986" s="191">
        <f>INDEX('Policy Characteristics'!N:N,MATCH(PolicyLevers!$C986,'Policy Characteristics'!$C:$C,0))</f>
        <v>0</v>
      </c>
      <c r="U986" s="182">
        <f>INDEX('Policy Characteristics'!O:O,MATCH(PolicyLevers!$C986,'Policy Characteristics'!$C:$C,0))</f>
        <v>0</v>
      </c>
    </row>
    <row r="987" spans="1:21" s="182" customFormat="1" x14ac:dyDescent="0.25">
      <c r="A987" s="350" t="str">
        <f>INDEX('Policy Characteristics'!A:A,MATCH(PolicyLevers!$C987,'Policy Characteristics'!$C:$C,0))</f>
        <v>Cross-Sector</v>
      </c>
      <c r="B987" s="354" t="str">
        <f>INDEX('Policy Characteristics'!B:B,MATCH(PolicyLevers!$C987,'Policy Characteristics'!$C:$C,0))</f>
        <v>Fuel Price Deregulation</v>
      </c>
      <c r="C987" s="189" t="str">
        <f t="shared" si="51"/>
        <v>Fuel Price Deregulation</v>
      </c>
      <c r="D987" s="191" t="s">
        <v>1035</v>
      </c>
      <c r="E987" s="184"/>
      <c r="F987" s="191" t="s">
        <v>589</v>
      </c>
      <c r="G987" s="191"/>
      <c r="H987" s="43">
        <v>725</v>
      </c>
      <c r="I987" s="361" t="s">
        <v>332</v>
      </c>
      <c r="J987" s="189" t="str">
        <f>INDEX('Policy Characteristics'!D:D,MATCH(PolicyLevers!$C987,'Policy Characteristics'!$C:$C,0))</f>
        <v>Fuel Price Deregulation</v>
      </c>
      <c r="K987" s="189" t="str">
        <f>INDEX('Policy Characteristics'!E:E,MATCH(PolicyLevers!$C987,'Policy Characteristics'!$C:$C,0))</f>
        <v>cross fuel price deregulation</v>
      </c>
      <c r="L987" s="181">
        <f>INDEX('Policy Characteristics'!F:F,MATCH(PolicyLevers!$C987,'Policy Characteristics'!$C:$C,0))</f>
        <v>0</v>
      </c>
      <c r="M987" s="181">
        <f>INDEX('Policy Characteristics'!G:G,MATCH(PolicyLevers!$C987,'Policy Characteristics'!$C:$C,0))</f>
        <v>1</v>
      </c>
      <c r="N987" s="181">
        <f>INDEX('Policy Characteristics'!H:H,MATCH(PolicyLevers!$C987,'Policy Characteristics'!$C:$C,0))</f>
        <v>0.01</v>
      </c>
      <c r="O987" s="191" t="str">
        <f>INDEX('Policy Characteristics'!I:I,MATCH(PolicyLevers!$C987,'Policy Characteristics'!$C:$C,0))</f>
        <v>% of price deregulated</v>
      </c>
      <c r="P987" s="186">
        <f>INDEX('Policy Characteristics'!J:J,MATCH(PolicyLevers!$C987,'Policy Characteristics'!$C:$C,0))</f>
        <v>0</v>
      </c>
      <c r="Q987" s="191" t="str">
        <f>INDEX('Policy Characteristics'!K:K,MATCH(PolicyLevers!$C987,'Policy Characteristics'!$C:$C,0))</f>
        <v>fuels.html#fuel-price-deregulation</v>
      </c>
      <c r="R987" s="191">
        <f>INDEX('Policy Characteristics'!L:L,MATCH(PolicyLevers!$C987,'Policy Characteristics'!$C:$C,0))</f>
        <v>0</v>
      </c>
      <c r="S987" s="205">
        <f>INDEX('Policy Characteristics'!M:M,MATCH(PolicyLevers!$C987,'Policy Characteristics'!$C:$C,0))</f>
        <v>0</v>
      </c>
      <c r="T987" s="191">
        <f>INDEX('Policy Characteristics'!N:N,MATCH(PolicyLevers!$C987,'Policy Characteristics'!$C:$C,0))</f>
        <v>0</v>
      </c>
      <c r="U987" s="182">
        <f>INDEX('Policy Characteristics'!O:O,MATCH(PolicyLevers!$C987,'Policy Characteristics'!$C:$C,0))</f>
        <v>0</v>
      </c>
    </row>
    <row r="988" spans="1:21" s="182" customFormat="1" x14ac:dyDescent="0.25">
      <c r="A988" s="350" t="str">
        <f>INDEX('Policy Characteristics'!A:A,MATCH(PolicyLevers!$C988,'Policy Characteristics'!$C:$C,0))</f>
        <v>Cross-Sector</v>
      </c>
      <c r="B988" s="354" t="str">
        <f>INDEX('Policy Characteristics'!B:B,MATCH(PolicyLevers!$C988,'Policy Characteristics'!$C:$C,0))</f>
        <v>Fuel Price Deregulation</v>
      </c>
      <c r="C988" s="189" t="str">
        <f t="shared" si="51"/>
        <v>Fuel Price Deregulation</v>
      </c>
      <c r="D988" s="191" t="s">
        <v>1042</v>
      </c>
      <c r="E988" s="184"/>
      <c r="F988" s="191" t="s">
        <v>601</v>
      </c>
      <c r="G988" s="191"/>
      <c r="H988" s="43">
        <v>726</v>
      </c>
      <c r="I988" s="361" t="s">
        <v>332</v>
      </c>
      <c r="J988" s="189" t="str">
        <f>INDEX('Policy Characteristics'!D:D,MATCH(PolicyLevers!$C988,'Policy Characteristics'!$C:$C,0))</f>
        <v>Fuel Price Deregulation</v>
      </c>
      <c r="K988" s="189" t="str">
        <f>INDEX('Policy Characteristics'!E:E,MATCH(PolicyLevers!$C988,'Policy Characteristics'!$C:$C,0))</f>
        <v>cross fuel price deregulation</v>
      </c>
      <c r="L988" s="181">
        <f>INDEX('Policy Characteristics'!F:F,MATCH(PolicyLevers!$C988,'Policy Characteristics'!$C:$C,0))</f>
        <v>0</v>
      </c>
      <c r="M988" s="181">
        <f>INDEX('Policy Characteristics'!G:G,MATCH(PolicyLevers!$C988,'Policy Characteristics'!$C:$C,0))</f>
        <v>1</v>
      </c>
      <c r="N988" s="181">
        <f>INDEX('Policy Characteristics'!H:H,MATCH(PolicyLevers!$C988,'Policy Characteristics'!$C:$C,0))</f>
        <v>0.01</v>
      </c>
      <c r="O988" s="191" t="str">
        <f>INDEX('Policy Characteristics'!I:I,MATCH(PolicyLevers!$C988,'Policy Characteristics'!$C:$C,0))</f>
        <v>% of price deregulated</v>
      </c>
      <c r="P988" s="186">
        <f>INDEX('Policy Characteristics'!J:J,MATCH(PolicyLevers!$C988,'Policy Characteristics'!$C:$C,0))</f>
        <v>0</v>
      </c>
      <c r="Q988" s="191" t="str">
        <f>INDEX('Policy Characteristics'!K:K,MATCH(PolicyLevers!$C988,'Policy Characteristics'!$C:$C,0))</f>
        <v>fuels.html#fuel-price-deregulation</v>
      </c>
      <c r="R988" s="191">
        <f>INDEX('Policy Characteristics'!L:L,MATCH(PolicyLevers!$C988,'Policy Characteristics'!$C:$C,0))</f>
        <v>0</v>
      </c>
      <c r="S988" s="205">
        <f>INDEX('Policy Characteristics'!M:M,MATCH(PolicyLevers!$C988,'Policy Characteristics'!$C:$C,0))</f>
        <v>0</v>
      </c>
      <c r="T988" s="191">
        <f>INDEX('Policy Characteristics'!N:N,MATCH(PolicyLevers!$C988,'Policy Characteristics'!$C:$C,0))</f>
        <v>0</v>
      </c>
      <c r="U988" s="182">
        <f>INDEX('Policy Characteristics'!O:O,MATCH(PolicyLevers!$C988,'Policy Characteristics'!$C:$C,0))</f>
        <v>0</v>
      </c>
    </row>
    <row r="989" spans="1:21" s="182" customFormat="1" x14ac:dyDescent="0.25">
      <c r="A989" s="350" t="str">
        <f>INDEX('Policy Characteristics'!A:A,MATCH(PolicyLevers!$C989,'Policy Characteristics'!$C:$C,0))</f>
        <v>Cross-Sector</v>
      </c>
      <c r="B989" s="354" t="str">
        <f>INDEX('Policy Characteristics'!B:B,MATCH(PolicyLevers!$C989,'Policy Characteristics'!$C:$C,0))</f>
        <v>Fuel Price Deregulation</v>
      </c>
      <c r="C989" s="189" t="str">
        <f t="shared" si="51"/>
        <v>Fuel Price Deregulation</v>
      </c>
      <c r="D989" s="191" t="s">
        <v>257</v>
      </c>
      <c r="E989" s="184"/>
      <c r="F989" s="191" t="s">
        <v>923</v>
      </c>
      <c r="G989" s="191"/>
      <c r="H989" s="43">
        <v>727</v>
      </c>
      <c r="I989" s="361" t="s">
        <v>332</v>
      </c>
      <c r="J989" s="189" t="str">
        <f>INDEX('Policy Characteristics'!D:D,MATCH(PolicyLevers!$C989,'Policy Characteristics'!$C:$C,0))</f>
        <v>Fuel Price Deregulation</v>
      </c>
      <c r="K989" s="189" t="str">
        <f>INDEX('Policy Characteristics'!E:E,MATCH(PolicyLevers!$C989,'Policy Characteristics'!$C:$C,0))</f>
        <v>cross fuel price deregulation</v>
      </c>
      <c r="L989" s="181">
        <f>INDEX('Policy Characteristics'!F:F,MATCH(PolicyLevers!$C989,'Policy Characteristics'!$C:$C,0))</f>
        <v>0</v>
      </c>
      <c r="M989" s="181">
        <f>INDEX('Policy Characteristics'!G:G,MATCH(PolicyLevers!$C989,'Policy Characteristics'!$C:$C,0))</f>
        <v>1</v>
      </c>
      <c r="N989" s="181">
        <f>INDEX('Policy Characteristics'!H:H,MATCH(PolicyLevers!$C989,'Policy Characteristics'!$C:$C,0))</f>
        <v>0.01</v>
      </c>
      <c r="O989" s="191" t="str">
        <f>INDEX('Policy Characteristics'!I:I,MATCH(PolicyLevers!$C989,'Policy Characteristics'!$C:$C,0))</f>
        <v>% of price deregulated</v>
      </c>
      <c r="P989" s="186">
        <f>INDEX('Policy Characteristics'!J:J,MATCH(PolicyLevers!$C989,'Policy Characteristics'!$C:$C,0))</f>
        <v>0</v>
      </c>
      <c r="Q989" s="191" t="str">
        <f>INDEX('Policy Characteristics'!K:K,MATCH(PolicyLevers!$C989,'Policy Characteristics'!$C:$C,0))</f>
        <v>fuels.html#fuel-price-deregulation</v>
      </c>
      <c r="R989" s="191">
        <f>INDEX('Policy Characteristics'!L:L,MATCH(PolicyLevers!$C989,'Policy Characteristics'!$C:$C,0))</f>
        <v>0</v>
      </c>
      <c r="S989" s="205">
        <f>INDEX('Policy Characteristics'!M:M,MATCH(PolicyLevers!$C989,'Policy Characteristics'!$C:$C,0))</f>
        <v>0</v>
      </c>
      <c r="T989" s="191">
        <f>INDEX('Policy Characteristics'!N:N,MATCH(PolicyLevers!$C989,'Policy Characteristics'!$C:$C,0))</f>
        <v>0</v>
      </c>
      <c r="U989" s="182">
        <f>INDEX('Policy Characteristics'!O:O,MATCH(PolicyLevers!$C989,'Policy Characteristics'!$C:$C,0))</f>
        <v>0</v>
      </c>
    </row>
    <row r="990" spans="1:21" s="182" customFormat="1" x14ac:dyDescent="0.25">
      <c r="A990" s="350" t="str">
        <f>INDEX('Policy Characteristics'!A:A,MATCH(PolicyLevers!$C990,'Policy Characteristics'!$C:$C,0))</f>
        <v>Cross-Sector</v>
      </c>
      <c r="B990" s="354" t="str">
        <f>INDEX('Policy Characteristics'!B:B,MATCH(PolicyLevers!$C990,'Policy Characteristics'!$C:$C,0))</f>
        <v>Fuel Price Deregulation</v>
      </c>
      <c r="C990" s="189" t="str">
        <f t="shared" si="51"/>
        <v>Fuel Price Deregulation</v>
      </c>
      <c r="D990" s="191" t="s">
        <v>256</v>
      </c>
      <c r="E990" s="184"/>
      <c r="F990" s="191" t="s">
        <v>924</v>
      </c>
      <c r="G990" s="191"/>
      <c r="H990" s="43">
        <v>728</v>
      </c>
      <c r="I990" s="361" t="s">
        <v>332</v>
      </c>
      <c r="J990" s="189" t="str">
        <f>INDEX('Policy Characteristics'!D:D,MATCH(PolicyLevers!$C990,'Policy Characteristics'!$C:$C,0))</f>
        <v>Fuel Price Deregulation</v>
      </c>
      <c r="K990" s="189" t="str">
        <f>INDEX('Policy Characteristics'!E:E,MATCH(PolicyLevers!$C990,'Policy Characteristics'!$C:$C,0))</f>
        <v>cross fuel price deregulation</v>
      </c>
      <c r="L990" s="181">
        <f>INDEX('Policy Characteristics'!F:F,MATCH(PolicyLevers!$C990,'Policy Characteristics'!$C:$C,0))</f>
        <v>0</v>
      </c>
      <c r="M990" s="181">
        <f>INDEX('Policy Characteristics'!G:G,MATCH(PolicyLevers!$C990,'Policy Characteristics'!$C:$C,0))</f>
        <v>1</v>
      </c>
      <c r="N990" s="181">
        <f>INDEX('Policy Characteristics'!H:H,MATCH(PolicyLevers!$C990,'Policy Characteristics'!$C:$C,0))</f>
        <v>0.01</v>
      </c>
      <c r="O990" s="191" t="str">
        <f>INDEX('Policy Characteristics'!I:I,MATCH(PolicyLevers!$C990,'Policy Characteristics'!$C:$C,0))</f>
        <v>% of price deregulated</v>
      </c>
      <c r="P990" s="186">
        <f>INDEX('Policy Characteristics'!J:J,MATCH(PolicyLevers!$C990,'Policy Characteristics'!$C:$C,0))</f>
        <v>0</v>
      </c>
      <c r="Q990" s="191" t="str">
        <f>INDEX('Policy Characteristics'!K:K,MATCH(PolicyLevers!$C990,'Policy Characteristics'!$C:$C,0))</f>
        <v>fuels.html#fuel-price-deregulation</v>
      </c>
      <c r="R990" s="191">
        <f>INDEX('Policy Characteristics'!L:L,MATCH(PolicyLevers!$C990,'Policy Characteristics'!$C:$C,0))</f>
        <v>0</v>
      </c>
      <c r="S990" s="205">
        <f>INDEX('Policy Characteristics'!M:M,MATCH(PolicyLevers!$C990,'Policy Characteristics'!$C:$C,0))</f>
        <v>0</v>
      </c>
      <c r="T990" s="191">
        <f>INDEX('Policy Characteristics'!N:N,MATCH(PolicyLevers!$C990,'Policy Characteristics'!$C:$C,0))</f>
        <v>0</v>
      </c>
      <c r="U990" s="182">
        <f>INDEX('Policy Characteristics'!O:O,MATCH(PolicyLevers!$C990,'Policy Characteristics'!$C:$C,0))</f>
        <v>0</v>
      </c>
    </row>
    <row r="991" spans="1:21" s="182" customFormat="1" x14ac:dyDescent="0.25">
      <c r="A991" s="350" t="str">
        <f>INDEX('Policy Characteristics'!A:A,MATCH(PolicyLevers!$C991,'Policy Characteristics'!$C:$C,0))</f>
        <v>Cross-Sector</v>
      </c>
      <c r="B991" s="354" t="str">
        <f>INDEX('Policy Characteristics'!B:B,MATCH(PolicyLevers!$C991,'Policy Characteristics'!$C:$C,0))</f>
        <v>Fuel Price Deregulation</v>
      </c>
      <c r="C991" s="189" t="str">
        <f t="shared" si="51"/>
        <v>Fuel Price Deregulation</v>
      </c>
      <c r="D991" s="191" t="s">
        <v>1045</v>
      </c>
      <c r="E991" s="184"/>
      <c r="F991" s="191" t="s">
        <v>1046</v>
      </c>
      <c r="G991" s="191"/>
      <c r="H991" s="43">
        <v>729</v>
      </c>
      <c r="I991" s="361" t="s">
        <v>332</v>
      </c>
      <c r="J991" s="189" t="str">
        <f>INDEX('Policy Characteristics'!D:D,MATCH(PolicyLevers!$C991,'Policy Characteristics'!$C:$C,0))</f>
        <v>Fuel Price Deregulation</v>
      </c>
      <c r="K991" s="189" t="str">
        <f>INDEX('Policy Characteristics'!E:E,MATCH(PolicyLevers!$C991,'Policy Characteristics'!$C:$C,0))</f>
        <v>cross fuel price deregulation</v>
      </c>
      <c r="L991" s="181">
        <f>INDEX('Policy Characteristics'!F:F,MATCH(PolicyLevers!$C991,'Policy Characteristics'!$C:$C,0))</f>
        <v>0</v>
      </c>
      <c r="M991" s="181">
        <f>INDEX('Policy Characteristics'!G:G,MATCH(PolicyLevers!$C991,'Policy Characteristics'!$C:$C,0))</f>
        <v>1</v>
      </c>
      <c r="N991" s="181">
        <f>INDEX('Policy Characteristics'!H:H,MATCH(PolicyLevers!$C991,'Policy Characteristics'!$C:$C,0))</f>
        <v>0.01</v>
      </c>
      <c r="O991" s="191" t="str">
        <f>INDEX('Policy Characteristics'!I:I,MATCH(PolicyLevers!$C991,'Policy Characteristics'!$C:$C,0))</f>
        <v>% of price deregulated</v>
      </c>
      <c r="P991" s="186">
        <f>INDEX('Policy Characteristics'!J:J,MATCH(PolicyLevers!$C991,'Policy Characteristics'!$C:$C,0))</f>
        <v>0</v>
      </c>
      <c r="Q991" s="191" t="str">
        <f>INDEX('Policy Characteristics'!K:K,MATCH(PolicyLevers!$C991,'Policy Characteristics'!$C:$C,0))</f>
        <v>fuels.html#fuel-price-deregulation</v>
      </c>
      <c r="R991" s="191">
        <f>INDEX('Policy Characteristics'!L:L,MATCH(PolicyLevers!$C991,'Policy Characteristics'!$C:$C,0))</f>
        <v>0</v>
      </c>
      <c r="S991" s="205">
        <f>INDEX('Policy Characteristics'!M:M,MATCH(PolicyLevers!$C991,'Policy Characteristics'!$C:$C,0))</f>
        <v>0</v>
      </c>
      <c r="T991" s="191">
        <f>INDEX('Policy Characteristics'!N:N,MATCH(PolicyLevers!$C991,'Policy Characteristics'!$C:$C,0))</f>
        <v>0</v>
      </c>
      <c r="U991" s="182">
        <f>INDEX('Policy Characteristics'!O:O,MATCH(PolicyLevers!$C991,'Policy Characteristics'!$C:$C,0))</f>
        <v>0</v>
      </c>
    </row>
    <row r="992" spans="1:21" s="182" customFormat="1" x14ac:dyDescent="0.25">
      <c r="A992" s="350" t="str">
        <f>INDEX('Policy Characteristics'!A:A,MATCH(PolicyLevers!$C992,'Policy Characteristics'!$C:$C,0))</f>
        <v>Cross-Sector</v>
      </c>
      <c r="B992" s="354" t="str">
        <f>INDEX('Policy Characteristics'!B:B,MATCH(PolicyLevers!$C992,'Policy Characteristics'!$C:$C,0))</f>
        <v>Fuel Price Deregulation</v>
      </c>
      <c r="C992" s="189" t="str">
        <f t="shared" si="51"/>
        <v>Fuel Price Deregulation</v>
      </c>
      <c r="D992" s="191" t="s">
        <v>1047</v>
      </c>
      <c r="E992" s="184"/>
      <c r="F992" s="191" t="s">
        <v>1048</v>
      </c>
      <c r="G992" s="191"/>
      <c r="H992" s="43">
        <v>730</v>
      </c>
      <c r="I992" s="361" t="s">
        <v>332</v>
      </c>
      <c r="J992" s="189" t="str">
        <f>INDEX('Policy Characteristics'!D:D,MATCH(PolicyLevers!$C992,'Policy Characteristics'!$C:$C,0))</f>
        <v>Fuel Price Deregulation</v>
      </c>
      <c r="K992" s="189" t="str">
        <f>INDEX('Policy Characteristics'!E:E,MATCH(PolicyLevers!$C992,'Policy Characteristics'!$C:$C,0))</f>
        <v>cross fuel price deregulation</v>
      </c>
      <c r="L992" s="181">
        <f>INDEX('Policy Characteristics'!F:F,MATCH(PolicyLevers!$C992,'Policy Characteristics'!$C:$C,0))</f>
        <v>0</v>
      </c>
      <c r="M992" s="181">
        <f>INDEX('Policy Characteristics'!G:G,MATCH(PolicyLevers!$C992,'Policy Characteristics'!$C:$C,0))</f>
        <v>1</v>
      </c>
      <c r="N992" s="181">
        <f>INDEX('Policy Characteristics'!H:H,MATCH(PolicyLevers!$C992,'Policy Characteristics'!$C:$C,0))</f>
        <v>0.01</v>
      </c>
      <c r="O992" s="191" t="str">
        <f>INDEX('Policy Characteristics'!I:I,MATCH(PolicyLevers!$C992,'Policy Characteristics'!$C:$C,0))</f>
        <v>% of price deregulated</v>
      </c>
      <c r="P992" s="186">
        <f>INDEX('Policy Characteristics'!J:J,MATCH(PolicyLevers!$C992,'Policy Characteristics'!$C:$C,0))</f>
        <v>0</v>
      </c>
      <c r="Q992" s="191" t="str">
        <f>INDEX('Policy Characteristics'!K:K,MATCH(PolicyLevers!$C992,'Policy Characteristics'!$C:$C,0))</f>
        <v>fuels.html#fuel-price-deregulation</v>
      </c>
      <c r="R992" s="191">
        <f>INDEX('Policy Characteristics'!L:L,MATCH(PolicyLevers!$C992,'Policy Characteristics'!$C:$C,0))</f>
        <v>0</v>
      </c>
      <c r="S992" s="205">
        <f>INDEX('Policy Characteristics'!M:M,MATCH(PolicyLevers!$C992,'Policy Characteristics'!$C:$C,0))</f>
        <v>0</v>
      </c>
      <c r="T992" s="191">
        <f>INDEX('Policy Characteristics'!N:N,MATCH(PolicyLevers!$C992,'Policy Characteristics'!$C:$C,0))</f>
        <v>0</v>
      </c>
      <c r="U992" s="182">
        <f>INDEX('Policy Characteristics'!O:O,MATCH(PolicyLevers!$C992,'Policy Characteristics'!$C:$C,0))</f>
        <v>0</v>
      </c>
    </row>
    <row r="993" spans="1:21" s="182" customFormat="1" x14ac:dyDescent="0.25">
      <c r="A993" s="350" t="str">
        <f>INDEX('Policy Characteristics'!A:A,MATCH(PolicyLevers!$C993,'Policy Characteristics'!$C:$C,0))</f>
        <v>Cross-Sector</v>
      </c>
      <c r="B993" s="354" t="str">
        <f>INDEX('Policy Characteristics'!B:B,MATCH(PolicyLevers!$C993,'Policy Characteristics'!$C:$C,0))</f>
        <v>Fuel Price Deregulation</v>
      </c>
      <c r="C993" s="189" t="str">
        <f t="shared" si="51"/>
        <v>Fuel Price Deregulation</v>
      </c>
      <c r="D993" s="191" t="s">
        <v>253</v>
      </c>
      <c r="E993" s="184"/>
      <c r="F993" s="191" t="s">
        <v>925</v>
      </c>
      <c r="G993" s="191"/>
      <c r="H993" s="43">
        <v>731</v>
      </c>
      <c r="I993" s="361" t="s">
        <v>332</v>
      </c>
      <c r="J993" s="189" t="str">
        <f>INDEX('Policy Characteristics'!D:D,MATCH(PolicyLevers!$C993,'Policy Characteristics'!$C:$C,0))</f>
        <v>Fuel Price Deregulation</v>
      </c>
      <c r="K993" s="189" t="str">
        <f>INDEX('Policy Characteristics'!E:E,MATCH(PolicyLevers!$C993,'Policy Characteristics'!$C:$C,0))</f>
        <v>cross fuel price deregulation</v>
      </c>
      <c r="L993" s="181">
        <f>INDEX('Policy Characteristics'!F:F,MATCH(PolicyLevers!$C993,'Policy Characteristics'!$C:$C,0))</f>
        <v>0</v>
      </c>
      <c r="M993" s="181">
        <f>INDEX('Policy Characteristics'!G:G,MATCH(PolicyLevers!$C993,'Policy Characteristics'!$C:$C,0))</f>
        <v>1</v>
      </c>
      <c r="N993" s="181">
        <f>INDEX('Policy Characteristics'!H:H,MATCH(PolicyLevers!$C993,'Policy Characteristics'!$C:$C,0))</f>
        <v>0.01</v>
      </c>
      <c r="O993" s="191" t="str">
        <f>INDEX('Policy Characteristics'!I:I,MATCH(PolicyLevers!$C993,'Policy Characteristics'!$C:$C,0))</f>
        <v>% of price deregulated</v>
      </c>
      <c r="P993" s="186">
        <f>INDEX('Policy Characteristics'!J:J,MATCH(PolicyLevers!$C993,'Policy Characteristics'!$C:$C,0))</f>
        <v>0</v>
      </c>
      <c r="Q993" s="191" t="str">
        <f>INDEX('Policy Characteristics'!K:K,MATCH(PolicyLevers!$C993,'Policy Characteristics'!$C:$C,0))</f>
        <v>fuels.html#fuel-price-deregulation</v>
      </c>
      <c r="R993" s="191">
        <f>INDEX('Policy Characteristics'!L:L,MATCH(PolicyLevers!$C993,'Policy Characteristics'!$C:$C,0))</f>
        <v>0</v>
      </c>
      <c r="S993" s="205">
        <f>INDEX('Policy Characteristics'!M:M,MATCH(PolicyLevers!$C993,'Policy Characteristics'!$C:$C,0))</f>
        <v>0</v>
      </c>
      <c r="T993" s="191">
        <f>INDEX('Policy Characteristics'!N:N,MATCH(PolicyLevers!$C993,'Policy Characteristics'!$C:$C,0))</f>
        <v>0</v>
      </c>
      <c r="U993" s="182">
        <f>INDEX('Policy Characteristics'!O:O,MATCH(PolicyLevers!$C993,'Policy Characteristics'!$C:$C,0))</f>
        <v>0</v>
      </c>
    </row>
    <row r="994" spans="1:21" s="182" customFormat="1" x14ac:dyDescent="0.25">
      <c r="A994" s="350" t="str">
        <f>INDEX('Policy Characteristics'!A:A,MATCH(PolicyLevers!$C994,'Policy Characteristics'!$C:$C,0))</f>
        <v>Cross-Sector</v>
      </c>
      <c r="B994" s="354" t="str">
        <f>INDEX('Policy Characteristics'!B:B,MATCH(PolicyLevers!$C994,'Policy Characteristics'!$C:$C,0))</f>
        <v>Fuel Price Deregulation</v>
      </c>
      <c r="C994" s="189" t="str">
        <f t="shared" si="51"/>
        <v>Fuel Price Deregulation</v>
      </c>
      <c r="D994" s="191" t="s">
        <v>926</v>
      </c>
      <c r="E994" s="184"/>
      <c r="F994" s="191" t="s">
        <v>609</v>
      </c>
      <c r="G994" s="191"/>
      <c r="H994" s="43">
        <v>732</v>
      </c>
      <c r="I994" s="361" t="s">
        <v>332</v>
      </c>
      <c r="J994" s="189" t="str">
        <f>INDEX('Policy Characteristics'!D:D,MATCH(PolicyLevers!$C994,'Policy Characteristics'!$C:$C,0))</f>
        <v>Fuel Price Deregulation</v>
      </c>
      <c r="K994" s="189" t="str">
        <f>INDEX('Policy Characteristics'!E:E,MATCH(PolicyLevers!$C994,'Policy Characteristics'!$C:$C,0))</f>
        <v>cross fuel price deregulation</v>
      </c>
      <c r="L994" s="181">
        <f>INDEX('Policy Characteristics'!F:F,MATCH(PolicyLevers!$C994,'Policy Characteristics'!$C:$C,0))</f>
        <v>0</v>
      </c>
      <c r="M994" s="181">
        <f>INDEX('Policy Characteristics'!G:G,MATCH(PolicyLevers!$C994,'Policy Characteristics'!$C:$C,0))</f>
        <v>1</v>
      </c>
      <c r="N994" s="181">
        <f>INDEX('Policy Characteristics'!H:H,MATCH(PolicyLevers!$C994,'Policy Characteristics'!$C:$C,0))</f>
        <v>0.01</v>
      </c>
      <c r="O994" s="191" t="str">
        <f>INDEX('Policy Characteristics'!I:I,MATCH(PolicyLevers!$C994,'Policy Characteristics'!$C:$C,0))</f>
        <v>% of price deregulated</v>
      </c>
      <c r="P994" s="186">
        <f>INDEX('Policy Characteristics'!J:J,MATCH(PolicyLevers!$C994,'Policy Characteristics'!$C:$C,0))</f>
        <v>0</v>
      </c>
      <c r="Q994" s="191" t="str">
        <f>INDEX('Policy Characteristics'!K:K,MATCH(PolicyLevers!$C994,'Policy Characteristics'!$C:$C,0))</f>
        <v>fuels.html#fuel-price-deregulation</v>
      </c>
      <c r="R994" s="191">
        <f>INDEX('Policy Characteristics'!L:L,MATCH(PolicyLevers!$C994,'Policy Characteristics'!$C:$C,0))</f>
        <v>0</v>
      </c>
      <c r="S994" s="205">
        <f>INDEX('Policy Characteristics'!M:M,MATCH(PolicyLevers!$C994,'Policy Characteristics'!$C:$C,0))</f>
        <v>0</v>
      </c>
      <c r="T994" s="191">
        <f>INDEX('Policy Characteristics'!N:N,MATCH(PolicyLevers!$C994,'Policy Characteristics'!$C:$C,0))</f>
        <v>0</v>
      </c>
      <c r="U994" s="182">
        <f>INDEX('Policy Characteristics'!O:O,MATCH(PolicyLevers!$C994,'Policy Characteristics'!$C:$C,0))</f>
        <v>0</v>
      </c>
    </row>
    <row r="995" spans="1:21" s="182" customFormat="1" x14ac:dyDescent="0.25">
      <c r="A995" s="350" t="str">
        <f>INDEX('Policy Characteristics'!A:A,MATCH(PolicyLevers!$C995,'Policy Characteristics'!$C:$C,0))</f>
        <v>Cross-Sector</v>
      </c>
      <c r="B995" s="354" t="str">
        <f>INDEX('Policy Characteristics'!B:B,MATCH(PolicyLevers!$C995,'Policy Characteristics'!$C:$C,0))</f>
        <v>Fuel Price Deregulation</v>
      </c>
      <c r="C995" s="189" t="str">
        <f t="shared" si="51"/>
        <v>Fuel Price Deregulation</v>
      </c>
      <c r="D995" s="191" t="s">
        <v>250</v>
      </c>
      <c r="E995" s="184"/>
      <c r="F995" s="191" t="s">
        <v>614</v>
      </c>
      <c r="G995" s="191"/>
      <c r="H995" s="43">
        <v>733</v>
      </c>
      <c r="I995" s="361" t="s">
        <v>332</v>
      </c>
      <c r="J995" s="189" t="str">
        <f>INDEX('Policy Characteristics'!D:D,MATCH(PolicyLevers!$C995,'Policy Characteristics'!$C:$C,0))</f>
        <v>Fuel Price Deregulation</v>
      </c>
      <c r="K995" s="189" t="str">
        <f>INDEX('Policy Characteristics'!E:E,MATCH(PolicyLevers!$C995,'Policy Characteristics'!$C:$C,0))</f>
        <v>cross fuel price deregulation</v>
      </c>
      <c r="L995" s="181">
        <f>INDEX('Policy Characteristics'!F:F,MATCH(PolicyLevers!$C995,'Policy Characteristics'!$C:$C,0))</f>
        <v>0</v>
      </c>
      <c r="M995" s="181">
        <f>INDEX('Policy Characteristics'!G:G,MATCH(PolicyLevers!$C995,'Policy Characteristics'!$C:$C,0))</f>
        <v>1</v>
      </c>
      <c r="N995" s="181">
        <f>INDEX('Policy Characteristics'!H:H,MATCH(PolicyLevers!$C995,'Policy Characteristics'!$C:$C,0))</f>
        <v>0.01</v>
      </c>
      <c r="O995" s="191" t="str">
        <f>INDEX('Policy Characteristics'!I:I,MATCH(PolicyLevers!$C995,'Policy Characteristics'!$C:$C,0))</f>
        <v>% of price deregulated</v>
      </c>
      <c r="P995" s="186">
        <f>INDEX('Policy Characteristics'!J:J,MATCH(PolicyLevers!$C995,'Policy Characteristics'!$C:$C,0))</f>
        <v>0</v>
      </c>
      <c r="Q995" s="191" t="str">
        <f>INDEX('Policy Characteristics'!K:K,MATCH(PolicyLevers!$C995,'Policy Characteristics'!$C:$C,0))</f>
        <v>fuels.html#fuel-price-deregulation</v>
      </c>
      <c r="R995" s="191">
        <f>INDEX('Policy Characteristics'!L:L,MATCH(PolicyLevers!$C995,'Policy Characteristics'!$C:$C,0))</f>
        <v>0</v>
      </c>
      <c r="S995" s="205">
        <f>INDEX('Policy Characteristics'!M:M,MATCH(PolicyLevers!$C995,'Policy Characteristics'!$C:$C,0))</f>
        <v>0</v>
      </c>
      <c r="T995" s="191">
        <f>INDEX('Policy Characteristics'!N:N,MATCH(PolicyLevers!$C995,'Policy Characteristics'!$C:$C,0))</f>
        <v>0</v>
      </c>
      <c r="U995" s="182">
        <f>INDEX('Policy Characteristics'!O:O,MATCH(PolicyLevers!$C995,'Policy Characteristics'!$C:$C,0))</f>
        <v>0</v>
      </c>
    </row>
    <row r="996" spans="1:21" s="182" customFormat="1" x14ac:dyDescent="0.25">
      <c r="A996" s="350" t="str">
        <f>INDEX('Policy Characteristics'!A:A,MATCH(PolicyLevers!$C996,'Policy Characteristics'!$C:$C,0))</f>
        <v>Cross-Sector</v>
      </c>
      <c r="B996" s="354" t="str">
        <f>INDEX('Policy Characteristics'!B:B,MATCH(PolicyLevers!$C996,'Policy Characteristics'!$C:$C,0))</f>
        <v>Fuel Price Deregulation</v>
      </c>
      <c r="C996" s="189" t="str">
        <f t="shared" si="51"/>
        <v>Fuel Price Deregulation</v>
      </c>
      <c r="D996" s="191" t="s">
        <v>927</v>
      </c>
      <c r="E996" s="184"/>
      <c r="F996" s="191" t="s">
        <v>928</v>
      </c>
      <c r="G996" s="191"/>
      <c r="H996" s="43">
        <v>734</v>
      </c>
      <c r="I996" s="361" t="s">
        <v>332</v>
      </c>
      <c r="J996" s="189" t="str">
        <f>INDEX('Policy Characteristics'!D:D,MATCH(PolicyLevers!$C996,'Policy Characteristics'!$C:$C,0))</f>
        <v>Fuel Price Deregulation</v>
      </c>
      <c r="K996" s="189" t="str">
        <f>INDEX('Policy Characteristics'!E:E,MATCH(PolicyLevers!$C996,'Policy Characteristics'!$C:$C,0))</f>
        <v>cross fuel price deregulation</v>
      </c>
      <c r="L996" s="181">
        <f>INDEX('Policy Characteristics'!F:F,MATCH(PolicyLevers!$C996,'Policy Characteristics'!$C:$C,0))</f>
        <v>0</v>
      </c>
      <c r="M996" s="181">
        <f>INDEX('Policy Characteristics'!G:G,MATCH(PolicyLevers!$C996,'Policy Characteristics'!$C:$C,0))</f>
        <v>1</v>
      </c>
      <c r="N996" s="181">
        <f>INDEX('Policy Characteristics'!H:H,MATCH(PolicyLevers!$C996,'Policy Characteristics'!$C:$C,0))</f>
        <v>0.01</v>
      </c>
      <c r="O996" s="191" t="str">
        <f>INDEX('Policy Characteristics'!I:I,MATCH(PolicyLevers!$C996,'Policy Characteristics'!$C:$C,0))</f>
        <v>% of price deregulated</v>
      </c>
      <c r="P996" s="186">
        <f>INDEX('Policy Characteristics'!J:J,MATCH(PolicyLevers!$C996,'Policy Characteristics'!$C:$C,0))</f>
        <v>0</v>
      </c>
      <c r="Q996" s="191" t="str">
        <f>INDEX('Policy Characteristics'!K:K,MATCH(PolicyLevers!$C996,'Policy Characteristics'!$C:$C,0))</f>
        <v>fuels.html#fuel-price-deregulation</v>
      </c>
      <c r="R996" s="191">
        <f>INDEX('Policy Characteristics'!L:L,MATCH(PolicyLevers!$C996,'Policy Characteristics'!$C:$C,0))</f>
        <v>0</v>
      </c>
      <c r="S996" s="205">
        <f>INDEX('Policy Characteristics'!M:M,MATCH(PolicyLevers!$C996,'Policy Characteristics'!$C:$C,0))</f>
        <v>0</v>
      </c>
      <c r="T996" s="191">
        <f>INDEX('Policy Characteristics'!N:N,MATCH(PolicyLevers!$C996,'Policy Characteristics'!$C:$C,0))</f>
        <v>0</v>
      </c>
      <c r="U996" s="182">
        <f>INDEX('Policy Characteristics'!O:O,MATCH(PolicyLevers!$C996,'Policy Characteristics'!$C:$C,0))</f>
        <v>0</v>
      </c>
    </row>
    <row r="997" spans="1:21" s="182" customFormat="1" x14ac:dyDescent="0.25">
      <c r="A997" s="350" t="str">
        <f>INDEX('Policy Characteristics'!A:A,MATCH(PolicyLevers!$C997,'Policy Characteristics'!$C:$C,0))</f>
        <v>Cross-Sector</v>
      </c>
      <c r="B997" s="354" t="str">
        <f>INDEX('Policy Characteristics'!B:B,MATCH(PolicyLevers!$C997,'Policy Characteristics'!$C:$C,0))</f>
        <v>Fuel Price Deregulation</v>
      </c>
      <c r="C997" s="189" t="str">
        <f t="shared" si="51"/>
        <v>Fuel Price Deregulation</v>
      </c>
      <c r="D997" s="191" t="s">
        <v>254</v>
      </c>
      <c r="E997" s="184"/>
      <c r="F997" s="191" t="s">
        <v>929</v>
      </c>
      <c r="G997" s="191"/>
      <c r="H997" s="43">
        <v>735</v>
      </c>
      <c r="I997" s="361" t="s">
        <v>332</v>
      </c>
      <c r="J997" s="189" t="str">
        <f>INDEX('Policy Characteristics'!D:D,MATCH(PolicyLevers!$C997,'Policy Characteristics'!$C:$C,0))</f>
        <v>Fuel Price Deregulation</v>
      </c>
      <c r="K997" s="189" t="str">
        <f>INDEX('Policy Characteristics'!E:E,MATCH(PolicyLevers!$C997,'Policy Characteristics'!$C:$C,0))</f>
        <v>cross fuel price deregulation</v>
      </c>
      <c r="L997" s="181">
        <f>INDEX('Policy Characteristics'!F:F,MATCH(PolicyLevers!$C997,'Policy Characteristics'!$C:$C,0))</f>
        <v>0</v>
      </c>
      <c r="M997" s="181">
        <f>INDEX('Policy Characteristics'!G:G,MATCH(PolicyLevers!$C997,'Policy Characteristics'!$C:$C,0))</f>
        <v>1</v>
      </c>
      <c r="N997" s="181">
        <f>INDEX('Policy Characteristics'!H:H,MATCH(PolicyLevers!$C997,'Policy Characteristics'!$C:$C,0))</f>
        <v>0.01</v>
      </c>
      <c r="O997" s="191" t="str">
        <f>INDEX('Policy Characteristics'!I:I,MATCH(PolicyLevers!$C997,'Policy Characteristics'!$C:$C,0))</f>
        <v>% of price deregulated</v>
      </c>
      <c r="P997" s="186">
        <f>INDEX('Policy Characteristics'!J:J,MATCH(PolicyLevers!$C997,'Policy Characteristics'!$C:$C,0))</f>
        <v>0</v>
      </c>
      <c r="Q997" s="191" t="str">
        <f>INDEX('Policy Characteristics'!K:K,MATCH(PolicyLevers!$C997,'Policy Characteristics'!$C:$C,0))</f>
        <v>fuels.html#fuel-price-deregulation</v>
      </c>
      <c r="R997" s="191">
        <f>INDEX('Policy Characteristics'!L:L,MATCH(PolicyLevers!$C997,'Policy Characteristics'!$C:$C,0))</f>
        <v>0</v>
      </c>
      <c r="S997" s="205">
        <f>INDEX('Policy Characteristics'!M:M,MATCH(PolicyLevers!$C997,'Policy Characteristics'!$C:$C,0))</f>
        <v>0</v>
      </c>
      <c r="T997" s="191">
        <f>INDEX('Policy Characteristics'!N:N,MATCH(PolicyLevers!$C997,'Policy Characteristics'!$C:$C,0))</f>
        <v>0</v>
      </c>
      <c r="U997" s="182">
        <f>INDEX('Policy Characteristics'!O:O,MATCH(PolicyLevers!$C997,'Policy Characteristics'!$C:$C,0))</f>
        <v>0</v>
      </c>
    </row>
    <row r="998" spans="1:21" s="182" customFormat="1" x14ac:dyDescent="0.25">
      <c r="A998" s="350" t="str">
        <f>INDEX('Policy Characteristics'!A:A,MATCH(PolicyLevers!$C998,'Policy Characteristics'!$C:$C,0))</f>
        <v>Cross-Sector</v>
      </c>
      <c r="B998" s="354" t="str">
        <f>INDEX('Policy Characteristics'!B:B,MATCH(PolicyLevers!$C998,'Policy Characteristics'!$C:$C,0))</f>
        <v>Fuel Price Deregulation</v>
      </c>
      <c r="C998" s="189" t="str">
        <f t="shared" si="51"/>
        <v>Fuel Price Deregulation</v>
      </c>
      <c r="D998" s="191" t="s">
        <v>1053</v>
      </c>
      <c r="E998" s="184"/>
      <c r="F998" s="191" t="s">
        <v>618</v>
      </c>
      <c r="G998" s="191"/>
      <c r="H998" s="43">
        <v>736</v>
      </c>
      <c r="I998" s="361" t="s">
        <v>332</v>
      </c>
      <c r="J998" s="189" t="str">
        <f>INDEX('Policy Characteristics'!D:D,MATCH(PolicyLevers!$C998,'Policy Characteristics'!$C:$C,0))</f>
        <v>Fuel Price Deregulation</v>
      </c>
      <c r="K998" s="189" t="str">
        <f>INDEX('Policy Characteristics'!E:E,MATCH(PolicyLevers!$C998,'Policy Characteristics'!$C:$C,0))</f>
        <v>cross fuel price deregulation</v>
      </c>
      <c r="L998" s="181">
        <f>INDEX('Policy Characteristics'!F:F,MATCH(PolicyLevers!$C998,'Policy Characteristics'!$C:$C,0))</f>
        <v>0</v>
      </c>
      <c r="M998" s="181">
        <f>INDEX('Policy Characteristics'!G:G,MATCH(PolicyLevers!$C998,'Policy Characteristics'!$C:$C,0))</f>
        <v>1</v>
      </c>
      <c r="N998" s="181">
        <f>INDEX('Policy Characteristics'!H:H,MATCH(PolicyLevers!$C998,'Policy Characteristics'!$C:$C,0))</f>
        <v>0.01</v>
      </c>
      <c r="O998" s="191" t="str">
        <f>INDEX('Policy Characteristics'!I:I,MATCH(PolicyLevers!$C998,'Policy Characteristics'!$C:$C,0))</f>
        <v>% of price deregulated</v>
      </c>
      <c r="P998" s="186">
        <f>INDEX('Policy Characteristics'!J:J,MATCH(PolicyLevers!$C998,'Policy Characteristics'!$C:$C,0))</f>
        <v>0</v>
      </c>
      <c r="Q998" s="191" t="str">
        <f>INDEX('Policy Characteristics'!K:K,MATCH(PolicyLevers!$C998,'Policy Characteristics'!$C:$C,0))</f>
        <v>fuels.html#fuel-price-deregulation</v>
      </c>
      <c r="R998" s="191">
        <f>INDEX('Policy Characteristics'!L:L,MATCH(PolicyLevers!$C998,'Policy Characteristics'!$C:$C,0))</f>
        <v>0</v>
      </c>
      <c r="S998" s="205">
        <f>INDEX('Policy Characteristics'!M:M,MATCH(PolicyLevers!$C998,'Policy Characteristics'!$C:$C,0))</f>
        <v>0</v>
      </c>
      <c r="T998" s="191">
        <f>INDEX('Policy Characteristics'!N:N,MATCH(PolicyLevers!$C998,'Policy Characteristics'!$C:$C,0))</f>
        <v>0</v>
      </c>
      <c r="U998" s="182">
        <f>INDEX('Policy Characteristics'!O:O,MATCH(PolicyLevers!$C998,'Policy Characteristics'!$C:$C,0))</f>
        <v>0</v>
      </c>
    </row>
    <row r="999" spans="1:21" s="182" customFormat="1" x14ac:dyDescent="0.25">
      <c r="A999" s="350" t="str">
        <f>INDEX('Policy Characteristics'!A:A,MATCH(PolicyLevers!$C999,'Policy Characteristics'!$C:$C,0))</f>
        <v>Cross-Sector</v>
      </c>
      <c r="B999" s="354" t="str">
        <f>INDEX('Policy Characteristics'!B:B,MATCH(PolicyLevers!$C999,'Policy Characteristics'!$C:$C,0))</f>
        <v>Fuel Price Deregulation</v>
      </c>
      <c r="C999" s="189" t="str">
        <f t="shared" si="51"/>
        <v>Fuel Price Deregulation</v>
      </c>
      <c r="D999" s="191" t="s">
        <v>1054</v>
      </c>
      <c r="E999" s="184"/>
      <c r="F999" s="191" t="s">
        <v>1055</v>
      </c>
      <c r="G999" s="191"/>
      <c r="H999" s="43">
        <v>737</v>
      </c>
      <c r="I999" s="361" t="s">
        <v>332</v>
      </c>
      <c r="J999" s="189" t="str">
        <f>INDEX('Policy Characteristics'!D:D,MATCH(PolicyLevers!$C999,'Policy Characteristics'!$C:$C,0))</f>
        <v>Fuel Price Deregulation</v>
      </c>
      <c r="K999" s="189" t="str">
        <f>INDEX('Policy Characteristics'!E:E,MATCH(PolicyLevers!$C999,'Policy Characteristics'!$C:$C,0))</f>
        <v>cross fuel price deregulation</v>
      </c>
      <c r="L999" s="181">
        <f>INDEX('Policy Characteristics'!F:F,MATCH(PolicyLevers!$C999,'Policy Characteristics'!$C:$C,0))</f>
        <v>0</v>
      </c>
      <c r="M999" s="181">
        <f>INDEX('Policy Characteristics'!G:G,MATCH(PolicyLevers!$C999,'Policy Characteristics'!$C:$C,0))</f>
        <v>1</v>
      </c>
      <c r="N999" s="181">
        <f>INDEX('Policy Characteristics'!H:H,MATCH(PolicyLevers!$C999,'Policy Characteristics'!$C:$C,0))</f>
        <v>0.01</v>
      </c>
      <c r="O999" s="191" t="str">
        <f>INDEX('Policy Characteristics'!I:I,MATCH(PolicyLevers!$C999,'Policy Characteristics'!$C:$C,0))</f>
        <v>% of price deregulated</v>
      </c>
      <c r="P999" s="186">
        <f>INDEX('Policy Characteristics'!J:J,MATCH(PolicyLevers!$C999,'Policy Characteristics'!$C:$C,0))</f>
        <v>0</v>
      </c>
      <c r="Q999" s="191" t="str">
        <f>INDEX('Policy Characteristics'!K:K,MATCH(PolicyLevers!$C999,'Policy Characteristics'!$C:$C,0))</f>
        <v>fuels.html#fuel-price-deregulation</v>
      </c>
      <c r="R999" s="191">
        <f>INDEX('Policy Characteristics'!L:L,MATCH(PolicyLevers!$C999,'Policy Characteristics'!$C:$C,0))</f>
        <v>0</v>
      </c>
      <c r="S999" s="205">
        <f>INDEX('Policy Characteristics'!M:M,MATCH(PolicyLevers!$C999,'Policy Characteristics'!$C:$C,0))</f>
        <v>0</v>
      </c>
      <c r="T999" s="191">
        <f>INDEX('Policy Characteristics'!N:N,MATCH(PolicyLevers!$C999,'Policy Characteristics'!$C:$C,0))</f>
        <v>0</v>
      </c>
      <c r="U999" s="182">
        <f>INDEX('Policy Characteristics'!O:O,MATCH(PolicyLevers!$C999,'Policy Characteristics'!$C:$C,0))</f>
        <v>0</v>
      </c>
    </row>
    <row r="1000" spans="1:21" s="189" customFormat="1" x14ac:dyDescent="0.25">
      <c r="A1000" s="350" t="str">
        <f>INDEX('Policy Characteristics'!A:A,MATCH(PolicyLevers!$C1000,'Policy Characteristics'!$C:$C,0))</f>
        <v>Cross-Sector</v>
      </c>
      <c r="B1000" s="355" t="str">
        <f>INDEX('Policy Characteristics'!B:B,MATCH(PolicyLevers!$C1000,'Policy Characteristics'!$C:$C,0))</f>
        <v>Fuel Taxes</v>
      </c>
      <c r="C1000" s="181" t="s">
        <v>1075</v>
      </c>
      <c r="D1000" s="184" t="s">
        <v>1027</v>
      </c>
      <c r="E1000" s="184"/>
      <c r="F1000" s="184" t="s">
        <v>1028</v>
      </c>
      <c r="G1000" s="184"/>
      <c r="H1000" s="43">
        <v>78</v>
      </c>
      <c r="I1000" s="356" t="s">
        <v>310</v>
      </c>
      <c r="J1000" s="181" t="str">
        <f>INDEX('Policy Characteristics'!D:D,MATCH(PolicyLevers!$C1000,'Policy Characteristics'!$C:$C,0))</f>
        <v>Fuel Taxes</v>
      </c>
      <c r="K1000" s="181" t="str">
        <f>INDEX('Policy Characteristics'!E:E,MATCH(PolicyLevers!$C1000,'Policy Characteristics'!$C:$C,0))</f>
        <v>cross fuel tax</v>
      </c>
      <c r="L1000" s="203">
        <f>INDEX('Policy Characteristics'!F:F,MATCH(PolicyLevers!$C1000,'Policy Characteristics'!$C:$C,0))</f>
        <v>0</v>
      </c>
      <c r="M1000" s="203">
        <f>INDEX('Policy Characteristics'!G:G,MATCH(PolicyLevers!$C1000,'Policy Characteristics'!$C:$C,0))</f>
        <v>0.2</v>
      </c>
      <c r="N1000" s="235">
        <f>INDEX('Policy Characteristics'!H:H,MATCH(PolicyLevers!$C1000,'Policy Characteristics'!$C:$C,0))</f>
        <v>5.0000000000000001E-3</v>
      </c>
      <c r="O1000" s="184" t="str">
        <f>INDEX('Policy Characteristics'!I:I,MATCH(PolicyLevers!$C1000,'Policy Characteristics'!$C:$C,0))</f>
        <v>% of BAU price</v>
      </c>
      <c r="P1000" s="236"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1" t="str">
        <f>INDEX('Policy Characteristics'!K:K,MATCH(PolicyLevers!$C1000,'Policy Characteristics'!$C:$C,0))</f>
        <v>fuels.html#fuel-taxes</v>
      </c>
      <c r="R1000" s="191" t="str">
        <f>INDEX('Policy Characteristics'!L:L,MATCH(PolicyLevers!$C1000,'Policy Characteristics'!$C:$C,0))</f>
        <v>fuel-taxes.html</v>
      </c>
      <c r="S1000" s="212"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199">
        <f>INDEX('Policy Characteristics'!N:N,MATCH(PolicyLevers!$C1000,'Policy Characteristics'!$C:$C,0))</f>
        <v>0</v>
      </c>
      <c r="U1000" s="189">
        <f>INDEX('Policy Characteristics'!O:O,MATCH(PolicyLevers!$C1000,'Policy Characteristics'!$C:$C,0))</f>
        <v>0</v>
      </c>
    </row>
    <row r="1001" spans="1:21" s="189" customFormat="1" x14ac:dyDescent="0.25">
      <c r="A1001" s="350" t="str">
        <f>INDEX('Policy Characteristics'!A:A,MATCH(PolicyLevers!$C1001,'Policy Characteristics'!$C:$C,0))</f>
        <v>Cross-Sector</v>
      </c>
      <c r="B1001" s="359" t="str">
        <f>INDEX('Policy Characteristics'!B:B,MATCH(PolicyLevers!$C1001,'Policy Characteristics'!$C:$C,0))</f>
        <v>Fuel Taxes</v>
      </c>
      <c r="C1001" s="249" t="str">
        <f t="shared" ref="C1001:C1016" si="52">C$1000</f>
        <v>Additional Fuel Tax Rate by Fuel</v>
      </c>
      <c r="D1001" s="191" t="s">
        <v>251</v>
      </c>
      <c r="E1001" s="191"/>
      <c r="F1001" s="191" t="s">
        <v>579</v>
      </c>
      <c r="G1001" s="199"/>
      <c r="H1001" s="43">
        <v>79</v>
      </c>
      <c r="I1001" s="361" t="s">
        <v>310</v>
      </c>
      <c r="J1001" s="249" t="str">
        <f>INDEX('Policy Characteristics'!D:D,MATCH(PolicyLevers!$C1001,'Policy Characteristics'!$C:$C,0))</f>
        <v>Fuel Taxes</v>
      </c>
      <c r="K1001" s="251" t="str">
        <f>INDEX('Policy Characteristics'!E:E,MATCH(PolicyLevers!$C1001,'Policy Characteristics'!$C:$C,0))</f>
        <v>cross fuel tax</v>
      </c>
      <c r="L1001" s="190">
        <f>INDEX('Policy Characteristics'!F:F,MATCH(PolicyLevers!$C1001,'Policy Characteristics'!$C:$C,0))</f>
        <v>0</v>
      </c>
      <c r="M1001" s="190">
        <f>INDEX('Policy Characteristics'!G:G,MATCH(PolicyLevers!$C1001,'Policy Characteristics'!$C:$C,0))</f>
        <v>0.2</v>
      </c>
      <c r="N1001" s="256">
        <f>INDEX('Policy Characteristics'!H:H,MATCH(PolicyLevers!$C1001,'Policy Characteristics'!$C:$C,0))</f>
        <v>5.0000000000000001E-3</v>
      </c>
      <c r="O1001" s="252" t="str">
        <f>INDEX('Policy Characteristics'!I:I,MATCH(PolicyLevers!$C1001,'Policy Characteristics'!$C:$C,0))</f>
        <v>% of BAU price</v>
      </c>
      <c r="P1001" s="238"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1" t="str">
        <f>INDEX('Policy Characteristics'!K:K,MATCH(PolicyLevers!$C1001,'Policy Characteristics'!$C:$C,0))</f>
        <v>fuels.html#fuel-taxes</v>
      </c>
      <c r="R1001" s="191" t="str">
        <f>INDEX('Policy Characteristics'!L:L,MATCH(PolicyLevers!$C1001,'Policy Characteristics'!$C:$C,0))</f>
        <v>fuel-taxes.html</v>
      </c>
      <c r="S1001" s="219"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199">
        <f>INDEX('Policy Characteristics'!N:N,MATCH(PolicyLevers!$C1001,'Policy Characteristics'!$C:$C,0))</f>
        <v>0</v>
      </c>
      <c r="U1001" s="189">
        <f>INDEX('Policy Characteristics'!O:O,MATCH(PolicyLevers!$C1001,'Policy Characteristics'!$C:$C,0))</f>
        <v>0</v>
      </c>
    </row>
    <row r="1002" spans="1:21" s="189" customFormat="1" x14ac:dyDescent="0.25">
      <c r="A1002" s="350" t="str">
        <f>INDEX('Policy Characteristics'!A:A,MATCH(PolicyLevers!$C1002,'Policy Characteristics'!$C:$C,0))</f>
        <v>Cross-Sector</v>
      </c>
      <c r="B1002" s="359" t="str">
        <f>INDEX('Policy Characteristics'!B:B,MATCH(PolicyLevers!$C1002,'Policy Characteristics'!$C:$C,0))</f>
        <v>Fuel Taxes</v>
      </c>
      <c r="C1002" s="249" t="str">
        <f t="shared" si="52"/>
        <v>Additional Fuel Tax Rate by Fuel</v>
      </c>
      <c r="D1002" s="191" t="s">
        <v>255</v>
      </c>
      <c r="E1002" s="191"/>
      <c r="F1002" s="191" t="s">
        <v>741</v>
      </c>
      <c r="G1002" s="199"/>
      <c r="H1002" s="43">
        <v>80</v>
      </c>
      <c r="I1002" s="361" t="s">
        <v>310</v>
      </c>
      <c r="J1002" s="249" t="str">
        <f>INDEX('Policy Characteristics'!D:D,MATCH(PolicyLevers!$C1002,'Policy Characteristics'!$C:$C,0))</f>
        <v>Fuel Taxes</v>
      </c>
      <c r="K1002" s="251" t="str">
        <f>INDEX('Policy Characteristics'!E:E,MATCH(PolicyLevers!$C1002,'Policy Characteristics'!$C:$C,0))</f>
        <v>cross fuel tax</v>
      </c>
      <c r="L1002" s="190">
        <f>INDEX('Policy Characteristics'!F:F,MATCH(PolicyLevers!$C1002,'Policy Characteristics'!$C:$C,0))</f>
        <v>0</v>
      </c>
      <c r="M1002" s="190">
        <f>INDEX('Policy Characteristics'!G:G,MATCH(PolicyLevers!$C1002,'Policy Characteristics'!$C:$C,0))</f>
        <v>0.2</v>
      </c>
      <c r="N1002" s="256">
        <f>INDEX('Policy Characteristics'!H:H,MATCH(PolicyLevers!$C1002,'Policy Characteristics'!$C:$C,0))</f>
        <v>5.0000000000000001E-3</v>
      </c>
      <c r="O1002" s="252" t="str">
        <f>INDEX('Policy Characteristics'!I:I,MATCH(PolicyLevers!$C1002,'Policy Characteristics'!$C:$C,0))</f>
        <v>% of BAU price</v>
      </c>
      <c r="P1002" s="238"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1" t="str">
        <f>INDEX('Policy Characteristics'!K:K,MATCH(PolicyLevers!$C1002,'Policy Characteristics'!$C:$C,0))</f>
        <v>fuels.html#fuel-taxes</v>
      </c>
      <c r="R1002" s="191" t="str">
        <f>INDEX('Policy Characteristics'!L:L,MATCH(PolicyLevers!$C1002,'Policy Characteristics'!$C:$C,0))</f>
        <v>fuel-taxes.html</v>
      </c>
      <c r="S1002" s="219"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199">
        <f>INDEX('Policy Characteristics'!N:N,MATCH(PolicyLevers!$C1002,'Policy Characteristics'!$C:$C,0))</f>
        <v>0</v>
      </c>
      <c r="U1002" s="189">
        <f>INDEX('Policy Characteristics'!O:O,MATCH(PolicyLevers!$C1002,'Policy Characteristics'!$C:$C,0))</f>
        <v>0</v>
      </c>
    </row>
    <row r="1003" spans="1:21" s="189" customFormat="1" x14ac:dyDescent="0.25">
      <c r="A1003" s="350" t="str">
        <f>INDEX('Policy Characteristics'!A:A,MATCH(PolicyLevers!$C1003,'Policy Characteristics'!$C:$C,0))</f>
        <v>Cross-Sector</v>
      </c>
      <c r="B1003" s="359" t="str">
        <f>INDEX('Policy Characteristics'!B:B,MATCH(PolicyLevers!$C1003,'Policy Characteristics'!$C:$C,0))</f>
        <v>Fuel Taxes</v>
      </c>
      <c r="C1003" s="249" t="str">
        <f t="shared" si="52"/>
        <v>Additional Fuel Tax Rate by Fuel</v>
      </c>
      <c r="D1003" s="191" t="s">
        <v>1035</v>
      </c>
      <c r="E1003" s="191"/>
      <c r="F1003" s="191" t="s">
        <v>589</v>
      </c>
      <c r="G1003" s="199"/>
      <c r="H1003" s="43">
        <v>738</v>
      </c>
      <c r="I1003" s="361" t="s">
        <v>332</v>
      </c>
      <c r="J1003" s="249" t="str">
        <f>INDEX('Policy Characteristics'!D:D,MATCH(PolicyLevers!$C1003,'Policy Characteristics'!$C:$C,0))</f>
        <v>Fuel Taxes</v>
      </c>
      <c r="K1003" s="251" t="str">
        <f>INDEX('Policy Characteristics'!E:E,MATCH(PolicyLevers!$C1003,'Policy Characteristics'!$C:$C,0))</f>
        <v>cross fuel tax</v>
      </c>
      <c r="L1003" s="190">
        <f>INDEX('Policy Characteristics'!F:F,MATCH(PolicyLevers!$C1003,'Policy Characteristics'!$C:$C,0))</f>
        <v>0</v>
      </c>
      <c r="M1003" s="190">
        <f>INDEX('Policy Characteristics'!G:G,MATCH(PolicyLevers!$C1003,'Policy Characteristics'!$C:$C,0))</f>
        <v>0.2</v>
      </c>
      <c r="N1003" s="256">
        <f>INDEX('Policy Characteristics'!H:H,MATCH(PolicyLevers!$C1003,'Policy Characteristics'!$C:$C,0))</f>
        <v>5.0000000000000001E-3</v>
      </c>
      <c r="O1003" s="252" t="str">
        <f>INDEX('Policy Characteristics'!I:I,MATCH(PolicyLevers!$C1003,'Policy Characteristics'!$C:$C,0))</f>
        <v>% of BAU price</v>
      </c>
      <c r="P1003" s="186"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199" t="str">
        <f>INDEX('Policy Characteristics'!K:K,MATCH(PolicyLevers!$C1003,'Policy Characteristics'!$C:$C,0))</f>
        <v>fuels.html#fuel-taxes</v>
      </c>
      <c r="R1003" s="191" t="str">
        <f>INDEX('Policy Characteristics'!L:L,MATCH(PolicyLevers!$C1003,'Policy Characteristics'!$C:$C,0))</f>
        <v>fuel-taxes.html</v>
      </c>
      <c r="S1003" s="219"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199">
        <f>INDEX('Policy Characteristics'!N:N,MATCH(PolicyLevers!$C1003,'Policy Characteristics'!$C:$C,0))</f>
        <v>0</v>
      </c>
      <c r="U1003" s="189">
        <f>INDEX('Policy Characteristics'!O:O,MATCH(PolicyLevers!$C1003,'Policy Characteristics'!$C:$C,0))</f>
        <v>0</v>
      </c>
    </row>
    <row r="1004" spans="1:21" s="189" customFormat="1" x14ac:dyDescent="0.25">
      <c r="A1004" s="350" t="str">
        <f>INDEX('Policy Characteristics'!A:A,MATCH(PolicyLevers!$C1004,'Policy Characteristics'!$C:$C,0))</f>
        <v>Cross-Sector</v>
      </c>
      <c r="B1004" s="359" t="str">
        <f>INDEX('Policy Characteristics'!B:B,MATCH(PolicyLevers!$C1004,'Policy Characteristics'!$C:$C,0))</f>
        <v>Fuel Taxes</v>
      </c>
      <c r="C1004" s="249" t="str">
        <f t="shared" si="52"/>
        <v>Additional Fuel Tax Rate by Fuel</v>
      </c>
      <c r="D1004" s="191" t="s">
        <v>1042</v>
      </c>
      <c r="E1004" s="191"/>
      <c r="F1004" s="191" t="s">
        <v>601</v>
      </c>
      <c r="G1004" s="199"/>
      <c r="H1004" s="43">
        <v>739</v>
      </c>
      <c r="I1004" s="361" t="s">
        <v>332</v>
      </c>
      <c r="J1004" s="249" t="str">
        <f>INDEX('Policy Characteristics'!D:D,MATCH(PolicyLevers!$C1004,'Policy Characteristics'!$C:$C,0))</f>
        <v>Fuel Taxes</v>
      </c>
      <c r="K1004" s="251" t="str">
        <f>INDEX('Policy Characteristics'!E:E,MATCH(PolicyLevers!$C1004,'Policy Characteristics'!$C:$C,0))</f>
        <v>cross fuel tax</v>
      </c>
      <c r="L1004" s="190">
        <f>INDEX('Policy Characteristics'!F:F,MATCH(PolicyLevers!$C1004,'Policy Characteristics'!$C:$C,0))</f>
        <v>0</v>
      </c>
      <c r="M1004" s="190">
        <f>INDEX('Policy Characteristics'!G:G,MATCH(PolicyLevers!$C1004,'Policy Characteristics'!$C:$C,0))</f>
        <v>0.2</v>
      </c>
      <c r="N1004" s="256">
        <f>INDEX('Policy Characteristics'!H:H,MATCH(PolicyLevers!$C1004,'Policy Characteristics'!$C:$C,0))</f>
        <v>5.0000000000000001E-3</v>
      </c>
      <c r="O1004" s="252" t="str">
        <f>INDEX('Policy Characteristics'!I:I,MATCH(PolicyLevers!$C1004,'Policy Characteristics'!$C:$C,0))</f>
        <v>% of BAU price</v>
      </c>
      <c r="P1004" s="186"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199" t="str">
        <f>INDEX('Policy Characteristics'!K:K,MATCH(PolicyLevers!$C1004,'Policy Characteristics'!$C:$C,0))</f>
        <v>fuels.html#fuel-taxes</v>
      </c>
      <c r="R1004" s="191" t="str">
        <f>INDEX('Policy Characteristics'!L:L,MATCH(PolicyLevers!$C1004,'Policy Characteristics'!$C:$C,0))</f>
        <v>fuel-taxes.html</v>
      </c>
      <c r="S1004" s="219"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199">
        <f>INDEX('Policy Characteristics'!N:N,MATCH(PolicyLevers!$C1004,'Policy Characteristics'!$C:$C,0))</f>
        <v>0</v>
      </c>
      <c r="U1004" s="189">
        <f>INDEX('Policy Characteristics'!O:O,MATCH(PolicyLevers!$C1004,'Policy Characteristics'!$C:$C,0))</f>
        <v>0</v>
      </c>
    </row>
    <row r="1005" spans="1:21" s="189" customFormat="1" x14ac:dyDescent="0.25">
      <c r="A1005" s="350" t="str">
        <f>INDEX('Policy Characteristics'!A:A,MATCH(PolicyLevers!$C1005,'Policy Characteristics'!$C:$C,0))</f>
        <v>Cross-Sector</v>
      </c>
      <c r="B1005" s="359" t="str">
        <f>INDEX('Policy Characteristics'!B:B,MATCH(PolicyLevers!$C1005,'Policy Characteristics'!$C:$C,0))</f>
        <v>Fuel Taxes</v>
      </c>
      <c r="C1005" s="249" t="str">
        <f t="shared" si="52"/>
        <v>Additional Fuel Tax Rate by Fuel</v>
      </c>
      <c r="D1005" s="191" t="s">
        <v>257</v>
      </c>
      <c r="E1005" s="191"/>
      <c r="F1005" s="191" t="s">
        <v>923</v>
      </c>
      <c r="G1005" s="199"/>
      <c r="H1005" s="43">
        <v>81</v>
      </c>
      <c r="I1005" s="361" t="s">
        <v>310</v>
      </c>
      <c r="J1005" s="249" t="str">
        <f>INDEX('Policy Characteristics'!D:D,MATCH(PolicyLevers!$C1005,'Policy Characteristics'!$C:$C,0))</f>
        <v>Fuel Taxes</v>
      </c>
      <c r="K1005" s="251" t="str">
        <f>INDEX('Policy Characteristics'!E:E,MATCH(PolicyLevers!$C1005,'Policy Characteristics'!$C:$C,0))</f>
        <v>cross fuel tax</v>
      </c>
      <c r="L1005" s="190">
        <f>INDEX('Policy Characteristics'!F:F,MATCH(PolicyLevers!$C1005,'Policy Characteristics'!$C:$C,0))</f>
        <v>0</v>
      </c>
      <c r="M1005" s="190">
        <f>INDEX('Policy Characteristics'!G:G,MATCH(PolicyLevers!$C1005,'Policy Characteristics'!$C:$C,0))</f>
        <v>0.2</v>
      </c>
      <c r="N1005" s="256">
        <f>INDEX('Policy Characteristics'!H:H,MATCH(PolicyLevers!$C1005,'Policy Characteristics'!$C:$C,0))</f>
        <v>5.0000000000000001E-3</v>
      </c>
      <c r="O1005" s="252" t="str">
        <f>INDEX('Policy Characteristics'!I:I,MATCH(PolicyLevers!$C1005,'Policy Characteristics'!$C:$C,0))</f>
        <v>% of BAU price</v>
      </c>
      <c r="P1005" s="236"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1" t="str">
        <f>INDEX('Policy Characteristics'!K:K,MATCH(PolicyLevers!$C1005,'Policy Characteristics'!$C:$C,0))</f>
        <v>fuels.html#fuel-taxes</v>
      </c>
      <c r="R1005" s="191" t="str">
        <f>INDEX('Policy Characteristics'!L:L,MATCH(PolicyLevers!$C1005,'Policy Characteristics'!$C:$C,0))</f>
        <v>fuel-taxes.html</v>
      </c>
      <c r="S1005" s="219"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199">
        <f>INDEX('Policy Characteristics'!N:N,MATCH(PolicyLevers!$C1005,'Policy Characteristics'!$C:$C,0))</f>
        <v>0</v>
      </c>
      <c r="U1005" s="189">
        <f>INDEX('Policy Characteristics'!O:O,MATCH(PolicyLevers!$C1005,'Policy Characteristics'!$C:$C,0))</f>
        <v>0</v>
      </c>
    </row>
    <row r="1006" spans="1:21" s="189" customFormat="1" x14ac:dyDescent="0.25">
      <c r="A1006" s="350" t="str">
        <f>INDEX('Policy Characteristics'!A:A,MATCH(PolicyLevers!$C1006,'Policy Characteristics'!$C:$C,0))</f>
        <v>Cross-Sector</v>
      </c>
      <c r="B1006" s="359" t="str">
        <f>INDEX('Policy Characteristics'!B:B,MATCH(PolicyLevers!$C1006,'Policy Characteristics'!$C:$C,0))</f>
        <v>Fuel Taxes</v>
      </c>
      <c r="C1006" s="249" t="str">
        <f t="shared" si="52"/>
        <v>Additional Fuel Tax Rate by Fuel</v>
      </c>
      <c r="D1006" s="191" t="s">
        <v>256</v>
      </c>
      <c r="E1006" s="191"/>
      <c r="F1006" s="191" t="s">
        <v>924</v>
      </c>
      <c r="G1006" s="199"/>
      <c r="H1006" s="43">
        <v>82</v>
      </c>
      <c r="I1006" s="361" t="s">
        <v>310</v>
      </c>
      <c r="J1006" s="249" t="str">
        <f>INDEX('Policy Characteristics'!D:D,MATCH(PolicyLevers!$C1006,'Policy Characteristics'!$C:$C,0))</f>
        <v>Fuel Taxes</v>
      </c>
      <c r="K1006" s="251" t="str">
        <f>INDEX('Policy Characteristics'!E:E,MATCH(PolicyLevers!$C1006,'Policy Characteristics'!$C:$C,0))</f>
        <v>cross fuel tax</v>
      </c>
      <c r="L1006" s="190">
        <f>INDEX('Policy Characteristics'!F:F,MATCH(PolicyLevers!$C1006,'Policy Characteristics'!$C:$C,0))</f>
        <v>0</v>
      </c>
      <c r="M1006" s="190">
        <f>INDEX('Policy Characteristics'!G:G,MATCH(PolicyLevers!$C1006,'Policy Characteristics'!$C:$C,0))</f>
        <v>0.2</v>
      </c>
      <c r="N1006" s="256">
        <f>INDEX('Policy Characteristics'!H:H,MATCH(PolicyLevers!$C1006,'Policy Characteristics'!$C:$C,0))</f>
        <v>5.0000000000000001E-3</v>
      </c>
      <c r="O1006" s="252" t="str">
        <f>INDEX('Policy Characteristics'!I:I,MATCH(PolicyLevers!$C1006,'Policy Characteristics'!$C:$C,0))</f>
        <v>% of BAU price</v>
      </c>
      <c r="P1006" s="238"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1" t="str">
        <f>INDEX('Policy Characteristics'!K:K,MATCH(PolicyLevers!$C1006,'Policy Characteristics'!$C:$C,0))</f>
        <v>fuels.html#fuel-taxes</v>
      </c>
      <c r="R1006" s="191" t="str">
        <f>INDEX('Policy Characteristics'!L:L,MATCH(PolicyLevers!$C1006,'Policy Characteristics'!$C:$C,0))</f>
        <v>fuel-taxes.html</v>
      </c>
      <c r="S1006" s="219"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199">
        <f>INDEX('Policy Characteristics'!N:N,MATCH(PolicyLevers!$C1006,'Policy Characteristics'!$C:$C,0))</f>
        <v>0</v>
      </c>
      <c r="U1006" s="189">
        <f>INDEX('Policy Characteristics'!O:O,MATCH(PolicyLevers!$C1006,'Policy Characteristics'!$C:$C,0))</f>
        <v>0</v>
      </c>
    </row>
    <row r="1007" spans="1:21" s="189" customFormat="1" x14ac:dyDescent="0.25">
      <c r="A1007" s="350" t="str">
        <f>INDEX('Policy Characteristics'!A:A,MATCH(PolicyLevers!$C1007,'Policy Characteristics'!$C:$C,0))</f>
        <v>Cross-Sector</v>
      </c>
      <c r="B1007" s="359" t="str">
        <f>INDEX('Policy Characteristics'!B:B,MATCH(PolicyLevers!$C1007,'Policy Characteristics'!$C:$C,0))</f>
        <v>Fuel Taxes</v>
      </c>
      <c r="C1007" s="249" t="str">
        <f t="shared" si="52"/>
        <v>Additional Fuel Tax Rate by Fuel</v>
      </c>
      <c r="D1007" s="191" t="s">
        <v>1045</v>
      </c>
      <c r="E1007" s="191"/>
      <c r="F1007" s="191" t="s">
        <v>1046</v>
      </c>
      <c r="G1007" s="199"/>
      <c r="H1007" s="43">
        <v>740</v>
      </c>
      <c r="I1007" s="361" t="s">
        <v>332</v>
      </c>
      <c r="J1007" s="249" t="str">
        <f>INDEX('Policy Characteristics'!D:D,MATCH(PolicyLevers!$C1007,'Policy Characteristics'!$C:$C,0))</f>
        <v>Fuel Taxes</v>
      </c>
      <c r="K1007" s="251" t="str">
        <f>INDEX('Policy Characteristics'!E:E,MATCH(PolicyLevers!$C1007,'Policy Characteristics'!$C:$C,0))</f>
        <v>cross fuel tax</v>
      </c>
      <c r="L1007" s="190">
        <f>INDEX('Policy Characteristics'!F:F,MATCH(PolicyLevers!$C1007,'Policy Characteristics'!$C:$C,0))</f>
        <v>0</v>
      </c>
      <c r="M1007" s="190">
        <f>INDEX('Policy Characteristics'!G:G,MATCH(PolicyLevers!$C1007,'Policy Characteristics'!$C:$C,0))</f>
        <v>0.2</v>
      </c>
      <c r="N1007" s="256">
        <f>INDEX('Policy Characteristics'!H:H,MATCH(PolicyLevers!$C1007,'Policy Characteristics'!$C:$C,0))</f>
        <v>5.0000000000000001E-3</v>
      </c>
      <c r="O1007" s="252" t="str">
        <f>INDEX('Policy Characteristics'!I:I,MATCH(PolicyLevers!$C1007,'Policy Characteristics'!$C:$C,0))</f>
        <v>% of BAU price</v>
      </c>
      <c r="P1007" s="186"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199" t="str">
        <f>INDEX('Policy Characteristics'!K:K,MATCH(PolicyLevers!$C1007,'Policy Characteristics'!$C:$C,0))</f>
        <v>fuels.html#fuel-taxes</v>
      </c>
      <c r="R1007" s="191" t="str">
        <f>INDEX('Policy Characteristics'!L:L,MATCH(PolicyLevers!$C1007,'Policy Characteristics'!$C:$C,0))</f>
        <v>fuel-taxes.html</v>
      </c>
      <c r="S1007" s="219"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199">
        <f>INDEX('Policy Characteristics'!N:N,MATCH(PolicyLevers!$C1007,'Policy Characteristics'!$C:$C,0))</f>
        <v>0</v>
      </c>
      <c r="U1007" s="189">
        <f>INDEX('Policy Characteristics'!O:O,MATCH(PolicyLevers!$C1007,'Policy Characteristics'!$C:$C,0))</f>
        <v>0</v>
      </c>
    </row>
    <row r="1008" spans="1:21" s="189" customFormat="1" x14ac:dyDescent="0.25">
      <c r="A1008" s="350" t="str">
        <f>INDEX('Policy Characteristics'!A:A,MATCH(PolicyLevers!$C1008,'Policy Characteristics'!$C:$C,0))</f>
        <v>Cross-Sector</v>
      </c>
      <c r="B1008" s="359" t="str">
        <f>INDEX('Policy Characteristics'!B:B,MATCH(PolicyLevers!$C1008,'Policy Characteristics'!$C:$C,0))</f>
        <v>Fuel Taxes</v>
      </c>
      <c r="C1008" s="249" t="str">
        <f t="shared" si="52"/>
        <v>Additional Fuel Tax Rate by Fuel</v>
      </c>
      <c r="D1008" s="191" t="s">
        <v>1047</v>
      </c>
      <c r="E1008" s="191"/>
      <c r="F1008" s="191" t="s">
        <v>1048</v>
      </c>
      <c r="G1008" s="199"/>
      <c r="H1008" s="43">
        <v>741</v>
      </c>
      <c r="I1008" s="361" t="s">
        <v>332</v>
      </c>
      <c r="J1008" s="249" t="str">
        <f>INDEX('Policy Characteristics'!D:D,MATCH(PolicyLevers!$C1008,'Policy Characteristics'!$C:$C,0))</f>
        <v>Fuel Taxes</v>
      </c>
      <c r="K1008" s="251" t="str">
        <f>INDEX('Policy Characteristics'!E:E,MATCH(PolicyLevers!$C1008,'Policy Characteristics'!$C:$C,0))</f>
        <v>cross fuel tax</v>
      </c>
      <c r="L1008" s="190">
        <f>INDEX('Policy Characteristics'!F:F,MATCH(PolicyLevers!$C1008,'Policy Characteristics'!$C:$C,0))</f>
        <v>0</v>
      </c>
      <c r="M1008" s="190">
        <f>INDEX('Policy Characteristics'!G:G,MATCH(PolicyLevers!$C1008,'Policy Characteristics'!$C:$C,0))</f>
        <v>0.2</v>
      </c>
      <c r="N1008" s="256">
        <f>INDEX('Policy Characteristics'!H:H,MATCH(PolicyLevers!$C1008,'Policy Characteristics'!$C:$C,0))</f>
        <v>5.0000000000000001E-3</v>
      </c>
      <c r="O1008" s="252" t="str">
        <f>INDEX('Policy Characteristics'!I:I,MATCH(PolicyLevers!$C1008,'Policy Characteristics'!$C:$C,0))</f>
        <v>% of BAU price</v>
      </c>
      <c r="P1008" s="186"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199" t="str">
        <f>INDEX('Policy Characteristics'!K:K,MATCH(PolicyLevers!$C1008,'Policy Characteristics'!$C:$C,0))</f>
        <v>fuels.html#fuel-taxes</v>
      </c>
      <c r="R1008" s="191" t="str">
        <f>INDEX('Policy Characteristics'!L:L,MATCH(PolicyLevers!$C1008,'Policy Characteristics'!$C:$C,0))</f>
        <v>fuel-taxes.html</v>
      </c>
      <c r="S1008" s="219"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199">
        <f>INDEX('Policy Characteristics'!N:N,MATCH(PolicyLevers!$C1008,'Policy Characteristics'!$C:$C,0))</f>
        <v>0</v>
      </c>
      <c r="U1008" s="189">
        <f>INDEX('Policy Characteristics'!O:O,MATCH(PolicyLevers!$C1008,'Policy Characteristics'!$C:$C,0))</f>
        <v>0</v>
      </c>
    </row>
    <row r="1009" spans="1:21" x14ac:dyDescent="0.25">
      <c r="A1009" s="350" t="str">
        <f>INDEX('Policy Characteristics'!A:A,MATCH(PolicyLevers!$C1009,'Policy Characteristics'!$C:$C,0))</f>
        <v>Cross-Sector</v>
      </c>
      <c r="B1009" s="359" t="str">
        <f>INDEX('Policy Characteristics'!B:B,MATCH(PolicyLevers!$C1009,'Policy Characteristics'!$C:$C,0))</f>
        <v>Fuel Taxes</v>
      </c>
      <c r="C1009" s="249" t="str">
        <f t="shared" si="52"/>
        <v>Additional Fuel Tax Rate by Fuel</v>
      </c>
      <c r="D1009" s="191" t="s">
        <v>253</v>
      </c>
      <c r="E1009" s="191"/>
      <c r="F1009" s="191" t="s">
        <v>925</v>
      </c>
      <c r="G1009" s="199"/>
      <c r="H1009" s="43">
        <v>742</v>
      </c>
      <c r="I1009" s="361" t="s">
        <v>332</v>
      </c>
      <c r="J1009" s="249" t="str">
        <f>INDEX('Policy Characteristics'!D:D,MATCH(PolicyLevers!$C1009,'Policy Characteristics'!$C:$C,0))</f>
        <v>Fuel Taxes</v>
      </c>
      <c r="K1009" s="251" t="str">
        <f>INDEX('Policy Characteristics'!E:E,MATCH(PolicyLevers!$C1009,'Policy Characteristics'!$C:$C,0))</f>
        <v>cross fuel tax</v>
      </c>
      <c r="L1009" s="190">
        <f>INDEX('Policy Characteristics'!F:F,MATCH(PolicyLevers!$C1009,'Policy Characteristics'!$C:$C,0))</f>
        <v>0</v>
      </c>
      <c r="M1009" s="190">
        <f>INDEX('Policy Characteristics'!G:G,MATCH(PolicyLevers!$C1009,'Policy Characteristics'!$C:$C,0))</f>
        <v>0.2</v>
      </c>
      <c r="N1009" s="256">
        <f>INDEX('Policy Characteristics'!H:H,MATCH(PolicyLevers!$C1009,'Policy Characteristics'!$C:$C,0))</f>
        <v>5.0000000000000001E-3</v>
      </c>
      <c r="O1009" s="252" t="str">
        <f>INDEX('Policy Characteristics'!I:I,MATCH(PolicyLevers!$C1009,'Policy Characteristics'!$C:$C,0))</f>
        <v>% of BAU price</v>
      </c>
      <c r="P1009" s="186"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1" t="str">
        <f>INDEX('Policy Characteristics'!K:K,MATCH(PolicyLevers!$C1009,'Policy Characteristics'!$C:$C,0))</f>
        <v>fuels.html#fuel-taxes</v>
      </c>
      <c r="R1009" s="191" t="str">
        <f>INDEX('Policy Characteristics'!L:L,MATCH(PolicyLevers!$C1009,'Policy Characteristics'!$C:$C,0))</f>
        <v>fuel-taxes.html</v>
      </c>
      <c r="S1009" s="219"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4">
        <f>INDEX('Policy Characteristics'!N:N,MATCH(PolicyLevers!$C1009,'Policy Characteristics'!$C:$C,0))</f>
        <v>0</v>
      </c>
      <c r="U1009" s="181">
        <f>INDEX('Policy Characteristics'!O:O,MATCH(PolicyLevers!$C1009,'Policy Characteristics'!$C:$C,0))</f>
        <v>0</v>
      </c>
    </row>
    <row r="1010" spans="1:21" x14ac:dyDescent="0.25">
      <c r="A1010" s="350" t="str">
        <f>INDEX('Policy Characteristics'!A:A,MATCH(PolicyLevers!$C1010,'Policy Characteristics'!$C:$C,0))</f>
        <v>Cross-Sector</v>
      </c>
      <c r="B1010" s="359" t="str">
        <f>INDEX('Policy Characteristics'!B:B,MATCH(PolicyLevers!$C1010,'Policy Characteristics'!$C:$C,0))</f>
        <v>Fuel Taxes</v>
      </c>
      <c r="C1010" s="249" t="str">
        <f t="shared" si="52"/>
        <v>Additional Fuel Tax Rate by Fuel</v>
      </c>
      <c r="D1010" s="191" t="s">
        <v>1050</v>
      </c>
      <c r="E1010" s="191"/>
      <c r="F1010" s="191" t="s">
        <v>1051</v>
      </c>
      <c r="G1010" s="199"/>
      <c r="H1010" s="43">
        <v>743</v>
      </c>
      <c r="I1010" s="361" t="s">
        <v>332</v>
      </c>
      <c r="J1010" s="249" t="str">
        <f>INDEX('Policy Characteristics'!D:D,MATCH(PolicyLevers!$C1010,'Policy Characteristics'!$C:$C,0))</f>
        <v>Fuel Taxes</v>
      </c>
      <c r="K1010" s="251" t="str">
        <f>INDEX('Policy Characteristics'!E:E,MATCH(PolicyLevers!$C1010,'Policy Characteristics'!$C:$C,0))</f>
        <v>cross fuel tax</v>
      </c>
      <c r="L1010" s="190">
        <f>INDEX('Policy Characteristics'!F:F,MATCH(PolicyLevers!$C1010,'Policy Characteristics'!$C:$C,0))</f>
        <v>0</v>
      </c>
      <c r="M1010" s="190">
        <f>INDEX('Policy Characteristics'!G:G,MATCH(PolicyLevers!$C1010,'Policy Characteristics'!$C:$C,0))</f>
        <v>0.2</v>
      </c>
      <c r="N1010" s="256">
        <f>INDEX('Policy Characteristics'!H:H,MATCH(PolicyLevers!$C1010,'Policy Characteristics'!$C:$C,0))</f>
        <v>5.0000000000000001E-3</v>
      </c>
      <c r="O1010" s="252" t="str">
        <f>INDEX('Policy Characteristics'!I:I,MATCH(PolicyLevers!$C1010,'Policy Characteristics'!$C:$C,0))</f>
        <v>% of BAU price</v>
      </c>
      <c r="P1010" s="186"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4" t="str">
        <f>INDEX('Policy Characteristics'!K:K,MATCH(PolicyLevers!$C1010,'Policy Characteristics'!$C:$C,0))</f>
        <v>fuels.html#fuel-taxes</v>
      </c>
      <c r="R1010" s="191" t="str">
        <f>INDEX('Policy Characteristics'!L:L,MATCH(PolicyLevers!$C1010,'Policy Characteristics'!$C:$C,0))</f>
        <v>fuel-taxes.html</v>
      </c>
      <c r="S1010" s="205"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4">
        <f>INDEX('Policy Characteristics'!N:N,MATCH(PolicyLevers!$C1010,'Policy Characteristics'!$C:$C,0))</f>
        <v>0</v>
      </c>
      <c r="U1010" s="181">
        <f>INDEX('Policy Characteristics'!O:O,MATCH(PolicyLevers!$C1010,'Policy Characteristics'!$C:$C,0))</f>
        <v>0</v>
      </c>
    </row>
    <row r="1011" spans="1:21" x14ac:dyDescent="0.25">
      <c r="A1011" s="350" t="str">
        <f>INDEX('Policy Characteristics'!A:A,MATCH(PolicyLevers!$C1011,'Policy Characteristics'!$C:$C,0))</f>
        <v>Cross-Sector</v>
      </c>
      <c r="B1011" s="359" t="str">
        <f>INDEX('Policy Characteristics'!B:B,MATCH(PolicyLevers!$C1011,'Policy Characteristics'!$C:$C,0))</f>
        <v>Fuel Taxes</v>
      </c>
      <c r="C1011" s="249" t="str">
        <f t="shared" si="52"/>
        <v>Additional Fuel Tax Rate by Fuel</v>
      </c>
      <c r="D1011" s="191" t="s">
        <v>926</v>
      </c>
      <c r="E1011" s="191"/>
      <c r="F1011" s="191" t="s">
        <v>609</v>
      </c>
      <c r="G1011" s="199"/>
      <c r="H1011" s="43">
        <v>744</v>
      </c>
      <c r="I1011" s="361" t="s">
        <v>332</v>
      </c>
      <c r="J1011" s="249" t="str">
        <f>INDEX('Policy Characteristics'!D:D,MATCH(PolicyLevers!$C1011,'Policy Characteristics'!$C:$C,0))</f>
        <v>Fuel Taxes</v>
      </c>
      <c r="K1011" s="251" t="str">
        <f>INDEX('Policy Characteristics'!E:E,MATCH(PolicyLevers!$C1011,'Policy Characteristics'!$C:$C,0))</f>
        <v>cross fuel tax</v>
      </c>
      <c r="L1011" s="190">
        <f>INDEX('Policy Characteristics'!F:F,MATCH(PolicyLevers!$C1011,'Policy Characteristics'!$C:$C,0))</f>
        <v>0</v>
      </c>
      <c r="M1011" s="190">
        <f>INDEX('Policy Characteristics'!G:G,MATCH(PolicyLevers!$C1011,'Policy Characteristics'!$C:$C,0))</f>
        <v>0.2</v>
      </c>
      <c r="N1011" s="251">
        <f>INDEX('Policy Characteristics'!H:H,MATCH(PolicyLevers!$C1011,'Policy Characteristics'!$C:$C,0))</f>
        <v>5.0000000000000001E-3</v>
      </c>
      <c r="O1011" s="252" t="str">
        <f>INDEX('Policy Characteristics'!I:I,MATCH(PolicyLevers!$C1011,'Policy Characteristics'!$C:$C,0))</f>
        <v>% of BAU price</v>
      </c>
      <c r="P1011" s="186"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4" t="str">
        <f>INDEX('Policy Characteristics'!K:K,MATCH(PolicyLevers!$C1011,'Policy Characteristics'!$C:$C,0))</f>
        <v>fuels.html#fuel-taxes</v>
      </c>
      <c r="R1011" s="191" t="str">
        <f>INDEX('Policy Characteristics'!L:L,MATCH(PolicyLevers!$C1011,'Policy Characteristics'!$C:$C,0))</f>
        <v>fuel-taxes.html</v>
      </c>
      <c r="S1011" s="205"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4">
        <f>INDEX('Policy Characteristics'!N:N,MATCH(PolicyLevers!$C1011,'Policy Characteristics'!$C:$C,0))</f>
        <v>0</v>
      </c>
      <c r="U1011" s="181">
        <f>INDEX('Policy Characteristics'!O:O,MATCH(PolicyLevers!$C1011,'Policy Characteristics'!$C:$C,0))</f>
        <v>0</v>
      </c>
    </row>
    <row r="1012" spans="1:21" x14ac:dyDescent="0.25">
      <c r="A1012" s="350" t="str">
        <f>INDEX('Policy Characteristics'!A:A,MATCH(PolicyLevers!$C1012,'Policy Characteristics'!$C:$C,0))</f>
        <v>Cross-Sector</v>
      </c>
      <c r="B1012" s="359" t="str">
        <f>INDEX('Policy Characteristics'!B:B,MATCH(PolicyLevers!$C1012,'Policy Characteristics'!$C:$C,0))</f>
        <v>Fuel Taxes</v>
      </c>
      <c r="C1012" s="249" t="str">
        <f t="shared" si="52"/>
        <v>Additional Fuel Tax Rate by Fuel</v>
      </c>
      <c r="D1012" s="191" t="s">
        <v>250</v>
      </c>
      <c r="E1012" s="191"/>
      <c r="F1012" s="191" t="s">
        <v>614</v>
      </c>
      <c r="G1012" s="199"/>
      <c r="H1012" s="43">
        <v>745</v>
      </c>
      <c r="I1012" s="361" t="s">
        <v>332</v>
      </c>
      <c r="J1012" s="249" t="str">
        <f>INDEX('Policy Characteristics'!D:D,MATCH(PolicyLevers!$C1012,'Policy Characteristics'!$C:$C,0))</f>
        <v>Fuel Taxes</v>
      </c>
      <c r="K1012" s="251" t="str">
        <f>INDEX('Policy Characteristics'!E:E,MATCH(PolicyLevers!$C1012,'Policy Characteristics'!$C:$C,0))</f>
        <v>cross fuel tax</v>
      </c>
      <c r="L1012" s="190">
        <f>INDEX('Policy Characteristics'!F:F,MATCH(PolicyLevers!$C1012,'Policy Characteristics'!$C:$C,0))</f>
        <v>0</v>
      </c>
      <c r="M1012" s="190">
        <f>INDEX('Policy Characteristics'!G:G,MATCH(PolicyLevers!$C1012,'Policy Characteristics'!$C:$C,0))</f>
        <v>0.2</v>
      </c>
      <c r="N1012" s="251">
        <f>INDEX('Policy Characteristics'!H:H,MATCH(PolicyLevers!$C1012,'Policy Characteristics'!$C:$C,0))</f>
        <v>5.0000000000000001E-3</v>
      </c>
      <c r="O1012" s="252" t="str">
        <f>INDEX('Policy Characteristics'!I:I,MATCH(PolicyLevers!$C1012,'Policy Characteristics'!$C:$C,0))</f>
        <v>% of BAU price</v>
      </c>
      <c r="P1012" s="186"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4" t="str">
        <f>INDEX('Policy Characteristics'!K:K,MATCH(PolicyLevers!$C1012,'Policy Characteristics'!$C:$C,0))</f>
        <v>fuels.html#fuel-taxes</v>
      </c>
      <c r="R1012" s="191" t="str">
        <f>INDEX('Policy Characteristics'!L:L,MATCH(PolicyLevers!$C1012,'Policy Characteristics'!$C:$C,0))</f>
        <v>fuel-taxes.html</v>
      </c>
      <c r="S1012" s="205"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4">
        <f>INDEX('Policy Characteristics'!N:N,MATCH(PolicyLevers!$C1012,'Policy Characteristics'!$C:$C,0))</f>
        <v>0</v>
      </c>
      <c r="U1012" s="181">
        <f>INDEX('Policy Characteristics'!O:O,MATCH(PolicyLevers!$C1012,'Policy Characteristics'!$C:$C,0))</f>
        <v>0</v>
      </c>
    </row>
    <row r="1013" spans="1:21" x14ac:dyDescent="0.25">
      <c r="A1013" s="350" t="str">
        <f>INDEX('Policy Characteristics'!A:A,MATCH(PolicyLevers!$C1013,'Policy Characteristics'!$C:$C,0))</f>
        <v>Cross-Sector</v>
      </c>
      <c r="B1013" s="359" t="str">
        <f>INDEX('Policy Characteristics'!B:B,MATCH(PolicyLevers!$C1013,'Policy Characteristics'!$C:$C,0))</f>
        <v>Fuel Taxes</v>
      </c>
      <c r="C1013" s="249" t="str">
        <f t="shared" si="52"/>
        <v>Additional Fuel Tax Rate by Fuel</v>
      </c>
      <c r="D1013" s="191" t="s">
        <v>927</v>
      </c>
      <c r="E1013" s="191"/>
      <c r="F1013" s="191" t="s">
        <v>928</v>
      </c>
      <c r="G1013" s="199"/>
      <c r="H1013" s="43">
        <v>746</v>
      </c>
      <c r="I1013" s="361" t="s">
        <v>332</v>
      </c>
      <c r="J1013" s="249" t="str">
        <f>INDEX('Policy Characteristics'!D:D,MATCH(PolicyLevers!$C1013,'Policy Characteristics'!$C:$C,0))</f>
        <v>Fuel Taxes</v>
      </c>
      <c r="K1013" s="251" t="str">
        <f>INDEX('Policy Characteristics'!E:E,MATCH(PolicyLevers!$C1013,'Policy Characteristics'!$C:$C,0))</f>
        <v>cross fuel tax</v>
      </c>
      <c r="L1013" s="190">
        <f>INDEX('Policy Characteristics'!F:F,MATCH(PolicyLevers!$C1013,'Policy Characteristics'!$C:$C,0))</f>
        <v>0</v>
      </c>
      <c r="M1013" s="190">
        <f>INDEX('Policy Characteristics'!G:G,MATCH(PolicyLevers!$C1013,'Policy Characteristics'!$C:$C,0))</f>
        <v>0.2</v>
      </c>
      <c r="N1013" s="251">
        <f>INDEX('Policy Characteristics'!H:H,MATCH(PolicyLevers!$C1013,'Policy Characteristics'!$C:$C,0))</f>
        <v>5.0000000000000001E-3</v>
      </c>
      <c r="O1013" s="252" t="str">
        <f>INDEX('Policy Characteristics'!I:I,MATCH(PolicyLevers!$C1013,'Policy Characteristics'!$C:$C,0))</f>
        <v>% of BAU price</v>
      </c>
      <c r="P1013" s="186"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4" t="str">
        <f>INDEX('Policy Characteristics'!K:K,MATCH(PolicyLevers!$C1013,'Policy Characteristics'!$C:$C,0))</f>
        <v>fuels.html#fuel-taxes</v>
      </c>
      <c r="R1013" s="191" t="str">
        <f>INDEX('Policy Characteristics'!L:L,MATCH(PolicyLevers!$C1013,'Policy Characteristics'!$C:$C,0))</f>
        <v>fuel-taxes.html</v>
      </c>
      <c r="S1013" s="205"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4">
        <f>INDEX('Policy Characteristics'!N:N,MATCH(PolicyLevers!$C1013,'Policy Characteristics'!$C:$C,0))</f>
        <v>0</v>
      </c>
      <c r="U1013" s="181">
        <f>INDEX('Policy Characteristics'!O:O,MATCH(PolicyLevers!$C1013,'Policy Characteristics'!$C:$C,0))</f>
        <v>0</v>
      </c>
    </row>
    <row r="1014" spans="1:21" x14ac:dyDescent="0.25">
      <c r="A1014" s="350" t="str">
        <f>INDEX('Policy Characteristics'!A:A,MATCH(PolicyLevers!$C1014,'Policy Characteristics'!$C:$C,0))</f>
        <v>Cross-Sector</v>
      </c>
      <c r="B1014" s="359" t="str">
        <f>INDEX('Policy Characteristics'!B:B,MATCH(PolicyLevers!$C1014,'Policy Characteristics'!$C:$C,0))</f>
        <v>Fuel Taxes</v>
      </c>
      <c r="C1014" s="249" t="str">
        <f t="shared" si="52"/>
        <v>Additional Fuel Tax Rate by Fuel</v>
      </c>
      <c r="D1014" s="191" t="s">
        <v>254</v>
      </c>
      <c r="E1014" s="191"/>
      <c r="F1014" s="191" t="s">
        <v>929</v>
      </c>
      <c r="G1014" s="199"/>
      <c r="H1014" s="43">
        <v>747</v>
      </c>
      <c r="I1014" s="361" t="s">
        <v>332</v>
      </c>
      <c r="J1014" s="249" t="str">
        <f>INDEX('Policy Characteristics'!D:D,MATCH(PolicyLevers!$C1014,'Policy Characteristics'!$C:$C,0))</f>
        <v>Fuel Taxes</v>
      </c>
      <c r="K1014" s="251" t="str">
        <f>INDEX('Policy Characteristics'!E:E,MATCH(PolicyLevers!$C1014,'Policy Characteristics'!$C:$C,0))</f>
        <v>cross fuel tax</v>
      </c>
      <c r="L1014" s="190">
        <f>INDEX('Policy Characteristics'!F:F,MATCH(PolicyLevers!$C1014,'Policy Characteristics'!$C:$C,0))</f>
        <v>0</v>
      </c>
      <c r="M1014" s="190">
        <f>INDEX('Policy Characteristics'!G:G,MATCH(PolicyLevers!$C1014,'Policy Characteristics'!$C:$C,0))</f>
        <v>0.2</v>
      </c>
      <c r="N1014" s="251">
        <f>INDEX('Policy Characteristics'!H:H,MATCH(PolicyLevers!$C1014,'Policy Characteristics'!$C:$C,0))</f>
        <v>5.0000000000000001E-3</v>
      </c>
      <c r="O1014" s="252" t="str">
        <f>INDEX('Policy Characteristics'!I:I,MATCH(PolicyLevers!$C1014,'Policy Characteristics'!$C:$C,0))</f>
        <v>% of BAU price</v>
      </c>
      <c r="P1014" s="186"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4" t="str">
        <f>INDEX('Policy Characteristics'!K:K,MATCH(PolicyLevers!$C1014,'Policy Characteristics'!$C:$C,0))</f>
        <v>fuels.html#fuel-taxes</v>
      </c>
      <c r="R1014" s="191" t="str">
        <f>INDEX('Policy Characteristics'!L:L,MATCH(PolicyLevers!$C1014,'Policy Characteristics'!$C:$C,0))</f>
        <v>fuel-taxes.html</v>
      </c>
      <c r="S1014" s="205"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4">
        <f>INDEX('Policy Characteristics'!N:N,MATCH(PolicyLevers!$C1014,'Policy Characteristics'!$C:$C,0))</f>
        <v>0</v>
      </c>
      <c r="U1014" s="181">
        <f>INDEX('Policy Characteristics'!O:O,MATCH(PolicyLevers!$C1014,'Policy Characteristics'!$C:$C,0))</f>
        <v>0</v>
      </c>
    </row>
    <row r="1015" spans="1:21" x14ac:dyDescent="0.25">
      <c r="A1015" s="350" t="str">
        <f>INDEX('Policy Characteristics'!A:A,MATCH(PolicyLevers!$C1015,'Policy Characteristics'!$C:$C,0))</f>
        <v>Cross-Sector</v>
      </c>
      <c r="B1015" s="359" t="str">
        <f>INDEX('Policy Characteristics'!B:B,MATCH(PolicyLevers!$C1015,'Policy Characteristics'!$C:$C,0))</f>
        <v>Fuel Taxes</v>
      </c>
      <c r="C1015" s="249" t="str">
        <f t="shared" si="52"/>
        <v>Additional Fuel Tax Rate by Fuel</v>
      </c>
      <c r="D1015" s="191" t="s">
        <v>1053</v>
      </c>
      <c r="E1015" s="191"/>
      <c r="F1015" s="191" t="s">
        <v>618</v>
      </c>
      <c r="G1015" s="199"/>
      <c r="H1015" s="43">
        <v>748</v>
      </c>
      <c r="I1015" s="361" t="s">
        <v>332</v>
      </c>
      <c r="J1015" s="249" t="str">
        <f>INDEX('Policy Characteristics'!D:D,MATCH(PolicyLevers!$C1015,'Policy Characteristics'!$C:$C,0))</f>
        <v>Fuel Taxes</v>
      </c>
      <c r="K1015" s="251" t="str">
        <f>INDEX('Policy Characteristics'!E:E,MATCH(PolicyLevers!$C1015,'Policy Characteristics'!$C:$C,0))</f>
        <v>cross fuel tax</v>
      </c>
      <c r="L1015" s="190">
        <f>INDEX('Policy Characteristics'!F:F,MATCH(PolicyLevers!$C1015,'Policy Characteristics'!$C:$C,0))</f>
        <v>0</v>
      </c>
      <c r="M1015" s="190">
        <f>INDEX('Policy Characteristics'!G:G,MATCH(PolicyLevers!$C1015,'Policy Characteristics'!$C:$C,0))</f>
        <v>0.2</v>
      </c>
      <c r="N1015" s="251">
        <f>INDEX('Policy Characteristics'!H:H,MATCH(PolicyLevers!$C1015,'Policy Characteristics'!$C:$C,0))</f>
        <v>5.0000000000000001E-3</v>
      </c>
      <c r="O1015" s="252" t="str">
        <f>INDEX('Policy Characteristics'!I:I,MATCH(PolicyLevers!$C1015,'Policy Characteristics'!$C:$C,0))</f>
        <v>% of BAU price</v>
      </c>
      <c r="P1015" s="186"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4" t="str">
        <f>INDEX('Policy Characteristics'!K:K,MATCH(PolicyLevers!$C1015,'Policy Characteristics'!$C:$C,0))</f>
        <v>fuels.html#fuel-taxes</v>
      </c>
      <c r="R1015" s="191" t="str">
        <f>INDEX('Policy Characteristics'!L:L,MATCH(PolicyLevers!$C1015,'Policy Characteristics'!$C:$C,0))</f>
        <v>fuel-taxes.html</v>
      </c>
      <c r="S1015" s="205"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4">
        <f>INDEX('Policy Characteristics'!N:N,MATCH(PolicyLevers!$C1015,'Policy Characteristics'!$C:$C,0))</f>
        <v>0</v>
      </c>
      <c r="U1015" s="181">
        <f>INDEX('Policy Characteristics'!O:O,MATCH(PolicyLevers!$C1015,'Policy Characteristics'!$C:$C,0))</f>
        <v>0</v>
      </c>
    </row>
    <row r="1016" spans="1:21" x14ac:dyDescent="0.25">
      <c r="A1016" s="350" t="str">
        <f>INDEX('Policy Characteristics'!A:A,MATCH(PolicyLevers!$C1016,'Policy Characteristics'!$C:$C,0))</f>
        <v>Cross-Sector</v>
      </c>
      <c r="B1016" s="359" t="str">
        <f>INDEX('Policy Characteristics'!B:B,MATCH(PolicyLevers!$C1016,'Policy Characteristics'!$C:$C,0))</f>
        <v>Fuel Taxes</v>
      </c>
      <c r="C1016" s="249" t="str">
        <f t="shared" si="52"/>
        <v>Additional Fuel Tax Rate by Fuel</v>
      </c>
      <c r="D1016" s="191" t="s">
        <v>1054</v>
      </c>
      <c r="E1016" s="191"/>
      <c r="F1016" s="191" t="s">
        <v>1055</v>
      </c>
      <c r="G1016" s="199"/>
      <c r="H1016" s="43">
        <v>749</v>
      </c>
      <c r="I1016" s="361" t="s">
        <v>332</v>
      </c>
      <c r="J1016" s="249" t="str">
        <f>INDEX('Policy Characteristics'!D:D,MATCH(PolicyLevers!$C1016,'Policy Characteristics'!$C:$C,0))</f>
        <v>Fuel Taxes</v>
      </c>
      <c r="K1016" s="251" t="str">
        <f>INDEX('Policy Characteristics'!E:E,MATCH(PolicyLevers!$C1016,'Policy Characteristics'!$C:$C,0))</f>
        <v>cross fuel tax</v>
      </c>
      <c r="L1016" s="190">
        <f>INDEX('Policy Characteristics'!F:F,MATCH(PolicyLevers!$C1016,'Policy Characteristics'!$C:$C,0))</f>
        <v>0</v>
      </c>
      <c r="M1016" s="190">
        <f>INDEX('Policy Characteristics'!G:G,MATCH(PolicyLevers!$C1016,'Policy Characteristics'!$C:$C,0))</f>
        <v>0.2</v>
      </c>
      <c r="N1016" s="251">
        <f>INDEX('Policy Characteristics'!H:H,MATCH(PolicyLevers!$C1016,'Policy Characteristics'!$C:$C,0))</f>
        <v>5.0000000000000001E-3</v>
      </c>
      <c r="O1016" s="252" t="str">
        <f>INDEX('Policy Characteristics'!I:I,MATCH(PolicyLevers!$C1016,'Policy Characteristics'!$C:$C,0))</f>
        <v>% of BAU price</v>
      </c>
      <c r="P1016" s="186"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4" t="str">
        <f>INDEX('Policy Characteristics'!K:K,MATCH(PolicyLevers!$C1016,'Policy Characteristics'!$C:$C,0))</f>
        <v>fuels.html#fuel-taxes</v>
      </c>
      <c r="R1016" s="191" t="str">
        <f>INDEX('Policy Characteristics'!L:L,MATCH(PolicyLevers!$C1016,'Policy Characteristics'!$C:$C,0))</f>
        <v>fuel-taxes.html</v>
      </c>
      <c r="S1016" s="205"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4">
        <f>INDEX('Policy Characteristics'!N:N,MATCH(PolicyLevers!$C1016,'Policy Characteristics'!$C:$C,0))</f>
        <v>0</v>
      </c>
      <c r="U1016" s="181">
        <f>INDEX('Policy Characteristics'!O:O,MATCH(PolicyLevers!$C1016,'Policy Characteristics'!$C:$C,0))</f>
        <v>0</v>
      </c>
    </row>
    <row r="1017" spans="1:21" ht="120" x14ac:dyDescent="0.25">
      <c r="A1017" s="350" t="str">
        <f>INDEX('Policy Characteristics'!A:A,MATCH(PolicyLevers!$C1017,'Policy Characteristics'!$C:$C,0))</f>
        <v>Research and Development</v>
      </c>
      <c r="B1017" s="355" t="str">
        <f>INDEX('Policy Characteristics'!B:B,MATCH(PolicyLevers!$C1017,'Policy Characteristics'!$C:$C,0))</f>
        <v>Capital Cost Reduction</v>
      </c>
      <c r="C1017" s="181" t="s">
        <v>1088</v>
      </c>
      <c r="D1017" s="184" t="s">
        <v>493</v>
      </c>
      <c r="E1017" s="184"/>
      <c r="F1017" s="184" t="s">
        <v>1089</v>
      </c>
      <c r="G1017" s="184"/>
      <c r="H1017" s="43">
        <v>85</v>
      </c>
      <c r="I1017" s="356" t="s">
        <v>310</v>
      </c>
      <c r="J1017" s="181" t="str">
        <f>INDEX('Policy Characteristics'!D:D,MATCH(PolicyLevers!$C1017,'Policy Characteristics'!$C:$C,0))</f>
        <v>R&amp;D Capital Cost Reductions</v>
      </c>
      <c r="K1017" s="181" t="str">
        <f>INDEX('Policy Characteristics'!E:E,MATCH(PolicyLevers!$C1017,'Policy Characteristics'!$C:$C,0))</f>
        <v>RnD building capital cost reduction</v>
      </c>
      <c r="L1017" s="204">
        <f>INDEX('Policy Characteristics'!F:F,MATCH(PolicyLevers!$C1017,'Policy Characteristics'!$C:$C,0))</f>
        <v>0</v>
      </c>
      <c r="M1017" s="204">
        <f>INDEX('Policy Characteristics'!G:G,MATCH(PolicyLevers!$C1017,'Policy Characteristics'!$C:$C,0))</f>
        <v>0.4</v>
      </c>
      <c r="N1017" s="250">
        <f>INDEX('Policy Characteristics'!H:H,MATCH(PolicyLevers!$C1017,'Policy Characteristics'!$C:$C,0))</f>
        <v>0.01</v>
      </c>
      <c r="O1017" s="184" t="str">
        <f>INDEX('Policy Characteristics'!I:I,MATCH(PolicyLevers!$C1017,'Policy Characteristics'!$C:$C,0))</f>
        <v>% reduction in cost</v>
      </c>
      <c r="P1017" s="375"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4" t="str">
        <f>INDEX('Policy Characteristics'!K:K,MATCH(PolicyLevers!$C1017,'Policy Characteristics'!$C:$C,0))</f>
        <v>architectural-design.html#rnd</v>
      </c>
      <c r="R1017" s="191" t="str">
        <f>INDEX('Policy Characteristics'!L:L,MATCH(PolicyLevers!$C1017,'Policy Characteristics'!$C:$C,0))</f>
        <v>research-and-development.html</v>
      </c>
      <c r="S1017" s="205" t="str">
        <f>INDEX('Policy Characteristics'!M:M,MATCH(PolicyLevers!$C1017,'Policy Characteristics'!$C:$C,0))</f>
        <v>none</v>
      </c>
      <c r="T1017" s="184">
        <f>INDEX('Policy Characteristics'!N:N,MATCH(PolicyLevers!$C1017,'Policy Characteristics'!$C:$C,0))</f>
        <v>0</v>
      </c>
      <c r="U1017" s="181">
        <f>INDEX('Policy Characteristics'!O:O,MATCH(PolicyLevers!$C1017,'Policy Characteristics'!$C:$C,0))</f>
        <v>0</v>
      </c>
    </row>
    <row r="1018" spans="1:21" x14ac:dyDescent="0.25">
      <c r="A1018" s="350" t="str">
        <f>INDEX('Policy Characteristics'!A:A,MATCH(PolicyLevers!$C1018,'Policy Characteristics'!$C:$C,0))</f>
        <v>Research and Development</v>
      </c>
      <c r="B1018" s="354" t="str">
        <f>INDEX('Policy Characteristics'!B:B,MATCH(PolicyLevers!$C1018,'Policy Characteristics'!$C:$C,0))</f>
        <v>Capital Cost Reduction</v>
      </c>
      <c r="C1018" s="189" t="str">
        <f t="shared" ref="C1018:C1022" si="53">C$1017</f>
        <v>RnD Building Capital Cost Perc Reduction</v>
      </c>
      <c r="D1018" s="184" t="s">
        <v>501</v>
      </c>
      <c r="E1018" s="184"/>
      <c r="F1018" s="184" t="s">
        <v>1096</v>
      </c>
      <c r="G1018" s="184"/>
      <c r="H1018" s="43">
        <v>86</v>
      </c>
      <c r="I1018" s="356" t="s">
        <v>310</v>
      </c>
      <c r="J1018" s="189" t="str">
        <f>INDEX('Policy Characteristics'!D:D,MATCH(PolicyLevers!$C1018,'Policy Characteristics'!$C:$C,0))</f>
        <v>R&amp;D Capital Cost Reductions</v>
      </c>
      <c r="K1018" s="251" t="str">
        <f>INDEX('Policy Characteristics'!E:E,MATCH(PolicyLevers!$C1018,'Policy Characteristics'!$C:$C,0))</f>
        <v>RnD building capital cost reduction</v>
      </c>
      <c r="L1018" s="190">
        <f>INDEX('Policy Characteristics'!F:F,MATCH(PolicyLevers!$C1018,'Policy Characteristics'!$C:$C,0))</f>
        <v>0</v>
      </c>
      <c r="M1018" s="190">
        <f>INDEX('Policy Characteristics'!G:G,MATCH(PolicyLevers!$C1018,'Policy Characteristics'!$C:$C,0))</f>
        <v>0.4</v>
      </c>
      <c r="N1018" s="251">
        <f>INDEX('Policy Characteristics'!H:H,MATCH(PolicyLevers!$C1018,'Policy Characteristics'!$C:$C,0))</f>
        <v>0.01</v>
      </c>
      <c r="O1018" s="199" t="str">
        <f>INDEX('Policy Characteristics'!I:I,MATCH(PolicyLevers!$C1018,'Policy Characteristics'!$C:$C,0))</f>
        <v>% reduction in cost</v>
      </c>
      <c r="P1018" s="186"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4" t="str">
        <f>INDEX('Policy Characteristics'!K:K,MATCH(PolicyLevers!$C1018,'Policy Characteristics'!$C:$C,0))</f>
        <v>architectural-design.html#rnd</v>
      </c>
      <c r="R1018" s="191" t="str">
        <f>INDEX('Policy Characteristics'!L:L,MATCH(PolicyLevers!$C1018,'Policy Characteristics'!$C:$C,0))</f>
        <v>research-and-development.html</v>
      </c>
      <c r="S1018" s="205" t="str">
        <f>INDEX('Policy Characteristics'!M:M,MATCH(PolicyLevers!$C1018,'Policy Characteristics'!$C:$C,0))</f>
        <v>none</v>
      </c>
      <c r="T1018" s="184">
        <f>INDEX('Policy Characteristics'!N:N,MATCH(PolicyLevers!$C1018,'Policy Characteristics'!$C:$C,0))</f>
        <v>0</v>
      </c>
      <c r="U1018" s="181">
        <f>INDEX('Policy Characteristics'!O:O,MATCH(PolicyLevers!$C1018,'Policy Characteristics'!$C:$C,0))</f>
        <v>0</v>
      </c>
    </row>
    <row r="1019" spans="1:21" x14ac:dyDescent="0.25">
      <c r="A1019" s="350" t="str">
        <f>INDEX('Policy Characteristics'!A:A,MATCH(PolicyLevers!$C1019,'Policy Characteristics'!$C:$C,0))</f>
        <v>Research and Development</v>
      </c>
      <c r="B1019" s="354" t="str">
        <f>INDEX('Policy Characteristics'!B:B,MATCH(PolicyLevers!$C1019,'Policy Characteristics'!$C:$C,0))</f>
        <v>Capital Cost Reduction</v>
      </c>
      <c r="C1019" s="189" t="str">
        <f t="shared" si="53"/>
        <v>RnD Building Capital Cost Perc Reduction</v>
      </c>
      <c r="D1019" s="184" t="s">
        <v>523</v>
      </c>
      <c r="E1019" s="184"/>
      <c r="F1019" s="184" t="s">
        <v>1098</v>
      </c>
      <c r="G1019" s="184"/>
      <c r="H1019" s="43">
        <v>87</v>
      </c>
      <c r="I1019" s="356" t="s">
        <v>310</v>
      </c>
      <c r="J1019" s="189" t="str">
        <f>INDEX('Policy Characteristics'!D:D,MATCH(PolicyLevers!$C1019,'Policy Characteristics'!$C:$C,0))</f>
        <v>R&amp;D Capital Cost Reductions</v>
      </c>
      <c r="K1019" s="251" t="str">
        <f>INDEX('Policy Characteristics'!E:E,MATCH(PolicyLevers!$C1019,'Policy Characteristics'!$C:$C,0))</f>
        <v>RnD building capital cost reduction</v>
      </c>
      <c r="L1019" s="190">
        <f>INDEX('Policy Characteristics'!F:F,MATCH(PolicyLevers!$C1019,'Policy Characteristics'!$C:$C,0))</f>
        <v>0</v>
      </c>
      <c r="M1019" s="190">
        <f>INDEX('Policy Characteristics'!G:G,MATCH(PolicyLevers!$C1019,'Policy Characteristics'!$C:$C,0))</f>
        <v>0.4</v>
      </c>
      <c r="N1019" s="251">
        <f>INDEX('Policy Characteristics'!H:H,MATCH(PolicyLevers!$C1019,'Policy Characteristics'!$C:$C,0))</f>
        <v>0.01</v>
      </c>
      <c r="O1019" s="199" t="str">
        <f>INDEX('Policy Characteristics'!I:I,MATCH(PolicyLevers!$C1019,'Policy Characteristics'!$C:$C,0))</f>
        <v>% reduction in cost</v>
      </c>
      <c r="P1019" s="186"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4" t="str">
        <f>INDEX('Policy Characteristics'!K:K,MATCH(PolicyLevers!$C1019,'Policy Characteristics'!$C:$C,0))</f>
        <v>architectural-design.html#rnd</v>
      </c>
      <c r="R1019" s="191" t="str">
        <f>INDEX('Policy Characteristics'!L:L,MATCH(PolicyLevers!$C1019,'Policy Characteristics'!$C:$C,0))</f>
        <v>research-and-development.html</v>
      </c>
      <c r="S1019" s="205" t="str">
        <f>INDEX('Policy Characteristics'!M:M,MATCH(PolicyLevers!$C1019,'Policy Characteristics'!$C:$C,0))</f>
        <v>none</v>
      </c>
      <c r="T1019" s="184">
        <f>INDEX('Policy Characteristics'!N:N,MATCH(PolicyLevers!$C1019,'Policy Characteristics'!$C:$C,0))</f>
        <v>0</v>
      </c>
      <c r="U1019" s="181">
        <f>INDEX('Policy Characteristics'!O:O,MATCH(PolicyLevers!$C1019,'Policy Characteristics'!$C:$C,0))</f>
        <v>0</v>
      </c>
    </row>
    <row r="1020" spans="1:21" x14ac:dyDescent="0.25">
      <c r="A1020" s="350" t="str">
        <f>INDEX('Policy Characteristics'!A:A,MATCH(PolicyLevers!$C1020,'Policy Characteristics'!$C:$C,0))</f>
        <v>Research and Development</v>
      </c>
      <c r="B1020" s="354" t="str">
        <f>INDEX('Policy Characteristics'!B:B,MATCH(PolicyLevers!$C1020,'Policy Characteristics'!$C:$C,0))</f>
        <v>Capital Cost Reduction</v>
      </c>
      <c r="C1020" s="189" t="str">
        <f t="shared" si="53"/>
        <v>RnD Building Capital Cost Perc Reduction</v>
      </c>
      <c r="D1020" s="184" t="s">
        <v>503</v>
      </c>
      <c r="E1020" s="184"/>
      <c r="F1020" s="184" t="s">
        <v>1100</v>
      </c>
      <c r="G1020" s="184"/>
      <c r="H1020" s="43">
        <v>88</v>
      </c>
      <c r="I1020" s="356" t="s">
        <v>310</v>
      </c>
      <c r="J1020" s="189" t="str">
        <f>INDEX('Policy Characteristics'!D:D,MATCH(PolicyLevers!$C1020,'Policy Characteristics'!$C:$C,0))</f>
        <v>R&amp;D Capital Cost Reductions</v>
      </c>
      <c r="K1020" s="251" t="str">
        <f>INDEX('Policy Characteristics'!E:E,MATCH(PolicyLevers!$C1020,'Policy Characteristics'!$C:$C,0))</f>
        <v>RnD building capital cost reduction</v>
      </c>
      <c r="L1020" s="190">
        <f>INDEX('Policy Characteristics'!F:F,MATCH(PolicyLevers!$C1020,'Policy Characteristics'!$C:$C,0))</f>
        <v>0</v>
      </c>
      <c r="M1020" s="190">
        <f>INDEX('Policy Characteristics'!G:G,MATCH(PolicyLevers!$C1020,'Policy Characteristics'!$C:$C,0))</f>
        <v>0.4</v>
      </c>
      <c r="N1020" s="251">
        <f>INDEX('Policy Characteristics'!H:H,MATCH(PolicyLevers!$C1020,'Policy Characteristics'!$C:$C,0))</f>
        <v>0.01</v>
      </c>
      <c r="O1020" s="199" t="str">
        <f>INDEX('Policy Characteristics'!I:I,MATCH(PolicyLevers!$C1020,'Policy Characteristics'!$C:$C,0))</f>
        <v>% reduction in cost</v>
      </c>
      <c r="P1020" s="186"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4" t="str">
        <f>INDEX('Policy Characteristics'!K:K,MATCH(PolicyLevers!$C1020,'Policy Characteristics'!$C:$C,0))</f>
        <v>architectural-design.html#rnd</v>
      </c>
      <c r="R1020" s="191" t="str">
        <f>INDEX('Policy Characteristics'!L:L,MATCH(PolicyLevers!$C1020,'Policy Characteristics'!$C:$C,0))</f>
        <v>research-and-development.html</v>
      </c>
      <c r="S1020" s="205" t="str">
        <f>INDEX('Policy Characteristics'!M:M,MATCH(PolicyLevers!$C1020,'Policy Characteristics'!$C:$C,0))</f>
        <v>none</v>
      </c>
      <c r="T1020" s="184">
        <f>INDEX('Policy Characteristics'!N:N,MATCH(PolicyLevers!$C1020,'Policy Characteristics'!$C:$C,0))</f>
        <v>0</v>
      </c>
      <c r="U1020" s="181">
        <f>INDEX('Policy Characteristics'!O:O,MATCH(PolicyLevers!$C1020,'Policy Characteristics'!$C:$C,0))</f>
        <v>0</v>
      </c>
    </row>
    <row r="1021" spans="1:21" x14ac:dyDescent="0.25">
      <c r="A1021" s="350" t="str">
        <f>INDEX('Policy Characteristics'!A:A,MATCH(PolicyLevers!$C1021,'Policy Characteristics'!$C:$C,0))</f>
        <v>Research and Development</v>
      </c>
      <c r="B1021" s="354" t="str">
        <f>INDEX('Policy Characteristics'!B:B,MATCH(PolicyLevers!$C1021,'Policy Characteristics'!$C:$C,0))</f>
        <v>Capital Cost Reduction</v>
      </c>
      <c r="C1021" s="189" t="str">
        <f t="shared" si="53"/>
        <v>RnD Building Capital Cost Perc Reduction</v>
      </c>
      <c r="D1021" s="184" t="s">
        <v>505</v>
      </c>
      <c r="E1021" s="184"/>
      <c r="F1021" s="184" t="s">
        <v>1102</v>
      </c>
      <c r="G1021" s="184"/>
      <c r="H1021" s="43">
        <v>89</v>
      </c>
      <c r="I1021" s="356" t="s">
        <v>310</v>
      </c>
      <c r="J1021" s="189" t="str">
        <f>INDEX('Policy Characteristics'!D:D,MATCH(PolicyLevers!$C1021,'Policy Characteristics'!$C:$C,0))</f>
        <v>R&amp;D Capital Cost Reductions</v>
      </c>
      <c r="K1021" s="251" t="str">
        <f>INDEX('Policy Characteristics'!E:E,MATCH(PolicyLevers!$C1021,'Policy Characteristics'!$C:$C,0))</f>
        <v>RnD building capital cost reduction</v>
      </c>
      <c r="L1021" s="190">
        <f>INDEX('Policy Characteristics'!F:F,MATCH(PolicyLevers!$C1021,'Policy Characteristics'!$C:$C,0))</f>
        <v>0</v>
      </c>
      <c r="M1021" s="190">
        <f>INDEX('Policy Characteristics'!G:G,MATCH(PolicyLevers!$C1021,'Policy Characteristics'!$C:$C,0))</f>
        <v>0.4</v>
      </c>
      <c r="N1021" s="251">
        <f>INDEX('Policy Characteristics'!H:H,MATCH(PolicyLevers!$C1021,'Policy Characteristics'!$C:$C,0))</f>
        <v>0.01</v>
      </c>
      <c r="O1021" s="199" t="str">
        <f>INDEX('Policy Characteristics'!I:I,MATCH(PolicyLevers!$C1021,'Policy Characteristics'!$C:$C,0))</f>
        <v>% reduction in cost</v>
      </c>
      <c r="P1021" s="186"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4" t="str">
        <f>INDEX('Policy Characteristics'!K:K,MATCH(PolicyLevers!$C1021,'Policy Characteristics'!$C:$C,0))</f>
        <v>architectural-design.html#rnd</v>
      </c>
      <c r="R1021" s="191" t="str">
        <f>INDEX('Policy Characteristics'!L:L,MATCH(PolicyLevers!$C1021,'Policy Characteristics'!$C:$C,0))</f>
        <v>research-and-development.html</v>
      </c>
      <c r="S1021" s="205" t="str">
        <f>INDEX('Policy Characteristics'!M:M,MATCH(PolicyLevers!$C1021,'Policy Characteristics'!$C:$C,0))</f>
        <v>none</v>
      </c>
      <c r="T1021" s="184">
        <f>INDEX('Policy Characteristics'!N:N,MATCH(PolicyLevers!$C1021,'Policy Characteristics'!$C:$C,0))</f>
        <v>0</v>
      </c>
      <c r="U1021" s="181">
        <f>INDEX('Policy Characteristics'!O:O,MATCH(PolicyLevers!$C1021,'Policy Characteristics'!$C:$C,0))</f>
        <v>0</v>
      </c>
    </row>
    <row r="1022" spans="1:21" x14ac:dyDescent="0.25">
      <c r="A1022" s="350" t="str">
        <f>INDEX('Policy Characteristics'!A:A,MATCH(PolicyLevers!$C1022,'Policy Characteristics'!$C:$C,0))</f>
        <v>Research and Development</v>
      </c>
      <c r="B1022" s="354" t="str">
        <f>INDEX('Policy Characteristics'!B:B,MATCH(PolicyLevers!$C1022,'Policy Characteristics'!$C:$C,0))</f>
        <v>Capital Cost Reduction</v>
      </c>
      <c r="C1022" s="189" t="str">
        <f t="shared" si="53"/>
        <v>RnD Building Capital Cost Perc Reduction</v>
      </c>
      <c r="D1022" s="184" t="s">
        <v>507</v>
      </c>
      <c r="E1022" s="184"/>
      <c r="F1022" s="184" t="s">
        <v>1104</v>
      </c>
      <c r="G1022" s="184"/>
      <c r="H1022" s="43">
        <v>90</v>
      </c>
      <c r="I1022" s="356" t="s">
        <v>310</v>
      </c>
      <c r="J1022" s="189" t="str">
        <f>INDEX('Policy Characteristics'!D:D,MATCH(PolicyLevers!$C1022,'Policy Characteristics'!$C:$C,0))</f>
        <v>R&amp;D Capital Cost Reductions</v>
      </c>
      <c r="K1022" s="251" t="str">
        <f>INDEX('Policy Characteristics'!E:E,MATCH(PolicyLevers!$C1022,'Policy Characteristics'!$C:$C,0))</f>
        <v>RnD building capital cost reduction</v>
      </c>
      <c r="L1022" s="190">
        <f>INDEX('Policy Characteristics'!F:F,MATCH(PolicyLevers!$C1022,'Policy Characteristics'!$C:$C,0))</f>
        <v>0</v>
      </c>
      <c r="M1022" s="190">
        <f>INDEX('Policy Characteristics'!G:G,MATCH(PolicyLevers!$C1022,'Policy Characteristics'!$C:$C,0))</f>
        <v>0.4</v>
      </c>
      <c r="N1022" s="251">
        <f>INDEX('Policy Characteristics'!H:H,MATCH(PolicyLevers!$C1022,'Policy Characteristics'!$C:$C,0))</f>
        <v>0.01</v>
      </c>
      <c r="O1022" s="199" t="str">
        <f>INDEX('Policy Characteristics'!I:I,MATCH(PolicyLevers!$C1022,'Policy Characteristics'!$C:$C,0))</f>
        <v>% reduction in cost</v>
      </c>
      <c r="P1022" s="186"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4" t="str">
        <f>INDEX('Policy Characteristics'!K:K,MATCH(PolicyLevers!$C1022,'Policy Characteristics'!$C:$C,0))</f>
        <v>architectural-design.html#rnd</v>
      </c>
      <c r="R1022" s="191" t="str">
        <f>INDEX('Policy Characteristics'!L:L,MATCH(PolicyLevers!$C1022,'Policy Characteristics'!$C:$C,0))</f>
        <v>research-and-development.html</v>
      </c>
      <c r="S1022" s="205" t="str">
        <f>INDEX('Policy Characteristics'!M:M,MATCH(PolicyLevers!$C1022,'Policy Characteristics'!$C:$C,0))</f>
        <v>none</v>
      </c>
      <c r="T1022" s="184">
        <f>INDEX('Policy Characteristics'!N:N,MATCH(PolicyLevers!$C1022,'Policy Characteristics'!$C:$C,0))</f>
        <v>0</v>
      </c>
      <c r="U1022" s="181">
        <f>INDEX('Policy Characteristics'!O:O,MATCH(PolicyLevers!$C1022,'Policy Characteristics'!$C:$C,0))</f>
        <v>0</v>
      </c>
    </row>
    <row r="1023" spans="1:21" ht="135" x14ac:dyDescent="0.25">
      <c r="A1023" s="350" t="str">
        <f>INDEX('Policy Characteristics'!A:A,MATCH(PolicyLevers!$C1023,'Policy Characteristics'!$C:$C,0))</f>
        <v>Research and Development</v>
      </c>
      <c r="B1023" s="354" t="str">
        <f>INDEX('Policy Characteristics'!B:B,MATCH(PolicyLevers!$C1023,'Policy Characteristics'!$C:$C,0))</f>
        <v>Capital Cost Reduction</v>
      </c>
      <c r="C1023" s="181" t="s">
        <v>1106</v>
      </c>
      <c r="D1023" s="184"/>
      <c r="E1023" s="184"/>
      <c r="F1023" s="184" t="s">
        <v>619</v>
      </c>
      <c r="G1023" s="184"/>
      <c r="H1023" s="43">
        <v>91</v>
      </c>
      <c r="I1023" s="356" t="s">
        <v>310</v>
      </c>
      <c r="J1023" s="189" t="str">
        <f>INDEX('Policy Characteristics'!D:D,MATCH(PolicyLevers!$C1023,'Policy Characteristics'!$C:$C,0))</f>
        <v>R&amp;D Capital Cost Reductions</v>
      </c>
      <c r="K1023" s="181" t="str">
        <f>INDEX('Policy Characteristics'!E:E,MATCH(PolicyLevers!$C1023,'Policy Characteristics'!$C:$C,0))</f>
        <v>RnD CCS capital cost reduction</v>
      </c>
      <c r="L1023" s="204">
        <f>INDEX('Policy Characteristics'!F:F,MATCH(PolicyLevers!$C1023,'Policy Characteristics'!$C:$C,0))</f>
        <v>0</v>
      </c>
      <c r="M1023" s="204">
        <f>INDEX('Policy Characteristics'!G:G,MATCH(PolicyLevers!$C1023,'Policy Characteristics'!$C:$C,0))</f>
        <v>0.4</v>
      </c>
      <c r="N1023" s="250">
        <f>INDEX('Policy Characteristics'!H:H,MATCH(PolicyLevers!$C1023,'Policy Characteristics'!$C:$C,0))</f>
        <v>0.01</v>
      </c>
      <c r="O1023" s="184" t="str">
        <f>INDEX('Policy Characteristics'!I:I,MATCH(PolicyLevers!$C1023,'Policy Characteristics'!$C:$C,0))</f>
        <v>% reduction in cost</v>
      </c>
      <c r="P1023" s="375"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4" t="str">
        <f>INDEX('Policy Characteristics'!K:K,MATCH(PolicyLevers!$C1023,'Policy Characteristics'!$C:$C,0))</f>
        <v>architectural-design.html#rnd</v>
      </c>
      <c r="R1023" s="191" t="str">
        <f>INDEX('Policy Characteristics'!L:L,MATCH(PolicyLevers!$C1023,'Policy Characteristics'!$C:$C,0))</f>
        <v>research-and-development.html</v>
      </c>
      <c r="S1023" s="205" t="str">
        <f>INDEX('Policy Characteristics'!M:M,MATCH(PolicyLevers!$C1023,'Policy Characteristics'!$C:$C,0))</f>
        <v>none</v>
      </c>
      <c r="T1023" s="184">
        <f>INDEX('Policy Characteristics'!N:N,MATCH(PolicyLevers!$C1023,'Policy Characteristics'!$C:$C,0))</f>
        <v>0</v>
      </c>
      <c r="U1023" s="181">
        <f>INDEX('Policy Characteristics'!O:O,MATCH(PolicyLevers!$C1023,'Policy Characteristics'!$C:$C,0))</f>
        <v>0</v>
      </c>
    </row>
    <row r="1024" spans="1:21" ht="409.5" x14ac:dyDescent="0.25">
      <c r="A1024" s="350" t="str">
        <f>INDEX('Policy Characteristics'!A:A,MATCH(PolicyLevers!$C1024,'Policy Characteristics'!$C:$C,0))</f>
        <v>Research and Development</v>
      </c>
      <c r="B1024" s="354" t="str">
        <f>INDEX('Policy Characteristics'!B:B,MATCH(PolicyLevers!$C1024,'Policy Characteristics'!$C:$C,0))</f>
        <v>Capital Cost Reduction</v>
      </c>
      <c r="C1024" s="181" t="s">
        <v>1109</v>
      </c>
      <c r="D1024" s="184" t="s">
        <v>578</v>
      </c>
      <c r="E1024" s="184"/>
      <c r="F1024" s="191" t="s">
        <v>1110</v>
      </c>
      <c r="G1024" s="184"/>
      <c r="H1024" s="43">
        <v>92</v>
      </c>
      <c r="I1024" s="356" t="s">
        <v>310</v>
      </c>
      <c r="J1024" s="189" t="str">
        <f>INDEX('Policy Characteristics'!D:D,MATCH(PolicyLevers!$C1024,'Policy Characteristics'!$C:$C,0))</f>
        <v>R&amp;D Capital Cost Reductions</v>
      </c>
      <c r="K1024" s="181" t="str">
        <f>INDEX('Policy Characteristics'!E:E,MATCH(PolicyLevers!$C1024,'Policy Characteristics'!$C:$C,0))</f>
        <v>RnD electricity capital cost reduction</v>
      </c>
      <c r="L1024" s="204">
        <f>INDEX('Policy Characteristics'!F:F,MATCH(PolicyLevers!$C1024,'Policy Characteristics'!$C:$C,0))</f>
        <v>0</v>
      </c>
      <c r="M1024" s="204">
        <f>INDEX('Policy Characteristics'!G:G,MATCH(PolicyLevers!$C1024,'Policy Characteristics'!$C:$C,0))</f>
        <v>0.4</v>
      </c>
      <c r="N1024" s="250">
        <f>INDEX('Policy Characteristics'!H:H,MATCH(PolicyLevers!$C1024,'Policy Characteristics'!$C:$C,0))</f>
        <v>0.01</v>
      </c>
      <c r="O1024" s="184" t="str">
        <f>INDEX('Policy Characteristics'!I:I,MATCH(PolicyLevers!$C1024,'Policy Characteristics'!$C:$C,0))</f>
        <v>% reduction in cost</v>
      </c>
      <c r="P1024" s="375"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4" t="str">
        <f>INDEX('Policy Characteristics'!K:K,MATCH(PolicyLevers!$C1024,'Policy Characteristics'!$C:$C,0))</f>
        <v>architectural-design.html#rnd</v>
      </c>
      <c r="R1024" s="191" t="str">
        <f>INDEX('Policy Characteristics'!L:L,MATCH(PolicyLevers!$C1024,'Policy Characteristics'!$C:$C,0))</f>
        <v>research-and-development.html</v>
      </c>
      <c r="S1024" s="205" t="str">
        <f>INDEX('Policy Characteristics'!M:M,MATCH(PolicyLevers!$C1024,'Policy Characteristics'!$C:$C,0))</f>
        <v>none</v>
      </c>
      <c r="T1024" s="184">
        <f>INDEX('Policy Characteristics'!N:N,MATCH(PolicyLevers!$C1024,'Policy Characteristics'!$C:$C,0))</f>
        <v>0</v>
      </c>
      <c r="U1024" s="181">
        <f>INDEX('Policy Characteristics'!O:O,MATCH(PolicyLevers!$C1024,'Policy Characteristics'!$C:$C,0))</f>
        <v>0</v>
      </c>
    </row>
    <row r="1025" spans="1:21" x14ac:dyDescent="0.25">
      <c r="A1025" s="350" t="str">
        <f>INDEX('Policy Characteristics'!A:A,MATCH(PolicyLevers!$C1025,'Policy Characteristics'!$C:$C,0))</f>
        <v>Research and Development</v>
      </c>
      <c r="B1025" s="354" t="str">
        <f>INDEX('Policy Characteristics'!B:B,MATCH(PolicyLevers!$C1025,'Policy Characteristics'!$C:$C,0))</f>
        <v>Capital Cost Reduction</v>
      </c>
      <c r="C1025" s="189" t="str">
        <f t="shared" ref="C1025:C1032" si="54">C$1024</f>
        <v>RnD Electricity Capital Cost Perc Reduction</v>
      </c>
      <c r="D1025" s="191" t="s">
        <v>585</v>
      </c>
      <c r="E1025" s="199"/>
      <c r="F1025" s="191" t="s">
        <v>1113</v>
      </c>
      <c r="G1025" s="184"/>
      <c r="H1025" s="43">
        <v>93</v>
      </c>
      <c r="I1025" s="356" t="s">
        <v>310</v>
      </c>
      <c r="J1025" s="189" t="str">
        <f>INDEX('Policy Characteristics'!D:D,MATCH(PolicyLevers!$C1025,'Policy Characteristics'!$C:$C,0))</f>
        <v>R&amp;D Capital Cost Reductions</v>
      </c>
      <c r="K1025" s="251" t="str">
        <f>INDEX('Policy Characteristics'!E:E,MATCH(PolicyLevers!$C1025,'Policy Characteristics'!$C:$C,0))</f>
        <v>RnD electricity capital cost reduction</v>
      </c>
      <c r="L1025" s="190">
        <f>INDEX('Policy Characteristics'!F:F,MATCH(PolicyLevers!$C1025,'Policy Characteristics'!$C:$C,0))</f>
        <v>0</v>
      </c>
      <c r="M1025" s="197">
        <f>INDEX('Policy Characteristics'!G:G,MATCH(PolicyLevers!$C1025,'Policy Characteristics'!$C:$C,0))</f>
        <v>0.4</v>
      </c>
      <c r="N1025" s="197">
        <f>INDEX('Policy Characteristics'!H:H,MATCH(PolicyLevers!$C1025,'Policy Characteristics'!$C:$C,0))</f>
        <v>0.01</v>
      </c>
      <c r="O1025" s="199" t="str">
        <f>INDEX('Policy Characteristics'!I:I,MATCH(PolicyLevers!$C1025,'Policy Characteristics'!$C:$C,0))</f>
        <v>% reduction in cost</v>
      </c>
      <c r="P1025" s="186"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4" t="str">
        <f>INDEX('Policy Characteristics'!K:K,MATCH(PolicyLevers!$C1025,'Policy Characteristics'!$C:$C,0))</f>
        <v>architectural-design.html#rnd</v>
      </c>
      <c r="R1025" s="191" t="str">
        <f>INDEX('Policy Characteristics'!L:L,MATCH(PolicyLevers!$C1025,'Policy Characteristics'!$C:$C,0))</f>
        <v>research-and-development.html</v>
      </c>
      <c r="S1025" s="205" t="str">
        <f>INDEX('Policy Characteristics'!M:M,MATCH(PolicyLevers!$C1025,'Policy Characteristics'!$C:$C,0))</f>
        <v>none</v>
      </c>
      <c r="T1025" s="184">
        <f>INDEX('Policy Characteristics'!N:N,MATCH(PolicyLevers!$C1025,'Policy Characteristics'!$C:$C,0))</f>
        <v>0</v>
      </c>
      <c r="U1025" s="181">
        <f>INDEX('Policy Characteristics'!O:O,MATCH(PolicyLevers!$C1025,'Policy Characteristics'!$C:$C,0))</f>
        <v>0</v>
      </c>
    </row>
    <row r="1026" spans="1:21" x14ac:dyDescent="0.25">
      <c r="A1026" s="350" t="str">
        <f>INDEX('Policy Characteristics'!A:A,MATCH(PolicyLevers!$C1026,'Policy Characteristics'!$C:$C,0))</f>
        <v>Research and Development</v>
      </c>
      <c r="B1026" s="354" t="str">
        <f>INDEX('Policy Characteristics'!B:B,MATCH(PolicyLevers!$C1026,'Policy Characteristics'!$C:$C,0))</f>
        <v>Capital Cost Reduction</v>
      </c>
      <c r="C1026" s="189" t="str">
        <f t="shared" si="54"/>
        <v>RnD Electricity Capital Cost Perc Reduction</v>
      </c>
      <c r="D1026" s="191" t="s">
        <v>588</v>
      </c>
      <c r="E1026" s="199"/>
      <c r="F1026" s="191" t="s">
        <v>1115</v>
      </c>
      <c r="G1026" s="184"/>
      <c r="H1026" s="43">
        <v>94</v>
      </c>
      <c r="I1026" s="356" t="s">
        <v>310</v>
      </c>
      <c r="J1026" s="189" t="str">
        <f>INDEX('Policy Characteristics'!D:D,MATCH(PolicyLevers!$C1026,'Policy Characteristics'!$C:$C,0))</f>
        <v>R&amp;D Capital Cost Reductions</v>
      </c>
      <c r="K1026" s="251" t="str">
        <f>INDEX('Policy Characteristics'!E:E,MATCH(PolicyLevers!$C1026,'Policy Characteristics'!$C:$C,0))</f>
        <v>RnD electricity capital cost reduction</v>
      </c>
      <c r="L1026" s="190">
        <f>INDEX('Policy Characteristics'!F:F,MATCH(PolicyLevers!$C1026,'Policy Characteristics'!$C:$C,0))</f>
        <v>0</v>
      </c>
      <c r="M1026" s="197">
        <f>INDEX('Policy Characteristics'!G:G,MATCH(PolicyLevers!$C1026,'Policy Characteristics'!$C:$C,0))</f>
        <v>0.4</v>
      </c>
      <c r="N1026" s="197">
        <f>INDEX('Policy Characteristics'!H:H,MATCH(PolicyLevers!$C1026,'Policy Characteristics'!$C:$C,0))</f>
        <v>0.01</v>
      </c>
      <c r="O1026" s="199" t="str">
        <f>INDEX('Policy Characteristics'!I:I,MATCH(PolicyLevers!$C1026,'Policy Characteristics'!$C:$C,0))</f>
        <v>% reduction in cost</v>
      </c>
      <c r="P1026" s="186"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4" t="str">
        <f>INDEX('Policy Characteristics'!K:K,MATCH(PolicyLevers!$C1026,'Policy Characteristics'!$C:$C,0))</f>
        <v>architectural-design.html#rnd</v>
      </c>
      <c r="R1026" s="191" t="str">
        <f>INDEX('Policy Characteristics'!L:L,MATCH(PolicyLevers!$C1026,'Policy Characteristics'!$C:$C,0))</f>
        <v>research-and-development.html</v>
      </c>
      <c r="S1026" s="205" t="str">
        <f>INDEX('Policy Characteristics'!M:M,MATCH(PolicyLevers!$C1026,'Policy Characteristics'!$C:$C,0))</f>
        <v>none</v>
      </c>
      <c r="T1026" s="184">
        <f>INDEX('Policy Characteristics'!N:N,MATCH(PolicyLevers!$C1026,'Policy Characteristics'!$C:$C,0))</f>
        <v>0</v>
      </c>
      <c r="U1026" s="181">
        <f>INDEX('Policy Characteristics'!O:O,MATCH(PolicyLevers!$C1026,'Policy Characteristics'!$C:$C,0))</f>
        <v>0</v>
      </c>
    </row>
    <row r="1027" spans="1:21" x14ac:dyDescent="0.25">
      <c r="A1027" s="350" t="str">
        <f>INDEX('Policy Characteristics'!A:A,MATCH(PolicyLevers!$C1027,'Policy Characteristics'!$C:$C,0))</f>
        <v>Research and Development</v>
      </c>
      <c r="B1027" s="354" t="str">
        <f>INDEX('Policy Characteristics'!B:B,MATCH(PolicyLevers!$C1027,'Policy Characteristics'!$C:$C,0))</f>
        <v>Capital Cost Reduction</v>
      </c>
      <c r="C1027" s="189" t="str">
        <f t="shared" si="54"/>
        <v>RnD Electricity Capital Cost Perc Reduction</v>
      </c>
      <c r="D1027" s="191" t="s">
        <v>591</v>
      </c>
      <c r="E1027" s="199"/>
      <c r="F1027" s="191" t="s">
        <v>1117</v>
      </c>
      <c r="G1027" s="184"/>
      <c r="H1027" s="43">
        <v>95</v>
      </c>
      <c r="I1027" s="356" t="s">
        <v>310</v>
      </c>
      <c r="J1027" s="189" t="str">
        <f>INDEX('Policy Characteristics'!D:D,MATCH(PolicyLevers!$C1027,'Policy Characteristics'!$C:$C,0))</f>
        <v>R&amp;D Capital Cost Reductions</v>
      </c>
      <c r="K1027" s="251" t="str">
        <f>INDEX('Policy Characteristics'!E:E,MATCH(PolicyLevers!$C1027,'Policy Characteristics'!$C:$C,0))</f>
        <v>RnD electricity capital cost reduction</v>
      </c>
      <c r="L1027" s="190">
        <f>INDEX('Policy Characteristics'!F:F,MATCH(PolicyLevers!$C1027,'Policy Characteristics'!$C:$C,0))</f>
        <v>0</v>
      </c>
      <c r="M1027" s="197">
        <f>INDEX('Policy Characteristics'!G:G,MATCH(PolicyLevers!$C1027,'Policy Characteristics'!$C:$C,0))</f>
        <v>0.4</v>
      </c>
      <c r="N1027" s="197">
        <f>INDEX('Policy Characteristics'!H:H,MATCH(PolicyLevers!$C1027,'Policy Characteristics'!$C:$C,0))</f>
        <v>0.01</v>
      </c>
      <c r="O1027" s="199" t="str">
        <f>INDEX('Policy Characteristics'!I:I,MATCH(PolicyLevers!$C1027,'Policy Characteristics'!$C:$C,0))</f>
        <v>% reduction in cost</v>
      </c>
      <c r="P1027" s="186"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4" t="str">
        <f>INDEX('Policy Characteristics'!K:K,MATCH(PolicyLevers!$C1027,'Policy Characteristics'!$C:$C,0))</f>
        <v>architectural-design.html#rnd</v>
      </c>
      <c r="R1027" s="191" t="str">
        <f>INDEX('Policy Characteristics'!L:L,MATCH(PolicyLevers!$C1027,'Policy Characteristics'!$C:$C,0))</f>
        <v>research-and-development.html</v>
      </c>
      <c r="S1027" s="205" t="str">
        <f>INDEX('Policy Characteristics'!M:M,MATCH(PolicyLevers!$C1027,'Policy Characteristics'!$C:$C,0))</f>
        <v>none</v>
      </c>
      <c r="T1027" s="184">
        <f>INDEX('Policy Characteristics'!N:N,MATCH(PolicyLevers!$C1027,'Policy Characteristics'!$C:$C,0))</f>
        <v>0</v>
      </c>
      <c r="U1027" s="181">
        <f>INDEX('Policy Characteristics'!O:O,MATCH(PolicyLevers!$C1027,'Policy Characteristics'!$C:$C,0))</f>
        <v>0</v>
      </c>
    </row>
    <row r="1028" spans="1:21" x14ac:dyDescent="0.25">
      <c r="A1028" s="350" t="str">
        <f>INDEX('Policy Characteristics'!A:A,MATCH(PolicyLevers!$C1028,'Policy Characteristics'!$C:$C,0))</f>
        <v>Research and Development</v>
      </c>
      <c r="B1028" s="354" t="str">
        <f>INDEX('Policy Characteristics'!B:B,MATCH(PolicyLevers!$C1028,'Policy Characteristics'!$C:$C,0))</f>
        <v>Capital Cost Reduction</v>
      </c>
      <c r="C1028" s="189" t="str">
        <f t="shared" si="54"/>
        <v>RnD Electricity Capital Cost Perc Reduction</v>
      </c>
      <c r="D1028" s="191" t="s">
        <v>594</v>
      </c>
      <c r="E1028" s="199"/>
      <c r="F1028" s="191" t="s">
        <v>1119</v>
      </c>
      <c r="G1028" s="184"/>
      <c r="H1028" s="43">
        <v>96</v>
      </c>
      <c r="I1028" s="356" t="s">
        <v>310</v>
      </c>
      <c r="J1028" s="189" t="str">
        <f>INDEX('Policy Characteristics'!D:D,MATCH(PolicyLevers!$C1028,'Policy Characteristics'!$C:$C,0))</f>
        <v>R&amp;D Capital Cost Reductions</v>
      </c>
      <c r="K1028" s="251" t="str">
        <f>INDEX('Policy Characteristics'!E:E,MATCH(PolicyLevers!$C1028,'Policy Characteristics'!$C:$C,0))</f>
        <v>RnD electricity capital cost reduction</v>
      </c>
      <c r="L1028" s="190">
        <f>INDEX('Policy Characteristics'!F:F,MATCH(PolicyLevers!$C1028,'Policy Characteristics'!$C:$C,0))</f>
        <v>0</v>
      </c>
      <c r="M1028" s="197">
        <f>INDEX('Policy Characteristics'!G:G,MATCH(PolicyLevers!$C1028,'Policy Characteristics'!$C:$C,0))</f>
        <v>0.4</v>
      </c>
      <c r="N1028" s="197">
        <f>INDEX('Policy Characteristics'!H:H,MATCH(PolicyLevers!$C1028,'Policy Characteristics'!$C:$C,0))</f>
        <v>0.01</v>
      </c>
      <c r="O1028" s="199" t="str">
        <f>INDEX('Policy Characteristics'!I:I,MATCH(PolicyLevers!$C1028,'Policy Characteristics'!$C:$C,0))</f>
        <v>% reduction in cost</v>
      </c>
      <c r="P1028" s="186"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4" t="str">
        <f>INDEX('Policy Characteristics'!K:K,MATCH(PolicyLevers!$C1028,'Policy Characteristics'!$C:$C,0))</f>
        <v>architectural-design.html#rnd</v>
      </c>
      <c r="R1028" s="191" t="str">
        <f>INDEX('Policy Characteristics'!L:L,MATCH(PolicyLevers!$C1028,'Policy Characteristics'!$C:$C,0))</f>
        <v>research-and-development.html</v>
      </c>
      <c r="S1028" s="205" t="str">
        <f>INDEX('Policy Characteristics'!M:M,MATCH(PolicyLevers!$C1028,'Policy Characteristics'!$C:$C,0))</f>
        <v>none</v>
      </c>
      <c r="T1028" s="184">
        <f>INDEX('Policy Characteristics'!N:N,MATCH(PolicyLevers!$C1028,'Policy Characteristics'!$C:$C,0))</f>
        <v>0</v>
      </c>
      <c r="U1028" s="181">
        <f>INDEX('Policy Characteristics'!O:O,MATCH(PolicyLevers!$C1028,'Policy Characteristics'!$C:$C,0))</f>
        <v>0</v>
      </c>
    </row>
    <row r="1029" spans="1:21" x14ac:dyDescent="0.25">
      <c r="A1029" s="350" t="str">
        <f>INDEX('Policy Characteristics'!A:A,MATCH(PolicyLevers!$C1029,'Policy Characteristics'!$C:$C,0))</f>
        <v>Research and Development</v>
      </c>
      <c r="B1029" s="354" t="str">
        <f>INDEX('Policy Characteristics'!B:B,MATCH(PolicyLevers!$C1029,'Policy Characteristics'!$C:$C,0))</f>
        <v>Capital Cost Reduction</v>
      </c>
      <c r="C1029" s="189" t="str">
        <f t="shared" si="54"/>
        <v>RnD Electricity Capital Cost Perc Reduction</v>
      </c>
      <c r="D1029" s="191" t="s">
        <v>596</v>
      </c>
      <c r="E1029" s="199"/>
      <c r="F1029" s="191" t="s">
        <v>1121</v>
      </c>
      <c r="G1029" s="184"/>
      <c r="H1029" s="43">
        <v>97</v>
      </c>
      <c r="I1029" s="356" t="s">
        <v>310</v>
      </c>
      <c r="J1029" s="189" t="str">
        <f>INDEX('Policy Characteristics'!D:D,MATCH(PolicyLevers!$C1029,'Policy Characteristics'!$C:$C,0))</f>
        <v>R&amp;D Capital Cost Reductions</v>
      </c>
      <c r="K1029" s="251" t="str">
        <f>INDEX('Policy Characteristics'!E:E,MATCH(PolicyLevers!$C1029,'Policy Characteristics'!$C:$C,0))</f>
        <v>RnD electricity capital cost reduction</v>
      </c>
      <c r="L1029" s="190">
        <f>INDEX('Policy Characteristics'!F:F,MATCH(PolicyLevers!$C1029,'Policy Characteristics'!$C:$C,0))</f>
        <v>0</v>
      </c>
      <c r="M1029" s="197">
        <f>INDEX('Policy Characteristics'!G:G,MATCH(PolicyLevers!$C1029,'Policy Characteristics'!$C:$C,0))</f>
        <v>0.4</v>
      </c>
      <c r="N1029" s="197">
        <f>INDEX('Policy Characteristics'!H:H,MATCH(PolicyLevers!$C1029,'Policy Characteristics'!$C:$C,0))</f>
        <v>0.01</v>
      </c>
      <c r="O1029" s="199" t="str">
        <f>INDEX('Policy Characteristics'!I:I,MATCH(PolicyLevers!$C1029,'Policy Characteristics'!$C:$C,0))</f>
        <v>% reduction in cost</v>
      </c>
      <c r="P1029" s="186"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4" t="str">
        <f>INDEX('Policy Characteristics'!K:K,MATCH(PolicyLevers!$C1029,'Policy Characteristics'!$C:$C,0))</f>
        <v>architectural-design.html#rnd</v>
      </c>
      <c r="R1029" s="191" t="str">
        <f>INDEX('Policy Characteristics'!L:L,MATCH(PolicyLevers!$C1029,'Policy Characteristics'!$C:$C,0))</f>
        <v>research-and-development.html</v>
      </c>
      <c r="S1029" s="205" t="str">
        <f>INDEX('Policy Characteristics'!M:M,MATCH(PolicyLevers!$C1029,'Policy Characteristics'!$C:$C,0))</f>
        <v>none</v>
      </c>
      <c r="T1029" s="184">
        <f>INDEX('Policy Characteristics'!N:N,MATCH(PolicyLevers!$C1029,'Policy Characteristics'!$C:$C,0))</f>
        <v>0</v>
      </c>
      <c r="U1029" s="181">
        <f>INDEX('Policy Characteristics'!O:O,MATCH(PolicyLevers!$C1029,'Policy Characteristics'!$C:$C,0))</f>
        <v>0</v>
      </c>
    </row>
    <row r="1030" spans="1:21" x14ac:dyDescent="0.25">
      <c r="A1030" s="350" t="str">
        <f>INDEX('Policy Characteristics'!A:A,MATCH(PolicyLevers!$C1030,'Policy Characteristics'!$C:$C,0))</f>
        <v>Research and Development</v>
      </c>
      <c r="B1030" s="354" t="str">
        <f>INDEX('Policy Characteristics'!B:B,MATCH(PolicyLevers!$C1030,'Policy Characteristics'!$C:$C,0))</f>
        <v>Capital Cost Reduction</v>
      </c>
      <c r="C1030" s="189" t="str">
        <f t="shared" si="54"/>
        <v>RnD Electricity Capital Cost Perc Reduction</v>
      </c>
      <c r="D1030" s="191" t="s">
        <v>598</v>
      </c>
      <c r="E1030" s="199"/>
      <c r="F1030" s="191" t="s">
        <v>1123</v>
      </c>
      <c r="G1030" s="184"/>
      <c r="H1030" s="43">
        <v>98</v>
      </c>
      <c r="I1030" s="356" t="s">
        <v>310</v>
      </c>
      <c r="J1030" s="189" t="str">
        <f>INDEX('Policy Characteristics'!D:D,MATCH(PolicyLevers!$C1030,'Policy Characteristics'!$C:$C,0))</f>
        <v>R&amp;D Capital Cost Reductions</v>
      </c>
      <c r="K1030" s="251" t="str">
        <f>INDEX('Policy Characteristics'!E:E,MATCH(PolicyLevers!$C1030,'Policy Characteristics'!$C:$C,0))</f>
        <v>RnD electricity capital cost reduction</v>
      </c>
      <c r="L1030" s="190">
        <f>INDEX('Policy Characteristics'!F:F,MATCH(PolicyLevers!$C1030,'Policy Characteristics'!$C:$C,0))</f>
        <v>0</v>
      </c>
      <c r="M1030" s="197">
        <f>INDEX('Policy Characteristics'!G:G,MATCH(PolicyLevers!$C1030,'Policy Characteristics'!$C:$C,0))</f>
        <v>0.4</v>
      </c>
      <c r="N1030" s="197">
        <f>INDEX('Policy Characteristics'!H:H,MATCH(PolicyLevers!$C1030,'Policy Characteristics'!$C:$C,0))</f>
        <v>0.01</v>
      </c>
      <c r="O1030" s="199" t="str">
        <f>INDEX('Policy Characteristics'!I:I,MATCH(PolicyLevers!$C1030,'Policy Characteristics'!$C:$C,0))</f>
        <v>% reduction in cost</v>
      </c>
      <c r="P1030" s="186"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4" t="str">
        <f>INDEX('Policy Characteristics'!K:K,MATCH(PolicyLevers!$C1030,'Policy Characteristics'!$C:$C,0))</f>
        <v>architectural-design.html#rnd</v>
      </c>
      <c r="R1030" s="191" t="str">
        <f>INDEX('Policy Characteristics'!L:L,MATCH(PolicyLevers!$C1030,'Policy Characteristics'!$C:$C,0))</f>
        <v>research-and-development.html</v>
      </c>
      <c r="S1030" s="205" t="str">
        <f>INDEX('Policy Characteristics'!M:M,MATCH(PolicyLevers!$C1030,'Policy Characteristics'!$C:$C,0))</f>
        <v>none</v>
      </c>
      <c r="T1030" s="184">
        <f>INDEX('Policy Characteristics'!N:N,MATCH(PolicyLevers!$C1030,'Policy Characteristics'!$C:$C,0))</f>
        <v>0</v>
      </c>
      <c r="U1030" s="181">
        <f>INDEX('Policy Characteristics'!O:O,MATCH(PolicyLevers!$C1030,'Policy Characteristics'!$C:$C,0))</f>
        <v>0</v>
      </c>
    </row>
    <row r="1031" spans="1:21" x14ac:dyDescent="0.25">
      <c r="A1031" s="350" t="str">
        <f>INDEX('Policy Characteristics'!A:A,MATCH(PolicyLevers!$C1031,'Policy Characteristics'!$C:$C,0))</f>
        <v>Research and Development</v>
      </c>
      <c r="B1031" s="354" t="str">
        <f>INDEX('Policy Characteristics'!B:B,MATCH(PolicyLevers!$C1031,'Policy Characteristics'!$C:$C,0))</f>
        <v>Capital Cost Reduction</v>
      </c>
      <c r="C1031" s="189" t="str">
        <f t="shared" si="54"/>
        <v>RnD Electricity Capital Cost Perc Reduction</v>
      </c>
      <c r="D1031" s="191" t="s">
        <v>600</v>
      </c>
      <c r="E1031" s="199"/>
      <c r="F1031" s="191" t="s">
        <v>1125</v>
      </c>
      <c r="G1031" s="184"/>
      <c r="H1031" s="43">
        <v>99</v>
      </c>
      <c r="I1031" s="356" t="s">
        <v>310</v>
      </c>
      <c r="J1031" s="189" t="str">
        <f>INDEX('Policy Characteristics'!D:D,MATCH(PolicyLevers!$C1031,'Policy Characteristics'!$C:$C,0))</f>
        <v>R&amp;D Capital Cost Reductions</v>
      </c>
      <c r="K1031" s="251" t="str">
        <f>INDEX('Policy Characteristics'!E:E,MATCH(PolicyLevers!$C1031,'Policy Characteristics'!$C:$C,0))</f>
        <v>RnD electricity capital cost reduction</v>
      </c>
      <c r="L1031" s="190">
        <f>INDEX('Policy Characteristics'!F:F,MATCH(PolicyLevers!$C1031,'Policy Characteristics'!$C:$C,0))</f>
        <v>0</v>
      </c>
      <c r="M1031" s="197">
        <f>INDEX('Policy Characteristics'!G:G,MATCH(PolicyLevers!$C1031,'Policy Characteristics'!$C:$C,0))</f>
        <v>0.4</v>
      </c>
      <c r="N1031" s="197">
        <f>INDEX('Policy Characteristics'!H:H,MATCH(PolicyLevers!$C1031,'Policy Characteristics'!$C:$C,0))</f>
        <v>0.01</v>
      </c>
      <c r="O1031" s="199" t="str">
        <f>INDEX('Policy Characteristics'!I:I,MATCH(PolicyLevers!$C1031,'Policy Characteristics'!$C:$C,0))</f>
        <v>% reduction in cost</v>
      </c>
      <c r="P1031" s="186"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4" t="str">
        <f>INDEX('Policy Characteristics'!K:K,MATCH(PolicyLevers!$C1031,'Policy Characteristics'!$C:$C,0))</f>
        <v>architectural-design.html#rnd</v>
      </c>
      <c r="R1031" s="191" t="str">
        <f>INDEX('Policy Characteristics'!L:L,MATCH(PolicyLevers!$C1031,'Policy Characteristics'!$C:$C,0))</f>
        <v>research-and-development.html</v>
      </c>
      <c r="S1031" s="205" t="str">
        <f>INDEX('Policy Characteristics'!M:M,MATCH(PolicyLevers!$C1031,'Policy Characteristics'!$C:$C,0))</f>
        <v>none</v>
      </c>
      <c r="T1031" s="184">
        <f>INDEX('Policy Characteristics'!N:N,MATCH(PolicyLevers!$C1031,'Policy Characteristics'!$C:$C,0))</f>
        <v>0</v>
      </c>
      <c r="U1031" s="181">
        <f>INDEX('Policy Characteristics'!O:O,MATCH(PolicyLevers!$C1031,'Policy Characteristics'!$C:$C,0))</f>
        <v>0</v>
      </c>
    </row>
    <row r="1032" spans="1:21" x14ac:dyDescent="0.25">
      <c r="A1032" s="350" t="str">
        <f>INDEX('Policy Characteristics'!A:A,MATCH(PolicyLevers!$C1032,'Policy Characteristics'!$C:$C,0))</f>
        <v>Research and Development</v>
      </c>
      <c r="B1032" s="354" t="str">
        <f>INDEX('Policy Characteristics'!B:B,MATCH(PolicyLevers!$C1032,'Policy Characteristics'!$C:$C,0))</f>
        <v>Capital Cost Reduction</v>
      </c>
      <c r="C1032" s="189" t="str">
        <f t="shared" si="54"/>
        <v>RnD Electricity Capital Cost Perc Reduction</v>
      </c>
      <c r="D1032" s="191" t="s">
        <v>606</v>
      </c>
      <c r="E1032" s="199"/>
      <c r="F1032" s="191" t="s">
        <v>1127</v>
      </c>
      <c r="G1032" s="184"/>
      <c r="H1032" s="43">
        <v>192</v>
      </c>
      <c r="I1032" s="356" t="s">
        <v>310</v>
      </c>
      <c r="J1032" s="189" t="str">
        <f>INDEX('Policy Characteristics'!D:D,MATCH(PolicyLevers!$C1032,'Policy Characteristics'!$C:$C,0))</f>
        <v>R&amp;D Capital Cost Reductions</v>
      </c>
      <c r="K1032" s="251" t="str">
        <f>INDEX('Policy Characteristics'!E:E,MATCH(PolicyLevers!$C1032,'Policy Characteristics'!$C:$C,0))</f>
        <v>RnD electricity capital cost reduction</v>
      </c>
      <c r="L1032" s="190">
        <f>INDEX('Policy Characteristics'!F:F,MATCH(PolicyLevers!$C1032,'Policy Characteristics'!$C:$C,0))</f>
        <v>0</v>
      </c>
      <c r="M1032" s="197">
        <f>INDEX('Policy Characteristics'!G:G,MATCH(PolicyLevers!$C1032,'Policy Characteristics'!$C:$C,0))</f>
        <v>0.4</v>
      </c>
      <c r="N1032" s="197">
        <f>INDEX('Policy Characteristics'!H:H,MATCH(PolicyLevers!$C1032,'Policy Characteristics'!$C:$C,0))</f>
        <v>0.01</v>
      </c>
      <c r="O1032" s="199" t="str">
        <f>INDEX('Policy Characteristics'!I:I,MATCH(PolicyLevers!$C1032,'Policy Characteristics'!$C:$C,0))</f>
        <v>% reduction in cost</v>
      </c>
      <c r="P1032" s="186"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4" t="str">
        <f>INDEX('Policy Characteristics'!K:K,MATCH(PolicyLevers!$C1032,'Policy Characteristics'!$C:$C,0))</f>
        <v>architectural-design.html#rnd</v>
      </c>
      <c r="R1032" s="191" t="str">
        <f>INDEX('Policy Characteristics'!L:L,MATCH(PolicyLevers!$C1032,'Policy Characteristics'!$C:$C,0))</f>
        <v>research-and-development.html</v>
      </c>
      <c r="S1032" s="205" t="str">
        <f>INDEX('Policy Characteristics'!M:M,MATCH(PolicyLevers!$C1032,'Policy Characteristics'!$C:$C,0))</f>
        <v>none</v>
      </c>
      <c r="T1032" s="184">
        <f>INDEX('Policy Characteristics'!N:N,MATCH(PolicyLevers!$C1032,'Policy Characteristics'!$C:$C,0))</f>
        <v>0</v>
      </c>
      <c r="U1032" s="181">
        <f>INDEX('Policy Characteristics'!O:O,MATCH(PolicyLevers!$C1032,'Policy Characteristics'!$C:$C,0))</f>
        <v>0</v>
      </c>
    </row>
    <row r="1033" spans="1:21" x14ac:dyDescent="0.25">
      <c r="A1033" s="350" t="str">
        <f>INDEX('Policy Characteristics'!A:A,MATCH(PolicyLevers!$C1033,'Policy Characteristics'!$C:$C,0))</f>
        <v>Research and Development</v>
      </c>
      <c r="B1033" s="354" t="str">
        <f>INDEX('Policy Characteristics'!B:B,MATCH(PolicyLevers!$C1033,'Policy Characteristics'!$C:$C,0))</f>
        <v>Capital Cost Reduction</v>
      </c>
      <c r="C1033" s="189" t="str">
        <f t="shared" ref="C1033:C1034" si="55">C$1024</f>
        <v>RnD Electricity Capital Cost Perc Reduction</v>
      </c>
      <c r="D1033" s="191" t="s">
        <v>608</v>
      </c>
      <c r="E1033" s="199"/>
      <c r="F1033" s="191" t="s">
        <v>1129</v>
      </c>
      <c r="G1033" s="184"/>
      <c r="H1033" s="43">
        <v>180</v>
      </c>
      <c r="I1033" s="356" t="s">
        <v>310</v>
      </c>
      <c r="J1033" s="189" t="str">
        <f>INDEX('Policy Characteristics'!D:D,MATCH(PolicyLevers!$C1033,'Policy Characteristics'!$C:$C,0))</f>
        <v>R&amp;D Capital Cost Reductions</v>
      </c>
      <c r="K1033" s="251" t="str">
        <f>INDEX('Policy Characteristics'!E:E,MATCH(PolicyLevers!$C1033,'Policy Characteristics'!$C:$C,0))</f>
        <v>RnD electricity capital cost reduction</v>
      </c>
      <c r="L1033" s="190">
        <f>INDEX('Policy Characteristics'!F:F,MATCH(PolicyLevers!$C1033,'Policy Characteristics'!$C:$C,0))</f>
        <v>0</v>
      </c>
      <c r="M1033" s="197">
        <f>INDEX('Policy Characteristics'!G:G,MATCH(PolicyLevers!$C1033,'Policy Characteristics'!$C:$C,0))</f>
        <v>0.4</v>
      </c>
      <c r="N1033" s="197">
        <f>INDEX('Policy Characteristics'!H:H,MATCH(PolicyLevers!$C1033,'Policy Characteristics'!$C:$C,0))</f>
        <v>0.01</v>
      </c>
      <c r="O1033" s="199" t="str">
        <f>INDEX('Policy Characteristics'!I:I,MATCH(PolicyLevers!$C1033,'Policy Characteristics'!$C:$C,0))</f>
        <v>% reduction in cost</v>
      </c>
      <c r="P1033" s="186"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4" t="str">
        <f>INDEX('Policy Characteristics'!K:K,MATCH(PolicyLevers!$C1033,'Policy Characteristics'!$C:$C,0))</f>
        <v>architectural-design.html#rnd</v>
      </c>
      <c r="R1033" s="191" t="str">
        <f>INDEX('Policy Characteristics'!L:L,MATCH(PolicyLevers!$C1033,'Policy Characteristics'!$C:$C,0))</f>
        <v>research-and-development.html</v>
      </c>
      <c r="S1033" s="205" t="str">
        <f>INDEX('Policy Characteristics'!M:M,MATCH(PolicyLevers!$C1033,'Policy Characteristics'!$C:$C,0))</f>
        <v>none</v>
      </c>
      <c r="T1033" s="184">
        <f>INDEX('Policy Characteristics'!N:N,MATCH(PolicyLevers!$C1033,'Policy Characteristics'!$C:$C,0))</f>
        <v>0</v>
      </c>
      <c r="U1033" s="181">
        <f>INDEX('Policy Characteristics'!O:O,MATCH(PolicyLevers!$C1033,'Policy Characteristics'!$C:$C,0))</f>
        <v>0</v>
      </c>
    </row>
    <row r="1034" spans="1:21" x14ac:dyDescent="0.25">
      <c r="A1034" s="350" t="str">
        <f>INDEX('Policy Characteristics'!A:A,MATCH(PolicyLevers!$C1034,'Policy Characteristics'!$C:$C,0))</f>
        <v>Research and Development</v>
      </c>
      <c r="B1034" s="354" t="str">
        <f>INDEX('Policy Characteristics'!B:B,MATCH(PolicyLevers!$C1034,'Policy Characteristics'!$C:$C,0))</f>
        <v>Capital Cost Reduction</v>
      </c>
      <c r="C1034" s="189" t="str">
        <f t="shared" si="55"/>
        <v>RnD Electricity Capital Cost Perc Reduction</v>
      </c>
      <c r="D1034" s="191" t="s">
        <v>611</v>
      </c>
      <c r="E1034" s="199"/>
      <c r="F1034" s="191" t="s">
        <v>1131</v>
      </c>
      <c r="G1034" s="184"/>
      <c r="H1034" s="43">
        <v>183</v>
      </c>
      <c r="I1034" s="356" t="s">
        <v>310</v>
      </c>
      <c r="J1034" s="189" t="str">
        <f>INDEX('Policy Characteristics'!D:D,MATCH(PolicyLevers!$C1034,'Policy Characteristics'!$C:$C,0))</f>
        <v>R&amp;D Capital Cost Reductions</v>
      </c>
      <c r="K1034" s="251" t="str">
        <f>INDEX('Policy Characteristics'!E:E,MATCH(PolicyLevers!$C1034,'Policy Characteristics'!$C:$C,0))</f>
        <v>RnD electricity capital cost reduction</v>
      </c>
      <c r="L1034" s="190">
        <f>INDEX('Policy Characteristics'!F:F,MATCH(PolicyLevers!$C1034,'Policy Characteristics'!$C:$C,0))</f>
        <v>0</v>
      </c>
      <c r="M1034" s="197">
        <f>INDEX('Policy Characteristics'!G:G,MATCH(PolicyLevers!$C1034,'Policy Characteristics'!$C:$C,0))</f>
        <v>0.4</v>
      </c>
      <c r="N1034" s="197">
        <f>INDEX('Policy Characteristics'!H:H,MATCH(PolicyLevers!$C1034,'Policy Characteristics'!$C:$C,0))</f>
        <v>0.01</v>
      </c>
      <c r="O1034" s="199" t="str">
        <f>INDEX('Policy Characteristics'!I:I,MATCH(PolicyLevers!$C1034,'Policy Characteristics'!$C:$C,0))</f>
        <v>% reduction in cost</v>
      </c>
      <c r="P1034" s="186"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4" t="str">
        <f>INDEX('Policy Characteristics'!K:K,MATCH(PolicyLevers!$C1034,'Policy Characteristics'!$C:$C,0))</f>
        <v>architectural-design.html#rnd</v>
      </c>
      <c r="R1034" s="191" t="str">
        <f>INDEX('Policy Characteristics'!L:L,MATCH(PolicyLevers!$C1034,'Policy Characteristics'!$C:$C,0))</f>
        <v>research-and-development.html</v>
      </c>
      <c r="S1034" s="205" t="str">
        <f>INDEX('Policy Characteristics'!M:M,MATCH(PolicyLevers!$C1034,'Policy Characteristics'!$C:$C,0))</f>
        <v>none</v>
      </c>
      <c r="T1034" s="184">
        <f>INDEX('Policy Characteristics'!N:N,MATCH(PolicyLevers!$C1034,'Policy Characteristics'!$C:$C,0))</f>
        <v>0</v>
      </c>
      <c r="U1034" s="181">
        <f>INDEX('Policy Characteristics'!O:O,MATCH(PolicyLevers!$C1034,'Policy Characteristics'!$C:$C,0))</f>
        <v>0</v>
      </c>
    </row>
    <row r="1035" spans="1:21" x14ac:dyDescent="0.25">
      <c r="A1035" s="350" t="str">
        <f>INDEX('Policy Characteristics'!A:A,MATCH(PolicyLevers!$C1035,'Policy Characteristics'!$C:$C,0))</f>
        <v>Research and Development</v>
      </c>
      <c r="B1035" s="354" t="str">
        <f>INDEX('Policy Characteristics'!B:B,MATCH(PolicyLevers!$C1035,'Policy Characteristics'!$C:$C,0))</f>
        <v>Capital Cost Reduction</v>
      </c>
      <c r="C1035" s="181" t="s">
        <v>1133</v>
      </c>
      <c r="D1035" s="181" t="s">
        <v>2098</v>
      </c>
      <c r="E1035" s="184"/>
      <c r="F1035" s="191" t="s">
        <v>2097</v>
      </c>
      <c r="G1035" s="184"/>
      <c r="H1035" s="43">
        <v>1462</v>
      </c>
      <c r="I1035" s="356" t="s">
        <v>310</v>
      </c>
      <c r="J1035" s="189" t="str">
        <f>INDEX('Policy Characteristics'!D:D,MATCH(PolicyLevers!$C1035,'Policy Characteristics'!$C:$C,0))</f>
        <v>R&amp;D Capital Cost Reductions</v>
      </c>
      <c r="K1035" s="181" t="str">
        <f>INDEX('Policy Characteristics'!E:E,MATCH(PolicyLevers!$C1035,'Policy Characteristics'!$C:$C,0))</f>
        <v>RnD industry capital cost reduction</v>
      </c>
      <c r="L1035" s="204">
        <f>INDEX('Policy Characteristics'!F:F,MATCH(PolicyLevers!$C1035,'Policy Characteristics'!$C:$C,0))</f>
        <v>0</v>
      </c>
      <c r="M1035" s="204">
        <f>INDEX('Policy Characteristics'!G:G,MATCH(PolicyLevers!$C1035,'Policy Characteristics'!$C:$C,0))</f>
        <v>0.4</v>
      </c>
      <c r="N1035" s="250">
        <f>INDEX('Policy Characteristics'!H:H,MATCH(PolicyLevers!$C1035,'Policy Characteristics'!$C:$C,0))</f>
        <v>0.01</v>
      </c>
      <c r="O1035" s="184" t="str">
        <f>INDEX('Policy Characteristics'!I:I,MATCH(PolicyLevers!$C1035,'Policy Characteristics'!$C:$C,0))</f>
        <v>% reduction in cost</v>
      </c>
      <c r="P1035" s="191"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4" t="str">
        <f>INDEX('Policy Characteristics'!K:K,MATCH(PolicyLevers!$C1035,'Policy Characteristics'!$C:$C,0))</f>
        <v>architectural-design.html#rnd</v>
      </c>
      <c r="R1035" s="257" t="str">
        <f>INDEX('Policy Characteristics'!L:L,MATCH(PolicyLevers!$C1035,'Policy Characteristics'!$C:$C,0))</f>
        <v>research-and-development.html</v>
      </c>
      <c r="S1035" s="184" t="str">
        <f>INDEX('Policy Characteristics'!M:M,MATCH(PolicyLevers!$C1035,'Policy Characteristics'!$C:$C,0))</f>
        <v>none</v>
      </c>
      <c r="T1035" s="184">
        <f>INDEX('Policy Characteristics'!N:N,MATCH(PolicyLevers!$C1035,'Policy Characteristics'!$C:$C,0))</f>
        <v>0</v>
      </c>
      <c r="U1035" s="181">
        <f>INDEX('Policy Characteristics'!O:O,MATCH(PolicyLevers!$C1035,'Policy Characteristics'!$C:$C,0))</f>
        <v>0</v>
      </c>
    </row>
    <row r="1036" spans="1:21" x14ac:dyDescent="0.25">
      <c r="A1036" s="350" t="str">
        <f>INDEX('Policy Characteristics'!A:A,MATCH(PolicyLevers!$C1036,'Policy Characteristics'!$C:$C,0))</f>
        <v>Research and Development</v>
      </c>
      <c r="B1036" s="354" t="str">
        <f>INDEX('Policy Characteristics'!B:B,MATCH(PolicyLevers!$C1036,'Policy Characteristics'!$C:$C,0))</f>
        <v>Capital Cost Reduction</v>
      </c>
      <c r="C1036" s="189" t="str">
        <f t="shared" ref="C1036:C1059" si="56">C$1035</f>
        <v>RnD Industry Capital Cost Perc Reduction</v>
      </c>
      <c r="D1036" s="181" t="s">
        <v>2096</v>
      </c>
      <c r="E1036" s="184"/>
      <c r="F1036" s="191" t="s">
        <v>2095</v>
      </c>
      <c r="G1036" s="184"/>
      <c r="H1036" s="43">
        <v>1463</v>
      </c>
      <c r="I1036" s="356" t="s">
        <v>310</v>
      </c>
      <c r="J1036" s="189" t="str">
        <f>INDEX('Policy Characteristics'!D:D,MATCH(PolicyLevers!$C1036,'Policy Characteristics'!$C:$C,0))</f>
        <v>R&amp;D Capital Cost Reductions</v>
      </c>
      <c r="K1036" s="251" t="str">
        <f>INDEX('Policy Characteristics'!E:E,MATCH(PolicyLevers!$C1036,'Policy Characteristics'!$C:$C,0))</f>
        <v>RnD industry capital cost reduction</v>
      </c>
      <c r="L1036" s="190">
        <f>INDEX('Policy Characteristics'!F:F,MATCH(PolicyLevers!$C1036,'Policy Characteristics'!$C:$C,0))</f>
        <v>0</v>
      </c>
      <c r="M1036" s="190">
        <f>INDEX('Policy Characteristics'!G:G,MATCH(PolicyLevers!$C1036,'Policy Characteristics'!$C:$C,0))</f>
        <v>0.4</v>
      </c>
      <c r="N1036" s="251">
        <f>INDEX('Policy Characteristics'!H:H,MATCH(PolicyLevers!$C1036,'Policy Characteristics'!$C:$C,0))</f>
        <v>0.01</v>
      </c>
      <c r="O1036" s="199" t="str">
        <f>INDEX('Policy Characteristics'!I:I,MATCH(PolicyLevers!$C1036,'Policy Characteristics'!$C:$C,0))</f>
        <v>% reduction in cost</v>
      </c>
      <c r="P1036" s="199"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199" t="str">
        <f>INDEX('Policy Characteristics'!K:K,MATCH(PolicyLevers!$C1036,'Policy Characteristics'!$C:$C,0))</f>
        <v>architectural-design.html#rnd</v>
      </c>
      <c r="R1036" s="258" t="str">
        <f>INDEX('Policy Characteristics'!L:L,MATCH(PolicyLevers!$C1036,'Policy Characteristics'!$C:$C,0))</f>
        <v>research-and-development.html</v>
      </c>
      <c r="S1036" s="199" t="str">
        <f>INDEX('Policy Characteristics'!M:M,MATCH(PolicyLevers!$C1036,'Policy Characteristics'!$C:$C,0))</f>
        <v>none</v>
      </c>
      <c r="T1036" s="184">
        <f>INDEX('Policy Characteristics'!N:N,MATCH(PolicyLevers!$C1036,'Policy Characteristics'!$C:$C,0))</f>
        <v>0</v>
      </c>
      <c r="U1036" s="181">
        <f>INDEX('Policy Characteristics'!O:O,MATCH(PolicyLevers!$C1036,'Policy Characteristics'!$C:$C,0))</f>
        <v>0</v>
      </c>
    </row>
    <row r="1037" spans="1:21" x14ac:dyDescent="0.25">
      <c r="A1037" s="350" t="str">
        <f>INDEX('Policy Characteristics'!A:A,MATCH(PolicyLevers!$C1037,'Policy Characteristics'!$C:$C,0))</f>
        <v>Research and Development</v>
      </c>
      <c r="B1037" s="354" t="str">
        <f>INDEX('Policy Characteristics'!B:B,MATCH(PolicyLevers!$C1037,'Policy Characteristics'!$C:$C,0))</f>
        <v>Capital Cost Reduction</v>
      </c>
      <c r="C1037" s="189" t="str">
        <f t="shared" si="56"/>
        <v>RnD Industry Capital Cost Perc Reduction</v>
      </c>
      <c r="D1037" s="181" t="s">
        <v>2094</v>
      </c>
      <c r="E1037" s="184"/>
      <c r="F1037" s="191" t="s">
        <v>2093</v>
      </c>
      <c r="G1037" s="184"/>
      <c r="H1037" s="43">
        <v>1464</v>
      </c>
      <c r="I1037" s="356" t="s">
        <v>310</v>
      </c>
      <c r="J1037" s="189" t="str">
        <f>INDEX('Policy Characteristics'!D:D,MATCH(PolicyLevers!$C1037,'Policy Characteristics'!$C:$C,0))</f>
        <v>R&amp;D Capital Cost Reductions</v>
      </c>
      <c r="K1037" s="251" t="str">
        <f>INDEX('Policy Characteristics'!E:E,MATCH(PolicyLevers!$C1037,'Policy Characteristics'!$C:$C,0))</f>
        <v>RnD industry capital cost reduction</v>
      </c>
      <c r="L1037" s="190">
        <f>INDEX('Policy Characteristics'!F:F,MATCH(PolicyLevers!$C1037,'Policy Characteristics'!$C:$C,0))</f>
        <v>0</v>
      </c>
      <c r="M1037" s="190">
        <f>INDEX('Policy Characteristics'!G:G,MATCH(PolicyLevers!$C1037,'Policy Characteristics'!$C:$C,0))</f>
        <v>0.4</v>
      </c>
      <c r="N1037" s="251">
        <f>INDEX('Policy Characteristics'!H:H,MATCH(PolicyLevers!$C1037,'Policy Characteristics'!$C:$C,0))</f>
        <v>0.01</v>
      </c>
      <c r="O1037" s="199" t="str">
        <f>INDEX('Policy Characteristics'!I:I,MATCH(PolicyLevers!$C1037,'Policy Characteristics'!$C:$C,0))</f>
        <v>% reduction in cost</v>
      </c>
      <c r="P1037" s="199"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199" t="str">
        <f>INDEX('Policy Characteristics'!K:K,MATCH(PolicyLevers!$C1037,'Policy Characteristics'!$C:$C,0))</f>
        <v>architectural-design.html#rnd</v>
      </c>
      <c r="R1037" s="258" t="str">
        <f>INDEX('Policy Characteristics'!L:L,MATCH(PolicyLevers!$C1037,'Policy Characteristics'!$C:$C,0))</f>
        <v>research-and-development.html</v>
      </c>
      <c r="S1037" s="199" t="str">
        <f>INDEX('Policy Characteristics'!M:M,MATCH(PolicyLevers!$C1037,'Policy Characteristics'!$C:$C,0))</f>
        <v>none</v>
      </c>
      <c r="T1037" s="184">
        <f>INDEX('Policy Characteristics'!N:N,MATCH(PolicyLevers!$C1037,'Policy Characteristics'!$C:$C,0))</f>
        <v>0</v>
      </c>
      <c r="U1037" s="181">
        <f>INDEX('Policy Characteristics'!O:O,MATCH(PolicyLevers!$C1037,'Policy Characteristics'!$C:$C,0))</f>
        <v>0</v>
      </c>
    </row>
    <row r="1038" spans="1:21" x14ac:dyDescent="0.25">
      <c r="A1038" s="350" t="str">
        <f>INDEX('Policy Characteristics'!A:A,MATCH(PolicyLevers!$C1038,'Policy Characteristics'!$C:$C,0))</f>
        <v>Research and Development</v>
      </c>
      <c r="B1038" s="354" t="str">
        <f>INDEX('Policy Characteristics'!B:B,MATCH(PolicyLevers!$C1038,'Policy Characteristics'!$C:$C,0))</f>
        <v>Capital Cost Reduction</v>
      </c>
      <c r="C1038" s="189" t="str">
        <f t="shared" si="56"/>
        <v>RnD Industry Capital Cost Perc Reduction</v>
      </c>
      <c r="D1038" s="181" t="s">
        <v>2092</v>
      </c>
      <c r="E1038" s="184"/>
      <c r="F1038" s="191" t="s">
        <v>2091</v>
      </c>
      <c r="G1038" s="184"/>
      <c r="H1038" s="43">
        <v>1465</v>
      </c>
      <c r="I1038" s="356" t="s">
        <v>310</v>
      </c>
      <c r="J1038" s="189" t="str">
        <f>INDEX('Policy Characteristics'!D:D,MATCH(PolicyLevers!$C1038,'Policy Characteristics'!$C:$C,0))</f>
        <v>R&amp;D Capital Cost Reductions</v>
      </c>
      <c r="K1038" s="251" t="str">
        <f>INDEX('Policy Characteristics'!E:E,MATCH(PolicyLevers!$C1038,'Policy Characteristics'!$C:$C,0))</f>
        <v>RnD industry capital cost reduction</v>
      </c>
      <c r="L1038" s="190">
        <f>INDEX('Policy Characteristics'!F:F,MATCH(PolicyLevers!$C1038,'Policy Characteristics'!$C:$C,0))</f>
        <v>0</v>
      </c>
      <c r="M1038" s="190">
        <f>INDEX('Policy Characteristics'!G:G,MATCH(PolicyLevers!$C1038,'Policy Characteristics'!$C:$C,0))</f>
        <v>0.4</v>
      </c>
      <c r="N1038" s="251">
        <f>INDEX('Policy Characteristics'!H:H,MATCH(PolicyLevers!$C1038,'Policy Characteristics'!$C:$C,0))</f>
        <v>0.01</v>
      </c>
      <c r="O1038" s="199" t="str">
        <f>INDEX('Policy Characteristics'!I:I,MATCH(PolicyLevers!$C1038,'Policy Characteristics'!$C:$C,0))</f>
        <v>% reduction in cost</v>
      </c>
      <c r="P1038" s="199"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199" t="str">
        <f>INDEX('Policy Characteristics'!K:K,MATCH(PolicyLevers!$C1038,'Policy Characteristics'!$C:$C,0))</f>
        <v>architectural-design.html#rnd</v>
      </c>
      <c r="R1038" s="258" t="str">
        <f>INDEX('Policy Characteristics'!L:L,MATCH(PolicyLevers!$C1038,'Policy Characteristics'!$C:$C,0))</f>
        <v>research-and-development.html</v>
      </c>
      <c r="S1038" s="199" t="str">
        <f>INDEX('Policy Characteristics'!M:M,MATCH(PolicyLevers!$C1038,'Policy Characteristics'!$C:$C,0))</f>
        <v>none</v>
      </c>
      <c r="T1038" s="184">
        <f>INDEX('Policy Characteristics'!N:N,MATCH(PolicyLevers!$C1038,'Policy Characteristics'!$C:$C,0))</f>
        <v>0</v>
      </c>
      <c r="U1038" s="181">
        <f>INDEX('Policy Characteristics'!O:O,MATCH(PolicyLevers!$C1038,'Policy Characteristics'!$C:$C,0))</f>
        <v>0</v>
      </c>
    </row>
    <row r="1039" spans="1:21" x14ac:dyDescent="0.25">
      <c r="A1039" s="350" t="str">
        <f>INDEX('Policy Characteristics'!A:A,MATCH(PolicyLevers!$C1039,'Policy Characteristics'!$C:$C,0))</f>
        <v>Research and Development</v>
      </c>
      <c r="B1039" s="354" t="str">
        <f>INDEX('Policy Characteristics'!B:B,MATCH(PolicyLevers!$C1039,'Policy Characteristics'!$C:$C,0))</f>
        <v>Capital Cost Reduction</v>
      </c>
      <c r="C1039" s="189" t="str">
        <f t="shared" si="56"/>
        <v>RnD Industry Capital Cost Perc Reduction</v>
      </c>
      <c r="D1039" s="181" t="s">
        <v>2090</v>
      </c>
      <c r="E1039" s="184"/>
      <c r="F1039" s="191" t="s">
        <v>2089</v>
      </c>
      <c r="G1039" s="184"/>
      <c r="H1039" s="43">
        <v>1466</v>
      </c>
      <c r="I1039" s="356" t="s">
        <v>310</v>
      </c>
      <c r="J1039" s="189" t="str">
        <f>INDEX('Policy Characteristics'!D:D,MATCH(PolicyLevers!$C1039,'Policy Characteristics'!$C:$C,0))</f>
        <v>R&amp;D Capital Cost Reductions</v>
      </c>
      <c r="K1039" s="251" t="str">
        <f>INDEX('Policy Characteristics'!E:E,MATCH(PolicyLevers!$C1039,'Policy Characteristics'!$C:$C,0))</f>
        <v>RnD industry capital cost reduction</v>
      </c>
      <c r="L1039" s="190">
        <f>INDEX('Policy Characteristics'!F:F,MATCH(PolicyLevers!$C1039,'Policy Characteristics'!$C:$C,0))</f>
        <v>0</v>
      </c>
      <c r="M1039" s="190">
        <f>INDEX('Policy Characteristics'!G:G,MATCH(PolicyLevers!$C1039,'Policy Characteristics'!$C:$C,0))</f>
        <v>0.4</v>
      </c>
      <c r="N1039" s="251">
        <f>INDEX('Policy Characteristics'!H:H,MATCH(PolicyLevers!$C1039,'Policy Characteristics'!$C:$C,0))</f>
        <v>0.01</v>
      </c>
      <c r="O1039" s="199" t="str">
        <f>INDEX('Policy Characteristics'!I:I,MATCH(PolicyLevers!$C1039,'Policy Characteristics'!$C:$C,0))</f>
        <v>% reduction in cost</v>
      </c>
      <c r="P1039" s="199"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199" t="str">
        <f>INDEX('Policy Characteristics'!K:K,MATCH(PolicyLevers!$C1039,'Policy Characteristics'!$C:$C,0))</f>
        <v>architectural-design.html#rnd</v>
      </c>
      <c r="R1039" s="258" t="str">
        <f>INDEX('Policy Characteristics'!L:L,MATCH(PolicyLevers!$C1039,'Policy Characteristics'!$C:$C,0))</f>
        <v>research-and-development.html</v>
      </c>
      <c r="S1039" s="199" t="str">
        <f>INDEX('Policy Characteristics'!M:M,MATCH(PolicyLevers!$C1039,'Policy Characteristics'!$C:$C,0))</f>
        <v>none</v>
      </c>
      <c r="T1039" s="184">
        <f>INDEX('Policy Characteristics'!N:N,MATCH(PolicyLevers!$C1039,'Policy Characteristics'!$C:$C,0))</f>
        <v>0</v>
      </c>
      <c r="U1039" s="181">
        <f>INDEX('Policy Characteristics'!O:O,MATCH(PolicyLevers!$C1039,'Policy Characteristics'!$C:$C,0))</f>
        <v>0</v>
      </c>
    </row>
    <row r="1040" spans="1:21" x14ac:dyDescent="0.25">
      <c r="A1040" s="350" t="str">
        <f>INDEX('Policy Characteristics'!A:A,MATCH(PolicyLevers!$C1040,'Policy Characteristics'!$C:$C,0))</f>
        <v>Research and Development</v>
      </c>
      <c r="B1040" s="354" t="str">
        <f>INDEX('Policy Characteristics'!B:B,MATCH(PolicyLevers!$C1040,'Policy Characteristics'!$C:$C,0))</f>
        <v>Capital Cost Reduction</v>
      </c>
      <c r="C1040" s="189" t="str">
        <f t="shared" si="56"/>
        <v>RnD Industry Capital Cost Perc Reduction</v>
      </c>
      <c r="D1040" s="181" t="s">
        <v>2088</v>
      </c>
      <c r="E1040" s="184"/>
      <c r="F1040" s="191" t="s">
        <v>2087</v>
      </c>
      <c r="G1040" s="184"/>
      <c r="H1040" s="43">
        <v>1467</v>
      </c>
      <c r="I1040" s="356" t="s">
        <v>310</v>
      </c>
      <c r="J1040" s="189" t="str">
        <f>INDEX('Policy Characteristics'!D:D,MATCH(PolicyLevers!$C1040,'Policy Characteristics'!$C:$C,0))</f>
        <v>R&amp;D Capital Cost Reductions</v>
      </c>
      <c r="K1040" s="251" t="str">
        <f>INDEX('Policy Characteristics'!E:E,MATCH(PolicyLevers!$C1040,'Policy Characteristics'!$C:$C,0))</f>
        <v>RnD industry capital cost reduction</v>
      </c>
      <c r="L1040" s="190">
        <f>INDEX('Policy Characteristics'!F:F,MATCH(PolicyLevers!$C1040,'Policy Characteristics'!$C:$C,0))</f>
        <v>0</v>
      </c>
      <c r="M1040" s="190">
        <f>INDEX('Policy Characteristics'!G:G,MATCH(PolicyLevers!$C1040,'Policy Characteristics'!$C:$C,0))</f>
        <v>0.4</v>
      </c>
      <c r="N1040" s="251">
        <f>INDEX('Policy Characteristics'!H:H,MATCH(PolicyLevers!$C1040,'Policy Characteristics'!$C:$C,0))</f>
        <v>0.01</v>
      </c>
      <c r="O1040" s="199" t="str">
        <f>INDEX('Policy Characteristics'!I:I,MATCH(PolicyLevers!$C1040,'Policy Characteristics'!$C:$C,0))</f>
        <v>% reduction in cost</v>
      </c>
      <c r="P1040" s="199"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199" t="str">
        <f>INDEX('Policy Characteristics'!K:K,MATCH(PolicyLevers!$C1040,'Policy Characteristics'!$C:$C,0))</f>
        <v>architectural-design.html#rnd</v>
      </c>
      <c r="R1040" s="258" t="str">
        <f>INDEX('Policy Characteristics'!L:L,MATCH(PolicyLevers!$C1040,'Policy Characteristics'!$C:$C,0))</f>
        <v>research-and-development.html</v>
      </c>
      <c r="S1040" s="199" t="str">
        <f>INDEX('Policy Characteristics'!M:M,MATCH(PolicyLevers!$C1040,'Policy Characteristics'!$C:$C,0))</f>
        <v>none</v>
      </c>
      <c r="T1040" s="184">
        <f>INDEX('Policy Characteristics'!N:N,MATCH(PolicyLevers!$C1040,'Policy Characteristics'!$C:$C,0))</f>
        <v>0</v>
      </c>
      <c r="U1040" s="181">
        <f>INDEX('Policy Characteristics'!O:O,MATCH(PolicyLevers!$C1040,'Policy Characteristics'!$C:$C,0))</f>
        <v>0</v>
      </c>
    </row>
    <row r="1041" spans="1:21" x14ac:dyDescent="0.25">
      <c r="A1041" s="350" t="str">
        <f>INDEX('Policy Characteristics'!A:A,MATCH(PolicyLevers!$C1041,'Policy Characteristics'!$C:$C,0))</f>
        <v>Research and Development</v>
      </c>
      <c r="B1041" s="354" t="str">
        <f>INDEX('Policy Characteristics'!B:B,MATCH(PolicyLevers!$C1041,'Policy Characteristics'!$C:$C,0))</f>
        <v>Capital Cost Reduction</v>
      </c>
      <c r="C1041" s="189" t="str">
        <f t="shared" si="56"/>
        <v>RnD Industry Capital Cost Perc Reduction</v>
      </c>
      <c r="D1041" s="181" t="s">
        <v>2086</v>
      </c>
      <c r="E1041" s="184"/>
      <c r="F1041" s="191" t="s">
        <v>2085</v>
      </c>
      <c r="G1041" s="184"/>
      <c r="H1041" s="43">
        <v>1468</v>
      </c>
      <c r="I1041" s="356" t="s">
        <v>310</v>
      </c>
      <c r="J1041" s="189" t="str">
        <f>INDEX('Policy Characteristics'!D:D,MATCH(PolicyLevers!$C1041,'Policy Characteristics'!$C:$C,0))</f>
        <v>R&amp;D Capital Cost Reductions</v>
      </c>
      <c r="K1041" s="251" t="str">
        <f>INDEX('Policy Characteristics'!E:E,MATCH(PolicyLevers!$C1041,'Policy Characteristics'!$C:$C,0))</f>
        <v>RnD industry capital cost reduction</v>
      </c>
      <c r="L1041" s="190">
        <f>INDEX('Policy Characteristics'!F:F,MATCH(PolicyLevers!$C1041,'Policy Characteristics'!$C:$C,0))</f>
        <v>0</v>
      </c>
      <c r="M1041" s="190">
        <f>INDEX('Policy Characteristics'!G:G,MATCH(PolicyLevers!$C1041,'Policy Characteristics'!$C:$C,0))</f>
        <v>0.4</v>
      </c>
      <c r="N1041" s="251">
        <f>INDEX('Policy Characteristics'!H:H,MATCH(PolicyLevers!$C1041,'Policy Characteristics'!$C:$C,0))</f>
        <v>0.01</v>
      </c>
      <c r="O1041" s="199" t="str">
        <f>INDEX('Policy Characteristics'!I:I,MATCH(PolicyLevers!$C1041,'Policy Characteristics'!$C:$C,0))</f>
        <v>% reduction in cost</v>
      </c>
      <c r="P1041" s="199"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199" t="str">
        <f>INDEX('Policy Characteristics'!K:K,MATCH(PolicyLevers!$C1041,'Policy Characteristics'!$C:$C,0))</f>
        <v>architectural-design.html#rnd</v>
      </c>
      <c r="R1041" s="258" t="str">
        <f>INDEX('Policy Characteristics'!L:L,MATCH(PolicyLevers!$C1041,'Policy Characteristics'!$C:$C,0))</f>
        <v>research-and-development.html</v>
      </c>
      <c r="S1041" s="199" t="str">
        <f>INDEX('Policy Characteristics'!M:M,MATCH(PolicyLevers!$C1041,'Policy Characteristics'!$C:$C,0))</f>
        <v>none</v>
      </c>
      <c r="T1041" s="184">
        <f>INDEX('Policy Characteristics'!N:N,MATCH(PolicyLevers!$C1041,'Policy Characteristics'!$C:$C,0))</f>
        <v>0</v>
      </c>
      <c r="U1041" s="181">
        <f>INDEX('Policy Characteristics'!O:O,MATCH(PolicyLevers!$C1041,'Policy Characteristics'!$C:$C,0))</f>
        <v>0</v>
      </c>
    </row>
    <row r="1042" spans="1:21" x14ac:dyDescent="0.25">
      <c r="A1042" s="350" t="str">
        <f>INDEX('Policy Characteristics'!A:A,MATCH(PolicyLevers!$C1042,'Policy Characteristics'!$C:$C,0))</f>
        <v>Research and Development</v>
      </c>
      <c r="B1042" s="354" t="str">
        <f>INDEX('Policy Characteristics'!B:B,MATCH(PolicyLevers!$C1042,'Policy Characteristics'!$C:$C,0))</f>
        <v>Capital Cost Reduction</v>
      </c>
      <c r="C1042" s="189" t="str">
        <f t="shared" si="56"/>
        <v>RnD Industry Capital Cost Perc Reduction</v>
      </c>
      <c r="D1042" s="181" t="s">
        <v>2084</v>
      </c>
      <c r="E1042" s="184"/>
      <c r="F1042" s="191" t="s">
        <v>2083</v>
      </c>
      <c r="G1042" s="184"/>
      <c r="H1042" s="43">
        <v>1469</v>
      </c>
      <c r="I1042" s="356" t="s">
        <v>310</v>
      </c>
      <c r="J1042" s="189" t="str">
        <f>INDEX('Policy Characteristics'!D:D,MATCH(PolicyLevers!$C1042,'Policy Characteristics'!$C:$C,0))</f>
        <v>R&amp;D Capital Cost Reductions</v>
      </c>
      <c r="K1042" s="251" t="str">
        <f>INDEX('Policy Characteristics'!E:E,MATCH(PolicyLevers!$C1042,'Policy Characteristics'!$C:$C,0))</f>
        <v>RnD industry capital cost reduction</v>
      </c>
      <c r="L1042" s="190">
        <f>INDEX('Policy Characteristics'!F:F,MATCH(PolicyLevers!$C1042,'Policy Characteristics'!$C:$C,0))</f>
        <v>0</v>
      </c>
      <c r="M1042" s="190">
        <f>INDEX('Policy Characteristics'!G:G,MATCH(PolicyLevers!$C1042,'Policy Characteristics'!$C:$C,0))</f>
        <v>0.4</v>
      </c>
      <c r="N1042" s="251">
        <f>INDEX('Policy Characteristics'!H:H,MATCH(PolicyLevers!$C1042,'Policy Characteristics'!$C:$C,0))</f>
        <v>0.01</v>
      </c>
      <c r="O1042" s="199" t="str">
        <f>INDEX('Policy Characteristics'!I:I,MATCH(PolicyLevers!$C1042,'Policy Characteristics'!$C:$C,0))</f>
        <v>% reduction in cost</v>
      </c>
      <c r="P1042" s="199"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199" t="str">
        <f>INDEX('Policy Characteristics'!K:K,MATCH(PolicyLevers!$C1042,'Policy Characteristics'!$C:$C,0))</f>
        <v>architectural-design.html#rnd</v>
      </c>
      <c r="R1042" s="258" t="str">
        <f>INDEX('Policy Characteristics'!L:L,MATCH(PolicyLevers!$C1042,'Policy Characteristics'!$C:$C,0))</f>
        <v>research-and-development.html</v>
      </c>
      <c r="S1042" s="199" t="str">
        <f>INDEX('Policy Characteristics'!M:M,MATCH(PolicyLevers!$C1042,'Policy Characteristics'!$C:$C,0))</f>
        <v>none</v>
      </c>
      <c r="T1042" s="184">
        <f>INDEX('Policy Characteristics'!N:N,MATCH(PolicyLevers!$C1042,'Policy Characteristics'!$C:$C,0))</f>
        <v>0</v>
      </c>
      <c r="U1042" s="181">
        <f>INDEX('Policy Characteristics'!O:O,MATCH(PolicyLevers!$C1042,'Policy Characteristics'!$C:$C,0))</f>
        <v>0</v>
      </c>
    </row>
    <row r="1043" spans="1:21" x14ac:dyDescent="0.25">
      <c r="A1043" s="350" t="str">
        <f>INDEX('Policy Characteristics'!A:A,MATCH(PolicyLevers!$C1043,'Policy Characteristics'!$C:$C,0))</f>
        <v>Research and Development</v>
      </c>
      <c r="B1043" s="354" t="str">
        <f>INDEX('Policy Characteristics'!B:B,MATCH(PolicyLevers!$C1043,'Policy Characteristics'!$C:$C,0))</f>
        <v>Capital Cost Reduction</v>
      </c>
      <c r="C1043" s="189" t="str">
        <f t="shared" si="56"/>
        <v>RnD Industry Capital Cost Perc Reduction</v>
      </c>
      <c r="D1043" s="181" t="s">
        <v>2082</v>
      </c>
      <c r="E1043" s="184"/>
      <c r="F1043" s="191" t="s">
        <v>2081</v>
      </c>
      <c r="G1043" s="184"/>
      <c r="H1043" s="43">
        <v>1470</v>
      </c>
      <c r="I1043" s="356" t="s">
        <v>310</v>
      </c>
      <c r="J1043" s="189" t="str">
        <f>INDEX('Policy Characteristics'!D:D,MATCH(PolicyLevers!$C1043,'Policy Characteristics'!$C:$C,0))</f>
        <v>R&amp;D Capital Cost Reductions</v>
      </c>
      <c r="K1043" s="251" t="str">
        <f>INDEX('Policy Characteristics'!E:E,MATCH(PolicyLevers!$C1043,'Policy Characteristics'!$C:$C,0))</f>
        <v>RnD industry capital cost reduction</v>
      </c>
      <c r="L1043" s="190">
        <f>INDEX('Policy Characteristics'!F:F,MATCH(PolicyLevers!$C1043,'Policy Characteristics'!$C:$C,0))</f>
        <v>0</v>
      </c>
      <c r="M1043" s="190">
        <f>INDEX('Policy Characteristics'!G:G,MATCH(PolicyLevers!$C1043,'Policy Characteristics'!$C:$C,0))</f>
        <v>0.4</v>
      </c>
      <c r="N1043" s="251">
        <f>INDEX('Policy Characteristics'!H:H,MATCH(PolicyLevers!$C1043,'Policy Characteristics'!$C:$C,0))</f>
        <v>0.01</v>
      </c>
      <c r="O1043" s="199" t="str">
        <f>INDEX('Policy Characteristics'!I:I,MATCH(PolicyLevers!$C1043,'Policy Characteristics'!$C:$C,0))</f>
        <v>% reduction in cost</v>
      </c>
      <c r="P1043" s="199"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199" t="str">
        <f>INDEX('Policy Characteristics'!K:K,MATCH(PolicyLevers!$C1043,'Policy Characteristics'!$C:$C,0))</f>
        <v>architectural-design.html#rnd</v>
      </c>
      <c r="R1043" s="258" t="str">
        <f>INDEX('Policy Characteristics'!L:L,MATCH(PolicyLevers!$C1043,'Policy Characteristics'!$C:$C,0))</f>
        <v>research-and-development.html</v>
      </c>
      <c r="S1043" s="199" t="str">
        <f>INDEX('Policy Characteristics'!M:M,MATCH(PolicyLevers!$C1043,'Policy Characteristics'!$C:$C,0))</f>
        <v>none</v>
      </c>
      <c r="T1043" s="184">
        <f>INDEX('Policy Characteristics'!N:N,MATCH(PolicyLevers!$C1043,'Policy Characteristics'!$C:$C,0))</f>
        <v>0</v>
      </c>
      <c r="U1043" s="181">
        <f>INDEX('Policy Characteristics'!O:O,MATCH(PolicyLevers!$C1043,'Policy Characteristics'!$C:$C,0))</f>
        <v>0</v>
      </c>
    </row>
    <row r="1044" spans="1:21" x14ac:dyDescent="0.25">
      <c r="A1044" s="350" t="str">
        <f>INDEX('Policy Characteristics'!A:A,MATCH(PolicyLevers!$C1044,'Policy Characteristics'!$C:$C,0))</f>
        <v>Research and Development</v>
      </c>
      <c r="B1044" s="354" t="str">
        <f>INDEX('Policy Characteristics'!B:B,MATCH(PolicyLevers!$C1044,'Policy Characteristics'!$C:$C,0))</f>
        <v>Capital Cost Reduction</v>
      </c>
      <c r="C1044" s="189" t="str">
        <f t="shared" si="56"/>
        <v>RnD Industry Capital Cost Perc Reduction</v>
      </c>
      <c r="D1044" s="181" t="s">
        <v>2080</v>
      </c>
      <c r="E1044" s="184"/>
      <c r="F1044" s="191" t="s">
        <v>1141</v>
      </c>
      <c r="G1044" s="184"/>
      <c r="H1044" s="43">
        <v>1471</v>
      </c>
      <c r="I1044" s="356" t="s">
        <v>310</v>
      </c>
      <c r="J1044" s="189" t="str">
        <f>INDEX('Policy Characteristics'!D:D,MATCH(PolicyLevers!$C1044,'Policy Characteristics'!$C:$C,0))</f>
        <v>R&amp;D Capital Cost Reductions</v>
      </c>
      <c r="K1044" s="251" t="str">
        <f>INDEX('Policy Characteristics'!E:E,MATCH(PolicyLevers!$C1044,'Policy Characteristics'!$C:$C,0))</f>
        <v>RnD industry capital cost reduction</v>
      </c>
      <c r="L1044" s="190">
        <f>INDEX('Policy Characteristics'!F:F,MATCH(PolicyLevers!$C1044,'Policy Characteristics'!$C:$C,0))</f>
        <v>0</v>
      </c>
      <c r="M1044" s="190">
        <f>INDEX('Policy Characteristics'!G:G,MATCH(PolicyLevers!$C1044,'Policy Characteristics'!$C:$C,0))</f>
        <v>0.4</v>
      </c>
      <c r="N1044" s="251">
        <f>INDEX('Policy Characteristics'!H:H,MATCH(PolicyLevers!$C1044,'Policy Characteristics'!$C:$C,0))</f>
        <v>0.01</v>
      </c>
      <c r="O1044" s="199" t="str">
        <f>INDEX('Policy Characteristics'!I:I,MATCH(PolicyLevers!$C1044,'Policy Characteristics'!$C:$C,0))</f>
        <v>% reduction in cost</v>
      </c>
      <c r="P1044" s="199"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199" t="str">
        <f>INDEX('Policy Characteristics'!K:K,MATCH(PolicyLevers!$C1044,'Policy Characteristics'!$C:$C,0))</f>
        <v>architectural-design.html#rnd</v>
      </c>
      <c r="R1044" s="258" t="str">
        <f>INDEX('Policy Characteristics'!L:L,MATCH(PolicyLevers!$C1044,'Policy Characteristics'!$C:$C,0))</f>
        <v>research-and-development.html</v>
      </c>
      <c r="S1044" s="199" t="str">
        <f>INDEX('Policy Characteristics'!M:M,MATCH(PolicyLevers!$C1044,'Policy Characteristics'!$C:$C,0))</f>
        <v>none</v>
      </c>
      <c r="T1044" s="184">
        <f>INDEX('Policy Characteristics'!N:N,MATCH(PolicyLevers!$C1044,'Policy Characteristics'!$C:$C,0))</f>
        <v>0</v>
      </c>
      <c r="U1044" s="181">
        <f>INDEX('Policy Characteristics'!O:O,MATCH(PolicyLevers!$C1044,'Policy Characteristics'!$C:$C,0))</f>
        <v>0</v>
      </c>
    </row>
    <row r="1045" spans="1:21" x14ac:dyDescent="0.25">
      <c r="A1045" s="350" t="str">
        <f>INDEX('Policy Characteristics'!A:A,MATCH(PolicyLevers!$C1045,'Policy Characteristics'!$C:$C,0))</f>
        <v>Research and Development</v>
      </c>
      <c r="B1045" s="354" t="str">
        <f>INDEX('Policy Characteristics'!B:B,MATCH(PolicyLevers!$C1045,'Policy Characteristics'!$C:$C,0))</f>
        <v>Capital Cost Reduction</v>
      </c>
      <c r="C1045" s="189" t="str">
        <f t="shared" si="56"/>
        <v>RnD Industry Capital Cost Perc Reduction</v>
      </c>
      <c r="D1045" s="181" t="s">
        <v>2079</v>
      </c>
      <c r="E1045" s="184"/>
      <c r="F1045" s="191" t="s">
        <v>2078</v>
      </c>
      <c r="G1045" s="184"/>
      <c r="H1045" s="43">
        <v>1472</v>
      </c>
      <c r="I1045" s="356" t="s">
        <v>310</v>
      </c>
      <c r="J1045" s="189" t="str">
        <f>INDEX('Policy Characteristics'!D:D,MATCH(PolicyLevers!$C1045,'Policy Characteristics'!$C:$C,0))</f>
        <v>R&amp;D Capital Cost Reductions</v>
      </c>
      <c r="K1045" s="251" t="str">
        <f>INDEX('Policy Characteristics'!E:E,MATCH(PolicyLevers!$C1045,'Policy Characteristics'!$C:$C,0))</f>
        <v>RnD industry capital cost reduction</v>
      </c>
      <c r="L1045" s="190">
        <f>INDEX('Policy Characteristics'!F:F,MATCH(PolicyLevers!$C1045,'Policy Characteristics'!$C:$C,0))</f>
        <v>0</v>
      </c>
      <c r="M1045" s="190">
        <f>INDEX('Policy Characteristics'!G:G,MATCH(PolicyLevers!$C1045,'Policy Characteristics'!$C:$C,0))</f>
        <v>0.4</v>
      </c>
      <c r="N1045" s="251">
        <f>INDEX('Policy Characteristics'!H:H,MATCH(PolicyLevers!$C1045,'Policy Characteristics'!$C:$C,0))</f>
        <v>0.01</v>
      </c>
      <c r="O1045" s="199" t="str">
        <f>INDEX('Policy Characteristics'!I:I,MATCH(PolicyLevers!$C1045,'Policy Characteristics'!$C:$C,0))</f>
        <v>% reduction in cost</v>
      </c>
      <c r="P1045" s="199"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199" t="str">
        <f>INDEX('Policy Characteristics'!K:K,MATCH(PolicyLevers!$C1045,'Policy Characteristics'!$C:$C,0))</f>
        <v>architectural-design.html#rnd</v>
      </c>
      <c r="R1045" s="258" t="str">
        <f>INDEX('Policy Characteristics'!L:L,MATCH(PolicyLevers!$C1045,'Policy Characteristics'!$C:$C,0))</f>
        <v>research-and-development.html</v>
      </c>
      <c r="S1045" s="199" t="str">
        <f>INDEX('Policy Characteristics'!M:M,MATCH(PolicyLevers!$C1045,'Policy Characteristics'!$C:$C,0))</f>
        <v>none</v>
      </c>
      <c r="T1045" s="184">
        <f>INDEX('Policy Characteristics'!N:N,MATCH(PolicyLevers!$C1045,'Policy Characteristics'!$C:$C,0))</f>
        <v>0</v>
      </c>
      <c r="U1045" s="181">
        <f>INDEX('Policy Characteristics'!O:O,MATCH(PolicyLevers!$C1045,'Policy Characteristics'!$C:$C,0))</f>
        <v>0</v>
      </c>
    </row>
    <row r="1046" spans="1:21" x14ac:dyDescent="0.25">
      <c r="A1046" s="350" t="str">
        <f>INDEX('Policy Characteristics'!A:A,MATCH(PolicyLevers!$C1046,'Policy Characteristics'!$C:$C,0))</f>
        <v>Research and Development</v>
      </c>
      <c r="B1046" s="354" t="str">
        <f>INDEX('Policy Characteristics'!B:B,MATCH(PolicyLevers!$C1046,'Policy Characteristics'!$C:$C,0))</f>
        <v>Capital Cost Reduction</v>
      </c>
      <c r="C1046" s="189" t="str">
        <f t="shared" si="56"/>
        <v>RnD Industry Capital Cost Perc Reduction</v>
      </c>
      <c r="D1046" s="181" t="s">
        <v>2077</v>
      </c>
      <c r="E1046" s="184"/>
      <c r="F1046" s="191" t="s">
        <v>2076</v>
      </c>
      <c r="G1046" s="184"/>
      <c r="H1046" s="43">
        <v>1473</v>
      </c>
      <c r="I1046" s="356" t="s">
        <v>310</v>
      </c>
      <c r="J1046" s="189" t="str">
        <f>INDEX('Policy Characteristics'!D:D,MATCH(PolicyLevers!$C1046,'Policy Characteristics'!$C:$C,0))</f>
        <v>R&amp;D Capital Cost Reductions</v>
      </c>
      <c r="K1046" s="251" t="str">
        <f>INDEX('Policy Characteristics'!E:E,MATCH(PolicyLevers!$C1046,'Policy Characteristics'!$C:$C,0))</f>
        <v>RnD industry capital cost reduction</v>
      </c>
      <c r="L1046" s="190">
        <f>INDEX('Policy Characteristics'!F:F,MATCH(PolicyLevers!$C1046,'Policy Characteristics'!$C:$C,0))</f>
        <v>0</v>
      </c>
      <c r="M1046" s="190">
        <f>INDEX('Policy Characteristics'!G:G,MATCH(PolicyLevers!$C1046,'Policy Characteristics'!$C:$C,0))</f>
        <v>0.4</v>
      </c>
      <c r="N1046" s="251">
        <f>INDEX('Policy Characteristics'!H:H,MATCH(PolicyLevers!$C1046,'Policy Characteristics'!$C:$C,0))</f>
        <v>0.01</v>
      </c>
      <c r="O1046" s="199" t="str">
        <f>INDEX('Policy Characteristics'!I:I,MATCH(PolicyLevers!$C1046,'Policy Characteristics'!$C:$C,0))</f>
        <v>% reduction in cost</v>
      </c>
      <c r="P1046" s="199"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199" t="str">
        <f>INDEX('Policy Characteristics'!K:K,MATCH(PolicyLevers!$C1046,'Policy Characteristics'!$C:$C,0))</f>
        <v>architectural-design.html#rnd</v>
      </c>
      <c r="R1046" s="258" t="str">
        <f>INDEX('Policy Characteristics'!L:L,MATCH(PolicyLevers!$C1046,'Policy Characteristics'!$C:$C,0))</f>
        <v>research-and-development.html</v>
      </c>
      <c r="S1046" s="199" t="str">
        <f>INDEX('Policy Characteristics'!M:M,MATCH(PolicyLevers!$C1046,'Policy Characteristics'!$C:$C,0))</f>
        <v>none</v>
      </c>
      <c r="T1046" s="184">
        <f>INDEX('Policy Characteristics'!N:N,MATCH(PolicyLevers!$C1046,'Policy Characteristics'!$C:$C,0))</f>
        <v>0</v>
      </c>
      <c r="U1046" s="181">
        <f>INDEX('Policy Characteristics'!O:O,MATCH(PolicyLevers!$C1046,'Policy Characteristics'!$C:$C,0))</f>
        <v>0</v>
      </c>
    </row>
    <row r="1047" spans="1:21" x14ac:dyDescent="0.25">
      <c r="A1047" s="350" t="str">
        <f>INDEX('Policy Characteristics'!A:A,MATCH(PolicyLevers!$C1047,'Policy Characteristics'!$C:$C,0))</f>
        <v>Research and Development</v>
      </c>
      <c r="B1047" s="354" t="str">
        <f>INDEX('Policy Characteristics'!B:B,MATCH(PolicyLevers!$C1047,'Policy Characteristics'!$C:$C,0))</f>
        <v>Capital Cost Reduction</v>
      </c>
      <c r="C1047" s="189" t="str">
        <f t="shared" si="56"/>
        <v>RnD Industry Capital Cost Perc Reduction</v>
      </c>
      <c r="D1047" s="181" t="s">
        <v>2075</v>
      </c>
      <c r="E1047" s="184"/>
      <c r="F1047" s="191" t="s">
        <v>2074</v>
      </c>
      <c r="G1047" s="184"/>
      <c r="H1047" s="43">
        <v>1474</v>
      </c>
      <c r="I1047" s="356" t="s">
        <v>310</v>
      </c>
      <c r="J1047" s="189" t="str">
        <f>INDEX('Policy Characteristics'!D:D,MATCH(PolicyLevers!$C1047,'Policy Characteristics'!$C:$C,0))</f>
        <v>R&amp;D Capital Cost Reductions</v>
      </c>
      <c r="K1047" s="251" t="str">
        <f>INDEX('Policy Characteristics'!E:E,MATCH(PolicyLevers!$C1047,'Policy Characteristics'!$C:$C,0))</f>
        <v>RnD industry capital cost reduction</v>
      </c>
      <c r="L1047" s="190">
        <f>INDEX('Policy Characteristics'!F:F,MATCH(PolicyLevers!$C1047,'Policy Characteristics'!$C:$C,0))</f>
        <v>0</v>
      </c>
      <c r="M1047" s="190">
        <f>INDEX('Policy Characteristics'!G:G,MATCH(PolicyLevers!$C1047,'Policy Characteristics'!$C:$C,0))</f>
        <v>0.4</v>
      </c>
      <c r="N1047" s="251">
        <f>INDEX('Policy Characteristics'!H:H,MATCH(PolicyLevers!$C1047,'Policy Characteristics'!$C:$C,0))</f>
        <v>0.01</v>
      </c>
      <c r="O1047" s="199" t="str">
        <f>INDEX('Policy Characteristics'!I:I,MATCH(PolicyLevers!$C1047,'Policy Characteristics'!$C:$C,0))</f>
        <v>% reduction in cost</v>
      </c>
      <c r="P1047" s="199"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199" t="str">
        <f>INDEX('Policy Characteristics'!K:K,MATCH(PolicyLevers!$C1047,'Policy Characteristics'!$C:$C,0))</f>
        <v>architectural-design.html#rnd</v>
      </c>
      <c r="R1047" s="258" t="str">
        <f>INDEX('Policy Characteristics'!L:L,MATCH(PolicyLevers!$C1047,'Policy Characteristics'!$C:$C,0))</f>
        <v>research-and-development.html</v>
      </c>
      <c r="S1047" s="199" t="str">
        <f>INDEX('Policy Characteristics'!M:M,MATCH(PolicyLevers!$C1047,'Policy Characteristics'!$C:$C,0))</f>
        <v>none</v>
      </c>
      <c r="T1047" s="184">
        <f>INDEX('Policy Characteristics'!N:N,MATCH(PolicyLevers!$C1047,'Policy Characteristics'!$C:$C,0))</f>
        <v>0</v>
      </c>
      <c r="U1047" s="181">
        <f>INDEX('Policy Characteristics'!O:O,MATCH(PolicyLevers!$C1047,'Policy Characteristics'!$C:$C,0))</f>
        <v>0</v>
      </c>
    </row>
    <row r="1048" spans="1:21" x14ac:dyDescent="0.25">
      <c r="A1048" s="350" t="str">
        <f>INDEX('Policy Characteristics'!A:A,MATCH(PolicyLevers!$C1048,'Policy Characteristics'!$C:$C,0))</f>
        <v>Research and Development</v>
      </c>
      <c r="B1048" s="354" t="str">
        <f>INDEX('Policy Characteristics'!B:B,MATCH(PolicyLevers!$C1048,'Policy Characteristics'!$C:$C,0))</f>
        <v>Capital Cost Reduction</v>
      </c>
      <c r="C1048" s="189" t="str">
        <f t="shared" si="56"/>
        <v>RnD Industry Capital Cost Perc Reduction</v>
      </c>
      <c r="D1048" s="181" t="s">
        <v>2073</v>
      </c>
      <c r="E1048" s="184"/>
      <c r="F1048" s="191" t="s">
        <v>1139</v>
      </c>
      <c r="G1048" s="184"/>
      <c r="H1048" s="43">
        <v>1475</v>
      </c>
      <c r="I1048" s="356" t="s">
        <v>310</v>
      </c>
      <c r="J1048" s="189" t="str">
        <f>INDEX('Policy Characteristics'!D:D,MATCH(PolicyLevers!$C1048,'Policy Characteristics'!$C:$C,0))</f>
        <v>R&amp;D Capital Cost Reductions</v>
      </c>
      <c r="K1048" s="251" t="str">
        <f>INDEX('Policy Characteristics'!E:E,MATCH(PolicyLevers!$C1048,'Policy Characteristics'!$C:$C,0))</f>
        <v>RnD industry capital cost reduction</v>
      </c>
      <c r="L1048" s="190">
        <f>INDEX('Policy Characteristics'!F:F,MATCH(PolicyLevers!$C1048,'Policy Characteristics'!$C:$C,0))</f>
        <v>0</v>
      </c>
      <c r="M1048" s="190">
        <f>INDEX('Policy Characteristics'!G:G,MATCH(PolicyLevers!$C1048,'Policy Characteristics'!$C:$C,0))</f>
        <v>0.4</v>
      </c>
      <c r="N1048" s="251">
        <f>INDEX('Policy Characteristics'!H:H,MATCH(PolicyLevers!$C1048,'Policy Characteristics'!$C:$C,0))</f>
        <v>0.01</v>
      </c>
      <c r="O1048" s="199" t="str">
        <f>INDEX('Policy Characteristics'!I:I,MATCH(PolicyLevers!$C1048,'Policy Characteristics'!$C:$C,0))</f>
        <v>% reduction in cost</v>
      </c>
      <c r="P1048" s="199"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199" t="str">
        <f>INDEX('Policy Characteristics'!K:K,MATCH(PolicyLevers!$C1048,'Policy Characteristics'!$C:$C,0))</f>
        <v>architectural-design.html#rnd</v>
      </c>
      <c r="R1048" s="258" t="str">
        <f>INDEX('Policy Characteristics'!L:L,MATCH(PolicyLevers!$C1048,'Policy Characteristics'!$C:$C,0))</f>
        <v>research-and-development.html</v>
      </c>
      <c r="S1048" s="199" t="str">
        <f>INDEX('Policy Characteristics'!M:M,MATCH(PolicyLevers!$C1048,'Policy Characteristics'!$C:$C,0))</f>
        <v>none</v>
      </c>
      <c r="T1048" s="184">
        <f>INDEX('Policy Characteristics'!N:N,MATCH(PolicyLevers!$C1048,'Policy Characteristics'!$C:$C,0))</f>
        <v>0</v>
      </c>
      <c r="U1048" s="181">
        <f>INDEX('Policy Characteristics'!O:O,MATCH(PolicyLevers!$C1048,'Policy Characteristics'!$C:$C,0))</f>
        <v>0</v>
      </c>
    </row>
    <row r="1049" spans="1:21" x14ac:dyDescent="0.25">
      <c r="A1049" s="350" t="str">
        <f>INDEX('Policy Characteristics'!A:A,MATCH(PolicyLevers!$C1049,'Policy Characteristics'!$C:$C,0))</f>
        <v>Research and Development</v>
      </c>
      <c r="B1049" s="354" t="str">
        <f>INDEX('Policy Characteristics'!B:B,MATCH(PolicyLevers!$C1049,'Policy Characteristics'!$C:$C,0))</f>
        <v>Capital Cost Reduction</v>
      </c>
      <c r="C1049" s="189" t="str">
        <f t="shared" si="56"/>
        <v>RnD Industry Capital Cost Perc Reduction</v>
      </c>
      <c r="D1049" s="181" t="s">
        <v>2072</v>
      </c>
      <c r="E1049" s="184"/>
      <c r="F1049" s="191" t="s">
        <v>2071</v>
      </c>
      <c r="G1049" s="184"/>
      <c r="H1049" s="43">
        <v>1476</v>
      </c>
      <c r="I1049" s="356" t="s">
        <v>310</v>
      </c>
      <c r="J1049" s="189" t="str">
        <f>INDEX('Policy Characteristics'!D:D,MATCH(PolicyLevers!$C1049,'Policy Characteristics'!$C:$C,0))</f>
        <v>R&amp;D Capital Cost Reductions</v>
      </c>
      <c r="K1049" s="251" t="str">
        <f>INDEX('Policy Characteristics'!E:E,MATCH(PolicyLevers!$C1049,'Policy Characteristics'!$C:$C,0))</f>
        <v>RnD industry capital cost reduction</v>
      </c>
      <c r="L1049" s="190">
        <f>INDEX('Policy Characteristics'!F:F,MATCH(PolicyLevers!$C1049,'Policy Characteristics'!$C:$C,0))</f>
        <v>0</v>
      </c>
      <c r="M1049" s="190">
        <f>INDEX('Policy Characteristics'!G:G,MATCH(PolicyLevers!$C1049,'Policy Characteristics'!$C:$C,0))</f>
        <v>0.4</v>
      </c>
      <c r="N1049" s="251">
        <f>INDEX('Policy Characteristics'!H:H,MATCH(PolicyLevers!$C1049,'Policy Characteristics'!$C:$C,0))</f>
        <v>0.01</v>
      </c>
      <c r="O1049" s="199" t="str">
        <f>INDEX('Policy Characteristics'!I:I,MATCH(PolicyLevers!$C1049,'Policy Characteristics'!$C:$C,0))</f>
        <v>% reduction in cost</v>
      </c>
      <c r="P1049" s="199"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199" t="str">
        <f>INDEX('Policy Characteristics'!K:K,MATCH(PolicyLevers!$C1049,'Policy Characteristics'!$C:$C,0))</f>
        <v>architectural-design.html#rnd</v>
      </c>
      <c r="R1049" s="258" t="str">
        <f>INDEX('Policy Characteristics'!L:L,MATCH(PolicyLevers!$C1049,'Policy Characteristics'!$C:$C,0))</f>
        <v>research-and-development.html</v>
      </c>
      <c r="S1049" s="199" t="str">
        <f>INDEX('Policy Characteristics'!M:M,MATCH(PolicyLevers!$C1049,'Policy Characteristics'!$C:$C,0))</f>
        <v>none</v>
      </c>
      <c r="T1049" s="184">
        <f>INDEX('Policy Characteristics'!N:N,MATCH(PolicyLevers!$C1049,'Policy Characteristics'!$C:$C,0))</f>
        <v>0</v>
      </c>
      <c r="U1049" s="181">
        <f>INDEX('Policy Characteristics'!O:O,MATCH(PolicyLevers!$C1049,'Policy Characteristics'!$C:$C,0))</f>
        <v>0</v>
      </c>
    </row>
    <row r="1050" spans="1:21" x14ac:dyDescent="0.25">
      <c r="A1050" s="350" t="str">
        <f>INDEX('Policy Characteristics'!A:A,MATCH(PolicyLevers!$C1050,'Policy Characteristics'!$C:$C,0))</f>
        <v>Research and Development</v>
      </c>
      <c r="B1050" s="354" t="str">
        <f>INDEX('Policy Characteristics'!B:B,MATCH(PolicyLevers!$C1050,'Policy Characteristics'!$C:$C,0))</f>
        <v>Capital Cost Reduction</v>
      </c>
      <c r="C1050" s="189" t="str">
        <f t="shared" si="56"/>
        <v>RnD Industry Capital Cost Perc Reduction</v>
      </c>
      <c r="D1050" s="181" t="s">
        <v>2070</v>
      </c>
      <c r="E1050" s="184"/>
      <c r="F1050" s="191" t="s">
        <v>2069</v>
      </c>
      <c r="G1050" s="184"/>
      <c r="H1050" s="43">
        <v>1477</v>
      </c>
      <c r="I1050" s="356" t="s">
        <v>310</v>
      </c>
      <c r="J1050" s="189" t="str">
        <f>INDEX('Policy Characteristics'!D:D,MATCH(PolicyLevers!$C1050,'Policy Characteristics'!$C:$C,0))</f>
        <v>R&amp;D Capital Cost Reductions</v>
      </c>
      <c r="K1050" s="251" t="str">
        <f>INDEX('Policy Characteristics'!E:E,MATCH(PolicyLevers!$C1050,'Policy Characteristics'!$C:$C,0))</f>
        <v>RnD industry capital cost reduction</v>
      </c>
      <c r="L1050" s="190">
        <f>INDEX('Policy Characteristics'!F:F,MATCH(PolicyLevers!$C1050,'Policy Characteristics'!$C:$C,0))</f>
        <v>0</v>
      </c>
      <c r="M1050" s="190">
        <f>INDEX('Policy Characteristics'!G:G,MATCH(PolicyLevers!$C1050,'Policy Characteristics'!$C:$C,0))</f>
        <v>0.4</v>
      </c>
      <c r="N1050" s="251">
        <f>INDEX('Policy Characteristics'!H:H,MATCH(PolicyLevers!$C1050,'Policy Characteristics'!$C:$C,0))</f>
        <v>0.01</v>
      </c>
      <c r="O1050" s="199" t="str">
        <f>INDEX('Policy Characteristics'!I:I,MATCH(PolicyLevers!$C1050,'Policy Characteristics'!$C:$C,0))</f>
        <v>% reduction in cost</v>
      </c>
      <c r="P1050" s="199"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199" t="str">
        <f>INDEX('Policy Characteristics'!K:K,MATCH(PolicyLevers!$C1050,'Policy Characteristics'!$C:$C,0))</f>
        <v>architectural-design.html#rnd</v>
      </c>
      <c r="R1050" s="258" t="str">
        <f>INDEX('Policy Characteristics'!L:L,MATCH(PolicyLevers!$C1050,'Policy Characteristics'!$C:$C,0))</f>
        <v>research-and-development.html</v>
      </c>
      <c r="S1050" s="199" t="str">
        <f>INDEX('Policy Characteristics'!M:M,MATCH(PolicyLevers!$C1050,'Policy Characteristics'!$C:$C,0))</f>
        <v>none</v>
      </c>
      <c r="T1050" s="184">
        <f>INDEX('Policy Characteristics'!N:N,MATCH(PolicyLevers!$C1050,'Policy Characteristics'!$C:$C,0))</f>
        <v>0</v>
      </c>
      <c r="U1050" s="181">
        <f>INDEX('Policy Characteristics'!O:O,MATCH(PolicyLevers!$C1050,'Policy Characteristics'!$C:$C,0))</f>
        <v>0</v>
      </c>
    </row>
    <row r="1051" spans="1:21" x14ac:dyDescent="0.25">
      <c r="A1051" s="350" t="str">
        <f>INDEX('Policy Characteristics'!A:A,MATCH(PolicyLevers!$C1051,'Policy Characteristics'!$C:$C,0))</f>
        <v>Research and Development</v>
      </c>
      <c r="B1051" s="354" t="str">
        <f>INDEX('Policy Characteristics'!B:B,MATCH(PolicyLevers!$C1051,'Policy Characteristics'!$C:$C,0))</f>
        <v>Capital Cost Reduction</v>
      </c>
      <c r="C1051" s="189" t="str">
        <f t="shared" si="56"/>
        <v>RnD Industry Capital Cost Perc Reduction</v>
      </c>
      <c r="D1051" s="181" t="s">
        <v>2068</v>
      </c>
      <c r="E1051" s="184"/>
      <c r="F1051" s="191" t="s">
        <v>2067</v>
      </c>
      <c r="G1051" s="184"/>
      <c r="H1051" s="43">
        <v>1478</v>
      </c>
      <c r="I1051" s="356" t="s">
        <v>310</v>
      </c>
      <c r="J1051" s="189" t="str">
        <f>INDEX('Policy Characteristics'!D:D,MATCH(PolicyLevers!$C1051,'Policy Characteristics'!$C:$C,0))</f>
        <v>R&amp;D Capital Cost Reductions</v>
      </c>
      <c r="K1051" s="251" t="str">
        <f>INDEX('Policy Characteristics'!E:E,MATCH(PolicyLevers!$C1051,'Policy Characteristics'!$C:$C,0))</f>
        <v>RnD industry capital cost reduction</v>
      </c>
      <c r="L1051" s="190">
        <f>INDEX('Policy Characteristics'!F:F,MATCH(PolicyLevers!$C1051,'Policy Characteristics'!$C:$C,0))</f>
        <v>0</v>
      </c>
      <c r="M1051" s="190">
        <f>INDEX('Policy Characteristics'!G:G,MATCH(PolicyLevers!$C1051,'Policy Characteristics'!$C:$C,0))</f>
        <v>0.4</v>
      </c>
      <c r="N1051" s="251">
        <f>INDEX('Policy Characteristics'!H:H,MATCH(PolicyLevers!$C1051,'Policy Characteristics'!$C:$C,0))</f>
        <v>0.01</v>
      </c>
      <c r="O1051" s="199" t="str">
        <f>INDEX('Policy Characteristics'!I:I,MATCH(PolicyLevers!$C1051,'Policy Characteristics'!$C:$C,0))</f>
        <v>% reduction in cost</v>
      </c>
      <c r="P1051" s="199"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199" t="str">
        <f>INDEX('Policy Characteristics'!K:K,MATCH(PolicyLevers!$C1051,'Policy Characteristics'!$C:$C,0))</f>
        <v>architectural-design.html#rnd</v>
      </c>
      <c r="R1051" s="258" t="str">
        <f>INDEX('Policy Characteristics'!L:L,MATCH(PolicyLevers!$C1051,'Policy Characteristics'!$C:$C,0))</f>
        <v>research-and-development.html</v>
      </c>
      <c r="S1051" s="199" t="str">
        <f>INDEX('Policy Characteristics'!M:M,MATCH(PolicyLevers!$C1051,'Policy Characteristics'!$C:$C,0))</f>
        <v>none</v>
      </c>
      <c r="T1051" s="184">
        <f>INDEX('Policy Characteristics'!N:N,MATCH(PolicyLevers!$C1051,'Policy Characteristics'!$C:$C,0))</f>
        <v>0</v>
      </c>
      <c r="U1051" s="181">
        <f>INDEX('Policy Characteristics'!O:O,MATCH(PolicyLevers!$C1051,'Policy Characteristics'!$C:$C,0))</f>
        <v>0</v>
      </c>
    </row>
    <row r="1052" spans="1:21" x14ac:dyDescent="0.25">
      <c r="A1052" s="350" t="str">
        <f>INDEX('Policy Characteristics'!A:A,MATCH(PolicyLevers!$C1052,'Policy Characteristics'!$C:$C,0))</f>
        <v>Research and Development</v>
      </c>
      <c r="B1052" s="354" t="str">
        <f>INDEX('Policy Characteristics'!B:B,MATCH(PolicyLevers!$C1052,'Policy Characteristics'!$C:$C,0))</f>
        <v>Capital Cost Reduction</v>
      </c>
      <c r="C1052" s="189" t="str">
        <f t="shared" si="56"/>
        <v>RnD Industry Capital Cost Perc Reduction</v>
      </c>
      <c r="D1052" s="181" t="s">
        <v>2066</v>
      </c>
      <c r="E1052" s="184"/>
      <c r="F1052" s="191" t="s">
        <v>2065</v>
      </c>
      <c r="G1052" s="184"/>
      <c r="H1052" s="43">
        <v>1479</v>
      </c>
      <c r="I1052" s="356" t="s">
        <v>310</v>
      </c>
      <c r="J1052" s="189" t="str">
        <f>INDEX('Policy Characteristics'!D:D,MATCH(PolicyLevers!$C1052,'Policy Characteristics'!$C:$C,0))</f>
        <v>R&amp;D Capital Cost Reductions</v>
      </c>
      <c r="K1052" s="251" t="str">
        <f>INDEX('Policy Characteristics'!E:E,MATCH(PolicyLevers!$C1052,'Policy Characteristics'!$C:$C,0))</f>
        <v>RnD industry capital cost reduction</v>
      </c>
      <c r="L1052" s="190">
        <f>INDEX('Policy Characteristics'!F:F,MATCH(PolicyLevers!$C1052,'Policy Characteristics'!$C:$C,0))</f>
        <v>0</v>
      </c>
      <c r="M1052" s="190">
        <f>INDEX('Policy Characteristics'!G:G,MATCH(PolicyLevers!$C1052,'Policy Characteristics'!$C:$C,0))</f>
        <v>0.4</v>
      </c>
      <c r="N1052" s="251">
        <f>INDEX('Policy Characteristics'!H:H,MATCH(PolicyLevers!$C1052,'Policy Characteristics'!$C:$C,0))</f>
        <v>0.01</v>
      </c>
      <c r="O1052" s="199" t="str">
        <f>INDEX('Policy Characteristics'!I:I,MATCH(PolicyLevers!$C1052,'Policy Characteristics'!$C:$C,0))</f>
        <v>% reduction in cost</v>
      </c>
      <c r="P1052" s="199"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199" t="str">
        <f>INDEX('Policy Characteristics'!K:K,MATCH(PolicyLevers!$C1052,'Policy Characteristics'!$C:$C,0))</f>
        <v>architectural-design.html#rnd</v>
      </c>
      <c r="R1052" s="258" t="str">
        <f>INDEX('Policy Characteristics'!L:L,MATCH(PolicyLevers!$C1052,'Policy Characteristics'!$C:$C,0))</f>
        <v>research-and-development.html</v>
      </c>
      <c r="S1052" s="199" t="str">
        <f>INDEX('Policy Characteristics'!M:M,MATCH(PolicyLevers!$C1052,'Policy Characteristics'!$C:$C,0))</f>
        <v>none</v>
      </c>
      <c r="T1052" s="184">
        <f>INDEX('Policy Characteristics'!N:N,MATCH(PolicyLevers!$C1052,'Policy Characteristics'!$C:$C,0))</f>
        <v>0</v>
      </c>
      <c r="U1052" s="181">
        <f>INDEX('Policy Characteristics'!O:O,MATCH(PolicyLevers!$C1052,'Policy Characteristics'!$C:$C,0))</f>
        <v>0</v>
      </c>
    </row>
    <row r="1053" spans="1:21" x14ac:dyDescent="0.25">
      <c r="A1053" s="350" t="str">
        <f>INDEX('Policy Characteristics'!A:A,MATCH(PolicyLevers!$C1053,'Policy Characteristics'!$C:$C,0))</f>
        <v>Research and Development</v>
      </c>
      <c r="B1053" s="354" t="str">
        <f>INDEX('Policy Characteristics'!B:B,MATCH(PolicyLevers!$C1053,'Policy Characteristics'!$C:$C,0))</f>
        <v>Capital Cost Reduction</v>
      </c>
      <c r="C1053" s="189" t="str">
        <f t="shared" si="56"/>
        <v>RnD Industry Capital Cost Perc Reduction</v>
      </c>
      <c r="D1053" s="181" t="s">
        <v>2064</v>
      </c>
      <c r="E1053" s="184"/>
      <c r="F1053" s="191" t="s">
        <v>2063</v>
      </c>
      <c r="G1053" s="184"/>
      <c r="H1053" s="43">
        <v>1480</v>
      </c>
      <c r="I1053" s="356" t="s">
        <v>310</v>
      </c>
      <c r="J1053" s="189" t="str">
        <f>INDEX('Policy Characteristics'!D:D,MATCH(PolicyLevers!$C1053,'Policy Characteristics'!$C:$C,0))</f>
        <v>R&amp;D Capital Cost Reductions</v>
      </c>
      <c r="K1053" s="251" t="str">
        <f>INDEX('Policy Characteristics'!E:E,MATCH(PolicyLevers!$C1053,'Policy Characteristics'!$C:$C,0))</f>
        <v>RnD industry capital cost reduction</v>
      </c>
      <c r="L1053" s="190">
        <f>INDEX('Policy Characteristics'!F:F,MATCH(PolicyLevers!$C1053,'Policy Characteristics'!$C:$C,0))</f>
        <v>0</v>
      </c>
      <c r="M1053" s="190">
        <f>INDEX('Policy Characteristics'!G:G,MATCH(PolicyLevers!$C1053,'Policy Characteristics'!$C:$C,0))</f>
        <v>0.4</v>
      </c>
      <c r="N1053" s="251">
        <f>INDEX('Policy Characteristics'!H:H,MATCH(PolicyLevers!$C1053,'Policy Characteristics'!$C:$C,0))</f>
        <v>0.01</v>
      </c>
      <c r="O1053" s="199" t="str">
        <f>INDEX('Policy Characteristics'!I:I,MATCH(PolicyLevers!$C1053,'Policy Characteristics'!$C:$C,0))</f>
        <v>% reduction in cost</v>
      </c>
      <c r="P1053" s="199"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199" t="str">
        <f>INDEX('Policy Characteristics'!K:K,MATCH(PolicyLevers!$C1053,'Policy Characteristics'!$C:$C,0))</f>
        <v>architectural-design.html#rnd</v>
      </c>
      <c r="R1053" s="258" t="str">
        <f>INDEX('Policy Characteristics'!L:L,MATCH(PolicyLevers!$C1053,'Policy Characteristics'!$C:$C,0))</f>
        <v>research-and-development.html</v>
      </c>
      <c r="S1053" s="199" t="str">
        <f>INDEX('Policy Characteristics'!M:M,MATCH(PolicyLevers!$C1053,'Policy Characteristics'!$C:$C,0))</f>
        <v>none</v>
      </c>
      <c r="T1053" s="184">
        <f>INDEX('Policy Characteristics'!N:N,MATCH(PolicyLevers!$C1053,'Policy Characteristics'!$C:$C,0))</f>
        <v>0</v>
      </c>
      <c r="U1053" s="181">
        <f>INDEX('Policy Characteristics'!O:O,MATCH(PolicyLevers!$C1053,'Policy Characteristics'!$C:$C,0))</f>
        <v>0</v>
      </c>
    </row>
    <row r="1054" spans="1:21" x14ac:dyDescent="0.25">
      <c r="A1054" s="350" t="str">
        <f>INDEX('Policy Characteristics'!A:A,MATCH(PolicyLevers!$C1054,'Policy Characteristics'!$C:$C,0))</f>
        <v>Research and Development</v>
      </c>
      <c r="B1054" s="354" t="str">
        <f>INDEX('Policy Characteristics'!B:B,MATCH(PolicyLevers!$C1054,'Policy Characteristics'!$C:$C,0))</f>
        <v>Capital Cost Reduction</v>
      </c>
      <c r="C1054" s="189" t="str">
        <f t="shared" si="56"/>
        <v>RnD Industry Capital Cost Perc Reduction</v>
      </c>
      <c r="D1054" s="181" t="s">
        <v>2062</v>
      </c>
      <c r="E1054" s="184"/>
      <c r="F1054" s="191" t="s">
        <v>2061</v>
      </c>
      <c r="G1054" s="184"/>
      <c r="H1054" s="43">
        <v>1481</v>
      </c>
      <c r="I1054" s="356" t="s">
        <v>310</v>
      </c>
      <c r="J1054" s="189" t="str">
        <f>INDEX('Policy Characteristics'!D:D,MATCH(PolicyLevers!$C1054,'Policy Characteristics'!$C:$C,0))</f>
        <v>R&amp;D Capital Cost Reductions</v>
      </c>
      <c r="K1054" s="251" t="str">
        <f>INDEX('Policy Characteristics'!E:E,MATCH(PolicyLevers!$C1054,'Policy Characteristics'!$C:$C,0))</f>
        <v>RnD industry capital cost reduction</v>
      </c>
      <c r="L1054" s="190">
        <f>INDEX('Policy Characteristics'!F:F,MATCH(PolicyLevers!$C1054,'Policy Characteristics'!$C:$C,0))</f>
        <v>0</v>
      </c>
      <c r="M1054" s="190">
        <f>INDEX('Policy Characteristics'!G:G,MATCH(PolicyLevers!$C1054,'Policy Characteristics'!$C:$C,0))</f>
        <v>0.4</v>
      </c>
      <c r="N1054" s="251">
        <f>INDEX('Policy Characteristics'!H:H,MATCH(PolicyLevers!$C1054,'Policy Characteristics'!$C:$C,0))</f>
        <v>0.01</v>
      </c>
      <c r="O1054" s="199" t="str">
        <f>INDEX('Policy Characteristics'!I:I,MATCH(PolicyLevers!$C1054,'Policy Characteristics'!$C:$C,0))</f>
        <v>% reduction in cost</v>
      </c>
      <c r="P1054" s="199"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199" t="str">
        <f>INDEX('Policy Characteristics'!K:K,MATCH(PolicyLevers!$C1054,'Policy Characteristics'!$C:$C,0))</f>
        <v>architectural-design.html#rnd</v>
      </c>
      <c r="R1054" s="258" t="str">
        <f>INDEX('Policy Characteristics'!L:L,MATCH(PolicyLevers!$C1054,'Policy Characteristics'!$C:$C,0))</f>
        <v>research-and-development.html</v>
      </c>
      <c r="S1054" s="199" t="str">
        <f>INDEX('Policy Characteristics'!M:M,MATCH(PolicyLevers!$C1054,'Policy Characteristics'!$C:$C,0))</f>
        <v>none</v>
      </c>
      <c r="T1054" s="184">
        <f>INDEX('Policy Characteristics'!N:N,MATCH(PolicyLevers!$C1054,'Policy Characteristics'!$C:$C,0))</f>
        <v>0</v>
      </c>
      <c r="U1054" s="181">
        <f>INDEX('Policy Characteristics'!O:O,MATCH(PolicyLevers!$C1054,'Policy Characteristics'!$C:$C,0))</f>
        <v>0</v>
      </c>
    </row>
    <row r="1055" spans="1:21" x14ac:dyDescent="0.25">
      <c r="A1055" s="350" t="str">
        <f>INDEX('Policy Characteristics'!A:A,MATCH(PolicyLevers!$C1055,'Policy Characteristics'!$C:$C,0))</f>
        <v>Research and Development</v>
      </c>
      <c r="B1055" s="354" t="str">
        <f>INDEX('Policy Characteristics'!B:B,MATCH(PolicyLevers!$C1055,'Policy Characteristics'!$C:$C,0))</f>
        <v>Capital Cost Reduction</v>
      </c>
      <c r="C1055" s="189" t="str">
        <f t="shared" si="56"/>
        <v>RnD Industry Capital Cost Perc Reduction</v>
      </c>
      <c r="D1055" s="181" t="s">
        <v>2060</v>
      </c>
      <c r="E1055" s="184"/>
      <c r="F1055" s="191" t="s">
        <v>2059</v>
      </c>
      <c r="G1055" s="184"/>
      <c r="H1055" s="43">
        <v>1482</v>
      </c>
      <c r="I1055" s="356" t="s">
        <v>310</v>
      </c>
      <c r="J1055" s="189" t="str">
        <f>INDEX('Policy Characteristics'!D:D,MATCH(PolicyLevers!$C1055,'Policy Characteristics'!$C:$C,0))</f>
        <v>R&amp;D Capital Cost Reductions</v>
      </c>
      <c r="K1055" s="251" t="str">
        <f>INDEX('Policy Characteristics'!E:E,MATCH(PolicyLevers!$C1055,'Policy Characteristics'!$C:$C,0))</f>
        <v>RnD industry capital cost reduction</v>
      </c>
      <c r="L1055" s="190">
        <f>INDEX('Policy Characteristics'!F:F,MATCH(PolicyLevers!$C1055,'Policy Characteristics'!$C:$C,0))</f>
        <v>0</v>
      </c>
      <c r="M1055" s="190">
        <f>INDEX('Policy Characteristics'!G:G,MATCH(PolicyLevers!$C1055,'Policy Characteristics'!$C:$C,0))</f>
        <v>0.4</v>
      </c>
      <c r="N1055" s="251">
        <f>INDEX('Policy Characteristics'!H:H,MATCH(PolicyLevers!$C1055,'Policy Characteristics'!$C:$C,0))</f>
        <v>0.01</v>
      </c>
      <c r="O1055" s="199" t="str">
        <f>INDEX('Policy Characteristics'!I:I,MATCH(PolicyLevers!$C1055,'Policy Characteristics'!$C:$C,0))</f>
        <v>% reduction in cost</v>
      </c>
      <c r="P1055" s="199"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199" t="str">
        <f>INDEX('Policy Characteristics'!K:K,MATCH(PolicyLevers!$C1055,'Policy Characteristics'!$C:$C,0))</f>
        <v>architectural-design.html#rnd</v>
      </c>
      <c r="R1055" s="258" t="str">
        <f>INDEX('Policy Characteristics'!L:L,MATCH(PolicyLevers!$C1055,'Policy Characteristics'!$C:$C,0))</f>
        <v>research-and-development.html</v>
      </c>
      <c r="S1055" s="199" t="str">
        <f>INDEX('Policy Characteristics'!M:M,MATCH(PolicyLevers!$C1055,'Policy Characteristics'!$C:$C,0))</f>
        <v>none</v>
      </c>
      <c r="T1055" s="184">
        <f>INDEX('Policy Characteristics'!N:N,MATCH(PolicyLevers!$C1055,'Policy Characteristics'!$C:$C,0))</f>
        <v>0</v>
      </c>
      <c r="U1055" s="181">
        <f>INDEX('Policy Characteristics'!O:O,MATCH(PolicyLevers!$C1055,'Policy Characteristics'!$C:$C,0))</f>
        <v>0</v>
      </c>
    </row>
    <row r="1056" spans="1:21" x14ac:dyDescent="0.25">
      <c r="A1056" s="350" t="str">
        <f>INDEX('Policy Characteristics'!A:A,MATCH(PolicyLevers!$C1056,'Policy Characteristics'!$C:$C,0))</f>
        <v>Research and Development</v>
      </c>
      <c r="B1056" s="354" t="str">
        <f>INDEX('Policy Characteristics'!B:B,MATCH(PolicyLevers!$C1056,'Policy Characteristics'!$C:$C,0))</f>
        <v>Capital Cost Reduction</v>
      </c>
      <c r="C1056" s="189" t="str">
        <f t="shared" si="56"/>
        <v>RnD Industry Capital Cost Perc Reduction</v>
      </c>
      <c r="D1056" s="181" t="s">
        <v>2058</v>
      </c>
      <c r="E1056" s="184"/>
      <c r="F1056" s="191" t="s">
        <v>2057</v>
      </c>
      <c r="G1056" s="184"/>
      <c r="H1056" s="43">
        <v>1483</v>
      </c>
      <c r="I1056" s="356" t="s">
        <v>310</v>
      </c>
      <c r="J1056" s="189" t="str">
        <f>INDEX('Policy Characteristics'!D:D,MATCH(PolicyLevers!$C1056,'Policy Characteristics'!$C:$C,0))</f>
        <v>R&amp;D Capital Cost Reductions</v>
      </c>
      <c r="K1056" s="251" t="str">
        <f>INDEX('Policy Characteristics'!E:E,MATCH(PolicyLevers!$C1056,'Policy Characteristics'!$C:$C,0))</f>
        <v>RnD industry capital cost reduction</v>
      </c>
      <c r="L1056" s="190">
        <f>INDEX('Policy Characteristics'!F:F,MATCH(PolicyLevers!$C1056,'Policy Characteristics'!$C:$C,0))</f>
        <v>0</v>
      </c>
      <c r="M1056" s="190">
        <f>INDEX('Policy Characteristics'!G:G,MATCH(PolicyLevers!$C1056,'Policy Characteristics'!$C:$C,0))</f>
        <v>0.4</v>
      </c>
      <c r="N1056" s="251">
        <f>INDEX('Policy Characteristics'!H:H,MATCH(PolicyLevers!$C1056,'Policy Characteristics'!$C:$C,0))</f>
        <v>0.01</v>
      </c>
      <c r="O1056" s="199" t="str">
        <f>INDEX('Policy Characteristics'!I:I,MATCH(PolicyLevers!$C1056,'Policy Characteristics'!$C:$C,0))</f>
        <v>% reduction in cost</v>
      </c>
      <c r="P1056" s="199"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199" t="str">
        <f>INDEX('Policy Characteristics'!K:K,MATCH(PolicyLevers!$C1056,'Policy Characteristics'!$C:$C,0))</f>
        <v>architectural-design.html#rnd</v>
      </c>
      <c r="R1056" s="258" t="str">
        <f>INDEX('Policy Characteristics'!L:L,MATCH(PolicyLevers!$C1056,'Policy Characteristics'!$C:$C,0))</f>
        <v>research-and-development.html</v>
      </c>
      <c r="S1056" s="199" t="str">
        <f>INDEX('Policy Characteristics'!M:M,MATCH(PolicyLevers!$C1056,'Policy Characteristics'!$C:$C,0))</f>
        <v>none</v>
      </c>
      <c r="T1056" s="184">
        <f>INDEX('Policy Characteristics'!N:N,MATCH(PolicyLevers!$C1056,'Policy Characteristics'!$C:$C,0))</f>
        <v>0</v>
      </c>
      <c r="U1056" s="181">
        <f>INDEX('Policy Characteristics'!O:O,MATCH(PolicyLevers!$C1056,'Policy Characteristics'!$C:$C,0))</f>
        <v>0</v>
      </c>
    </row>
    <row r="1057" spans="1:21" x14ac:dyDescent="0.25">
      <c r="A1057" s="350" t="str">
        <f>INDEX('Policy Characteristics'!A:A,MATCH(PolicyLevers!$C1057,'Policy Characteristics'!$C:$C,0))</f>
        <v>Research and Development</v>
      </c>
      <c r="B1057" s="354" t="str">
        <f>INDEX('Policy Characteristics'!B:B,MATCH(PolicyLevers!$C1057,'Policy Characteristics'!$C:$C,0))</f>
        <v>Capital Cost Reduction</v>
      </c>
      <c r="C1057" s="189" t="str">
        <f t="shared" si="56"/>
        <v>RnD Industry Capital Cost Perc Reduction</v>
      </c>
      <c r="D1057" s="181" t="s">
        <v>2056</v>
      </c>
      <c r="E1057" s="184"/>
      <c r="F1057" s="191" t="s">
        <v>2055</v>
      </c>
      <c r="G1057" s="184"/>
      <c r="H1057" s="43">
        <v>1484</v>
      </c>
      <c r="I1057" s="356" t="s">
        <v>310</v>
      </c>
      <c r="J1057" s="189" t="str">
        <f>INDEX('Policy Characteristics'!D:D,MATCH(PolicyLevers!$C1057,'Policy Characteristics'!$C:$C,0))</f>
        <v>R&amp;D Capital Cost Reductions</v>
      </c>
      <c r="K1057" s="251" t="str">
        <f>INDEX('Policy Characteristics'!E:E,MATCH(PolicyLevers!$C1057,'Policy Characteristics'!$C:$C,0))</f>
        <v>RnD industry capital cost reduction</v>
      </c>
      <c r="L1057" s="190">
        <f>INDEX('Policy Characteristics'!F:F,MATCH(PolicyLevers!$C1057,'Policy Characteristics'!$C:$C,0))</f>
        <v>0</v>
      </c>
      <c r="M1057" s="190">
        <f>INDEX('Policy Characteristics'!G:G,MATCH(PolicyLevers!$C1057,'Policy Characteristics'!$C:$C,0))</f>
        <v>0.4</v>
      </c>
      <c r="N1057" s="251">
        <f>INDEX('Policy Characteristics'!H:H,MATCH(PolicyLevers!$C1057,'Policy Characteristics'!$C:$C,0))</f>
        <v>0.01</v>
      </c>
      <c r="O1057" s="199" t="str">
        <f>INDEX('Policy Characteristics'!I:I,MATCH(PolicyLevers!$C1057,'Policy Characteristics'!$C:$C,0))</f>
        <v>% reduction in cost</v>
      </c>
      <c r="P1057" s="199"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199" t="str">
        <f>INDEX('Policy Characteristics'!K:K,MATCH(PolicyLevers!$C1057,'Policy Characteristics'!$C:$C,0))</f>
        <v>architectural-design.html#rnd</v>
      </c>
      <c r="R1057" s="258" t="str">
        <f>INDEX('Policy Characteristics'!L:L,MATCH(PolicyLevers!$C1057,'Policy Characteristics'!$C:$C,0))</f>
        <v>research-and-development.html</v>
      </c>
      <c r="S1057" s="199" t="str">
        <f>INDEX('Policy Characteristics'!M:M,MATCH(PolicyLevers!$C1057,'Policy Characteristics'!$C:$C,0))</f>
        <v>none</v>
      </c>
      <c r="T1057" s="184">
        <f>INDEX('Policy Characteristics'!N:N,MATCH(PolicyLevers!$C1057,'Policy Characteristics'!$C:$C,0))</f>
        <v>0</v>
      </c>
      <c r="U1057" s="181">
        <f>INDEX('Policy Characteristics'!O:O,MATCH(PolicyLevers!$C1057,'Policy Characteristics'!$C:$C,0))</f>
        <v>0</v>
      </c>
    </row>
    <row r="1058" spans="1:21" x14ac:dyDescent="0.25">
      <c r="A1058" s="350" t="str">
        <f>INDEX('Policy Characteristics'!A:A,MATCH(PolicyLevers!$C1058,'Policy Characteristics'!$C:$C,0))</f>
        <v>Research and Development</v>
      </c>
      <c r="B1058" s="354" t="str">
        <f>INDEX('Policy Characteristics'!B:B,MATCH(PolicyLevers!$C1058,'Policy Characteristics'!$C:$C,0))</f>
        <v>Capital Cost Reduction</v>
      </c>
      <c r="C1058" s="189" t="str">
        <f t="shared" si="56"/>
        <v>RnD Industry Capital Cost Perc Reduction</v>
      </c>
      <c r="D1058" s="181" t="s">
        <v>2054</v>
      </c>
      <c r="E1058" s="184"/>
      <c r="F1058" s="191" t="s">
        <v>2053</v>
      </c>
      <c r="G1058" s="184"/>
      <c r="H1058" s="43">
        <v>1485</v>
      </c>
      <c r="I1058" s="356" t="s">
        <v>310</v>
      </c>
      <c r="J1058" s="189" t="str">
        <f>INDEX('Policy Characteristics'!D:D,MATCH(PolicyLevers!$C1058,'Policy Characteristics'!$C:$C,0))</f>
        <v>R&amp;D Capital Cost Reductions</v>
      </c>
      <c r="K1058" s="251" t="str">
        <f>INDEX('Policy Characteristics'!E:E,MATCH(PolicyLevers!$C1058,'Policy Characteristics'!$C:$C,0))</f>
        <v>RnD industry capital cost reduction</v>
      </c>
      <c r="L1058" s="190">
        <f>INDEX('Policy Characteristics'!F:F,MATCH(PolicyLevers!$C1058,'Policy Characteristics'!$C:$C,0))</f>
        <v>0</v>
      </c>
      <c r="M1058" s="190">
        <f>INDEX('Policy Characteristics'!G:G,MATCH(PolicyLevers!$C1058,'Policy Characteristics'!$C:$C,0))</f>
        <v>0.4</v>
      </c>
      <c r="N1058" s="251">
        <f>INDEX('Policy Characteristics'!H:H,MATCH(PolicyLevers!$C1058,'Policy Characteristics'!$C:$C,0))</f>
        <v>0.01</v>
      </c>
      <c r="O1058" s="199" t="str">
        <f>INDEX('Policy Characteristics'!I:I,MATCH(PolicyLevers!$C1058,'Policy Characteristics'!$C:$C,0))</f>
        <v>% reduction in cost</v>
      </c>
      <c r="P1058" s="199"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199" t="str">
        <f>INDEX('Policy Characteristics'!K:K,MATCH(PolicyLevers!$C1058,'Policy Characteristics'!$C:$C,0))</f>
        <v>architectural-design.html#rnd</v>
      </c>
      <c r="R1058" s="258" t="str">
        <f>INDEX('Policy Characteristics'!L:L,MATCH(PolicyLevers!$C1058,'Policy Characteristics'!$C:$C,0))</f>
        <v>research-and-development.html</v>
      </c>
      <c r="S1058" s="199" t="str">
        <f>INDEX('Policy Characteristics'!M:M,MATCH(PolicyLevers!$C1058,'Policy Characteristics'!$C:$C,0))</f>
        <v>none</v>
      </c>
      <c r="T1058" s="184">
        <f>INDEX('Policy Characteristics'!N:N,MATCH(PolicyLevers!$C1058,'Policy Characteristics'!$C:$C,0))</f>
        <v>0</v>
      </c>
      <c r="U1058" s="181">
        <f>INDEX('Policy Characteristics'!O:O,MATCH(PolicyLevers!$C1058,'Policy Characteristics'!$C:$C,0))</f>
        <v>0</v>
      </c>
    </row>
    <row r="1059" spans="1:21" x14ac:dyDescent="0.25">
      <c r="A1059" s="350" t="str">
        <f>INDEX('Policy Characteristics'!A:A,MATCH(PolicyLevers!$C1059,'Policy Characteristics'!$C:$C,0))</f>
        <v>Research and Development</v>
      </c>
      <c r="B1059" s="354" t="str">
        <f>INDEX('Policy Characteristics'!B:B,MATCH(PolicyLevers!$C1059,'Policy Characteristics'!$C:$C,0))</f>
        <v>Capital Cost Reduction</v>
      </c>
      <c r="C1059" s="189" t="str">
        <f t="shared" si="56"/>
        <v>RnD Industry Capital Cost Perc Reduction</v>
      </c>
      <c r="D1059" s="181" t="s">
        <v>2052</v>
      </c>
      <c r="E1059" s="184"/>
      <c r="F1059" s="191" t="s">
        <v>2051</v>
      </c>
      <c r="G1059" s="184"/>
      <c r="H1059" s="43">
        <v>1486</v>
      </c>
      <c r="I1059" s="356" t="s">
        <v>310</v>
      </c>
      <c r="J1059" s="189" t="str">
        <f>INDEX('Policy Characteristics'!D:D,MATCH(PolicyLevers!$C1059,'Policy Characteristics'!$C:$C,0))</f>
        <v>R&amp;D Capital Cost Reductions</v>
      </c>
      <c r="K1059" s="251" t="str">
        <f>INDEX('Policy Characteristics'!E:E,MATCH(PolicyLevers!$C1059,'Policy Characteristics'!$C:$C,0))</f>
        <v>RnD industry capital cost reduction</v>
      </c>
      <c r="L1059" s="190">
        <f>INDEX('Policy Characteristics'!F:F,MATCH(PolicyLevers!$C1059,'Policy Characteristics'!$C:$C,0))</f>
        <v>0</v>
      </c>
      <c r="M1059" s="190">
        <f>INDEX('Policy Characteristics'!G:G,MATCH(PolicyLevers!$C1059,'Policy Characteristics'!$C:$C,0))</f>
        <v>0.4</v>
      </c>
      <c r="N1059" s="251">
        <f>INDEX('Policy Characteristics'!H:H,MATCH(PolicyLevers!$C1059,'Policy Characteristics'!$C:$C,0))</f>
        <v>0.01</v>
      </c>
      <c r="O1059" s="199" t="str">
        <f>INDEX('Policy Characteristics'!I:I,MATCH(PolicyLevers!$C1059,'Policy Characteristics'!$C:$C,0))</f>
        <v>% reduction in cost</v>
      </c>
      <c r="P1059" s="199"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199" t="str">
        <f>INDEX('Policy Characteristics'!K:K,MATCH(PolicyLevers!$C1059,'Policy Characteristics'!$C:$C,0))</f>
        <v>architectural-design.html#rnd</v>
      </c>
      <c r="R1059" s="258" t="str">
        <f>INDEX('Policy Characteristics'!L:L,MATCH(PolicyLevers!$C1059,'Policy Characteristics'!$C:$C,0))</f>
        <v>research-and-development.html</v>
      </c>
      <c r="S1059" s="199" t="str">
        <f>INDEX('Policy Characteristics'!M:M,MATCH(PolicyLevers!$C1059,'Policy Characteristics'!$C:$C,0))</f>
        <v>none</v>
      </c>
      <c r="T1059" s="184">
        <f>INDEX('Policy Characteristics'!N:N,MATCH(PolicyLevers!$C1059,'Policy Characteristics'!$C:$C,0))</f>
        <v>0</v>
      </c>
      <c r="U1059" s="181">
        <f>INDEX('Policy Characteristics'!O:O,MATCH(PolicyLevers!$C1059,'Policy Characteristics'!$C:$C,0))</f>
        <v>0</v>
      </c>
    </row>
    <row r="1060" spans="1:21" x14ac:dyDescent="0.25">
      <c r="A1060" s="350" t="str">
        <f>INDEX('Policy Characteristics'!A:A,MATCH(PolicyLevers!$C1060,'Policy Characteristics'!$C:$C,0))</f>
        <v>Research and Development</v>
      </c>
      <c r="B1060" s="354" t="str">
        <f>INDEX('Policy Characteristics'!B:B,MATCH(PolicyLevers!$C1060,'Policy Characteristics'!$C:$C,0))</f>
        <v>Capital Cost Reduction</v>
      </c>
      <c r="C1060" s="182" t="s">
        <v>1151</v>
      </c>
      <c r="D1060" s="184" t="s">
        <v>1152</v>
      </c>
      <c r="E1060" s="184"/>
      <c r="F1060" s="184" t="s">
        <v>1153</v>
      </c>
      <c r="G1060" s="184"/>
      <c r="H1060" s="43">
        <v>108</v>
      </c>
      <c r="I1060" s="356" t="s">
        <v>310</v>
      </c>
      <c r="J1060" s="189" t="str">
        <f>INDEX('Policy Characteristics'!D:D,MATCH(PolicyLevers!$C1060,'Policy Characteristics'!$C:$C,0))</f>
        <v>R&amp;D Capital Cost Reductions</v>
      </c>
      <c r="K1060" s="181" t="str">
        <f>INDEX('Policy Characteristics'!E:E,MATCH(PolicyLevers!$C1060,'Policy Characteristics'!$C:$C,0))</f>
        <v>RnD transportation capital cost reduction</v>
      </c>
      <c r="L1060" s="204">
        <f>INDEX('Policy Characteristics'!F:F,MATCH(PolicyLevers!$C1060,'Policy Characteristics'!$C:$C,0))</f>
        <v>0</v>
      </c>
      <c r="M1060" s="204">
        <f>INDEX('Policy Characteristics'!G:G,MATCH(PolicyLevers!$C1060,'Policy Characteristics'!$C:$C,0))</f>
        <v>0.4</v>
      </c>
      <c r="N1060" s="250">
        <f>INDEX('Policy Characteristics'!H:H,MATCH(PolicyLevers!$C1060,'Policy Characteristics'!$C:$C,0))</f>
        <v>0.01</v>
      </c>
      <c r="O1060" s="184" t="str">
        <f>INDEX('Policy Characteristics'!I:I,MATCH(PolicyLevers!$C1060,'Policy Characteristics'!$C:$C,0))</f>
        <v>% reduction in cost</v>
      </c>
      <c r="P1060" s="191"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4" t="str">
        <f>INDEX('Policy Characteristics'!K:K,MATCH(PolicyLevers!$C1060,'Policy Characteristics'!$C:$C,0))</f>
        <v>architectural-design.html#rnd</v>
      </c>
      <c r="R1060" s="191" t="str">
        <f>INDEX('Policy Characteristics'!L:L,MATCH(PolicyLevers!$C1060,'Policy Characteristics'!$C:$C,0))</f>
        <v>research-and-development.html</v>
      </c>
      <c r="S1060" s="205" t="str">
        <f>INDEX('Policy Characteristics'!M:M,MATCH(PolicyLevers!$C1060,'Policy Characteristics'!$C:$C,0))</f>
        <v>none</v>
      </c>
      <c r="T1060" s="184">
        <f>INDEX('Policy Characteristics'!N:N,MATCH(PolicyLevers!$C1060,'Policy Characteristics'!$C:$C,0))</f>
        <v>0</v>
      </c>
      <c r="U1060" s="181">
        <f>INDEX('Policy Characteristics'!O:O,MATCH(PolicyLevers!$C1060,'Policy Characteristics'!$C:$C,0))</f>
        <v>0</v>
      </c>
    </row>
    <row r="1061" spans="1:21" x14ac:dyDescent="0.25">
      <c r="A1061" s="350" t="str">
        <f>INDEX('Policy Characteristics'!A:A,MATCH(PolicyLevers!$C1061,'Policy Characteristics'!$C:$C,0))</f>
        <v>Research and Development</v>
      </c>
      <c r="B1061" s="354" t="str">
        <f>INDEX('Policy Characteristics'!B:B,MATCH(PolicyLevers!$C1061,'Policy Characteristics'!$C:$C,0))</f>
        <v>Capital Cost Reduction</v>
      </c>
      <c r="C1061" s="189" t="str">
        <f t="shared" ref="C1061:C1066" si="57">C$1060</f>
        <v>RnD Transportation Capital Cost Perc Reduction</v>
      </c>
      <c r="D1061" s="184" t="s">
        <v>1156</v>
      </c>
      <c r="E1061" s="184"/>
      <c r="F1061" s="184" t="s">
        <v>1157</v>
      </c>
      <c r="G1061" s="184"/>
      <c r="H1061" s="43">
        <v>109</v>
      </c>
      <c r="I1061" s="356" t="s">
        <v>310</v>
      </c>
      <c r="J1061" s="189" t="str">
        <f>INDEX('Policy Characteristics'!D:D,MATCH(PolicyLevers!$C1061,'Policy Characteristics'!$C:$C,0))</f>
        <v>R&amp;D Capital Cost Reductions</v>
      </c>
      <c r="K1061" s="251" t="str">
        <f>INDEX('Policy Characteristics'!E:E,MATCH(PolicyLevers!$C1061,'Policy Characteristics'!$C:$C,0))</f>
        <v>RnD transportation capital cost reduction</v>
      </c>
      <c r="L1061" s="190">
        <f>INDEX('Policy Characteristics'!F:F,MATCH(PolicyLevers!$C1061,'Policy Characteristics'!$C:$C,0))</f>
        <v>0</v>
      </c>
      <c r="M1061" s="190">
        <f>INDEX('Policy Characteristics'!G:G,MATCH(PolicyLevers!$C1061,'Policy Characteristics'!$C:$C,0))</f>
        <v>0.4</v>
      </c>
      <c r="N1061" s="251">
        <f>INDEX('Policy Characteristics'!H:H,MATCH(PolicyLevers!$C1061,'Policy Characteristics'!$C:$C,0))</f>
        <v>0.01</v>
      </c>
      <c r="O1061" s="199" t="str">
        <f>INDEX('Policy Characteristics'!I:I,MATCH(PolicyLevers!$C1061,'Policy Characteristics'!$C:$C,0))</f>
        <v>% reduction in cost</v>
      </c>
      <c r="P1061" s="186"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4" t="str">
        <f>INDEX('Policy Characteristics'!K:K,MATCH(PolicyLevers!$C1061,'Policy Characteristics'!$C:$C,0))</f>
        <v>architectural-design.html#rnd</v>
      </c>
      <c r="R1061" s="191" t="str">
        <f>INDEX('Policy Characteristics'!L:L,MATCH(PolicyLevers!$C1061,'Policy Characteristics'!$C:$C,0))</f>
        <v>research-and-development.html</v>
      </c>
      <c r="S1061" s="205" t="str">
        <f>INDEX('Policy Characteristics'!M:M,MATCH(PolicyLevers!$C1061,'Policy Characteristics'!$C:$C,0))</f>
        <v>none</v>
      </c>
      <c r="T1061" s="184">
        <f>INDEX('Policy Characteristics'!N:N,MATCH(PolicyLevers!$C1061,'Policy Characteristics'!$C:$C,0))</f>
        <v>0</v>
      </c>
      <c r="U1061" s="181">
        <f>INDEX('Policy Characteristics'!O:O,MATCH(PolicyLevers!$C1061,'Policy Characteristics'!$C:$C,0))</f>
        <v>0</v>
      </c>
    </row>
    <row r="1062" spans="1:21" x14ac:dyDescent="0.25">
      <c r="A1062" s="350" t="str">
        <f>INDEX('Policy Characteristics'!A:A,MATCH(PolicyLevers!$C1062,'Policy Characteristics'!$C:$C,0))</f>
        <v>Research and Development</v>
      </c>
      <c r="B1062" s="354" t="str">
        <f>INDEX('Policy Characteristics'!B:B,MATCH(PolicyLevers!$C1062,'Policy Characteristics'!$C:$C,0))</f>
        <v>Capital Cost Reduction</v>
      </c>
      <c r="C1062" s="189" t="str">
        <f t="shared" si="57"/>
        <v>RnD Transportation Capital Cost Perc Reduction</v>
      </c>
      <c r="D1062" s="184" t="s">
        <v>1159</v>
      </c>
      <c r="E1062" s="184"/>
      <c r="F1062" s="184" t="s">
        <v>1160</v>
      </c>
      <c r="G1062" s="184"/>
      <c r="H1062" s="43">
        <v>110</v>
      </c>
      <c r="I1062" s="356" t="s">
        <v>310</v>
      </c>
      <c r="J1062" s="189" t="str">
        <f>INDEX('Policy Characteristics'!D:D,MATCH(PolicyLevers!$C1062,'Policy Characteristics'!$C:$C,0))</f>
        <v>R&amp;D Capital Cost Reductions</v>
      </c>
      <c r="K1062" s="251" t="str">
        <f>INDEX('Policy Characteristics'!E:E,MATCH(PolicyLevers!$C1062,'Policy Characteristics'!$C:$C,0))</f>
        <v>RnD transportation capital cost reduction</v>
      </c>
      <c r="L1062" s="190">
        <f>INDEX('Policy Characteristics'!F:F,MATCH(PolicyLevers!$C1062,'Policy Characteristics'!$C:$C,0))</f>
        <v>0</v>
      </c>
      <c r="M1062" s="190">
        <f>INDEX('Policy Characteristics'!G:G,MATCH(PolicyLevers!$C1062,'Policy Characteristics'!$C:$C,0))</f>
        <v>0.4</v>
      </c>
      <c r="N1062" s="251">
        <f>INDEX('Policy Characteristics'!H:H,MATCH(PolicyLevers!$C1062,'Policy Characteristics'!$C:$C,0))</f>
        <v>0.01</v>
      </c>
      <c r="O1062" s="199" t="str">
        <f>INDEX('Policy Characteristics'!I:I,MATCH(PolicyLevers!$C1062,'Policy Characteristics'!$C:$C,0))</f>
        <v>% reduction in cost</v>
      </c>
      <c r="P1062" s="186"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4" t="str">
        <f>INDEX('Policy Characteristics'!K:K,MATCH(PolicyLevers!$C1062,'Policy Characteristics'!$C:$C,0))</f>
        <v>architectural-design.html#rnd</v>
      </c>
      <c r="R1062" s="191" t="str">
        <f>INDEX('Policy Characteristics'!L:L,MATCH(PolicyLevers!$C1062,'Policy Characteristics'!$C:$C,0))</f>
        <v>research-and-development.html</v>
      </c>
      <c r="S1062" s="205" t="str">
        <f>INDEX('Policy Characteristics'!M:M,MATCH(PolicyLevers!$C1062,'Policy Characteristics'!$C:$C,0))</f>
        <v>none</v>
      </c>
      <c r="T1062" s="184">
        <f>INDEX('Policy Characteristics'!N:N,MATCH(PolicyLevers!$C1062,'Policy Characteristics'!$C:$C,0))</f>
        <v>0</v>
      </c>
      <c r="U1062" s="181">
        <f>INDEX('Policy Characteristics'!O:O,MATCH(PolicyLevers!$C1062,'Policy Characteristics'!$C:$C,0))</f>
        <v>0</v>
      </c>
    </row>
    <row r="1063" spans="1:21" x14ac:dyDescent="0.25">
      <c r="A1063" s="350" t="str">
        <f>INDEX('Policy Characteristics'!A:A,MATCH(PolicyLevers!$C1063,'Policy Characteristics'!$C:$C,0))</f>
        <v>Research and Development</v>
      </c>
      <c r="B1063" s="354" t="str">
        <f>INDEX('Policy Characteristics'!B:B,MATCH(PolicyLevers!$C1063,'Policy Characteristics'!$C:$C,0))</f>
        <v>Capital Cost Reduction</v>
      </c>
      <c r="C1063" s="189" t="str">
        <f t="shared" si="57"/>
        <v>RnD Transportation Capital Cost Perc Reduction</v>
      </c>
      <c r="D1063" s="184" t="s">
        <v>1162</v>
      </c>
      <c r="E1063" s="184"/>
      <c r="F1063" s="184" t="s">
        <v>1163</v>
      </c>
      <c r="G1063" s="184"/>
      <c r="H1063" s="43">
        <v>111</v>
      </c>
      <c r="I1063" s="356" t="s">
        <v>310</v>
      </c>
      <c r="J1063" s="189" t="str">
        <f>INDEX('Policy Characteristics'!D:D,MATCH(PolicyLevers!$C1063,'Policy Characteristics'!$C:$C,0))</f>
        <v>R&amp;D Capital Cost Reductions</v>
      </c>
      <c r="K1063" s="251" t="str">
        <f>INDEX('Policy Characteristics'!E:E,MATCH(PolicyLevers!$C1063,'Policy Characteristics'!$C:$C,0))</f>
        <v>RnD transportation capital cost reduction</v>
      </c>
      <c r="L1063" s="190">
        <f>INDEX('Policy Characteristics'!F:F,MATCH(PolicyLevers!$C1063,'Policy Characteristics'!$C:$C,0))</f>
        <v>0</v>
      </c>
      <c r="M1063" s="190">
        <f>INDEX('Policy Characteristics'!G:G,MATCH(PolicyLevers!$C1063,'Policy Characteristics'!$C:$C,0))</f>
        <v>0.4</v>
      </c>
      <c r="N1063" s="251">
        <f>INDEX('Policy Characteristics'!H:H,MATCH(PolicyLevers!$C1063,'Policy Characteristics'!$C:$C,0))</f>
        <v>0.01</v>
      </c>
      <c r="O1063" s="199" t="str">
        <f>INDEX('Policy Characteristics'!I:I,MATCH(PolicyLevers!$C1063,'Policy Characteristics'!$C:$C,0))</f>
        <v>% reduction in cost</v>
      </c>
      <c r="P1063" s="186"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4" t="str">
        <f>INDEX('Policy Characteristics'!K:K,MATCH(PolicyLevers!$C1063,'Policy Characteristics'!$C:$C,0))</f>
        <v>architectural-design.html#rnd</v>
      </c>
      <c r="R1063" s="191" t="str">
        <f>INDEX('Policy Characteristics'!L:L,MATCH(PolicyLevers!$C1063,'Policy Characteristics'!$C:$C,0))</f>
        <v>research-and-development.html</v>
      </c>
      <c r="S1063" s="205" t="str">
        <f>INDEX('Policy Characteristics'!M:M,MATCH(PolicyLevers!$C1063,'Policy Characteristics'!$C:$C,0))</f>
        <v>none</v>
      </c>
      <c r="T1063" s="184">
        <f>INDEX('Policy Characteristics'!N:N,MATCH(PolicyLevers!$C1063,'Policy Characteristics'!$C:$C,0))</f>
        <v>0</v>
      </c>
      <c r="U1063" s="181">
        <f>INDEX('Policy Characteristics'!O:O,MATCH(PolicyLevers!$C1063,'Policy Characteristics'!$C:$C,0))</f>
        <v>0</v>
      </c>
    </row>
    <row r="1064" spans="1:21" x14ac:dyDescent="0.25">
      <c r="A1064" s="350" t="str">
        <f>INDEX('Policy Characteristics'!A:A,MATCH(PolicyLevers!$C1064,'Policy Characteristics'!$C:$C,0))</f>
        <v>Research and Development</v>
      </c>
      <c r="B1064" s="354" t="str">
        <f>INDEX('Policy Characteristics'!B:B,MATCH(PolicyLevers!$C1064,'Policy Characteristics'!$C:$C,0))</f>
        <v>Capital Cost Reduction</v>
      </c>
      <c r="C1064" s="189" t="str">
        <f t="shared" si="57"/>
        <v>RnD Transportation Capital Cost Perc Reduction</v>
      </c>
      <c r="D1064" s="184" t="s">
        <v>1165</v>
      </c>
      <c r="E1064" s="184"/>
      <c r="F1064" s="184" t="s">
        <v>1166</v>
      </c>
      <c r="G1064" s="184"/>
      <c r="H1064" s="43">
        <v>112</v>
      </c>
      <c r="I1064" s="356" t="s">
        <v>310</v>
      </c>
      <c r="J1064" s="189" t="str">
        <f>INDEX('Policy Characteristics'!D:D,MATCH(PolicyLevers!$C1064,'Policy Characteristics'!$C:$C,0))</f>
        <v>R&amp;D Capital Cost Reductions</v>
      </c>
      <c r="K1064" s="251" t="str">
        <f>INDEX('Policy Characteristics'!E:E,MATCH(PolicyLevers!$C1064,'Policy Characteristics'!$C:$C,0))</f>
        <v>RnD transportation capital cost reduction</v>
      </c>
      <c r="L1064" s="190">
        <f>INDEX('Policy Characteristics'!F:F,MATCH(PolicyLevers!$C1064,'Policy Characteristics'!$C:$C,0))</f>
        <v>0</v>
      </c>
      <c r="M1064" s="190">
        <f>INDEX('Policy Characteristics'!G:G,MATCH(PolicyLevers!$C1064,'Policy Characteristics'!$C:$C,0))</f>
        <v>0.4</v>
      </c>
      <c r="N1064" s="251">
        <f>INDEX('Policy Characteristics'!H:H,MATCH(PolicyLevers!$C1064,'Policy Characteristics'!$C:$C,0))</f>
        <v>0.01</v>
      </c>
      <c r="O1064" s="199" t="str">
        <f>INDEX('Policy Characteristics'!I:I,MATCH(PolicyLevers!$C1064,'Policy Characteristics'!$C:$C,0))</f>
        <v>% reduction in cost</v>
      </c>
      <c r="P1064" s="186"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4" t="str">
        <f>INDEX('Policy Characteristics'!K:K,MATCH(PolicyLevers!$C1064,'Policy Characteristics'!$C:$C,0))</f>
        <v>architectural-design.html#rnd</v>
      </c>
      <c r="R1064" s="191" t="str">
        <f>INDEX('Policy Characteristics'!L:L,MATCH(PolicyLevers!$C1064,'Policy Characteristics'!$C:$C,0))</f>
        <v>research-and-development.html</v>
      </c>
      <c r="S1064" s="205" t="str">
        <f>INDEX('Policy Characteristics'!M:M,MATCH(PolicyLevers!$C1064,'Policy Characteristics'!$C:$C,0))</f>
        <v>none</v>
      </c>
      <c r="T1064" s="184">
        <f>INDEX('Policy Characteristics'!N:N,MATCH(PolicyLevers!$C1064,'Policy Characteristics'!$C:$C,0))</f>
        <v>0</v>
      </c>
      <c r="U1064" s="181">
        <f>INDEX('Policy Characteristics'!O:O,MATCH(PolicyLevers!$C1064,'Policy Characteristics'!$C:$C,0))</f>
        <v>0</v>
      </c>
    </row>
    <row r="1065" spans="1:21" x14ac:dyDescent="0.25">
      <c r="A1065" s="350" t="str">
        <f>INDEX('Policy Characteristics'!A:A,MATCH(PolicyLevers!$C1065,'Policy Characteristics'!$C:$C,0))</f>
        <v>Research and Development</v>
      </c>
      <c r="B1065" s="354" t="str">
        <f>INDEX('Policy Characteristics'!B:B,MATCH(PolicyLevers!$C1065,'Policy Characteristics'!$C:$C,0))</f>
        <v>Capital Cost Reduction</v>
      </c>
      <c r="C1065" s="189" t="str">
        <f t="shared" si="57"/>
        <v>RnD Transportation Capital Cost Perc Reduction</v>
      </c>
      <c r="D1065" s="184" t="s">
        <v>1168</v>
      </c>
      <c r="E1065" s="184"/>
      <c r="F1065" s="184" t="s">
        <v>1169</v>
      </c>
      <c r="G1065" s="184"/>
      <c r="H1065" s="43">
        <v>113</v>
      </c>
      <c r="I1065" s="356" t="s">
        <v>310</v>
      </c>
      <c r="J1065" s="189" t="str">
        <f>INDEX('Policy Characteristics'!D:D,MATCH(PolicyLevers!$C1065,'Policy Characteristics'!$C:$C,0))</f>
        <v>R&amp;D Capital Cost Reductions</v>
      </c>
      <c r="K1065" s="251" t="str">
        <f>INDEX('Policy Characteristics'!E:E,MATCH(PolicyLevers!$C1065,'Policy Characteristics'!$C:$C,0))</f>
        <v>RnD transportation capital cost reduction</v>
      </c>
      <c r="L1065" s="190">
        <f>INDEX('Policy Characteristics'!F:F,MATCH(PolicyLevers!$C1065,'Policy Characteristics'!$C:$C,0))</f>
        <v>0</v>
      </c>
      <c r="M1065" s="190">
        <f>INDEX('Policy Characteristics'!G:G,MATCH(PolicyLevers!$C1065,'Policy Characteristics'!$C:$C,0))</f>
        <v>0.4</v>
      </c>
      <c r="N1065" s="251">
        <f>INDEX('Policy Characteristics'!H:H,MATCH(PolicyLevers!$C1065,'Policy Characteristics'!$C:$C,0))</f>
        <v>0.01</v>
      </c>
      <c r="O1065" s="199" t="str">
        <f>INDEX('Policy Characteristics'!I:I,MATCH(PolicyLevers!$C1065,'Policy Characteristics'!$C:$C,0))</f>
        <v>% reduction in cost</v>
      </c>
      <c r="P1065" s="186"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4" t="str">
        <f>INDEX('Policy Characteristics'!K:K,MATCH(PolicyLevers!$C1065,'Policy Characteristics'!$C:$C,0))</f>
        <v>architectural-design.html#rnd</v>
      </c>
      <c r="R1065" s="191" t="str">
        <f>INDEX('Policy Characteristics'!L:L,MATCH(PolicyLevers!$C1065,'Policy Characteristics'!$C:$C,0))</f>
        <v>research-and-development.html</v>
      </c>
      <c r="S1065" s="205" t="str">
        <f>INDEX('Policy Characteristics'!M:M,MATCH(PolicyLevers!$C1065,'Policy Characteristics'!$C:$C,0))</f>
        <v>none</v>
      </c>
      <c r="T1065" s="184">
        <f>INDEX('Policy Characteristics'!N:N,MATCH(PolicyLevers!$C1065,'Policy Characteristics'!$C:$C,0))</f>
        <v>0</v>
      </c>
      <c r="U1065" s="181">
        <f>INDEX('Policy Characteristics'!O:O,MATCH(PolicyLevers!$C1065,'Policy Characteristics'!$C:$C,0))</f>
        <v>0</v>
      </c>
    </row>
    <row r="1066" spans="1:21" x14ac:dyDescent="0.25">
      <c r="A1066" s="350" t="str">
        <f>INDEX('Policy Characteristics'!A:A,MATCH(PolicyLevers!$C1066,'Policy Characteristics'!$C:$C,0))</f>
        <v>Research and Development</v>
      </c>
      <c r="B1066" s="354" t="str">
        <f>INDEX('Policy Characteristics'!B:B,MATCH(PolicyLevers!$C1066,'Policy Characteristics'!$C:$C,0))</f>
        <v>Capital Cost Reduction</v>
      </c>
      <c r="C1066" s="189" t="str">
        <f t="shared" si="57"/>
        <v>RnD Transportation Capital Cost Perc Reduction</v>
      </c>
      <c r="D1066" s="184" t="s">
        <v>1171</v>
      </c>
      <c r="E1066" s="184"/>
      <c r="F1066" s="184" t="s">
        <v>1172</v>
      </c>
      <c r="G1066" s="184"/>
      <c r="H1066" s="43">
        <v>523</v>
      </c>
      <c r="I1066" s="356" t="s">
        <v>310</v>
      </c>
      <c r="J1066" s="189" t="str">
        <f>INDEX('Policy Characteristics'!D:D,MATCH(PolicyLevers!$C1066,'Policy Characteristics'!$C:$C,0))</f>
        <v>R&amp;D Capital Cost Reductions</v>
      </c>
      <c r="K1066" s="251" t="str">
        <f>INDEX('Policy Characteristics'!E:E,MATCH(PolicyLevers!$C1066,'Policy Characteristics'!$C:$C,0))</f>
        <v>RnD transportation capital cost reduction</v>
      </c>
      <c r="L1066" s="190">
        <f>INDEX('Policy Characteristics'!F:F,MATCH(PolicyLevers!$C1066,'Policy Characteristics'!$C:$C,0))</f>
        <v>0</v>
      </c>
      <c r="M1066" s="190">
        <f>INDEX('Policy Characteristics'!G:G,MATCH(PolicyLevers!$C1066,'Policy Characteristics'!$C:$C,0))</f>
        <v>0.4</v>
      </c>
      <c r="N1066" s="251">
        <f>INDEX('Policy Characteristics'!H:H,MATCH(PolicyLevers!$C1066,'Policy Characteristics'!$C:$C,0))</f>
        <v>0.01</v>
      </c>
      <c r="O1066" s="199" t="str">
        <f>INDEX('Policy Characteristics'!I:I,MATCH(PolicyLevers!$C1066,'Policy Characteristics'!$C:$C,0))</f>
        <v>% reduction in cost</v>
      </c>
      <c r="P1066" s="186"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4" t="str">
        <f>INDEX('Policy Characteristics'!K:K,MATCH(PolicyLevers!$C1066,'Policy Characteristics'!$C:$C,0))</f>
        <v>architectural-design.html#rnd</v>
      </c>
      <c r="R1066" s="191" t="str">
        <f>INDEX('Policy Characteristics'!L:L,MATCH(PolicyLevers!$C1066,'Policy Characteristics'!$C:$C,0))</f>
        <v>research-and-development.html</v>
      </c>
      <c r="S1066" s="205" t="str">
        <f>INDEX('Policy Characteristics'!M:M,MATCH(PolicyLevers!$C1066,'Policy Characteristics'!$C:$C,0))</f>
        <v>none</v>
      </c>
      <c r="T1066" s="184">
        <f>INDEX('Policy Characteristics'!N:N,MATCH(PolicyLevers!$C1066,'Policy Characteristics'!$C:$C,0))</f>
        <v>0</v>
      </c>
      <c r="U1066" s="181">
        <f>INDEX('Policy Characteristics'!O:O,MATCH(PolicyLevers!$C1066,'Policy Characteristics'!$C:$C,0))</f>
        <v>0</v>
      </c>
    </row>
    <row r="1067" spans="1:21" s="182" customFormat="1" x14ac:dyDescent="0.25">
      <c r="A1067" s="350" t="str">
        <f>INDEX('Policy Characteristics'!A:A,MATCH(PolicyLevers!$C1067,'Policy Characteristics'!$C:$C,0))</f>
        <v>Research and Development</v>
      </c>
      <c r="B1067" s="353" t="str">
        <f>INDEX('Policy Characteristics'!B:B,MATCH(PolicyLevers!$C1067,'Policy Characteristics'!$C:$C,0))</f>
        <v>Direct Air Capture</v>
      </c>
      <c r="C1067" s="182" t="s">
        <v>1175</v>
      </c>
      <c r="D1067" s="191"/>
      <c r="E1067" s="191"/>
      <c r="F1067" s="191"/>
      <c r="G1067" s="191"/>
      <c r="H1067" s="183">
        <v>525</v>
      </c>
      <c r="I1067" s="361" t="s">
        <v>310</v>
      </c>
      <c r="J1067" s="182" t="str">
        <f>INDEX('Policy Characteristics'!D:D,MATCH(PolicyLevers!$C1067,'Policy Characteristics'!$C:$C,0))</f>
        <v>Direct Air Capture</v>
      </c>
      <c r="K1067" s="247" t="str">
        <f>INDEX('Policy Characteristics'!E:E,MATCH(PolicyLevers!$C1067,'Policy Characteristics'!$C:$C,0))</f>
        <v>geoeng direct air capture</v>
      </c>
      <c r="L1067" s="204">
        <f>INDEX('Policy Characteristics'!F:F,MATCH(PolicyLevers!$C1067,'Policy Characteristics'!$C:$C,0))</f>
        <v>0</v>
      </c>
      <c r="M1067" s="204">
        <f>INDEX('Policy Characteristics'!G:G,MATCH(PolicyLevers!$C1067,'Policy Characteristics'!$C:$C,0))</f>
        <v>1</v>
      </c>
      <c r="N1067" s="250">
        <f>INDEX('Policy Characteristics'!H:H,MATCH(PolicyLevers!$C1067,'Policy Characteristics'!$C:$C,0))</f>
        <v>0.01</v>
      </c>
      <c r="O1067" s="184" t="str">
        <f>INDEX('Policy Characteristics'!I:I,MATCH(PolicyLevers!$C1067,'Policy Characteristics'!$C:$C,0))</f>
        <v>% of potential achieved</v>
      </c>
      <c r="P1067" s="186"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1" t="str">
        <f>INDEX('Policy Characteristics'!K:K,MATCH(PolicyLevers!$C1067,'Policy Characteristics'!$C:$C,0))</f>
        <v>direct-air-capture.html#dac</v>
      </c>
      <c r="R1067" s="191" t="str">
        <f>INDEX('Policy Characteristics'!L:L,MATCH(PolicyLevers!$C1067,'Policy Characteristics'!$C:$C,0))</f>
        <v>direct-air-capture.html</v>
      </c>
      <c r="S1067" s="212"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1">
        <f>INDEX('Policy Characteristics'!N:N,MATCH(PolicyLevers!$C1067,'Policy Characteristics'!$C:$C,0))</f>
        <v>0</v>
      </c>
      <c r="U1067" s="182">
        <f>INDEX('Policy Characteristics'!O:O,MATCH(PolicyLevers!$C1067,'Policy Characteristics'!$C:$C,0))</f>
        <v>0</v>
      </c>
    </row>
    <row r="1068" spans="1:21" x14ac:dyDescent="0.25">
      <c r="A1068" s="350" t="str">
        <f>INDEX('Policy Characteristics'!A:A,MATCH(PolicyLevers!$C1068,'Policy Characteristics'!$C:$C,0))</f>
        <v>Research and Development</v>
      </c>
      <c r="B1068" s="355" t="str">
        <f>INDEX('Policy Characteristics'!B:B,MATCH(PolicyLevers!$C1068,'Policy Characteristics'!$C:$C,0))</f>
        <v>Fuel Use Reduction</v>
      </c>
      <c r="C1068" s="181" t="s">
        <v>1182</v>
      </c>
      <c r="D1068" s="184" t="s">
        <v>493</v>
      </c>
      <c r="E1068" s="184"/>
      <c r="F1068" s="184" t="s">
        <v>1089</v>
      </c>
      <c r="G1068" s="184"/>
      <c r="H1068" s="43">
        <v>114</v>
      </c>
      <c r="I1068" s="356" t="s">
        <v>310</v>
      </c>
      <c r="J1068" s="181" t="str">
        <f>INDEX('Policy Characteristics'!D:D,MATCH(PolicyLevers!$C1068,'Policy Characteristics'!$C:$C,0))</f>
        <v>R&amp;D Fuel Use Reductions</v>
      </c>
      <c r="K1068" s="181" t="str">
        <f>INDEX('Policy Characteristics'!E:E,MATCH(PolicyLevers!$C1068,'Policy Characteristics'!$C:$C,0))</f>
        <v>RnD building fuel use reduction</v>
      </c>
      <c r="L1068" s="204">
        <f>INDEX('Policy Characteristics'!F:F,MATCH(PolicyLevers!$C1068,'Policy Characteristics'!$C:$C,0))</f>
        <v>0</v>
      </c>
      <c r="M1068" s="204">
        <f>INDEX('Policy Characteristics'!G:G,MATCH(PolicyLevers!$C1068,'Policy Characteristics'!$C:$C,0))</f>
        <v>0.4</v>
      </c>
      <c r="N1068" s="250">
        <f>INDEX('Policy Characteristics'!H:H,MATCH(PolicyLevers!$C1068,'Policy Characteristics'!$C:$C,0))</f>
        <v>0.01</v>
      </c>
      <c r="O1068" s="184" t="str">
        <f>INDEX('Policy Characteristics'!I:I,MATCH(PolicyLevers!$C1068,'Policy Characteristics'!$C:$C,0))</f>
        <v>% reduction in fuel use</v>
      </c>
      <c r="P1068" s="186"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4" t="str">
        <f>INDEX('Policy Characteristics'!K:K,MATCH(PolicyLevers!$C1068,'Policy Characteristics'!$C:$C,0))</f>
        <v>architectural-design.html#rnd</v>
      </c>
      <c r="R1068" s="191" t="str">
        <f>INDEX('Policy Characteristics'!L:L,MATCH(PolicyLevers!$C1068,'Policy Characteristics'!$C:$C,0))</f>
        <v>research-and-development.html</v>
      </c>
      <c r="S1068" s="205" t="str">
        <f>INDEX('Policy Characteristics'!M:M,MATCH(PolicyLevers!$C1068,'Policy Characteristics'!$C:$C,0))</f>
        <v>none</v>
      </c>
      <c r="T1068" s="184">
        <f>INDEX('Policy Characteristics'!N:N,MATCH(PolicyLevers!$C1068,'Policy Characteristics'!$C:$C,0))</f>
        <v>0</v>
      </c>
      <c r="U1068" s="181">
        <f>INDEX('Policy Characteristics'!O:O,MATCH(PolicyLevers!$C1068,'Policy Characteristics'!$C:$C,0))</f>
        <v>0</v>
      </c>
    </row>
    <row r="1069" spans="1:21" x14ac:dyDescent="0.25">
      <c r="A1069" s="350" t="str">
        <f>INDEX('Policy Characteristics'!A:A,MATCH(PolicyLevers!$C1069,'Policy Characteristics'!$C:$C,0))</f>
        <v>Research and Development</v>
      </c>
      <c r="B1069" s="354" t="str">
        <f>INDEX('Policy Characteristics'!B:B,MATCH(PolicyLevers!$C1069,'Policy Characteristics'!$C:$C,0))</f>
        <v>Fuel Use Reduction</v>
      </c>
      <c r="C1069" s="189" t="str">
        <f t="shared" ref="C1069:C1073" si="58">C$1068</f>
        <v>RnD Building Fuel Use Perc Reduction</v>
      </c>
      <c r="D1069" s="184" t="s">
        <v>501</v>
      </c>
      <c r="E1069" s="184"/>
      <c r="F1069" s="184" t="s">
        <v>1096</v>
      </c>
      <c r="G1069" s="184"/>
      <c r="H1069" s="43">
        <v>115</v>
      </c>
      <c r="I1069" s="356" t="s">
        <v>310</v>
      </c>
      <c r="J1069" s="189" t="str">
        <f>INDEX('Policy Characteristics'!D:D,MATCH(PolicyLevers!$C1069,'Policy Characteristics'!$C:$C,0))</f>
        <v>R&amp;D Fuel Use Reductions</v>
      </c>
      <c r="K1069" s="251" t="str">
        <f>INDEX('Policy Characteristics'!E:E,MATCH(PolicyLevers!$C1069,'Policy Characteristics'!$C:$C,0))</f>
        <v>RnD building fuel use reduction</v>
      </c>
      <c r="L1069" s="190">
        <f>INDEX('Policy Characteristics'!F:F,MATCH(PolicyLevers!$C1069,'Policy Characteristics'!$C:$C,0))</f>
        <v>0</v>
      </c>
      <c r="M1069" s="190">
        <f>INDEX('Policy Characteristics'!G:G,MATCH(PolicyLevers!$C1069,'Policy Characteristics'!$C:$C,0))</f>
        <v>0.4</v>
      </c>
      <c r="N1069" s="251">
        <f>INDEX('Policy Characteristics'!H:H,MATCH(PolicyLevers!$C1069,'Policy Characteristics'!$C:$C,0))</f>
        <v>0.01</v>
      </c>
      <c r="O1069" s="199" t="str">
        <f>INDEX('Policy Characteristics'!I:I,MATCH(PolicyLevers!$C1069,'Policy Characteristics'!$C:$C,0))</f>
        <v>% reduction in fuel use</v>
      </c>
      <c r="P1069" s="186"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4" t="str">
        <f>INDEX('Policy Characteristics'!K:K,MATCH(PolicyLevers!$C1069,'Policy Characteristics'!$C:$C,0))</f>
        <v>architectural-design.html#rnd</v>
      </c>
      <c r="R1069" s="191" t="str">
        <f>INDEX('Policy Characteristics'!L:L,MATCH(PolicyLevers!$C1069,'Policy Characteristics'!$C:$C,0))</f>
        <v>research-and-development.html</v>
      </c>
      <c r="S1069" s="205" t="str">
        <f>INDEX('Policy Characteristics'!M:M,MATCH(PolicyLevers!$C1069,'Policy Characteristics'!$C:$C,0))</f>
        <v>none</v>
      </c>
      <c r="T1069" s="184">
        <f>INDEX('Policy Characteristics'!N:N,MATCH(PolicyLevers!$C1069,'Policy Characteristics'!$C:$C,0))</f>
        <v>0</v>
      </c>
      <c r="U1069" s="181">
        <f>INDEX('Policy Characteristics'!O:O,MATCH(PolicyLevers!$C1069,'Policy Characteristics'!$C:$C,0))</f>
        <v>0</v>
      </c>
    </row>
    <row r="1070" spans="1:21" x14ac:dyDescent="0.25">
      <c r="A1070" s="350" t="str">
        <f>INDEX('Policy Characteristics'!A:A,MATCH(PolicyLevers!$C1070,'Policy Characteristics'!$C:$C,0))</f>
        <v>Research and Development</v>
      </c>
      <c r="B1070" s="354" t="str">
        <f>INDEX('Policy Characteristics'!B:B,MATCH(PolicyLevers!$C1070,'Policy Characteristics'!$C:$C,0))</f>
        <v>Fuel Use Reduction</v>
      </c>
      <c r="C1070" s="189" t="str">
        <f t="shared" si="58"/>
        <v>RnD Building Fuel Use Perc Reduction</v>
      </c>
      <c r="D1070" s="184" t="s">
        <v>523</v>
      </c>
      <c r="E1070" s="184"/>
      <c r="F1070" s="184" t="s">
        <v>1098</v>
      </c>
      <c r="G1070" s="184"/>
      <c r="H1070" s="43">
        <v>750</v>
      </c>
      <c r="I1070" s="356" t="s">
        <v>332</v>
      </c>
      <c r="J1070" s="189" t="str">
        <f>INDEX('Policy Characteristics'!D:D,MATCH(PolicyLevers!$C1070,'Policy Characteristics'!$C:$C,0))</f>
        <v>R&amp;D Fuel Use Reductions</v>
      </c>
      <c r="K1070" s="251" t="str">
        <f>INDEX('Policy Characteristics'!E:E,MATCH(PolicyLevers!$C1070,'Policy Characteristics'!$C:$C,0))</f>
        <v>RnD building fuel use reduction</v>
      </c>
      <c r="L1070" s="190">
        <f>INDEX('Policy Characteristics'!F:F,MATCH(PolicyLevers!$C1070,'Policy Characteristics'!$C:$C,0))</f>
        <v>0</v>
      </c>
      <c r="M1070" s="190">
        <f>INDEX('Policy Characteristics'!G:G,MATCH(PolicyLevers!$C1070,'Policy Characteristics'!$C:$C,0))</f>
        <v>0.4</v>
      </c>
      <c r="N1070" s="251">
        <f>INDEX('Policy Characteristics'!H:H,MATCH(PolicyLevers!$C1070,'Policy Characteristics'!$C:$C,0))</f>
        <v>0.01</v>
      </c>
      <c r="O1070" s="199" t="str">
        <f>INDEX('Policy Characteristics'!I:I,MATCH(PolicyLevers!$C1070,'Policy Characteristics'!$C:$C,0))</f>
        <v>% reduction in fuel use</v>
      </c>
      <c r="P1070" s="186"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4" t="str">
        <f>INDEX('Policy Characteristics'!K:K,MATCH(PolicyLevers!$C1070,'Policy Characteristics'!$C:$C,0))</f>
        <v>architectural-design.html#rnd</v>
      </c>
      <c r="R1070" s="191" t="str">
        <f>INDEX('Policy Characteristics'!L:L,MATCH(PolicyLevers!$C1070,'Policy Characteristics'!$C:$C,0))</f>
        <v>research-and-development.html</v>
      </c>
      <c r="S1070" s="205" t="str">
        <f>INDEX('Policy Characteristics'!M:M,MATCH(PolicyLevers!$C1070,'Policy Characteristics'!$C:$C,0))</f>
        <v>none</v>
      </c>
      <c r="T1070" s="184">
        <f>INDEX('Policy Characteristics'!N:N,MATCH(PolicyLevers!$C1070,'Policy Characteristics'!$C:$C,0))</f>
        <v>0</v>
      </c>
      <c r="U1070" s="181">
        <f>INDEX('Policy Characteristics'!O:O,MATCH(PolicyLevers!$C1070,'Policy Characteristics'!$C:$C,0))</f>
        <v>0</v>
      </c>
    </row>
    <row r="1071" spans="1:21" x14ac:dyDescent="0.25">
      <c r="A1071" s="350" t="str">
        <f>INDEX('Policy Characteristics'!A:A,MATCH(PolicyLevers!$C1071,'Policy Characteristics'!$C:$C,0))</f>
        <v>Research and Development</v>
      </c>
      <c r="B1071" s="354" t="str">
        <f>INDEX('Policy Characteristics'!B:B,MATCH(PolicyLevers!$C1071,'Policy Characteristics'!$C:$C,0))</f>
        <v>Fuel Use Reduction</v>
      </c>
      <c r="C1071" s="189" t="str">
        <f t="shared" si="58"/>
        <v>RnD Building Fuel Use Perc Reduction</v>
      </c>
      <c r="D1071" s="184" t="s">
        <v>503</v>
      </c>
      <c r="E1071" s="184"/>
      <c r="F1071" s="184" t="s">
        <v>1100</v>
      </c>
      <c r="G1071" s="184"/>
      <c r="H1071" s="43">
        <v>117</v>
      </c>
      <c r="I1071" s="356" t="s">
        <v>310</v>
      </c>
      <c r="J1071" s="189" t="str">
        <f>INDEX('Policy Characteristics'!D:D,MATCH(PolicyLevers!$C1071,'Policy Characteristics'!$C:$C,0))</f>
        <v>R&amp;D Fuel Use Reductions</v>
      </c>
      <c r="K1071" s="251" t="str">
        <f>INDEX('Policy Characteristics'!E:E,MATCH(PolicyLevers!$C1071,'Policy Characteristics'!$C:$C,0))</f>
        <v>RnD building fuel use reduction</v>
      </c>
      <c r="L1071" s="190">
        <f>INDEX('Policy Characteristics'!F:F,MATCH(PolicyLevers!$C1071,'Policy Characteristics'!$C:$C,0))</f>
        <v>0</v>
      </c>
      <c r="M1071" s="190">
        <f>INDEX('Policy Characteristics'!G:G,MATCH(PolicyLevers!$C1071,'Policy Characteristics'!$C:$C,0))</f>
        <v>0.4</v>
      </c>
      <c r="N1071" s="251">
        <f>INDEX('Policy Characteristics'!H:H,MATCH(PolicyLevers!$C1071,'Policy Characteristics'!$C:$C,0))</f>
        <v>0.01</v>
      </c>
      <c r="O1071" s="199" t="str">
        <f>INDEX('Policy Characteristics'!I:I,MATCH(PolicyLevers!$C1071,'Policy Characteristics'!$C:$C,0))</f>
        <v>% reduction in fuel use</v>
      </c>
      <c r="P1071" s="186"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4" t="str">
        <f>INDEX('Policy Characteristics'!K:K,MATCH(PolicyLevers!$C1071,'Policy Characteristics'!$C:$C,0))</f>
        <v>architectural-design.html#rnd</v>
      </c>
      <c r="R1071" s="191" t="str">
        <f>INDEX('Policy Characteristics'!L:L,MATCH(PolicyLevers!$C1071,'Policy Characteristics'!$C:$C,0))</f>
        <v>research-and-development.html</v>
      </c>
      <c r="S1071" s="205" t="str">
        <f>INDEX('Policy Characteristics'!M:M,MATCH(PolicyLevers!$C1071,'Policy Characteristics'!$C:$C,0))</f>
        <v>none</v>
      </c>
      <c r="T1071" s="184">
        <f>INDEX('Policy Characteristics'!N:N,MATCH(PolicyLevers!$C1071,'Policy Characteristics'!$C:$C,0))</f>
        <v>0</v>
      </c>
      <c r="U1071" s="181">
        <f>INDEX('Policy Characteristics'!O:O,MATCH(PolicyLevers!$C1071,'Policy Characteristics'!$C:$C,0))</f>
        <v>0</v>
      </c>
    </row>
    <row r="1072" spans="1:21" x14ac:dyDescent="0.25">
      <c r="A1072" s="350" t="str">
        <f>INDEX('Policy Characteristics'!A:A,MATCH(PolicyLevers!$C1072,'Policy Characteristics'!$C:$C,0))</f>
        <v>Research and Development</v>
      </c>
      <c r="B1072" s="354" t="str">
        <f>INDEX('Policy Characteristics'!B:B,MATCH(PolicyLevers!$C1072,'Policy Characteristics'!$C:$C,0))</f>
        <v>Fuel Use Reduction</v>
      </c>
      <c r="C1072" s="189" t="str">
        <f t="shared" si="58"/>
        <v>RnD Building Fuel Use Perc Reduction</v>
      </c>
      <c r="D1072" s="184" t="s">
        <v>505</v>
      </c>
      <c r="E1072" s="184"/>
      <c r="F1072" s="184" t="s">
        <v>1102</v>
      </c>
      <c r="G1072" s="184"/>
      <c r="H1072" s="43">
        <v>118</v>
      </c>
      <c r="I1072" s="356" t="s">
        <v>310</v>
      </c>
      <c r="J1072" s="189" t="str">
        <f>INDEX('Policy Characteristics'!D:D,MATCH(PolicyLevers!$C1072,'Policy Characteristics'!$C:$C,0))</f>
        <v>R&amp;D Fuel Use Reductions</v>
      </c>
      <c r="K1072" s="251" t="str">
        <f>INDEX('Policy Characteristics'!E:E,MATCH(PolicyLevers!$C1072,'Policy Characteristics'!$C:$C,0))</f>
        <v>RnD building fuel use reduction</v>
      </c>
      <c r="L1072" s="190">
        <f>INDEX('Policy Characteristics'!F:F,MATCH(PolicyLevers!$C1072,'Policy Characteristics'!$C:$C,0))</f>
        <v>0</v>
      </c>
      <c r="M1072" s="190">
        <f>INDEX('Policy Characteristics'!G:G,MATCH(PolicyLevers!$C1072,'Policy Characteristics'!$C:$C,0))</f>
        <v>0.4</v>
      </c>
      <c r="N1072" s="251">
        <f>INDEX('Policy Characteristics'!H:H,MATCH(PolicyLevers!$C1072,'Policy Characteristics'!$C:$C,0))</f>
        <v>0.01</v>
      </c>
      <c r="O1072" s="199" t="str">
        <f>INDEX('Policy Characteristics'!I:I,MATCH(PolicyLevers!$C1072,'Policy Characteristics'!$C:$C,0))</f>
        <v>% reduction in fuel use</v>
      </c>
      <c r="P1072" s="186"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4" t="str">
        <f>INDEX('Policy Characteristics'!K:K,MATCH(PolicyLevers!$C1072,'Policy Characteristics'!$C:$C,0))</f>
        <v>architectural-design.html#rnd</v>
      </c>
      <c r="R1072" s="191" t="str">
        <f>INDEX('Policy Characteristics'!L:L,MATCH(PolicyLevers!$C1072,'Policy Characteristics'!$C:$C,0))</f>
        <v>research-and-development.html</v>
      </c>
      <c r="S1072" s="205" t="str">
        <f>INDEX('Policy Characteristics'!M:M,MATCH(PolicyLevers!$C1072,'Policy Characteristics'!$C:$C,0))</f>
        <v>none</v>
      </c>
      <c r="T1072" s="184">
        <f>INDEX('Policy Characteristics'!N:N,MATCH(PolicyLevers!$C1072,'Policy Characteristics'!$C:$C,0))</f>
        <v>0</v>
      </c>
      <c r="U1072" s="181">
        <f>INDEX('Policy Characteristics'!O:O,MATCH(PolicyLevers!$C1072,'Policy Characteristics'!$C:$C,0))</f>
        <v>0</v>
      </c>
    </row>
    <row r="1073" spans="1:21" x14ac:dyDescent="0.25">
      <c r="A1073" s="350" t="str">
        <f>INDEX('Policy Characteristics'!A:A,MATCH(PolicyLevers!$C1073,'Policy Characteristics'!$C:$C,0))</f>
        <v>Research and Development</v>
      </c>
      <c r="B1073" s="354" t="str">
        <f>INDEX('Policy Characteristics'!B:B,MATCH(PolicyLevers!$C1073,'Policy Characteristics'!$C:$C,0))</f>
        <v>Fuel Use Reduction</v>
      </c>
      <c r="C1073" s="189" t="str">
        <f t="shared" si="58"/>
        <v>RnD Building Fuel Use Perc Reduction</v>
      </c>
      <c r="D1073" s="184" t="s">
        <v>507</v>
      </c>
      <c r="E1073" s="184"/>
      <c r="F1073" s="184" t="s">
        <v>1104</v>
      </c>
      <c r="G1073" s="184"/>
      <c r="H1073" s="43">
        <v>119</v>
      </c>
      <c r="I1073" s="356" t="s">
        <v>310</v>
      </c>
      <c r="J1073" s="189" t="str">
        <f>INDEX('Policy Characteristics'!D:D,MATCH(PolicyLevers!$C1073,'Policy Characteristics'!$C:$C,0))</f>
        <v>R&amp;D Fuel Use Reductions</v>
      </c>
      <c r="K1073" s="251" t="str">
        <f>INDEX('Policy Characteristics'!E:E,MATCH(PolicyLevers!$C1073,'Policy Characteristics'!$C:$C,0))</f>
        <v>RnD building fuel use reduction</v>
      </c>
      <c r="L1073" s="190">
        <f>INDEX('Policy Characteristics'!F:F,MATCH(PolicyLevers!$C1073,'Policy Characteristics'!$C:$C,0))</f>
        <v>0</v>
      </c>
      <c r="M1073" s="190">
        <f>INDEX('Policy Characteristics'!G:G,MATCH(PolicyLevers!$C1073,'Policy Characteristics'!$C:$C,0))</f>
        <v>0.4</v>
      </c>
      <c r="N1073" s="251">
        <f>INDEX('Policy Characteristics'!H:H,MATCH(PolicyLevers!$C1073,'Policy Characteristics'!$C:$C,0))</f>
        <v>0.01</v>
      </c>
      <c r="O1073" s="199" t="str">
        <f>INDEX('Policy Characteristics'!I:I,MATCH(PolicyLevers!$C1073,'Policy Characteristics'!$C:$C,0))</f>
        <v>% reduction in fuel use</v>
      </c>
      <c r="P1073" s="186"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4" t="str">
        <f>INDEX('Policy Characteristics'!K:K,MATCH(PolicyLevers!$C1073,'Policy Characteristics'!$C:$C,0))</f>
        <v>architectural-design.html#rnd</v>
      </c>
      <c r="R1073" s="191" t="str">
        <f>INDEX('Policy Characteristics'!L:L,MATCH(PolicyLevers!$C1073,'Policy Characteristics'!$C:$C,0))</f>
        <v>research-and-development.html</v>
      </c>
      <c r="S1073" s="205" t="str">
        <f>INDEX('Policy Characteristics'!M:M,MATCH(PolicyLevers!$C1073,'Policy Characteristics'!$C:$C,0))</f>
        <v>none</v>
      </c>
      <c r="T1073" s="184">
        <f>INDEX('Policy Characteristics'!N:N,MATCH(PolicyLevers!$C1073,'Policy Characteristics'!$C:$C,0))</f>
        <v>0</v>
      </c>
      <c r="U1073" s="181">
        <f>INDEX('Policy Characteristics'!O:O,MATCH(PolicyLevers!$C1073,'Policy Characteristics'!$C:$C,0))</f>
        <v>0</v>
      </c>
    </row>
    <row r="1074" spans="1:21" x14ac:dyDescent="0.25">
      <c r="A1074" s="350" t="str">
        <f>INDEX('Policy Characteristics'!A:A,MATCH(PolicyLevers!$C1074,'Policy Characteristics'!$C:$C,0))</f>
        <v>Research and Development</v>
      </c>
      <c r="B1074" s="354" t="str">
        <f>INDEX('Policy Characteristics'!B:B,MATCH(PolicyLevers!$C1074,'Policy Characteristics'!$C:$C,0))</f>
        <v>Fuel Use Reduction</v>
      </c>
      <c r="C1074" s="181" t="s">
        <v>1191</v>
      </c>
      <c r="D1074" s="184"/>
      <c r="E1074" s="184"/>
      <c r="F1074" s="184" t="s">
        <v>619</v>
      </c>
      <c r="G1074" s="184"/>
      <c r="H1074" s="43">
        <v>120</v>
      </c>
      <c r="I1074" s="356" t="s">
        <v>310</v>
      </c>
      <c r="J1074" s="189" t="str">
        <f>INDEX('Policy Characteristics'!D:D,MATCH(PolicyLevers!$C1074,'Policy Characteristics'!$C:$C,0))</f>
        <v>R&amp;D Fuel Use Reductions</v>
      </c>
      <c r="K1074" s="181" t="str">
        <f>INDEX('Policy Characteristics'!E:E,MATCH(PolicyLevers!$C1074,'Policy Characteristics'!$C:$C,0))</f>
        <v>RnD CCS fuel use reduction</v>
      </c>
      <c r="L1074" s="204">
        <f>INDEX('Policy Characteristics'!F:F,MATCH(PolicyLevers!$C1074,'Policy Characteristics'!$C:$C,0))</f>
        <v>0</v>
      </c>
      <c r="M1074" s="204">
        <f>INDEX('Policy Characteristics'!G:G,MATCH(PolicyLevers!$C1074,'Policy Characteristics'!$C:$C,0))</f>
        <v>0.4</v>
      </c>
      <c r="N1074" s="250">
        <f>INDEX('Policy Characteristics'!H:H,MATCH(PolicyLevers!$C1074,'Policy Characteristics'!$C:$C,0))</f>
        <v>0.01</v>
      </c>
      <c r="O1074" s="184" t="str">
        <f>INDEX('Policy Characteristics'!I:I,MATCH(PolicyLevers!$C1074,'Policy Characteristics'!$C:$C,0))</f>
        <v>% reduction in fuel use</v>
      </c>
      <c r="P1074" s="186"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4" t="str">
        <f>INDEX('Policy Characteristics'!K:K,MATCH(PolicyLevers!$C1074,'Policy Characteristics'!$C:$C,0))</f>
        <v>architectural-design.html#rnd</v>
      </c>
      <c r="R1074" s="191" t="str">
        <f>INDEX('Policy Characteristics'!L:L,MATCH(PolicyLevers!$C1074,'Policy Characteristics'!$C:$C,0))</f>
        <v>research-and-development.html</v>
      </c>
      <c r="S1074" s="205" t="str">
        <f>INDEX('Policy Characteristics'!M:M,MATCH(PolicyLevers!$C1074,'Policy Characteristics'!$C:$C,0))</f>
        <v>none</v>
      </c>
      <c r="T1074" s="184">
        <f>INDEX('Policy Characteristics'!N:N,MATCH(PolicyLevers!$C1074,'Policy Characteristics'!$C:$C,0))</f>
        <v>0</v>
      </c>
      <c r="U1074" s="181">
        <f>INDEX('Policy Characteristics'!O:O,MATCH(PolicyLevers!$C1074,'Policy Characteristics'!$C:$C,0))</f>
        <v>0</v>
      </c>
    </row>
    <row r="1075" spans="1:21" x14ac:dyDescent="0.25">
      <c r="A1075" s="350" t="str">
        <f>INDEX('Policy Characteristics'!A:A,MATCH(PolicyLevers!$C1075,'Policy Characteristics'!$C:$C,0))</f>
        <v>Research and Development</v>
      </c>
      <c r="B1075" s="354" t="str">
        <f>INDEX('Policy Characteristics'!B:B,MATCH(PolicyLevers!$C1075,'Policy Characteristics'!$C:$C,0))</f>
        <v>Fuel Use Reduction</v>
      </c>
      <c r="C1075" s="181" t="s">
        <v>1194</v>
      </c>
      <c r="D1075" s="184" t="s">
        <v>578</v>
      </c>
      <c r="E1075" s="184"/>
      <c r="F1075" s="191" t="s">
        <v>1110</v>
      </c>
      <c r="G1075" s="184"/>
      <c r="H1075" s="43">
        <v>121</v>
      </c>
      <c r="I1075" s="356" t="s">
        <v>310</v>
      </c>
      <c r="J1075" s="189" t="str">
        <f>INDEX('Policy Characteristics'!D:D,MATCH(PolicyLevers!$C1075,'Policy Characteristics'!$C:$C,0))</f>
        <v>R&amp;D Fuel Use Reductions</v>
      </c>
      <c r="K1075" s="181" t="str">
        <f>INDEX('Policy Characteristics'!E:E,MATCH(PolicyLevers!$C1075,'Policy Characteristics'!$C:$C,0))</f>
        <v>RnD electricity fuel use reduction</v>
      </c>
      <c r="L1075" s="204">
        <f>INDEX('Policy Characteristics'!F:F,MATCH(PolicyLevers!$C1075,'Policy Characteristics'!$C:$C,0))</f>
        <v>0</v>
      </c>
      <c r="M1075" s="204">
        <f>INDEX('Policy Characteristics'!G:G,MATCH(PolicyLevers!$C1075,'Policy Characteristics'!$C:$C,0))</f>
        <v>0.4</v>
      </c>
      <c r="N1075" s="250">
        <f>INDEX('Policy Characteristics'!H:H,MATCH(PolicyLevers!$C1075,'Policy Characteristics'!$C:$C,0))</f>
        <v>0.01</v>
      </c>
      <c r="O1075" s="184" t="str">
        <f>INDEX('Policy Characteristics'!I:I,MATCH(PolicyLevers!$C1075,'Policy Characteristics'!$C:$C,0))</f>
        <v>% reduction in fuel use</v>
      </c>
      <c r="P1075" s="186"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4" t="str">
        <f>INDEX('Policy Characteristics'!K:K,MATCH(PolicyLevers!$C1075,'Policy Characteristics'!$C:$C,0))</f>
        <v>architectural-design.html#rnd</v>
      </c>
      <c r="R1075" s="191" t="str">
        <f>INDEX('Policy Characteristics'!L:L,MATCH(PolicyLevers!$C1075,'Policy Characteristics'!$C:$C,0))</f>
        <v>research-and-development.html</v>
      </c>
      <c r="S1075" s="205" t="str">
        <f>INDEX('Policy Characteristics'!M:M,MATCH(PolicyLevers!$C1075,'Policy Characteristics'!$C:$C,0))</f>
        <v>none</v>
      </c>
      <c r="T1075" s="184">
        <f>INDEX('Policy Characteristics'!N:N,MATCH(PolicyLevers!$C1075,'Policy Characteristics'!$C:$C,0))</f>
        <v>0</v>
      </c>
      <c r="U1075" s="181">
        <f>INDEX('Policy Characteristics'!O:O,MATCH(PolicyLevers!$C1075,'Policy Characteristics'!$C:$C,0))</f>
        <v>0</v>
      </c>
    </row>
    <row r="1076" spans="1:21" x14ac:dyDescent="0.25">
      <c r="A1076" s="350" t="str">
        <f>INDEX('Policy Characteristics'!A:A,MATCH(PolicyLevers!$C1076,'Policy Characteristics'!$C:$C,0))</f>
        <v>Research and Development</v>
      </c>
      <c r="B1076" s="354" t="str">
        <f>INDEX('Policy Characteristics'!B:B,MATCH(PolicyLevers!$C1076,'Policy Characteristics'!$C:$C,0))</f>
        <v>Fuel Use Reduction</v>
      </c>
      <c r="C1076" s="189" t="str">
        <f t="shared" ref="C1076:C1083" si="59">C$1075</f>
        <v>RnD Electricity Fuel Use Perc Reduction</v>
      </c>
      <c r="D1076" s="191" t="s">
        <v>585</v>
      </c>
      <c r="E1076" s="199"/>
      <c r="F1076" s="191" t="s">
        <v>1113</v>
      </c>
      <c r="G1076" s="184"/>
      <c r="H1076" s="43">
        <v>122</v>
      </c>
      <c r="I1076" s="356" t="s">
        <v>310</v>
      </c>
      <c r="J1076" s="189" t="str">
        <f>INDEX('Policy Characteristics'!D:D,MATCH(PolicyLevers!$C1076,'Policy Characteristics'!$C:$C,0))</f>
        <v>R&amp;D Fuel Use Reductions</v>
      </c>
      <c r="K1076" s="251" t="str">
        <f>INDEX('Policy Characteristics'!E:E,MATCH(PolicyLevers!$C1076,'Policy Characteristics'!$C:$C,0))</f>
        <v>RnD electricity fuel use reduction</v>
      </c>
      <c r="L1076" s="190">
        <f>INDEX('Policy Characteristics'!F:F,MATCH(PolicyLevers!$C1076,'Policy Characteristics'!$C:$C,0))</f>
        <v>0</v>
      </c>
      <c r="M1076" s="190">
        <f>INDEX('Policy Characteristics'!G:G,MATCH(PolicyLevers!$C1076,'Policy Characteristics'!$C:$C,0))</f>
        <v>0.4</v>
      </c>
      <c r="N1076" s="251">
        <f>INDEX('Policy Characteristics'!H:H,MATCH(PolicyLevers!$C1076,'Policy Characteristics'!$C:$C,0))</f>
        <v>0.01</v>
      </c>
      <c r="O1076" s="199" t="str">
        <f>INDEX('Policy Characteristics'!I:I,MATCH(PolicyLevers!$C1076,'Policy Characteristics'!$C:$C,0))</f>
        <v>% reduction in fuel use</v>
      </c>
      <c r="P1076" s="186"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4" t="str">
        <f>INDEX('Policy Characteristics'!K:K,MATCH(PolicyLevers!$C1076,'Policy Characteristics'!$C:$C,0))</f>
        <v>architectural-design.html#rnd</v>
      </c>
      <c r="R1076" s="191" t="str">
        <f>INDEX('Policy Characteristics'!L:L,MATCH(PolicyLevers!$C1076,'Policy Characteristics'!$C:$C,0))</f>
        <v>research-and-development.html</v>
      </c>
      <c r="S1076" s="205" t="str">
        <f>INDEX('Policy Characteristics'!M:M,MATCH(PolicyLevers!$C1076,'Policy Characteristics'!$C:$C,0))</f>
        <v>none</v>
      </c>
      <c r="T1076" s="184">
        <f>INDEX('Policy Characteristics'!N:N,MATCH(PolicyLevers!$C1076,'Policy Characteristics'!$C:$C,0))</f>
        <v>0</v>
      </c>
      <c r="U1076" s="181">
        <f>INDEX('Policy Characteristics'!O:O,MATCH(PolicyLevers!$C1076,'Policy Characteristics'!$C:$C,0))</f>
        <v>0</v>
      </c>
    </row>
    <row r="1077" spans="1:21" x14ac:dyDescent="0.25">
      <c r="A1077" s="350" t="str">
        <f>INDEX('Policy Characteristics'!A:A,MATCH(PolicyLevers!$C1077,'Policy Characteristics'!$C:$C,0))</f>
        <v>Research and Development</v>
      </c>
      <c r="B1077" s="354" t="str">
        <f>INDEX('Policy Characteristics'!B:B,MATCH(PolicyLevers!$C1077,'Policy Characteristics'!$C:$C,0))</f>
        <v>Fuel Use Reduction</v>
      </c>
      <c r="C1077" s="189" t="str">
        <f t="shared" si="59"/>
        <v>RnD Electricity Fuel Use Perc Reduction</v>
      </c>
      <c r="D1077" s="191" t="s">
        <v>588</v>
      </c>
      <c r="E1077" s="199"/>
      <c r="F1077" s="191" t="s">
        <v>1115</v>
      </c>
      <c r="G1077" s="184"/>
      <c r="H1077" s="43">
        <v>123</v>
      </c>
      <c r="I1077" s="356" t="s">
        <v>310</v>
      </c>
      <c r="J1077" s="189" t="str">
        <f>INDEX('Policy Characteristics'!D:D,MATCH(PolicyLevers!$C1077,'Policy Characteristics'!$C:$C,0))</f>
        <v>R&amp;D Fuel Use Reductions</v>
      </c>
      <c r="K1077" s="251" t="str">
        <f>INDEX('Policy Characteristics'!E:E,MATCH(PolicyLevers!$C1077,'Policy Characteristics'!$C:$C,0))</f>
        <v>RnD electricity fuel use reduction</v>
      </c>
      <c r="L1077" s="190">
        <f>INDEX('Policy Characteristics'!F:F,MATCH(PolicyLevers!$C1077,'Policy Characteristics'!$C:$C,0))</f>
        <v>0</v>
      </c>
      <c r="M1077" s="190">
        <f>INDEX('Policy Characteristics'!G:G,MATCH(PolicyLevers!$C1077,'Policy Characteristics'!$C:$C,0))</f>
        <v>0.4</v>
      </c>
      <c r="N1077" s="251">
        <f>INDEX('Policy Characteristics'!H:H,MATCH(PolicyLevers!$C1077,'Policy Characteristics'!$C:$C,0))</f>
        <v>0.01</v>
      </c>
      <c r="O1077" s="199" t="str">
        <f>INDEX('Policy Characteristics'!I:I,MATCH(PolicyLevers!$C1077,'Policy Characteristics'!$C:$C,0))</f>
        <v>% reduction in fuel use</v>
      </c>
      <c r="P1077" s="186"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4" t="str">
        <f>INDEX('Policy Characteristics'!K:K,MATCH(PolicyLevers!$C1077,'Policy Characteristics'!$C:$C,0))</f>
        <v>architectural-design.html#rnd</v>
      </c>
      <c r="R1077" s="191" t="str">
        <f>INDEX('Policy Characteristics'!L:L,MATCH(PolicyLevers!$C1077,'Policy Characteristics'!$C:$C,0))</f>
        <v>research-and-development.html</v>
      </c>
      <c r="S1077" s="205" t="str">
        <f>INDEX('Policy Characteristics'!M:M,MATCH(PolicyLevers!$C1077,'Policy Characteristics'!$C:$C,0))</f>
        <v>none</v>
      </c>
      <c r="T1077" s="184">
        <f>INDEX('Policy Characteristics'!N:N,MATCH(PolicyLevers!$C1077,'Policy Characteristics'!$C:$C,0))</f>
        <v>0</v>
      </c>
      <c r="U1077" s="181">
        <f>INDEX('Policy Characteristics'!O:O,MATCH(PolicyLevers!$C1077,'Policy Characteristics'!$C:$C,0))</f>
        <v>0</v>
      </c>
    </row>
    <row r="1078" spans="1:21" x14ac:dyDescent="0.25">
      <c r="A1078" s="350" t="str">
        <f>INDEX('Policy Characteristics'!A:A,MATCH(PolicyLevers!$C1078,'Policy Characteristics'!$C:$C,0))</f>
        <v>Research and Development</v>
      </c>
      <c r="B1078" s="354" t="str">
        <f>INDEX('Policy Characteristics'!B:B,MATCH(PolicyLevers!$C1078,'Policy Characteristics'!$C:$C,0))</f>
        <v>Fuel Use Reduction</v>
      </c>
      <c r="C1078" s="189" t="str">
        <f t="shared" si="59"/>
        <v>RnD Electricity Fuel Use Perc Reduction</v>
      </c>
      <c r="D1078" s="191" t="s">
        <v>591</v>
      </c>
      <c r="E1078" s="199"/>
      <c r="F1078" s="191" t="s">
        <v>1117</v>
      </c>
      <c r="G1078" s="184"/>
      <c r="H1078" s="43">
        <v>751</v>
      </c>
      <c r="I1078" s="356" t="s">
        <v>332</v>
      </c>
      <c r="J1078" s="189" t="str">
        <f>INDEX('Policy Characteristics'!D:D,MATCH(PolicyLevers!$C1078,'Policy Characteristics'!$C:$C,0))</f>
        <v>R&amp;D Fuel Use Reductions</v>
      </c>
      <c r="K1078" s="251" t="str">
        <f>INDEX('Policy Characteristics'!E:E,MATCH(PolicyLevers!$C1078,'Policy Characteristics'!$C:$C,0))</f>
        <v>RnD electricity fuel use reduction</v>
      </c>
      <c r="L1078" s="190">
        <f>INDEX('Policy Characteristics'!F:F,MATCH(PolicyLevers!$C1078,'Policy Characteristics'!$C:$C,0))</f>
        <v>0</v>
      </c>
      <c r="M1078" s="190">
        <f>INDEX('Policy Characteristics'!G:G,MATCH(PolicyLevers!$C1078,'Policy Characteristics'!$C:$C,0))</f>
        <v>0.4</v>
      </c>
      <c r="N1078" s="251">
        <f>INDEX('Policy Characteristics'!H:H,MATCH(PolicyLevers!$C1078,'Policy Characteristics'!$C:$C,0))</f>
        <v>0.01</v>
      </c>
      <c r="O1078" s="199" t="str">
        <f>INDEX('Policy Characteristics'!I:I,MATCH(PolicyLevers!$C1078,'Policy Characteristics'!$C:$C,0))</f>
        <v>% reduction in fuel use</v>
      </c>
      <c r="P1078" s="186"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4" t="str">
        <f>INDEX('Policy Characteristics'!K:K,MATCH(PolicyLevers!$C1078,'Policy Characteristics'!$C:$C,0))</f>
        <v>architectural-design.html#rnd</v>
      </c>
      <c r="R1078" s="191" t="str">
        <f>INDEX('Policy Characteristics'!L:L,MATCH(PolicyLevers!$C1078,'Policy Characteristics'!$C:$C,0))</f>
        <v>research-and-development.html</v>
      </c>
      <c r="S1078" s="205" t="str">
        <f>INDEX('Policy Characteristics'!M:M,MATCH(PolicyLevers!$C1078,'Policy Characteristics'!$C:$C,0))</f>
        <v>none</v>
      </c>
      <c r="T1078" s="184">
        <f>INDEX('Policy Characteristics'!N:N,MATCH(PolicyLevers!$C1078,'Policy Characteristics'!$C:$C,0))</f>
        <v>0</v>
      </c>
      <c r="U1078" s="181">
        <f>INDEX('Policy Characteristics'!O:O,MATCH(PolicyLevers!$C1078,'Policy Characteristics'!$C:$C,0))</f>
        <v>0</v>
      </c>
    </row>
    <row r="1079" spans="1:21" x14ac:dyDescent="0.25">
      <c r="A1079" s="350" t="str">
        <f>INDEX('Policy Characteristics'!A:A,MATCH(PolicyLevers!$C1079,'Policy Characteristics'!$C:$C,0))</f>
        <v>Research and Development</v>
      </c>
      <c r="B1079" s="354" t="str">
        <f>INDEX('Policy Characteristics'!B:B,MATCH(PolicyLevers!$C1079,'Policy Characteristics'!$C:$C,0))</f>
        <v>Fuel Use Reduction</v>
      </c>
      <c r="C1079" s="189" t="str">
        <f t="shared" si="59"/>
        <v>RnD Electricity Fuel Use Perc Reduction</v>
      </c>
      <c r="D1079" s="191" t="s">
        <v>594</v>
      </c>
      <c r="E1079" s="199"/>
      <c r="F1079" s="191" t="s">
        <v>1119</v>
      </c>
      <c r="G1079" s="184"/>
      <c r="H1079" s="43">
        <v>752</v>
      </c>
      <c r="I1079" s="356" t="s">
        <v>332</v>
      </c>
      <c r="J1079" s="189" t="str">
        <f>INDEX('Policy Characteristics'!D:D,MATCH(PolicyLevers!$C1079,'Policy Characteristics'!$C:$C,0))</f>
        <v>R&amp;D Fuel Use Reductions</v>
      </c>
      <c r="K1079" s="251" t="str">
        <f>INDEX('Policy Characteristics'!E:E,MATCH(PolicyLevers!$C1079,'Policy Characteristics'!$C:$C,0))</f>
        <v>RnD electricity fuel use reduction</v>
      </c>
      <c r="L1079" s="190">
        <f>INDEX('Policy Characteristics'!F:F,MATCH(PolicyLevers!$C1079,'Policy Characteristics'!$C:$C,0))</f>
        <v>0</v>
      </c>
      <c r="M1079" s="190">
        <f>INDEX('Policy Characteristics'!G:G,MATCH(PolicyLevers!$C1079,'Policy Characteristics'!$C:$C,0))</f>
        <v>0.4</v>
      </c>
      <c r="N1079" s="251">
        <f>INDEX('Policy Characteristics'!H:H,MATCH(PolicyLevers!$C1079,'Policy Characteristics'!$C:$C,0))</f>
        <v>0.01</v>
      </c>
      <c r="O1079" s="199" t="str">
        <f>INDEX('Policy Characteristics'!I:I,MATCH(PolicyLevers!$C1079,'Policy Characteristics'!$C:$C,0))</f>
        <v>% reduction in fuel use</v>
      </c>
      <c r="P1079" s="186"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4" t="str">
        <f>INDEX('Policy Characteristics'!K:K,MATCH(PolicyLevers!$C1079,'Policy Characteristics'!$C:$C,0))</f>
        <v>architectural-design.html#rnd</v>
      </c>
      <c r="R1079" s="191" t="str">
        <f>INDEX('Policy Characteristics'!L:L,MATCH(PolicyLevers!$C1079,'Policy Characteristics'!$C:$C,0))</f>
        <v>research-and-development.html</v>
      </c>
      <c r="S1079" s="205" t="str">
        <f>INDEX('Policy Characteristics'!M:M,MATCH(PolicyLevers!$C1079,'Policy Characteristics'!$C:$C,0))</f>
        <v>none</v>
      </c>
      <c r="T1079" s="184">
        <f>INDEX('Policy Characteristics'!N:N,MATCH(PolicyLevers!$C1079,'Policy Characteristics'!$C:$C,0))</f>
        <v>0</v>
      </c>
      <c r="U1079" s="181">
        <f>INDEX('Policy Characteristics'!O:O,MATCH(PolicyLevers!$C1079,'Policy Characteristics'!$C:$C,0))</f>
        <v>0</v>
      </c>
    </row>
    <row r="1080" spans="1:21" x14ac:dyDescent="0.25">
      <c r="A1080" s="350" t="str">
        <f>INDEX('Policy Characteristics'!A:A,MATCH(PolicyLevers!$C1080,'Policy Characteristics'!$C:$C,0))</f>
        <v>Research and Development</v>
      </c>
      <c r="B1080" s="354" t="str">
        <f>INDEX('Policy Characteristics'!B:B,MATCH(PolicyLevers!$C1080,'Policy Characteristics'!$C:$C,0))</f>
        <v>Fuel Use Reduction</v>
      </c>
      <c r="C1080" s="189" t="str">
        <f t="shared" si="59"/>
        <v>RnD Electricity Fuel Use Perc Reduction</v>
      </c>
      <c r="D1080" s="191" t="s">
        <v>596</v>
      </c>
      <c r="E1080" s="199"/>
      <c r="F1080" s="191" t="s">
        <v>1121</v>
      </c>
      <c r="G1080" s="184"/>
      <c r="H1080" s="43">
        <v>753</v>
      </c>
      <c r="I1080" s="356" t="s">
        <v>332</v>
      </c>
      <c r="J1080" s="189" t="str">
        <f>INDEX('Policy Characteristics'!D:D,MATCH(PolicyLevers!$C1080,'Policy Characteristics'!$C:$C,0))</f>
        <v>R&amp;D Fuel Use Reductions</v>
      </c>
      <c r="K1080" s="251" t="str">
        <f>INDEX('Policy Characteristics'!E:E,MATCH(PolicyLevers!$C1080,'Policy Characteristics'!$C:$C,0))</f>
        <v>RnD electricity fuel use reduction</v>
      </c>
      <c r="L1080" s="190">
        <f>INDEX('Policy Characteristics'!F:F,MATCH(PolicyLevers!$C1080,'Policy Characteristics'!$C:$C,0))</f>
        <v>0</v>
      </c>
      <c r="M1080" s="190">
        <f>INDEX('Policy Characteristics'!G:G,MATCH(PolicyLevers!$C1080,'Policy Characteristics'!$C:$C,0))</f>
        <v>0.4</v>
      </c>
      <c r="N1080" s="251">
        <f>INDEX('Policy Characteristics'!H:H,MATCH(PolicyLevers!$C1080,'Policy Characteristics'!$C:$C,0))</f>
        <v>0.01</v>
      </c>
      <c r="O1080" s="199" t="str">
        <f>INDEX('Policy Characteristics'!I:I,MATCH(PolicyLevers!$C1080,'Policy Characteristics'!$C:$C,0))</f>
        <v>% reduction in fuel use</v>
      </c>
      <c r="P1080" s="186"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4" t="str">
        <f>INDEX('Policy Characteristics'!K:K,MATCH(PolicyLevers!$C1080,'Policy Characteristics'!$C:$C,0))</f>
        <v>architectural-design.html#rnd</v>
      </c>
      <c r="R1080" s="191" t="str">
        <f>INDEX('Policy Characteristics'!L:L,MATCH(PolicyLevers!$C1080,'Policy Characteristics'!$C:$C,0))</f>
        <v>research-and-development.html</v>
      </c>
      <c r="S1080" s="205" t="str">
        <f>INDEX('Policy Characteristics'!M:M,MATCH(PolicyLevers!$C1080,'Policy Characteristics'!$C:$C,0))</f>
        <v>none</v>
      </c>
      <c r="T1080" s="184">
        <f>INDEX('Policy Characteristics'!N:N,MATCH(PolicyLevers!$C1080,'Policy Characteristics'!$C:$C,0))</f>
        <v>0</v>
      </c>
      <c r="U1080" s="181">
        <f>INDEX('Policy Characteristics'!O:O,MATCH(PolicyLevers!$C1080,'Policy Characteristics'!$C:$C,0))</f>
        <v>0</v>
      </c>
    </row>
    <row r="1081" spans="1:21" x14ac:dyDescent="0.25">
      <c r="A1081" s="350" t="str">
        <f>INDEX('Policy Characteristics'!A:A,MATCH(PolicyLevers!$C1081,'Policy Characteristics'!$C:$C,0))</f>
        <v>Research and Development</v>
      </c>
      <c r="B1081" s="354" t="str">
        <f>INDEX('Policy Characteristics'!B:B,MATCH(PolicyLevers!$C1081,'Policy Characteristics'!$C:$C,0))</f>
        <v>Fuel Use Reduction</v>
      </c>
      <c r="C1081" s="189" t="str">
        <f t="shared" si="59"/>
        <v>RnD Electricity Fuel Use Perc Reduction</v>
      </c>
      <c r="D1081" s="191" t="s">
        <v>598</v>
      </c>
      <c r="E1081" s="199"/>
      <c r="F1081" s="191" t="s">
        <v>1123</v>
      </c>
      <c r="G1081" s="184"/>
      <c r="H1081" s="43">
        <v>754</v>
      </c>
      <c r="I1081" s="356" t="s">
        <v>332</v>
      </c>
      <c r="J1081" s="189" t="str">
        <f>INDEX('Policy Characteristics'!D:D,MATCH(PolicyLevers!$C1081,'Policy Characteristics'!$C:$C,0))</f>
        <v>R&amp;D Fuel Use Reductions</v>
      </c>
      <c r="K1081" s="251" t="str">
        <f>INDEX('Policy Characteristics'!E:E,MATCH(PolicyLevers!$C1081,'Policy Characteristics'!$C:$C,0))</f>
        <v>RnD electricity fuel use reduction</v>
      </c>
      <c r="L1081" s="190">
        <f>INDEX('Policy Characteristics'!F:F,MATCH(PolicyLevers!$C1081,'Policy Characteristics'!$C:$C,0))</f>
        <v>0</v>
      </c>
      <c r="M1081" s="190">
        <f>INDEX('Policy Characteristics'!G:G,MATCH(PolicyLevers!$C1081,'Policy Characteristics'!$C:$C,0))</f>
        <v>0.4</v>
      </c>
      <c r="N1081" s="251">
        <f>INDEX('Policy Characteristics'!H:H,MATCH(PolicyLevers!$C1081,'Policy Characteristics'!$C:$C,0))</f>
        <v>0.01</v>
      </c>
      <c r="O1081" s="199" t="str">
        <f>INDEX('Policy Characteristics'!I:I,MATCH(PolicyLevers!$C1081,'Policy Characteristics'!$C:$C,0))</f>
        <v>% reduction in fuel use</v>
      </c>
      <c r="P1081" s="186"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4" t="str">
        <f>INDEX('Policy Characteristics'!K:K,MATCH(PolicyLevers!$C1081,'Policy Characteristics'!$C:$C,0))</f>
        <v>architectural-design.html#rnd</v>
      </c>
      <c r="R1081" s="191" t="str">
        <f>INDEX('Policy Characteristics'!L:L,MATCH(PolicyLevers!$C1081,'Policy Characteristics'!$C:$C,0))</f>
        <v>research-and-development.html</v>
      </c>
      <c r="S1081" s="205" t="str">
        <f>INDEX('Policy Characteristics'!M:M,MATCH(PolicyLevers!$C1081,'Policy Characteristics'!$C:$C,0))</f>
        <v>none</v>
      </c>
      <c r="T1081" s="184">
        <f>INDEX('Policy Characteristics'!N:N,MATCH(PolicyLevers!$C1081,'Policy Characteristics'!$C:$C,0))</f>
        <v>0</v>
      </c>
      <c r="U1081" s="181">
        <f>INDEX('Policy Characteristics'!O:O,MATCH(PolicyLevers!$C1081,'Policy Characteristics'!$C:$C,0))</f>
        <v>0</v>
      </c>
    </row>
    <row r="1082" spans="1:21" x14ac:dyDescent="0.25">
      <c r="A1082" s="350" t="str">
        <f>INDEX('Policy Characteristics'!A:A,MATCH(PolicyLevers!$C1082,'Policy Characteristics'!$C:$C,0))</f>
        <v>Research and Development</v>
      </c>
      <c r="B1082" s="354" t="str">
        <f>INDEX('Policy Characteristics'!B:B,MATCH(PolicyLevers!$C1082,'Policy Characteristics'!$C:$C,0))</f>
        <v>Fuel Use Reduction</v>
      </c>
      <c r="C1082" s="189" t="str">
        <f t="shared" si="59"/>
        <v>RnD Electricity Fuel Use Perc Reduction</v>
      </c>
      <c r="D1082" s="191" t="s">
        <v>600</v>
      </c>
      <c r="E1082" s="199"/>
      <c r="F1082" s="191" t="s">
        <v>1125</v>
      </c>
      <c r="G1082" s="184"/>
      <c r="H1082" s="43">
        <v>124</v>
      </c>
      <c r="I1082" s="356" t="s">
        <v>310</v>
      </c>
      <c r="J1082" s="189" t="str">
        <f>INDEX('Policy Characteristics'!D:D,MATCH(PolicyLevers!$C1082,'Policy Characteristics'!$C:$C,0))</f>
        <v>R&amp;D Fuel Use Reductions</v>
      </c>
      <c r="K1082" s="251" t="str">
        <f>INDEX('Policy Characteristics'!E:E,MATCH(PolicyLevers!$C1082,'Policy Characteristics'!$C:$C,0))</f>
        <v>RnD electricity fuel use reduction</v>
      </c>
      <c r="L1082" s="190">
        <f>INDEX('Policy Characteristics'!F:F,MATCH(PolicyLevers!$C1082,'Policy Characteristics'!$C:$C,0))</f>
        <v>0</v>
      </c>
      <c r="M1082" s="190">
        <f>INDEX('Policy Characteristics'!G:G,MATCH(PolicyLevers!$C1082,'Policy Characteristics'!$C:$C,0))</f>
        <v>0.4</v>
      </c>
      <c r="N1082" s="251">
        <f>INDEX('Policy Characteristics'!H:H,MATCH(PolicyLevers!$C1082,'Policy Characteristics'!$C:$C,0))</f>
        <v>0.01</v>
      </c>
      <c r="O1082" s="199" t="str">
        <f>INDEX('Policy Characteristics'!I:I,MATCH(PolicyLevers!$C1082,'Policy Characteristics'!$C:$C,0))</f>
        <v>% reduction in fuel use</v>
      </c>
      <c r="P1082" s="186"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4" t="str">
        <f>INDEX('Policy Characteristics'!K:K,MATCH(PolicyLevers!$C1082,'Policy Characteristics'!$C:$C,0))</f>
        <v>architectural-design.html#rnd</v>
      </c>
      <c r="R1082" s="191" t="str">
        <f>INDEX('Policy Characteristics'!L:L,MATCH(PolicyLevers!$C1082,'Policy Characteristics'!$C:$C,0))</f>
        <v>research-and-development.html</v>
      </c>
      <c r="S1082" s="205" t="str">
        <f>INDEX('Policy Characteristics'!M:M,MATCH(PolicyLevers!$C1082,'Policy Characteristics'!$C:$C,0))</f>
        <v>none</v>
      </c>
      <c r="T1082" s="184">
        <f>INDEX('Policy Characteristics'!N:N,MATCH(PolicyLevers!$C1082,'Policy Characteristics'!$C:$C,0))</f>
        <v>0</v>
      </c>
      <c r="U1082" s="181">
        <f>INDEX('Policy Characteristics'!O:O,MATCH(PolicyLevers!$C1082,'Policy Characteristics'!$C:$C,0))</f>
        <v>0</v>
      </c>
    </row>
    <row r="1083" spans="1:21" x14ac:dyDescent="0.25">
      <c r="A1083" s="350" t="str">
        <f>INDEX('Policy Characteristics'!A:A,MATCH(PolicyLevers!$C1083,'Policy Characteristics'!$C:$C,0))</f>
        <v>Research and Development</v>
      </c>
      <c r="B1083" s="354" t="str">
        <f>INDEX('Policy Characteristics'!B:B,MATCH(PolicyLevers!$C1083,'Policy Characteristics'!$C:$C,0))</f>
        <v>Fuel Use Reduction</v>
      </c>
      <c r="C1083" s="189" t="str">
        <f t="shared" si="59"/>
        <v>RnD Electricity Fuel Use Perc Reduction</v>
      </c>
      <c r="D1083" s="191" t="s">
        <v>606</v>
      </c>
      <c r="E1083" s="199"/>
      <c r="F1083" s="191" t="s">
        <v>1127</v>
      </c>
      <c r="G1083" s="184"/>
      <c r="H1083" s="43">
        <v>193</v>
      </c>
      <c r="I1083" s="356" t="s">
        <v>310</v>
      </c>
      <c r="J1083" s="189" t="str">
        <f>INDEX('Policy Characteristics'!D:D,MATCH(PolicyLevers!$C1083,'Policy Characteristics'!$C:$C,0))</f>
        <v>R&amp;D Fuel Use Reductions</v>
      </c>
      <c r="K1083" s="251" t="str">
        <f>INDEX('Policy Characteristics'!E:E,MATCH(PolicyLevers!$C1083,'Policy Characteristics'!$C:$C,0))</f>
        <v>RnD electricity fuel use reduction</v>
      </c>
      <c r="L1083" s="190">
        <f>INDEX('Policy Characteristics'!F:F,MATCH(PolicyLevers!$C1083,'Policy Characteristics'!$C:$C,0))</f>
        <v>0</v>
      </c>
      <c r="M1083" s="190">
        <f>INDEX('Policy Characteristics'!G:G,MATCH(PolicyLevers!$C1083,'Policy Characteristics'!$C:$C,0))</f>
        <v>0.4</v>
      </c>
      <c r="N1083" s="251">
        <f>INDEX('Policy Characteristics'!H:H,MATCH(PolicyLevers!$C1083,'Policy Characteristics'!$C:$C,0))</f>
        <v>0.01</v>
      </c>
      <c r="O1083" s="199" t="str">
        <f>INDEX('Policy Characteristics'!I:I,MATCH(PolicyLevers!$C1083,'Policy Characteristics'!$C:$C,0))</f>
        <v>% reduction in fuel use</v>
      </c>
      <c r="P1083" s="186"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4" t="str">
        <f>INDEX('Policy Characteristics'!K:K,MATCH(PolicyLevers!$C1083,'Policy Characteristics'!$C:$C,0))</f>
        <v>architectural-design.html#rnd</v>
      </c>
      <c r="R1083" s="191" t="str">
        <f>INDEX('Policy Characteristics'!L:L,MATCH(PolicyLevers!$C1083,'Policy Characteristics'!$C:$C,0))</f>
        <v>research-and-development.html</v>
      </c>
      <c r="S1083" s="205" t="str">
        <f>INDEX('Policy Characteristics'!M:M,MATCH(PolicyLevers!$C1083,'Policy Characteristics'!$C:$C,0))</f>
        <v>none</v>
      </c>
      <c r="T1083" s="184">
        <f>INDEX('Policy Characteristics'!N:N,MATCH(PolicyLevers!$C1083,'Policy Characteristics'!$C:$C,0))</f>
        <v>0</v>
      </c>
      <c r="U1083" s="181">
        <f>INDEX('Policy Characteristics'!O:O,MATCH(PolicyLevers!$C1083,'Policy Characteristics'!$C:$C,0))</f>
        <v>0</v>
      </c>
    </row>
    <row r="1084" spans="1:21" x14ac:dyDescent="0.25">
      <c r="A1084" s="350" t="str">
        <f>INDEX('Policy Characteristics'!A:A,MATCH(PolicyLevers!$C1084,'Policy Characteristics'!$C:$C,0))</f>
        <v>Research and Development</v>
      </c>
      <c r="B1084" s="354" t="str">
        <f>INDEX('Policy Characteristics'!B:B,MATCH(PolicyLevers!$C1084,'Policy Characteristics'!$C:$C,0))</f>
        <v>Fuel Use Reduction</v>
      </c>
      <c r="C1084" s="189" t="str">
        <f t="shared" ref="C1084:C1085" si="60">C$1075</f>
        <v>RnD Electricity Fuel Use Perc Reduction</v>
      </c>
      <c r="D1084" s="191" t="s">
        <v>608</v>
      </c>
      <c r="E1084" s="199"/>
      <c r="F1084" s="191" t="s">
        <v>1129</v>
      </c>
      <c r="G1084" s="184"/>
      <c r="H1084" s="43">
        <v>181</v>
      </c>
      <c r="I1084" s="356" t="s">
        <v>310</v>
      </c>
      <c r="J1084" s="189" t="str">
        <f>INDEX('Policy Characteristics'!D:D,MATCH(PolicyLevers!$C1084,'Policy Characteristics'!$C:$C,0))</f>
        <v>R&amp;D Fuel Use Reductions</v>
      </c>
      <c r="K1084" s="251" t="str">
        <f>INDEX('Policy Characteristics'!E:E,MATCH(PolicyLevers!$C1084,'Policy Characteristics'!$C:$C,0))</f>
        <v>RnD electricity fuel use reduction</v>
      </c>
      <c r="L1084" s="190">
        <f>INDEX('Policy Characteristics'!F:F,MATCH(PolicyLevers!$C1084,'Policy Characteristics'!$C:$C,0))</f>
        <v>0</v>
      </c>
      <c r="M1084" s="190">
        <f>INDEX('Policy Characteristics'!G:G,MATCH(PolicyLevers!$C1084,'Policy Characteristics'!$C:$C,0))</f>
        <v>0.4</v>
      </c>
      <c r="N1084" s="251">
        <f>INDEX('Policy Characteristics'!H:H,MATCH(PolicyLevers!$C1084,'Policy Characteristics'!$C:$C,0))</f>
        <v>0.01</v>
      </c>
      <c r="O1084" s="199" t="str">
        <f>INDEX('Policy Characteristics'!I:I,MATCH(PolicyLevers!$C1084,'Policy Characteristics'!$C:$C,0))</f>
        <v>% reduction in fuel use</v>
      </c>
      <c r="P1084" s="186"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4" t="str">
        <f>INDEX('Policy Characteristics'!K:K,MATCH(PolicyLevers!$C1084,'Policy Characteristics'!$C:$C,0))</f>
        <v>architectural-design.html#rnd</v>
      </c>
      <c r="R1084" s="191" t="str">
        <f>INDEX('Policy Characteristics'!L:L,MATCH(PolicyLevers!$C1084,'Policy Characteristics'!$C:$C,0))</f>
        <v>research-and-development.html</v>
      </c>
      <c r="S1084" s="205" t="str">
        <f>INDEX('Policy Characteristics'!M:M,MATCH(PolicyLevers!$C1084,'Policy Characteristics'!$C:$C,0))</f>
        <v>none</v>
      </c>
      <c r="T1084" s="184">
        <f>INDEX('Policy Characteristics'!N:N,MATCH(PolicyLevers!$C1084,'Policy Characteristics'!$C:$C,0))</f>
        <v>0</v>
      </c>
      <c r="U1084" s="181">
        <f>INDEX('Policy Characteristics'!O:O,MATCH(PolicyLevers!$C1084,'Policy Characteristics'!$C:$C,0))</f>
        <v>0</v>
      </c>
    </row>
    <row r="1085" spans="1:21" x14ac:dyDescent="0.25">
      <c r="A1085" s="350" t="str">
        <f>INDEX('Policy Characteristics'!A:A,MATCH(PolicyLevers!$C1085,'Policy Characteristics'!$C:$C,0))</f>
        <v>Research and Development</v>
      </c>
      <c r="B1085" s="354" t="str">
        <f>INDEX('Policy Characteristics'!B:B,MATCH(PolicyLevers!$C1085,'Policy Characteristics'!$C:$C,0))</f>
        <v>Fuel Use Reduction</v>
      </c>
      <c r="C1085" s="189" t="str">
        <f t="shared" si="60"/>
        <v>RnD Electricity Fuel Use Perc Reduction</v>
      </c>
      <c r="D1085" s="191" t="s">
        <v>611</v>
      </c>
      <c r="E1085" s="199"/>
      <c r="F1085" s="191" t="s">
        <v>1131</v>
      </c>
      <c r="G1085" s="184"/>
      <c r="H1085" s="43">
        <v>755</v>
      </c>
      <c r="I1085" s="356" t="s">
        <v>332</v>
      </c>
      <c r="J1085" s="189" t="str">
        <f>INDEX('Policy Characteristics'!D:D,MATCH(PolicyLevers!$C1085,'Policy Characteristics'!$C:$C,0))</f>
        <v>R&amp;D Fuel Use Reductions</v>
      </c>
      <c r="K1085" s="251" t="str">
        <f>INDEX('Policy Characteristics'!E:E,MATCH(PolicyLevers!$C1085,'Policy Characteristics'!$C:$C,0))</f>
        <v>RnD electricity fuel use reduction</v>
      </c>
      <c r="L1085" s="190">
        <f>INDEX('Policy Characteristics'!F:F,MATCH(PolicyLevers!$C1085,'Policy Characteristics'!$C:$C,0))</f>
        <v>0</v>
      </c>
      <c r="M1085" s="190">
        <f>INDEX('Policy Characteristics'!G:G,MATCH(PolicyLevers!$C1085,'Policy Characteristics'!$C:$C,0))</f>
        <v>0.4</v>
      </c>
      <c r="N1085" s="251">
        <f>INDEX('Policy Characteristics'!H:H,MATCH(PolicyLevers!$C1085,'Policy Characteristics'!$C:$C,0))</f>
        <v>0.01</v>
      </c>
      <c r="O1085" s="199" t="str">
        <f>INDEX('Policy Characteristics'!I:I,MATCH(PolicyLevers!$C1085,'Policy Characteristics'!$C:$C,0))</f>
        <v>% reduction in fuel use</v>
      </c>
      <c r="P1085" s="186"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4" t="str">
        <f>INDEX('Policy Characteristics'!K:K,MATCH(PolicyLevers!$C1085,'Policy Characteristics'!$C:$C,0))</f>
        <v>architectural-design.html#rnd</v>
      </c>
      <c r="R1085" s="191" t="str">
        <f>INDEX('Policy Characteristics'!L:L,MATCH(PolicyLevers!$C1085,'Policy Characteristics'!$C:$C,0))</f>
        <v>research-and-development.html</v>
      </c>
      <c r="S1085" s="205" t="str">
        <f>INDEX('Policy Characteristics'!M:M,MATCH(PolicyLevers!$C1085,'Policy Characteristics'!$C:$C,0))</f>
        <v>none</v>
      </c>
      <c r="T1085" s="184">
        <f>INDEX('Policy Characteristics'!N:N,MATCH(PolicyLevers!$C1085,'Policy Characteristics'!$C:$C,0))</f>
        <v>0</v>
      </c>
      <c r="U1085" s="181">
        <f>INDEX('Policy Characteristics'!O:O,MATCH(PolicyLevers!$C1085,'Policy Characteristics'!$C:$C,0))</f>
        <v>0</v>
      </c>
    </row>
    <row r="1086" spans="1:21" x14ac:dyDescent="0.25">
      <c r="A1086" s="350" t="str">
        <f>INDEX('Policy Characteristics'!A:A,MATCH(PolicyLevers!$C1086,'Policy Characteristics'!$C:$C,0))</f>
        <v>Research and Development</v>
      </c>
      <c r="B1086" s="354" t="str">
        <f>INDEX('Policy Characteristics'!B:B,MATCH(PolicyLevers!$C1086,'Policy Characteristics'!$C:$C,0))</f>
        <v>Fuel Use Reduction</v>
      </c>
      <c r="C1086" s="181" t="s">
        <v>1202</v>
      </c>
      <c r="D1086" s="181" t="s">
        <v>2098</v>
      </c>
      <c r="E1086" s="184"/>
      <c r="F1086" s="191" t="s">
        <v>2097</v>
      </c>
      <c r="G1086" s="184"/>
      <c r="H1086" s="43">
        <v>1487</v>
      </c>
      <c r="I1086" s="356" t="s">
        <v>310</v>
      </c>
      <c r="J1086" s="189" t="str">
        <f>INDEX('Policy Characteristics'!D:D,MATCH(PolicyLevers!$C1086,'Policy Characteristics'!$C:$C,0))</f>
        <v>R&amp;D Fuel Use Reductions</v>
      </c>
      <c r="K1086" s="181" t="str">
        <f>INDEX('Policy Characteristics'!E:E,MATCH(PolicyLevers!$C1086,'Policy Characteristics'!$C:$C,0))</f>
        <v>RnD industry fuel use reduction</v>
      </c>
      <c r="L1086" s="204">
        <f>INDEX('Policy Characteristics'!F:F,MATCH(PolicyLevers!$C1086,'Policy Characteristics'!$C:$C,0))</f>
        <v>0</v>
      </c>
      <c r="M1086" s="204">
        <f>INDEX('Policy Characteristics'!G:G,MATCH(PolicyLevers!$C1086,'Policy Characteristics'!$C:$C,0))</f>
        <v>0.4</v>
      </c>
      <c r="N1086" s="250">
        <f>INDEX('Policy Characteristics'!H:H,MATCH(PolicyLevers!$C1086,'Policy Characteristics'!$C:$C,0))</f>
        <v>0.01</v>
      </c>
      <c r="O1086" s="184" t="str">
        <f>INDEX('Policy Characteristics'!I:I,MATCH(PolicyLevers!$C1086,'Policy Characteristics'!$C:$C,0))</f>
        <v>% reduction in fuel use</v>
      </c>
      <c r="P1086" s="184"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4" t="str">
        <f>INDEX('Policy Characteristics'!K:K,MATCH(PolicyLevers!$C1086,'Policy Characteristics'!$C:$C,0))</f>
        <v>architectural-design.html#rnd</v>
      </c>
      <c r="R1086" s="191" t="str">
        <f>INDEX('Policy Characteristics'!L:L,MATCH(PolicyLevers!$C1086,'Policy Characteristics'!$C:$C,0))</f>
        <v>research-and-development.html</v>
      </c>
      <c r="S1086" s="205" t="str">
        <f>INDEX('Policy Characteristics'!M:M,MATCH(PolicyLevers!$C1086,'Policy Characteristics'!$C:$C,0))</f>
        <v>none</v>
      </c>
      <c r="T1086" s="184">
        <f>INDEX('Policy Characteristics'!N:N,MATCH(PolicyLevers!$C1086,'Policy Characteristics'!$C:$C,0))</f>
        <v>0</v>
      </c>
      <c r="U1086" s="181">
        <f>INDEX('Policy Characteristics'!O:O,MATCH(PolicyLevers!$C1086,'Policy Characteristics'!$C:$C,0))</f>
        <v>0</v>
      </c>
    </row>
    <row r="1087" spans="1:21" x14ac:dyDescent="0.25">
      <c r="A1087" s="350" t="str">
        <f>INDEX('Policy Characteristics'!A:A,MATCH(PolicyLevers!$C1087,'Policy Characteristics'!$C:$C,0))</f>
        <v>Research and Development</v>
      </c>
      <c r="B1087" s="354" t="str">
        <f>INDEX('Policy Characteristics'!B:B,MATCH(PolicyLevers!$C1087,'Policy Characteristics'!$C:$C,0))</f>
        <v>Fuel Use Reduction</v>
      </c>
      <c r="C1087" s="189" t="str">
        <f t="shared" ref="C1087:C1110" si="61">C$1086</f>
        <v>RnD Industry Fuel Use Perc Reduction</v>
      </c>
      <c r="D1087" s="181" t="s">
        <v>2096</v>
      </c>
      <c r="E1087" s="184"/>
      <c r="F1087" s="191" t="s">
        <v>2095</v>
      </c>
      <c r="G1087" s="184"/>
      <c r="H1087" s="43">
        <v>1488</v>
      </c>
      <c r="I1087" s="356" t="s">
        <v>310</v>
      </c>
      <c r="J1087" s="189" t="str">
        <f>INDEX('Policy Characteristics'!D:D,MATCH(PolicyLevers!$C1087,'Policy Characteristics'!$C:$C,0))</f>
        <v>R&amp;D Fuel Use Reductions</v>
      </c>
      <c r="K1087" s="251" t="str">
        <f>INDEX('Policy Characteristics'!E:E,MATCH(PolicyLevers!$C1087,'Policy Characteristics'!$C:$C,0))</f>
        <v>RnD industry fuel use reduction</v>
      </c>
      <c r="L1087" s="190">
        <f>INDEX('Policy Characteristics'!F:F,MATCH(PolicyLevers!$C1087,'Policy Characteristics'!$C:$C,0))</f>
        <v>0</v>
      </c>
      <c r="M1087" s="190">
        <f>INDEX('Policy Characteristics'!G:G,MATCH(PolicyLevers!$C1087,'Policy Characteristics'!$C:$C,0))</f>
        <v>0.4</v>
      </c>
      <c r="N1087" s="251">
        <f>INDEX('Policy Characteristics'!H:H,MATCH(PolicyLevers!$C1087,'Policy Characteristics'!$C:$C,0))</f>
        <v>0.01</v>
      </c>
      <c r="O1087" s="199" t="str">
        <f>INDEX('Policy Characteristics'!I:I,MATCH(PolicyLevers!$C1087,'Policy Characteristics'!$C:$C,0))</f>
        <v>% reduction in fuel use</v>
      </c>
      <c r="P1087" s="199"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199" t="str">
        <f>INDEX('Policy Characteristics'!K:K,MATCH(PolicyLevers!$C1087,'Policy Characteristics'!$C:$C,0))</f>
        <v>architectural-design.html#rnd</v>
      </c>
      <c r="R1087" s="258" t="str">
        <f>INDEX('Policy Characteristics'!L:L,MATCH(PolicyLevers!$C1087,'Policy Characteristics'!$C:$C,0))</f>
        <v>research-and-development.html</v>
      </c>
      <c r="S1087" s="199" t="str">
        <f>INDEX('Policy Characteristics'!M:M,MATCH(PolicyLevers!$C1087,'Policy Characteristics'!$C:$C,0))</f>
        <v>none</v>
      </c>
      <c r="T1087" s="184">
        <f>INDEX('Policy Characteristics'!N:N,MATCH(PolicyLevers!$C1087,'Policy Characteristics'!$C:$C,0))</f>
        <v>0</v>
      </c>
      <c r="U1087" s="181">
        <f>INDEX('Policy Characteristics'!O:O,MATCH(PolicyLevers!$C1087,'Policy Characteristics'!$C:$C,0))</f>
        <v>0</v>
      </c>
    </row>
    <row r="1088" spans="1:21" x14ac:dyDescent="0.25">
      <c r="A1088" s="350" t="str">
        <f>INDEX('Policy Characteristics'!A:A,MATCH(PolicyLevers!$C1088,'Policy Characteristics'!$C:$C,0))</f>
        <v>Research and Development</v>
      </c>
      <c r="B1088" s="354" t="str">
        <f>INDEX('Policy Characteristics'!B:B,MATCH(PolicyLevers!$C1088,'Policy Characteristics'!$C:$C,0))</f>
        <v>Fuel Use Reduction</v>
      </c>
      <c r="C1088" s="189" t="str">
        <f t="shared" si="61"/>
        <v>RnD Industry Fuel Use Perc Reduction</v>
      </c>
      <c r="D1088" s="181" t="s">
        <v>2094</v>
      </c>
      <c r="E1088" s="184"/>
      <c r="F1088" s="191" t="s">
        <v>2093</v>
      </c>
      <c r="G1088" s="184"/>
      <c r="H1088" s="43">
        <v>1489</v>
      </c>
      <c r="I1088" s="356" t="s">
        <v>310</v>
      </c>
      <c r="J1088" s="189" t="str">
        <f>INDEX('Policy Characteristics'!D:D,MATCH(PolicyLevers!$C1088,'Policy Characteristics'!$C:$C,0))</f>
        <v>R&amp;D Fuel Use Reductions</v>
      </c>
      <c r="K1088" s="251" t="str">
        <f>INDEX('Policy Characteristics'!E:E,MATCH(PolicyLevers!$C1088,'Policy Characteristics'!$C:$C,0))</f>
        <v>RnD industry fuel use reduction</v>
      </c>
      <c r="L1088" s="190">
        <f>INDEX('Policy Characteristics'!F:F,MATCH(PolicyLevers!$C1088,'Policy Characteristics'!$C:$C,0))</f>
        <v>0</v>
      </c>
      <c r="M1088" s="190">
        <f>INDEX('Policy Characteristics'!G:G,MATCH(PolicyLevers!$C1088,'Policy Characteristics'!$C:$C,0))</f>
        <v>0.4</v>
      </c>
      <c r="N1088" s="251">
        <f>INDEX('Policy Characteristics'!H:H,MATCH(PolicyLevers!$C1088,'Policy Characteristics'!$C:$C,0))</f>
        <v>0.01</v>
      </c>
      <c r="O1088" s="199" t="str">
        <f>INDEX('Policy Characteristics'!I:I,MATCH(PolicyLevers!$C1088,'Policy Characteristics'!$C:$C,0))</f>
        <v>% reduction in fuel use</v>
      </c>
      <c r="P1088" s="199"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199" t="str">
        <f>INDEX('Policy Characteristics'!K:K,MATCH(PolicyLevers!$C1088,'Policy Characteristics'!$C:$C,0))</f>
        <v>architectural-design.html#rnd</v>
      </c>
      <c r="R1088" s="258" t="str">
        <f>INDEX('Policy Characteristics'!L:L,MATCH(PolicyLevers!$C1088,'Policy Characteristics'!$C:$C,0))</f>
        <v>research-and-development.html</v>
      </c>
      <c r="S1088" s="199" t="str">
        <f>INDEX('Policy Characteristics'!M:M,MATCH(PolicyLevers!$C1088,'Policy Characteristics'!$C:$C,0))</f>
        <v>none</v>
      </c>
      <c r="T1088" s="184">
        <f>INDEX('Policy Characteristics'!N:N,MATCH(PolicyLevers!$C1088,'Policy Characteristics'!$C:$C,0))</f>
        <v>0</v>
      </c>
      <c r="U1088" s="181">
        <f>INDEX('Policy Characteristics'!O:O,MATCH(PolicyLevers!$C1088,'Policy Characteristics'!$C:$C,0))</f>
        <v>0</v>
      </c>
    </row>
    <row r="1089" spans="1:21" x14ac:dyDescent="0.25">
      <c r="A1089" s="350" t="str">
        <f>INDEX('Policy Characteristics'!A:A,MATCH(PolicyLevers!$C1089,'Policy Characteristics'!$C:$C,0))</f>
        <v>Research and Development</v>
      </c>
      <c r="B1089" s="354" t="str">
        <f>INDEX('Policy Characteristics'!B:B,MATCH(PolicyLevers!$C1089,'Policy Characteristics'!$C:$C,0))</f>
        <v>Fuel Use Reduction</v>
      </c>
      <c r="C1089" s="189" t="str">
        <f t="shared" si="61"/>
        <v>RnD Industry Fuel Use Perc Reduction</v>
      </c>
      <c r="D1089" s="181" t="s">
        <v>2092</v>
      </c>
      <c r="E1089" s="184"/>
      <c r="F1089" s="191" t="s">
        <v>2091</v>
      </c>
      <c r="G1089" s="184"/>
      <c r="H1089" s="43">
        <v>1490</v>
      </c>
      <c r="I1089" s="356" t="s">
        <v>310</v>
      </c>
      <c r="J1089" s="189" t="str">
        <f>INDEX('Policy Characteristics'!D:D,MATCH(PolicyLevers!$C1089,'Policy Characteristics'!$C:$C,0))</f>
        <v>R&amp;D Fuel Use Reductions</v>
      </c>
      <c r="K1089" s="251" t="str">
        <f>INDEX('Policy Characteristics'!E:E,MATCH(PolicyLevers!$C1089,'Policy Characteristics'!$C:$C,0))</f>
        <v>RnD industry fuel use reduction</v>
      </c>
      <c r="L1089" s="190">
        <f>INDEX('Policy Characteristics'!F:F,MATCH(PolicyLevers!$C1089,'Policy Characteristics'!$C:$C,0))</f>
        <v>0</v>
      </c>
      <c r="M1089" s="190">
        <f>INDEX('Policy Characteristics'!G:G,MATCH(PolicyLevers!$C1089,'Policy Characteristics'!$C:$C,0))</f>
        <v>0.4</v>
      </c>
      <c r="N1089" s="251">
        <f>INDEX('Policy Characteristics'!H:H,MATCH(PolicyLevers!$C1089,'Policy Characteristics'!$C:$C,0))</f>
        <v>0.01</v>
      </c>
      <c r="O1089" s="199" t="str">
        <f>INDEX('Policy Characteristics'!I:I,MATCH(PolicyLevers!$C1089,'Policy Characteristics'!$C:$C,0))</f>
        <v>% reduction in fuel use</v>
      </c>
      <c r="P1089" s="199"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199" t="str">
        <f>INDEX('Policy Characteristics'!K:K,MATCH(PolicyLevers!$C1089,'Policy Characteristics'!$C:$C,0))</f>
        <v>architectural-design.html#rnd</v>
      </c>
      <c r="R1089" s="258" t="str">
        <f>INDEX('Policy Characteristics'!L:L,MATCH(PolicyLevers!$C1089,'Policy Characteristics'!$C:$C,0))</f>
        <v>research-and-development.html</v>
      </c>
      <c r="S1089" s="199" t="str">
        <f>INDEX('Policy Characteristics'!M:M,MATCH(PolicyLevers!$C1089,'Policy Characteristics'!$C:$C,0))</f>
        <v>none</v>
      </c>
      <c r="T1089" s="184">
        <f>INDEX('Policy Characteristics'!N:N,MATCH(PolicyLevers!$C1089,'Policy Characteristics'!$C:$C,0))</f>
        <v>0</v>
      </c>
      <c r="U1089" s="181">
        <f>INDEX('Policy Characteristics'!O:O,MATCH(PolicyLevers!$C1089,'Policy Characteristics'!$C:$C,0))</f>
        <v>0</v>
      </c>
    </row>
    <row r="1090" spans="1:21" x14ac:dyDescent="0.25">
      <c r="A1090" s="350" t="str">
        <f>INDEX('Policy Characteristics'!A:A,MATCH(PolicyLevers!$C1090,'Policy Characteristics'!$C:$C,0))</f>
        <v>Research and Development</v>
      </c>
      <c r="B1090" s="354" t="str">
        <f>INDEX('Policy Characteristics'!B:B,MATCH(PolicyLevers!$C1090,'Policy Characteristics'!$C:$C,0))</f>
        <v>Fuel Use Reduction</v>
      </c>
      <c r="C1090" s="189" t="str">
        <f t="shared" si="61"/>
        <v>RnD Industry Fuel Use Perc Reduction</v>
      </c>
      <c r="D1090" s="181" t="s">
        <v>2090</v>
      </c>
      <c r="E1090" s="184"/>
      <c r="F1090" s="191" t="s">
        <v>2089</v>
      </c>
      <c r="G1090" s="184"/>
      <c r="H1090" s="43">
        <v>1491</v>
      </c>
      <c r="I1090" s="356" t="s">
        <v>310</v>
      </c>
      <c r="J1090" s="189" t="str">
        <f>INDEX('Policy Characteristics'!D:D,MATCH(PolicyLevers!$C1090,'Policy Characteristics'!$C:$C,0))</f>
        <v>R&amp;D Fuel Use Reductions</v>
      </c>
      <c r="K1090" s="251" t="str">
        <f>INDEX('Policy Characteristics'!E:E,MATCH(PolicyLevers!$C1090,'Policy Characteristics'!$C:$C,0))</f>
        <v>RnD industry fuel use reduction</v>
      </c>
      <c r="L1090" s="190">
        <f>INDEX('Policy Characteristics'!F:F,MATCH(PolicyLevers!$C1090,'Policy Characteristics'!$C:$C,0))</f>
        <v>0</v>
      </c>
      <c r="M1090" s="190">
        <f>INDEX('Policy Characteristics'!G:G,MATCH(PolicyLevers!$C1090,'Policy Characteristics'!$C:$C,0))</f>
        <v>0.4</v>
      </c>
      <c r="N1090" s="251">
        <f>INDEX('Policy Characteristics'!H:H,MATCH(PolicyLevers!$C1090,'Policy Characteristics'!$C:$C,0))</f>
        <v>0.01</v>
      </c>
      <c r="O1090" s="199" t="str">
        <f>INDEX('Policy Characteristics'!I:I,MATCH(PolicyLevers!$C1090,'Policy Characteristics'!$C:$C,0))</f>
        <v>% reduction in fuel use</v>
      </c>
      <c r="P1090" s="199"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199" t="str">
        <f>INDEX('Policy Characteristics'!K:K,MATCH(PolicyLevers!$C1090,'Policy Characteristics'!$C:$C,0))</f>
        <v>architectural-design.html#rnd</v>
      </c>
      <c r="R1090" s="258" t="str">
        <f>INDEX('Policy Characteristics'!L:L,MATCH(PolicyLevers!$C1090,'Policy Characteristics'!$C:$C,0))</f>
        <v>research-and-development.html</v>
      </c>
      <c r="S1090" s="199" t="str">
        <f>INDEX('Policy Characteristics'!M:M,MATCH(PolicyLevers!$C1090,'Policy Characteristics'!$C:$C,0))</f>
        <v>none</v>
      </c>
      <c r="T1090" s="184">
        <f>INDEX('Policy Characteristics'!N:N,MATCH(PolicyLevers!$C1090,'Policy Characteristics'!$C:$C,0))</f>
        <v>0</v>
      </c>
      <c r="U1090" s="181">
        <f>INDEX('Policy Characteristics'!O:O,MATCH(PolicyLevers!$C1090,'Policy Characteristics'!$C:$C,0))</f>
        <v>0</v>
      </c>
    </row>
    <row r="1091" spans="1:21" x14ac:dyDescent="0.25">
      <c r="A1091" s="350" t="str">
        <f>INDEX('Policy Characteristics'!A:A,MATCH(PolicyLevers!$C1091,'Policy Characteristics'!$C:$C,0))</f>
        <v>Research and Development</v>
      </c>
      <c r="B1091" s="354" t="str">
        <f>INDEX('Policy Characteristics'!B:B,MATCH(PolicyLevers!$C1091,'Policy Characteristics'!$C:$C,0))</f>
        <v>Fuel Use Reduction</v>
      </c>
      <c r="C1091" s="189" t="str">
        <f t="shared" si="61"/>
        <v>RnD Industry Fuel Use Perc Reduction</v>
      </c>
      <c r="D1091" s="181" t="s">
        <v>2088</v>
      </c>
      <c r="E1091" s="184"/>
      <c r="F1091" s="191" t="s">
        <v>2087</v>
      </c>
      <c r="G1091" s="184"/>
      <c r="H1091" s="43">
        <v>1492</v>
      </c>
      <c r="I1091" s="356" t="s">
        <v>310</v>
      </c>
      <c r="J1091" s="189" t="str">
        <f>INDEX('Policy Characteristics'!D:D,MATCH(PolicyLevers!$C1091,'Policy Characteristics'!$C:$C,0))</f>
        <v>R&amp;D Fuel Use Reductions</v>
      </c>
      <c r="K1091" s="251" t="str">
        <f>INDEX('Policy Characteristics'!E:E,MATCH(PolicyLevers!$C1091,'Policy Characteristics'!$C:$C,0))</f>
        <v>RnD industry fuel use reduction</v>
      </c>
      <c r="L1091" s="190">
        <f>INDEX('Policy Characteristics'!F:F,MATCH(PolicyLevers!$C1091,'Policy Characteristics'!$C:$C,0))</f>
        <v>0</v>
      </c>
      <c r="M1091" s="190">
        <f>INDEX('Policy Characteristics'!G:G,MATCH(PolicyLevers!$C1091,'Policy Characteristics'!$C:$C,0))</f>
        <v>0.4</v>
      </c>
      <c r="N1091" s="251">
        <f>INDEX('Policy Characteristics'!H:H,MATCH(PolicyLevers!$C1091,'Policy Characteristics'!$C:$C,0))</f>
        <v>0.01</v>
      </c>
      <c r="O1091" s="199" t="str">
        <f>INDEX('Policy Characteristics'!I:I,MATCH(PolicyLevers!$C1091,'Policy Characteristics'!$C:$C,0))</f>
        <v>% reduction in fuel use</v>
      </c>
      <c r="P1091" s="199"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199" t="str">
        <f>INDEX('Policy Characteristics'!K:K,MATCH(PolicyLevers!$C1091,'Policy Characteristics'!$C:$C,0))</f>
        <v>architectural-design.html#rnd</v>
      </c>
      <c r="R1091" s="258" t="str">
        <f>INDEX('Policy Characteristics'!L:L,MATCH(PolicyLevers!$C1091,'Policy Characteristics'!$C:$C,0))</f>
        <v>research-and-development.html</v>
      </c>
      <c r="S1091" s="199" t="str">
        <f>INDEX('Policy Characteristics'!M:M,MATCH(PolicyLevers!$C1091,'Policy Characteristics'!$C:$C,0))</f>
        <v>none</v>
      </c>
      <c r="T1091" s="184">
        <f>INDEX('Policy Characteristics'!N:N,MATCH(PolicyLevers!$C1091,'Policy Characteristics'!$C:$C,0))</f>
        <v>0</v>
      </c>
      <c r="U1091" s="181">
        <f>INDEX('Policy Characteristics'!O:O,MATCH(PolicyLevers!$C1091,'Policy Characteristics'!$C:$C,0))</f>
        <v>0</v>
      </c>
    </row>
    <row r="1092" spans="1:21" x14ac:dyDescent="0.25">
      <c r="A1092" s="350" t="str">
        <f>INDEX('Policy Characteristics'!A:A,MATCH(PolicyLevers!$C1092,'Policy Characteristics'!$C:$C,0))</f>
        <v>Research and Development</v>
      </c>
      <c r="B1092" s="354" t="str">
        <f>INDEX('Policy Characteristics'!B:B,MATCH(PolicyLevers!$C1092,'Policy Characteristics'!$C:$C,0))</f>
        <v>Fuel Use Reduction</v>
      </c>
      <c r="C1092" s="189" t="str">
        <f t="shared" si="61"/>
        <v>RnD Industry Fuel Use Perc Reduction</v>
      </c>
      <c r="D1092" s="181" t="s">
        <v>2086</v>
      </c>
      <c r="E1092" s="184"/>
      <c r="F1092" s="191" t="s">
        <v>2085</v>
      </c>
      <c r="G1092" s="184"/>
      <c r="H1092" s="43">
        <v>1493</v>
      </c>
      <c r="I1092" s="356" t="s">
        <v>310</v>
      </c>
      <c r="J1092" s="189" t="str">
        <f>INDEX('Policy Characteristics'!D:D,MATCH(PolicyLevers!$C1092,'Policy Characteristics'!$C:$C,0))</f>
        <v>R&amp;D Fuel Use Reductions</v>
      </c>
      <c r="K1092" s="251" t="str">
        <f>INDEX('Policy Characteristics'!E:E,MATCH(PolicyLevers!$C1092,'Policy Characteristics'!$C:$C,0))</f>
        <v>RnD industry fuel use reduction</v>
      </c>
      <c r="L1092" s="190">
        <f>INDEX('Policy Characteristics'!F:F,MATCH(PolicyLevers!$C1092,'Policy Characteristics'!$C:$C,0))</f>
        <v>0</v>
      </c>
      <c r="M1092" s="190">
        <f>INDEX('Policy Characteristics'!G:G,MATCH(PolicyLevers!$C1092,'Policy Characteristics'!$C:$C,0))</f>
        <v>0.4</v>
      </c>
      <c r="N1092" s="251">
        <f>INDEX('Policy Characteristics'!H:H,MATCH(PolicyLevers!$C1092,'Policy Characteristics'!$C:$C,0))</f>
        <v>0.01</v>
      </c>
      <c r="O1092" s="199" t="str">
        <f>INDEX('Policy Characteristics'!I:I,MATCH(PolicyLevers!$C1092,'Policy Characteristics'!$C:$C,0))</f>
        <v>% reduction in fuel use</v>
      </c>
      <c r="P1092" s="199"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199" t="str">
        <f>INDEX('Policy Characteristics'!K:K,MATCH(PolicyLevers!$C1092,'Policy Characteristics'!$C:$C,0))</f>
        <v>architectural-design.html#rnd</v>
      </c>
      <c r="R1092" s="258" t="str">
        <f>INDEX('Policy Characteristics'!L:L,MATCH(PolicyLevers!$C1092,'Policy Characteristics'!$C:$C,0))</f>
        <v>research-and-development.html</v>
      </c>
      <c r="S1092" s="199" t="str">
        <f>INDEX('Policy Characteristics'!M:M,MATCH(PolicyLevers!$C1092,'Policy Characteristics'!$C:$C,0))</f>
        <v>none</v>
      </c>
      <c r="T1092" s="184">
        <f>INDEX('Policy Characteristics'!N:N,MATCH(PolicyLevers!$C1092,'Policy Characteristics'!$C:$C,0))</f>
        <v>0</v>
      </c>
      <c r="U1092" s="181">
        <f>INDEX('Policy Characteristics'!O:O,MATCH(PolicyLevers!$C1092,'Policy Characteristics'!$C:$C,0))</f>
        <v>0</v>
      </c>
    </row>
    <row r="1093" spans="1:21" x14ac:dyDescent="0.25">
      <c r="A1093" s="350" t="str">
        <f>INDEX('Policy Characteristics'!A:A,MATCH(PolicyLevers!$C1093,'Policy Characteristics'!$C:$C,0))</f>
        <v>Research and Development</v>
      </c>
      <c r="B1093" s="354" t="str">
        <f>INDEX('Policy Characteristics'!B:B,MATCH(PolicyLevers!$C1093,'Policy Characteristics'!$C:$C,0))</f>
        <v>Fuel Use Reduction</v>
      </c>
      <c r="C1093" s="189" t="str">
        <f t="shared" si="61"/>
        <v>RnD Industry Fuel Use Perc Reduction</v>
      </c>
      <c r="D1093" s="181" t="s">
        <v>2084</v>
      </c>
      <c r="E1093" s="184"/>
      <c r="F1093" s="191" t="s">
        <v>2083</v>
      </c>
      <c r="G1093" s="184"/>
      <c r="H1093" s="43">
        <v>1494</v>
      </c>
      <c r="I1093" s="356" t="s">
        <v>310</v>
      </c>
      <c r="J1093" s="189" t="str">
        <f>INDEX('Policy Characteristics'!D:D,MATCH(PolicyLevers!$C1093,'Policy Characteristics'!$C:$C,0))</f>
        <v>R&amp;D Fuel Use Reductions</v>
      </c>
      <c r="K1093" s="251" t="str">
        <f>INDEX('Policy Characteristics'!E:E,MATCH(PolicyLevers!$C1093,'Policy Characteristics'!$C:$C,0))</f>
        <v>RnD industry fuel use reduction</v>
      </c>
      <c r="L1093" s="190">
        <f>INDEX('Policy Characteristics'!F:F,MATCH(PolicyLevers!$C1093,'Policy Characteristics'!$C:$C,0))</f>
        <v>0</v>
      </c>
      <c r="M1093" s="190">
        <f>INDEX('Policy Characteristics'!G:G,MATCH(PolicyLevers!$C1093,'Policy Characteristics'!$C:$C,0))</f>
        <v>0.4</v>
      </c>
      <c r="N1093" s="251">
        <f>INDEX('Policy Characteristics'!H:H,MATCH(PolicyLevers!$C1093,'Policy Characteristics'!$C:$C,0))</f>
        <v>0.01</v>
      </c>
      <c r="O1093" s="199" t="str">
        <f>INDEX('Policy Characteristics'!I:I,MATCH(PolicyLevers!$C1093,'Policy Characteristics'!$C:$C,0))</f>
        <v>% reduction in fuel use</v>
      </c>
      <c r="P1093" s="199"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199" t="str">
        <f>INDEX('Policy Characteristics'!K:K,MATCH(PolicyLevers!$C1093,'Policy Characteristics'!$C:$C,0))</f>
        <v>architectural-design.html#rnd</v>
      </c>
      <c r="R1093" s="258" t="str">
        <f>INDEX('Policy Characteristics'!L:L,MATCH(PolicyLevers!$C1093,'Policy Characteristics'!$C:$C,0))</f>
        <v>research-and-development.html</v>
      </c>
      <c r="S1093" s="199" t="str">
        <f>INDEX('Policy Characteristics'!M:M,MATCH(PolicyLevers!$C1093,'Policy Characteristics'!$C:$C,0))</f>
        <v>none</v>
      </c>
      <c r="T1093" s="184">
        <f>INDEX('Policy Characteristics'!N:N,MATCH(PolicyLevers!$C1093,'Policy Characteristics'!$C:$C,0))</f>
        <v>0</v>
      </c>
      <c r="U1093" s="181">
        <f>INDEX('Policy Characteristics'!O:O,MATCH(PolicyLevers!$C1093,'Policy Characteristics'!$C:$C,0))</f>
        <v>0</v>
      </c>
    </row>
    <row r="1094" spans="1:21" x14ac:dyDescent="0.25">
      <c r="A1094" s="350" t="str">
        <f>INDEX('Policy Characteristics'!A:A,MATCH(PolicyLevers!$C1094,'Policy Characteristics'!$C:$C,0))</f>
        <v>Research and Development</v>
      </c>
      <c r="B1094" s="354" t="str">
        <f>INDEX('Policy Characteristics'!B:B,MATCH(PolicyLevers!$C1094,'Policy Characteristics'!$C:$C,0))</f>
        <v>Fuel Use Reduction</v>
      </c>
      <c r="C1094" s="189" t="str">
        <f t="shared" si="61"/>
        <v>RnD Industry Fuel Use Perc Reduction</v>
      </c>
      <c r="D1094" s="181" t="s">
        <v>2082</v>
      </c>
      <c r="E1094" s="184"/>
      <c r="F1094" s="191" t="s">
        <v>2081</v>
      </c>
      <c r="G1094" s="184"/>
      <c r="H1094" s="43">
        <v>1495</v>
      </c>
      <c r="I1094" s="356" t="s">
        <v>310</v>
      </c>
      <c r="J1094" s="189" t="str">
        <f>INDEX('Policy Characteristics'!D:D,MATCH(PolicyLevers!$C1094,'Policy Characteristics'!$C:$C,0))</f>
        <v>R&amp;D Fuel Use Reductions</v>
      </c>
      <c r="K1094" s="251" t="str">
        <f>INDEX('Policy Characteristics'!E:E,MATCH(PolicyLevers!$C1094,'Policy Characteristics'!$C:$C,0))</f>
        <v>RnD industry fuel use reduction</v>
      </c>
      <c r="L1094" s="190">
        <f>INDEX('Policy Characteristics'!F:F,MATCH(PolicyLevers!$C1094,'Policy Characteristics'!$C:$C,0))</f>
        <v>0</v>
      </c>
      <c r="M1094" s="190">
        <f>INDEX('Policy Characteristics'!G:G,MATCH(PolicyLevers!$C1094,'Policy Characteristics'!$C:$C,0))</f>
        <v>0.4</v>
      </c>
      <c r="N1094" s="251">
        <f>INDEX('Policy Characteristics'!H:H,MATCH(PolicyLevers!$C1094,'Policy Characteristics'!$C:$C,0))</f>
        <v>0.01</v>
      </c>
      <c r="O1094" s="199" t="str">
        <f>INDEX('Policy Characteristics'!I:I,MATCH(PolicyLevers!$C1094,'Policy Characteristics'!$C:$C,0))</f>
        <v>% reduction in fuel use</v>
      </c>
      <c r="P1094" s="199"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199" t="str">
        <f>INDEX('Policy Characteristics'!K:K,MATCH(PolicyLevers!$C1094,'Policy Characteristics'!$C:$C,0))</f>
        <v>architectural-design.html#rnd</v>
      </c>
      <c r="R1094" s="258" t="str">
        <f>INDEX('Policy Characteristics'!L:L,MATCH(PolicyLevers!$C1094,'Policy Characteristics'!$C:$C,0))</f>
        <v>research-and-development.html</v>
      </c>
      <c r="S1094" s="199" t="str">
        <f>INDEX('Policy Characteristics'!M:M,MATCH(PolicyLevers!$C1094,'Policy Characteristics'!$C:$C,0))</f>
        <v>none</v>
      </c>
      <c r="T1094" s="184">
        <f>INDEX('Policy Characteristics'!N:N,MATCH(PolicyLevers!$C1094,'Policy Characteristics'!$C:$C,0))</f>
        <v>0</v>
      </c>
      <c r="U1094" s="181">
        <f>INDEX('Policy Characteristics'!O:O,MATCH(PolicyLevers!$C1094,'Policy Characteristics'!$C:$C,0))</f>
        <v>0</v>
      </c>
    </row>
    <row r="1095" spans="1:21" x14ac:dyDescent="0.25">
      <c r="A1095" s="350" t="str">
        <f>INDEX('Policy Characteristics'!A:A,MATCH(PolicyLevers!$C1095,'Policy Characteristics'!$C:$C,0))</f>
        <v>Research and Development</v>
      </c>
      <c r="B1095" s="354" t="str">
        <f>INDEX('Policy Characteristics'!B:B,MATCH(PolicyLevers!$C1095,'Policy Characteristics'!$C:$C,0))</f>
        <v>Fuel Use Reduction</v>
      </c>
      <c r="C1095" s="189" t="str">
        <f t="shared" si="61"/>
        <v>RnD Industry Fuel Use Perc Reduction</v>
      </c>
      <c r="D1095" s="181" t="s">
        <v>2080</v>
      </c>
      <c r="E1095" s="184"/>
      <c r="F1095" s="191" t="s">
        <v>1141</v>
      </c>
      <c r="G1095" s="184"/>
      <c r="H1095" s="43">
        <v>1496</v>
      </c>
      <c r="I1095" s="356" t="s">
        <v>310</v>
      </c>
      <c r="J1095" s="189" t="str">
        <f>INDEX('Policy Characteristics'!D:D,MATCH(PolicyLevers!$C1095,'Policy Characteristics'!$C:$C,0))</f>
        <v>R&amp;D Fuel Use Reductions</v>
      </c>
      <c r="K1095" s="251" t="str">
        <f>INDEX('Policy Characteristics'!E:E,MATCH(PolicyLevers!$C1095,'Policy Characteristics'!$C:$C,0))</f>
        <v>RnD industry fuel use reduction</v>
      </c>
      <c r="L1095" s="190">
        <f>INDEX('Policy Characteristics'!F:F,MATCH(PolicyLevers!$C1095,'Policy Characteristics'!$C:$C,0))</f>
        <v>0</v>
      </c>
      <c r="M1095" s="190">
        <f>INDEX('Policy Characteristics'!G:G,MATCH(PolicyLevers!$C1095,'Policy Characteristics'!$C:$C,0))</f>
        <v>0.4</v>
      </c>
      <c r="N1095" s="251">
        <f>INDEX('Policy Characteristics'!H:H,MATCH(PolicyLevers!$C1095,'Policy Characteristics'!$C:$C,0))</f>
        <v>0.01</v>
      </c>
      <c r="O1095" s="199" t="str">
        <f>INDEX('Policy Characteristics'!I:I,MATCH(PolicyLevers!$C1095,'Policy Characteristics'!$C:$C,0))</f>
        <v>% reduction in fuel use</v>
      </c>
      <c r="P1095" s="199"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199" t="str">
        <f>INDEX('Policy Characteristics'!K:K,MATCH(PolicyLevers!$C1095,'Policy Characteristics'!$C:$C,0))</f>
        <v>architectural-design.html#rnd</v>
      </c>
      <c r="R1095" s="258" t="str">
        <f>INDEX('Policy Characteristics'!L:L,MATCH(PolicyLevers!$C1095,'Policy Characteristics'!$C:$C,0))</f>
        <v>research-and-development.html</v>
      </c>
      <c r="S1095" s="199" t="str">
        <f>INDEX('Policy Characteristics'!M:M,MATCH(PolicyLevers!$C1095,'Policy Characteristics'!$C:$C,0))</f>
        <v>none</v>
      </c>
      <c r="T1095" s="184">
        <f>INDEX('Policy Characteristics'!N:N,MATCH(PolicyLevers!$C1095,'Policy Characteristics'!$C:$C,0))</f>
        <v>0</v>
      </c>
      <c r="U1095" s="181">
        <f>INDEX('Policy Characteristics'!O:O,MATCH(PolicyLevers!$C1095,'Policy Characteristics'!$C:$C,0))</f>
        <v>0</v>
      </c>
    </row>
    <row r="1096" spans="1:21" x14ac:dyDescent="0.25">
      <c r="A1096" s="350" t="str">
        <f>INDEX('Policy Characteristics'!A:A,MATCH(PolicyLevers!$C1096,'Policy Characteristics'!$C:$C,0))</f>
        <v>Research and Development</v>
      </c>
      <c r="B1096" s="354" t="str">
        <f>INDEX('Policy Characteristics'!B:B,MATCH(PolicyLevers!$C1096,'Policy Characteristics'!$C:$C,0))</f>
        <v>Fuel Use Reduction</v>
      </c>
      <c r="C1096" s="189" t="str">
        <f t="shared" si="61"/>
        <v>RnD Industry Fuel Use Perc Reduction</v>
      </c>
      <c r="D1096" s="181" t="s">
        <v>2079</v>
      </c>
      <c r="E1096" s="184"/>
      <c r="F1096" s="191" t="s">
        <v>2078</v>
      </c>
      <c r="G1096" s="184"/>
      <c r="H1096" s="43">
        <v>1497</v>
      </c>
      <c r="I1096" s="356" t="s">
        <v>310</v>
      </c>
      <c r="J1096" s="189" t="str">
        <f>INDEX('Policy Characteristics'!D:D,MATCH(PolicyLevers!$C1096,'Policy Characteristics'!$C:$C,0))</f>
        <v>R&amp;D Fuel Use Reductions</v>
      </c>
      <c r="K1096" s="251" t="str">
        <f>INDEX('Policy Characteristics'!E:E,MATCH(PolicyLevers!$C1096,'Policy Characteristics'!$C:$C,0))</f>
        <v>RnD industry fuel use reduction</v>
      </c>
      <c r="L1096" s="190">
        <f>INDEX('Policy Characteristics'!F:F,MATCH(PolicyLevers!$C1096,'Policy Characteristics'!$C:$C,0))</f>
        <v>0</v>
      </c>
      <c r="M1096" s="190">
        <f>INDEX('Policy Characteristics'!G:G,MATCH(PolicyLevers!$C1096,'Policy Characteristics'!$C:$C,0))</f>
        <v>0.4</v>
      </c>
      <c r="N1096" s="251">
        <f>INDEX('Policy Characteristics'!H:H,MATCH(PolicyLevers!$C1096,'Policy Characteristics'!$C:$C,0))</f>
        <v>0.01</v>
      </c>
      <c r="O1096" s="199" t="str">
        <f>INDEX('Policy Characteristics'!I:I,MATCH(PolicyLevers!$C1096,'Policy Characteristics'!$C:$C,0))</f>
        <v>% reduction in fuel use</v>
      </c>
      <c r="P1096" s="199"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199" t="str">
        <f>INDEX('Policy Characteristics'!K:K,MATCH(PolicyLevers!$C1096,'Policy Characteristics'!$C:$C,0))</f>
        <v>architectural-design.html#rnd</v>
      </c>
      <c r="R1096" s="258" t="str">
        <f>INDEX('Policy Characteristics'!L:L,MATCH(PolicyLevers!$C1096,'Policy Characteristics'!$C:$C,0))</f>
        <v>research-and-development.html</v>
      </c>
      <c r="S1096" s="199" t="str">
        <f>INDEX('Policy Characteristics'!M:M,MATCH(PolicyLevers!$C1096,'Policy Characteristics'!$C:$C,0))</f>
        <v>none</v>
      </c>
      <c r="T1096" s="184">
        <f>INDEX('Policy Characteristics'!N:N,MATCH(PolicyLevers!$C1096,'Policy Characteristics'!$C:$C,0))</f>
        <v>0</v>
      </c>
      <c r="U1096" s="181">
        <f>INDEX('Policy Characteristics'!O:O,MATCH(PolicyLevers!$C1096,'Policy Characteristics'!$C:$C,0))</f>
        <v>0</v>
      </c>
    </row>
    <row r="1097" spans="1:21" x14ac:dyDescent="0.25">
      <c r="A1097" s="350" t="str">
        <f>INDEX('Policy Characteristics'!A:A,MATCH(PolicyLevers!$C1097,'Policy Characteristics'!$C:$C,0))</f>
        <v>Research and Development</v>
      </c>
      <c r="B1097" s="354" t="str">
        <f>INDEX('Policy Characteristics'!B:B,MATCH(PolicyLevers!$C1097,'Policy Characteristics'!$C:$C,0))</f>
        <v>Fuel Use Reduction</v>
      </c>
      <c r="C1097" s="189" t="str">
        <f t="shared" si="61"/>
        <v>RnD Industry Fuel Use Perc Reduction</v>
      </c>
      <c r="D1097" s="181" t="s">
        <v>2077</v>
      </c>
      <c r="E1097" s="184"/>
      <c r="F1097" s="191" t="s">
        <v>2076</v>
      </c>
      <c r="G1097" s="184"/>
      <c r="H1097" s="43">
        <v>1498</v>
      </c>
      <c r="I1097" s="356" t="s">
        <v>310</v>
      </c>
      <c r="J1097" s="189" t="str">
        <f>INDEX('Policy Characteristics'!D:D,MATCH(PolicyLevers!$C1097,'Policy Characteristics'!$C:$C,0))</f>
        <v>R&amp;D Fuel Use Reductions</v>
      </c>
      <c r="K1097" s="251" t="str">
        <f>INDEX('Policy Characteristics'!E:E,MATCH(PolicyLevers!$C1097,'Policy Characteristics'!$C:$C,0))</f>
        <v>RnD industry fuel use reduction</v>
      </c>
      <c r="L1097" s="190">
        <f>INDEX('Policy Characteristics'!F:F,MATCH(PolicyLevers!$C1097,'Policy Characteristics'!$C:$C,0))</f>
        <v>0</v>
      </c>
      <c r="M1097" s="190">
        <f>INDEX('Policy Characteristics'!G:G,MATCH(PolicyLevers!$C1097,'Policy Characteristics'!$C:$C,0))</f>
        <v>0.4</v>
      </c>
      <c r="N1097" s="251">
        <f>INDEX('Policy Characteristics'!H:H,MATCH(PolicyLevers!$C1097,'Policy Characteristics'!$C:$C,0))</f>
        <v>0.01</v>
      </c>
      <c r="O1097" s="199" t="str">
        <f>INDEX('Policy Characteristics'!I:I,MATCH(PolicyLevers!$C1097,'Policy Characteristics'!$C:$C,0))</f>
        <v>% reduction in fuel use</v>
      </c>
      <c r="P1097" s="199"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199" t="str">
        <f>INDEX('Policy Characteristics'!K:K,MATCH(PolicyLevers!$C1097,'Policy Characteristics'!$C:$C,0))</f>
        <v>architectural-design.html#rnd</v>
      </c>
      <c r="R1097" s="258" t="str">
        <f>INDEX('Policy Characteristics'!L:L,MATCH(PolicyLevers!$C1097,'Policy Characteristics'!$C:$C,0))</f>
        <v>research-and-development.html</v>
      </c>
      <c r="S1097" s="199" t="str">
        <f>INDEX('Policy Characteristics'!M:M,MATCH(PolicyLevers!$C1097,'Policy Characteristics'!$C:$C,0))</f>
        <v>none</v>
      </c>
      <c r="T1097" s="184">
        <f>INDEX('Policy Characteristics'!N:N,MATCH(PolicyLevers!$C1097,'Policy Characteristics'!$C:$C,0))</f>
        <v>0</v>
      </c>
      <c r="U1097" s="181">
        <f>INDEX('Policy Characteristics'!O:O,MATCH(PolicyLevers!$C1097,'Policy Characteristics'!$C:$C,0))</f>
        <v>0</v>
      </c>
    </row>
    <row r="1098" spans="1:21" x14ac:dyDescent="0.25">
      <c r="A1098" s="350" t="str">
        <f>INDEX('Policy Characteristics'!A:A,MATCH(PolicyLevers!$C1098,'Policy Characteristics'!$C:$C,0))</f>
        <v>Research and Development</v>
      </c>
      <c r="B1098" s="354" t="str">
        <f>INDEX('Policy Characteristics'!B:B,MATCH(PolicyLevers!$C1098,'Policy Characteristics'!$C:$C,0))</f>
        <v>Fuel Use Reduction</v>
      </c>
      <c r="C1098" s="189" t="str">
        <f t="shared" si="61"/>
        <v>RnD Industry Fuel Use Perc Reduction</v>
      </c>
      <c r="D1098" s="181" t="s">
        <v>2075</v>
      </c>
      <c r="E1098" s="184"/>
      <c r="F1098" s="191" t="s">
        <v>2074</v>
      </c>
      <c r="G1098" s="184"/>
      <c r="H1098" s="43">
        <v>1499</v>
      </c>
      <c r="I1098" s="356" t="s">
        <v>310</v>
      </c>
      <c r="J1098" s="189" t="str">
        <f>INDEX('Policy Characteristics'!D:D,MATCH(PolicyLevers!$C1098,'Policy Characteristics'!$C:$C,0))</f>
        <v>R&amp;D Fuel Use Reductions</v>
      </c>
      <c r="K1098" s="251" t="str">
        <f>INDEX('Policy Characteristics'!E:E,MATCH(PolicyLevers!$C1098,'Policy Characteristics'!$C:$C,0))</f>
        <v>RnD industry fuel use reduction</v>
      </c>
      <c r="L1098" s="190">
        <f>INDEX('Policy Characteristics'!F:F,MATCH(PolicyLevers!$C1098,'Policy Characteristics'!$C:$C,0))</f>
        <v>0</v>
      </c>
      <c r="M1098" s="190">
        <f>INDEX('Policy Characteristics'!G:G,MATCH(PolicyLevers!$C1098,'Policy Characteristics'!$C:$C,0))</f>
        <v>0.4</v>
      </c>
      <c r="N1098" s="251">
        <f>INDEX('Policy Characteristics'!H:H,MATCH(PolicyLevers!$C1098,'Policy Characteristics'!$C:$C,0))</f>
        <v>0.01</v>
      </c>
      <c r="O1098" s="199" t="str">
        <f>INDEX('Policy Characteristics'!I:I,MATCH(PolicyLevers!$C1098,'Policy Characteristics'!$C:$C,0))</f>
        <v>% reduction in fuel use</v>
      </c>
      <c r="P1098" s="199"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199" t="str">
        <f>INDEX('Policy Characteristics'!K:K,MATCH(PolicyLevers!$C1098,'Policy Characteristics'!$C:$C,0))</f>
        <v>architectural-design.html#rnd</v>
      </c>
      <c r="R1098" s="258" t="str">
        <f>INDEX('Policy Characteristics'!L:L,MATCH(PolicyLevers!$C1098,'Policy Characteristics'!$C:$C,0))</f>
        <v>research-and-development.html</v>
      </c>
      <c r="S1098" s="199" t="str">
        <f>INDEX('Policy Characteristics'!M:M,MATCH(PolicyLevers!$C1098,'Policy Characteristics'!$C:$C,0))</f>
        <v>none</v>
      </c>
      <c r="T1098" s="184">
        <f>INDEX('Policy Characteristics'!N:N,MATCH(PolicyLevers!$C1098,'Policy Characteristics'!$C:$C,0))</f>
        <v>0</v>
      </c>
      <c r="U1098" s="181">
        <f>INDEX('Policy Characteristics'!O:O,MATCH(PolicyLevers!$C1098,'Policy Characteristics'!$C:$C,0))</f>
        <v>0</v>
      </c>
    </row>
    <row r="1099" spans="1:21" x14ac:dyDescent="0.25">
      <c r="A1099" s="350" t="str">
        <f>INDEX('Policy Characteristics'!A:A,MATCH(PolicyLevers!$C1099,'Policy Characteristics'!$C:$C,0))</f>
        <v>Research and Development</v>
      </c>
      <c r="B1099" s="354" t="str">
        <f>INDEX('Policy Characteristics'!B:B,MATCH(PolicyLevers!$C1099,'Policy Characteristics'!$C:$C,0))</f>
        <v>Fuel Use Reduction</v>
      </c>
      <c r="C1099" s="189" t="str">
        <f t="shared" si="61"/>
        <v>RnD Industry Fuel Use Perc Reduction</v>
      </c>
      <c r="D1099" s="181" t="s">
        <v>2073</v>
      </c>
      <c r="E1099" s="184"/>
      <c r="F1099" s="191" t="s">
        <v>1139</v>
      </c>
      <c r="G1099" s="184"/>
      <c r="H1099" s="43">
        <v>1500</v>
      </c>
      <c r="I1099" s="356" t="s">
        <v>310</v>
      </c>
      <c r="J1099" s="189" t="str">
        <f>INDEX('Policy Characteristics'!D:D,MATCH(PolicyLevers!$C1099,'Policy Characteristics'!$C:$C,0))</f>
        <v>R&amp;D Fuel Use Reductions</v>
      </c>
      <c r="K1099" s="251" t="str">
        <f>INDEX('Policy Characteristics'!E:E,MATCH(PolicyLevers!$C1099,'Policy Characteristics'!$C:$C,0))</f>
        <v>RnD industry fuel use reduction</v>
      </c>
      <c r="L1099" s="190">
        <f>INDEX('Policy Characteristics'!F:F,MATCH(PolicyLevers!$C1099,'Policy Characteristics'!$C:$C,0))</f>
        <v>0</v>
      </c>
      <c r="M1099" s="190">
        <f>INDEX('Policy Characteristics'!G:G,MATCH(PolicyLevers!$C1099,'Policy Characteristics'!$C:$C,0))</f>
        <v>0.4</v>
      </c>
      <c r="N1099" s="251">
        <f>INDEX('Policy Characteristics'!H:H,MATCH(PolicyLevers!$C1099,'Policy Characteristics'!$C:$C,0))</f>
        <v>0.01</v>
      </c>
      <c r="O1099" s="199" t="str">
        <f>INDEX('Policy Characteristics'!I:I,MATCH(PolicyLevers!$C1099,'Policy Characteristics'!$C:$C,0))</f>
        <v>% reduction in fuel use</v>
      </c>
      <c r="P1099" s="199"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199" t="str">
        <f>INDEX('Policy Characteristics'!K:K,MATCH(PolicyLevers!$C1099,'Policy Characteristics'!$C:$C,0))</f>
        <v>architectural-design.html#rnd</v>
      </c>
      <c r="R1099" s="258" t="str">
        <f>INDEX('Policy Characteristics'!L:L,MATCH(PolicyLevers!$C1099,'Policy Characteristics'!$C:$C,0))</f>
        <v>research-and-development.html</v>
      </c>
      <c r="S1099" s="199" t="str">
        <f>INDEX('Policy Characteristics'!M:M,MATCH(PolicyLevers!$C1099,'Policy Characteristics'!$C:$C,0))</f>
        <v>none</v>
      </c>
      <c r="T1099" s="184">
        <f>INDEX('Policy Characteristics'!N:N,MATCH(PolicyLevers!$C1099,'Policy Characteristics'!$C:$C,0))</f>
        <v>0</v>
      </c>
      <c r="U1099" s="181">
        <f>INDEX('Policy Characteristics'!O:O,MATCH(PolicyLevers!$C1099,'Policy Characteristics'!$C:$C,0))</f>
        <v>0</v>
      </c>
    </row>
    <row r="1100" spans="1:21" x14ac:dyDescent="0.25">
      <c r="A1100" s="350" t="str">
        <f>INDEX('Policy Characteristics'!A:A,MATCH(PolicyLevers!$C1100,'Policy Characteristics'!$C:$C,0))</f>
        <v>Research and Development</v>
      </c>
      <c r="B1100" s="354" t="str">
        <f>INDEX('Policy Characteristics'!B:B,MATCH(PolicyLevers!$C1100,'Policy Characteristics'!$C:$C,0))</f>
        <v>Fuel Use Reduction</v>
      </c>
      <c r="C1100" s="189" t="str">
        <f t="shared" si="61"/>
        <v>RnD Industry Fuel Use Perc Reduction</v>
      </c>
      <c r="D1100" s="181" t="s">
        <v>2072</v>
      </c>
      <c r="E1100" s="184"/>
      <c r="F1100" s="191" t="s">
        <v>2071</v>
      </c>
      <c r="G1100" s="184"/>
      <c r="H1100" s="43">
        <v>1501</v>
      </c>
      <c r="I1100" s="356" t="s">
        <v>310</v>
      </c>
      <c r="J1100" s="189" t="str">
        <f>INDEX('Policy Characteristics'!D:D,MATCH(PolicyLevers!$C1100,'Policy Characteristics'!$C:$C,0))</f>
        <v>R&amp;D Fuel Use Reductions</v>
      </c>
      <c r="K1100" s="251" t="str">
        <f>INDEX('Policy Characteristics'!E:E,MATCH(PolicyLevers!$C1100,'Policy Characteristics'!$C:$C,0))</f>
        <v>RnD industry fuel use reduction</v>
      </c>
      <c r="L1100" s="190">
        <f>INDEX('Policy Characteristics'!F:F,MATCH(PolicyLevers!$C1100,'Policy Characteristics'!$C:$C,0))</f>
        <v>0</v>
      </c>
      <c r="M1100" s="190">
        <f>INDEX('Policy Characteristics'!G:G,MATCH(PolicyLevers!$C1100,'Policy Characteristics'!$C:$C,0))</f>
        <v>0.4</v>
      </c>
      <c r="N1100" s="251">
        <f>INDEX('Policy Characteristics'!H:H,MATCH(PolicyLevers!$C1100,'Policy Characteristics'!$C:$C,0))</f>
        <v>0.01</v>
      </c>
      <c r="O1100" s="199" t="str">
        <f>INDEX('Policy Characteristics'!I:I,MATCH(PolicyLevers!$C1100,'Policy Characteristics'!$C:$C,0))</f>
        <v>% reduction in fuel use</v>
      </c>
      <c r="P1100" s="199"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199" t="str">
        <f>INDEX('Policy Characteristics'!K:K,MATCH(PolicyLevers!$C1100,'Policy Characteristics'!$C:$C,0))</f>
        <v>architectural-design.html#rnd</v>
      </c>
      <c r="R1100" s="258" t="str">
        <f>INDEX('Policy Characteristics'!L:L,MATCH(PolicyLevers!$C1100,'Policy Characteristics'!$C:$C,0))</f>
        <v>research-and-development.html</v>
      </c>
      <c r="S1100" s="199" t="str">
        <f>INDEX('Policy Characteristics'!M:M,MATCH(PolicyLevers!$C1100,'Policy Characteristics'!$C:$C,0))</f>
        <v>none</v>
      </c>
      <c r="T1100" s="184">
        <f>INDEX('Policy Characteristics'!N:N,MATCH(PolicyLevers!$C1100,'Policy Characteristics'!$C:$C,0))</f>
        <v>0</v>
      </c>
      <c r="U1100" s="181">
        <f>INDEX('Policy Characteristics'!O:O,MATCH(PolicyLevers!$C1100,'Policy Characteristics'!$C:$C,0))</f>
        <v>0</v>
      </c>
    </row>
    <row r="1101" spans="1:21" x14ac:dyDescent="0.25">
      <c r="A1101" s="350" t="str">
        <f>INDEX('Policy Characteristics'!A:A,MATCH(PolicyLevers!$C1101,'Policy Characteristics'!$C:$C,0))</f>
        <v>Research and Development</v>
      </c>
      <c r="B1101" s="354" t="str">
        <f>INDEX('Policy Characteristics'!B:B,MATCH(PolicyLevers!$C1101,'Policy Characteristics'!$C:$C,0))</f>
        <v>Fuel Use Reduction</v>
      </c>
      <c r="C1101" s="189" t="str">
        <f t="shared" si="61"/>
        <v>RnD Industry Fuel Use Perc Reduction</v>
      </c>
      <c r="D1101" s="181" t="s">
        <v>2070</v>
      </c>
      <c r="E1101" s="184"/>
      <c r="F1101" s="191" t="s">
        <v>2069</v>
      </c>
      <c r="G1101" s="184"/>
      <c r="H1101" s="43">
        <v>1502</v>
      </c>
      <c r="I1101" s="356" t="s">
        <v>310</v>
      </c>
      <c r="J1101" s="189" t="str">
        <f>INDEX('Policy Characteristics'!D:D,MATCH(PolicyLevers!$C1101,'Policy Characteristics'!$C:$C,0))</f>
        <v>R&amp;D Fuel Use Reductions</v>
      </c>
      <c r="K1101" s="251" t="str">
        <f>INDEX('Policy Characteristics'!E:E,MATCH(PolicyLevers!$C1101,'Policy Characteristics'!$C:$C,0))</f>
        <v>RnD industry fuel use reduction</v>
      </c>
      <c r="L1101" s="190">
        <f>INDEX('Policy Characteristics'!F:F,MATCH(PolicyLevers!$C1101,'Policy Characteristics'!$C:$C,0))</f>
        <v>0</v>
      </c>
      <c r="M1101" s="190">
        <f>INDEX('Policy Characteristics'!G:G,MATCH(PolicyLevers!$C1101,'Policy Characteristics'!$C:$C,0))</f>
        <v>0.4</v>
      </c>
      <c r="N1101" s="251">
        <f>INDEX('Policy Characteristics'!H:H,MATCH(PolicyLevers!$C1101,'Policy Characteristics'!$C:$C,0))</f>
        <v>0.01</v>
      </c>
      <c r="O1101" s="199" t="str">
        <f>INDEX('Policy Characteristics'!I:I,MATCH(PolicyLevers!$C1101,'Policy Characteristics'!$C:$C,0))</f>
        <v>% reduction in fuel use</v>
      </c>
      <c r="P1101" s="199"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199" t="str">
        <f>INDEX('Policy Characteristics'!K:K,MATCH(PolicyLevers!$C1101,'Policy Characteristics'!$C:$C,0))</f>
        <v>architectural-design.html#rnd</v>
      </c>
      <c r="R1101" s="258" t="str">
        <f>INDEX('Policy Characteristics'!L:L,MATCH(PolicyLevers!$C1101,'Policy Characteristics'!$C:$C,0))</f>
        <v>research-and-development.html</v>
      </c>
      <c r="S1101" s="199" t="str">
        <f>INDEX('Policy Characteristics'!M:M,MATCH(PolicyLevers!$C1101,'Policy Characteristics'!$C:$C,0))</f>
        <v>none</v>
      </c>
      <c r="T1101" s="184">
        <f>INDEX('Policy Characteristics'!N:N,MATCH(PolicyLevers!$C1101,'Policy Characteristics'!$C:$C,0))</f>
        <v>0</v>
      </c>
      <c r="U1101" s="181">
        <f>INDEX('Policy Characteristics'!O:O,MATCH(PolicyLevers!$C1101,'Policy Characteristics'!$C:$C,0))</f>
        <v>0</v>
      </c>
    </row>
    <row r="1102" spans="1:21" x14ac:dyDescent="0.25">
      <c r="A1102" s="350" t="str">
        <f>INDEX('Policy Characteristics'!A:A,MATCH(PolicyLevers!$C1102,'Policy Characteristics'!$C:$C,0))</f>
        <v>Research and Development</v>
      </c>
      <c r="B1102" s="354" t="str">
        <f>INDEX('Policy Characteristics'!B:B,MATCH(PolicyLevers!$C1102,'Policy Characteristics'!$C:$C,0))</f>
        <v>Fuel Use Reduction</v>
      </c>
      <c r="C1102" s="189" t="str">
        <f t="shared" si="61"/>
        <v>RnD Industry Fuel Use Perc Reduction</v>
      </c>
      <c r="D1102" s="181" t="s">
        <v>2068</v>
      </c>
      <c r="E1102" s="184"/>
      <c r="F1102" s="191" t="s">
        <v>2067</v>
      </c>
      <c r="G1102" s="184"/>
      <c r="H1102" s="43">
        <v>1503</v>
      </c>
      <c r="I1102" s="356" t="s">
        <v>310</v>
      </c>
      <c r="J1102" s="189" t="str">
        <f>INDEX('Policy Characteristics'!D:D,MATCH(PolicyLevers!$C1102,'Policy Characteristics'!$C:$C,0))</f>
        <v>R&amp;D Fuel Use Reductions</v>
      </c>
      <c r="K1102" s="251" t="str">
        <f>INDEX('Policy Characteristics'!E:E,MATCH(PolicyLevers!$C1102,'Policy Characteristics'!$C:$C,0))</f>
        <v>RnD industry fuel use reduction</v>
      </c>
      <c r="L1102" s="190">
        <f>INDEX('Policy Characteristics'!F:F,MATCH(PolicyLevers!$C1102,'Policy Characteristics'!$C:$C,0))</f>
        <v>0</v>
      </c>
      <c r="M1102" s="190">
        <f>INDEX('Policy Characteristics'!G:G,MATCH(PolicyLevers!$C1102,'Policy Characteristics'!$C:$C,0))</f>
        <v>0.4</v>
      </c>
      <c r="N1102" s="251">
        <f>INDEX('Policy Characteristics'!H:H,MATCH(PolicyLevers!$C1102,'Policy Characteristics'!$C:$C,0))</f>
        <v>0.01</v>
      </c>
      <c r="O1102" s="199" t="str">
        <f>INDEX('Policy Characteristics'!I:I,MATCH(PolicyLevers!$C1102,'Policy Characteristics'!$C:$C,0))</f>
        <v>% reduction in fuel use</v>
      </c>
      <c r="P1102" s="199"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199" t="str">
        <f>INDEX('Policy Characteristics'!K:K,MATCH(PolicyLevers!$C1102,'Policy Characteristics'!$C:$C,0))</f>
        <v>architectural-design.html#rnd</v>
      </c>
      <c r="R1102" s="258" t="str">
        <f>INDEX('Policy Characteristics'!L:L,MATCH(PolicyLevers!$C1102,'Policy Characteristics'!$C:$C,0))</f>
        <v>research-and-development.html</v>
      </c>
      <c r="S1102" s="199" t="str">
        <f>INDEX('Policy Characteristics'!M:M,MATCH(PolicyLevers!$C1102,'Policy Characteristics'!$C:$C,0))</f>
        <v>none</v>
      </c>
      <c r="T1102" s="184">
        <f>INDEX('Policy Characteristics'!N:N,MATCH(PolicyLevers!$C1102,'Policy Characteristics'!$C:$C,0))</f>
        <v>0</v>
      </c>
      <c r="U1102" s="181">
        <f>INDEX('Policy Characteristics'!O:O,MATCH(PolicyLevers!$C1102,'Policy Characteristics'!$C:$C,0))</f>
        <v>0</v>
      </c>
    </row>
    <row r="1103" spans="1:21" x14ac:dyDescent="0.25">
      <c r="A1103" s="350" t="str">
        <f>INDEX('Policy Characteristics'!A:A,MATCH(PolicyLevers!$C1103,'Policy Characteristics'!$C:$C,0))</f>
        <v>Research and Development</v>
      </c>
      <c r="B1103" s="354" t="str">
        <f>INDEX('Policy Characteristics'!B:B,MATCH(PolicyLevers!$C1103,'Policy Characteristics'!$C:$C,0))</f>
        <v>Fuel Use Reduction</v>
      </c>
      <c r="C1103" s="189" t="str">
        <f t="shared" si="61"/>
        <v>RnD Industry Fuel Use Perc Reduction</v>
      </c>
      <c r="D1103" s="181" t="s">
        <v>2066</v>
      </c>
      <c r="E1103" s="184"/>
      <c r="F1103" s="191" t="s">
        <v>2065</v>
      </c>
      <c r="G1103" s="184"/>
      <c r="H1103" s="43">
        <v>1504</v>
      </c>
      <c r="I1103" s="356" t="s">
        <v>310</v>
      </c>
      <c r="J1103" s="189" t="str">
        <f>INDEX('Policy Characteristics'!D:D,MATCH(PolicyLevers!$C1103,'Policy Characteristics'!$C:$C,0))</f>
        <v>R&amp;D Fuel Use Reductions</v>
      </c>
      <c r="K1103" s="251" t="str">
        <f>INDEX('Policy Characteristics'!E:E,MATCH(PolicyLevers!$C1103,'Policy Characteristics'!$C:$C,0))</f>
        <v>RnD industry fuel use reduction</v>
      </c>
      <c r="L1103" s="190">
        <f>INDEX('Policy Characteristics'!F:F,MATCH(PolicyLevers!$C1103,'Policy Characteristics'!$C:$C,0))</f>
        <v>0</v>
      </c>
      <c r="M1103" s="190">
        <f>INDEX('Policy Characteristics'!G:G,MATCH(PolicyLevers!$C1103,'Policy Characteristics'!$C:$C,0))</f>
        <v>0.4</v>
      </c>
      <c r="N1103" s="251">
        <f>INDEX('Policy Characteristics'!H:H,MATCH(PolicyLevers!$C1103,'Policy Characteristics'!$C:$C,0))</f>
        <v>0.01</v>
      </c>
      <c r="O1103" s="199" t="str">
        <f>INDEX('Policy Characteristics'!I:I,MATCH(PolicyLevers!$C1103,'Policy Characteristics'!$C:$C,0))</f>
        <v>% reduction in fuel use</v>
      </c>
      <c r="P1103" s="199"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199" t="str">
        <f>INDEX('Policy Characteristics'!K:K,MATCH(PolicyLevers!$C1103,'Policy Characteristics'!$C:$C,0))</f>
        <v>architectural-design.html#rnd</v>
      </c>
      <c r="R1103" s="258" t="str">
        <f>INDEX('Policy Characteristics'!L:L,MATCH(PolicyLevers!$C1103,'Policy Characteristics'!$C:$C,0))</f>
        <v>research-and-development.html</v>
      </c>
      <c r="S1103" s="199" t="str">
        <f>INDEX('Policy Characteristics'!M:M,MATCH(PolicyLevers!$C1103,'Policy Characteristics'!$C:$C,0))</f>
        <v>none</v>
      </c>
      <c r="T1103" s="184">
        <f>INDEX('Policy Characteristics'!N:N,MATCH(PolicyLevers!$C1103,'Policy Characteristics'!$C:$C,0))</f>
        <v>0</v>
      </c>
      <c r="U1103" s="181">
        <f>INDEX('Policy Characteristics'!O:O,MATCH(PolicyLevers!$C1103,'Policy Characteristics'!$C:$C,0))</f>
        <v>0</v>
      </c>
    </row>
    <row r="1104" spans="1:21" x14ac:dyDescent="0.25">
      <c r="A1104" s="350" t="str">
        <f>INDEX('Policy Characteristics'!A:A,MATCH(PolicyLevers!$C1104,'Policy Characteristics'!$C:$C,0))</f>
        <v>Research and Development</v>
      </c>
      <c r="B1104" s="354" t="str">
        <f>INDEX('Policy Characteristics'!B:B,MATCH(PolicyLevers!$C1104,'Policy Characteristics'!$C:$C,0))</f>
        <v>Fuel Use Reduction</v>
      </c>
      <c r="C1104" s="189" t="str">
        <f t="shared" si="61"/>
        <v>RnD Industry Fuel Use Perc Reduction</v>
      </c>
      <c r="D1104" s="181" t="s">
        <v>2064</v>
      </c>
      <c r="E1104" s="184"/>
      <c r="F1104" s="191" t="s">
        <v>2063</v>
      </c>
      <c r="G1104" s="184"/>
      <c r="H1104" s="43">
        <v>1505</v>
      </c>
      <c r="I1104" s="356" t="s">
        <v>310</v>
      </c>
      <c r="J1104" s="189" t="str">
        <f>INDEX('Policy Characteristics'!D:D,MATCH(PolicyLevers!$C1104,'Policy Characteristics'!$C:$C,0))</f>
        <v>R&amp;D Fuel Use Reductions</v>
      </c>
      <c r="K1104" s="251" t="str">
        <f>INDEX('Policy Characteristics'!E:E,MATCH(PolicyLevers!$C1104,'Policy Characteristics'!$C:$C,0))</f>
        <v>RnD industry fuel use reduction</v>
      </c>
      <c r="L1104" s="190">
        <f>INDEX('Policy Characteristics'!F:F,MATCH(PolicyLevers!$C1104,'Policy Characteristics'!$C:$C,0))</f>
        <v>0</v>
      </c>
      <c r="M1104" s="190">
        <f>INDEX('Policy Characteristics'!G:G,MATCH(PolicyLevers!$C1104,'Policy Characteristics'!$C:$C,0))</f>
        <v>0.4</v>
      </c>
      <c r="N1104" s="251">
        <f>INDEX('Policy Characteristics'!H:H,MATCH(PolicyLevers!$C1104,'Policy Characteristics'!$C:$C,0))</f>
        <v>0.01</v>
      </c>
      <c r="O1104" s="199" t="str">
        <f>INDEX('Policy Characteristics'!I:I,MATCH(PolicyLevers!$C1104,'Policy Characteristics'!$C:$C,0))</f>
        <v>% reduction in fuel use</v>
      </c>
      <c r="P1104" s="199"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199" t="str">
        <f>INDEX('Policy Characteristics'!K:K,MATCH(PolicyLevers!$C1104,'Policy Characteristics'!$C:$C,0))</f>
        <v>architectural-design.html#rnd</v>
      </c>
      <c r="R1104" s="258" t="str">
        <f>INDEX('Policy Characteristics'!L:L,MATCH(PolicyLevers!$C1104,'Policy Characteristics'!$C:$C,0))</f>
        <v>research-and-development.html</v>
      </c>
      <c r="S1104" s="199" t="str">
        <f>INDEX('Policy Characteristics'!M:M,MATCH(PolicyLevers!$C1104,'Policy Characteristics'!$C:$C,0))</f>
        <v>none</v>
      </c>
      <c r="T1104" s="184">
        <f>INDEX('Policy Characteristics'!N:N,MATCH(PolicyLevers!$C1104,'Policy Characteristics'!$C:$C,0))</f>
        <v>0</v>
      </c>
      <c r="U1104" s="181">
        <f>INDEX('Policy Characteristics'!O:O,MATCH(PolicyLevers!$C1104,'Policy Characteristics'!$C:$C,0))</f>
        <v>0</v>
      </c>
    </row>
    <row r="1105" spans="1:21" x14ac:dyDescent="0.25">
      <c r="A1105" s="350" t="str">
        <f>INDEX('Policy Characteristics'!A:A,MATCH(PolicyLevers!$C1105,'Policy Characteristics'!$C:$C,0))</f>
        <v>Research and Development</v>
      </c>
      <c r="B1105" s="354" t="str">
        <f>INDEX('Policy Characteristics'!B:B,MATCH(PolicyLevers!$C1105,'Policy Characteristics'!$C:$C,0))</f>
        <v>Fuel Use Reduction</v>
      </c>
      <c r="C1105" s="189" t="str">
        <f t="shared" si="61"/>
        <v>RnD Industry Fuel Use Perc Reduction</v>
      </c>
      <c r="D1105" s="181" t="s">
        <v>2062</v>
      </c>
      <c r="E1105" s="184"/>
      <c r="F1105" s="191" t="s">
        <v>2061</v>
      </c>
      <c r="G1105" s="184"/>
      <c r="H1105" s="43">
        <v>1506</v>
      </c>
      <c r="I1105" s="356" t="s">
        <v>310</v>
      </c>
      <c r="J1105" s="189" t="str">
        <f>INDEX('Policy Characteristics'!D:D,MATCH(PolicyLevers!$C1105,'Policy Characteristics'!$C:$C,0))</f>
        <v>R&amp;D Fuel Use Reductions</v>
      </c>
      <c r="K1105" s="251" t="str">
        <f>INDEX('Policy Characteristics'!E:E,MATCH(PolicyLevers!$C1105,'Policy Characteristics'!$C:$C,0))</f>
        <v>RnD industry fuel use reduction</v>
      </c>
      <c r="L1105" s="190">
        <f>INDEX('Policy Characteristics'!F:F,MATCH(PolicyLevers!$C1105,'Policy Characteristics'!$C:$C,0))</f>
        <v>0</v>
      </c>
      <c r="M1105" s="190">
        <f>INDEX('Policy Characteristics'!G:G,MATCH(PolicyLevers!$C1105,'Policy Characteristics'!$C:$C,0))</f>
        <v>0.4</v>
      </c>
      <c r="N1105" s="251">
        <f>INDEX('Policy Characteristics'!H:H,MATCH(PolicyLevers!$C1105,'Policy Characteristics'!$C:$C,0))</f>
        <v>0.01</v>
      </c>
      <c r="O1105" s="199" t="str">
        <f>INDEX('Policy Characteristics'!I:I,MATCH(PolicyLevers!$C1105,'Policy Characteristics'!$C:$C,0))</f>
        <v>% reduction in fuel use</v>
      </c>
      <c r="P1105" s="199"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199" t="str">
        <f>INDEX('Policy Characteristics'!K:K,MATCH(PolicyLevers!$C1105,'Policy Characteristics'!$C:$C,0))</f>
        <v>architectural-design.html#rnd</v>
      </c>
      <c r="R1105" s="258" t="str">
        <f>INDEX('Policy Characteristics'!L:L,MATCH(PolicyLevers!$C1105,'Policy Characteristics'!$C:$C,0))</f>
        <v>research-and-development.html</v>
      </c>
      <c r="S1105" s="199" t="str">
        <f>INDEX('Policy Characteristics'!M:M,MATCH(PolicyLevers!$C1105,'Policy Characteristics'!$C:$C,0))</f>
        <v>none</v>
      </c>
      <c r="T1105" s="184">
        <f>INDEX('Policy Characteristics'!N:N,MATCH(PolicyLevers!$C1105,'Policy Characteristics'!$C:$C,0))</f>
        <v>0</v>
      </c>
      <c r="U1105" s="181">
        <f>INDEX('Policy Characteristics'!O:O,MATCH(PolicyLevers!$C1105,'Policy Characteristics'!$C:$C,0))</f>
        <v>0</v>
      </c>
    </row>
    <row r="1106" spans="1:21" x14ac:dyDescent="0.25">
      <c r="A1106" s="350" t="str">
        <f>INDEX('Policy Characteristics'!A:A,MATCH(PolicyLevers!$C1106,'Policy Characteristics'!$C:$C,0))</f>
        <v>Research and Development</v>
      </c>
      <c r="B1106" s="354" t="str">
        <f>INDEX('Policy Characteristics'!B:B,MATCH(PolicyLevers!$C1106,'Policy Characteristics'!$C:$C,0))</f>
        <v>Fuel Use Reduction</v>
      </c>
      <c r="C1106" s="189" t="str">
        <f t="shared" si="61"/>
        <v>RnD Industry Fuel Use Perc Reduction</v>
      </c>
      <c r="D1106" s="181" t="s">
        <v>2060</v>
      </c>
      <c r="E1106" s="184"/>
      <c r="F1106" s="191" t="s">
        <v>2059</v>
      </c>
      <c r="G1106" s="184"/>
      <c r="H1106" s="43">
        <v>1507</v>
      </c>
      <c r="I1106" s="356" t="s">
        <v>310</v>
      </c>
      <c r="J1106" s="189" t="str">
        <f>INDEX('Policy Characteristics'!D:D,MATCH(PolicyLevers!$C1106,'Policy Characteristics'!$C:$C,0))</f>
        <v>R&amp;D Fuel Use Reductions</v>
      </c>
      <c r="K1106" s="251" t="str">
        <f>INDEX('Policy Characteristics'!E:E,MATCH(PolicyLevers!$C1106,'Policy Characteristics'!$C:$C,0))</f>
        <v>RnD industry fuel use reduction</v>
      </c>
      <c r="L1106" s="190">
        <f>INDEX('Policy Characteristics'!F:F,MATCH(PolicyLevers!$C1106,'Policy Characteristics'!$C:$C,0))</f>
        <v>0</v>
      </c>
      <c r="M1106" s="190">
        <f>INDEX('Policy Characteristics'!G:G,MATCH(PolicyLevers!$C1106,'Policy Characteristics'!$C:$C,0))</f>
        <v>0.4</v>
      </c>
      <c r="N1106" s="251">
        <f>INDEX('Policy Characteristics'!H:H,MATCH(PolicyLevers!$C1106,'Policy Characteristics'!$C:$C,0))</f>
        <v>0.01</v>
      </c>
      <c r="O1106" s="199" t="str">
        <f>INDEX('Policy Characteristics'!I:I,MATCH(PolicyLevers!$C1106,'Policy Characteristics'!$C:$C,0))</f>
        <v>% reduction in fuel use</v>
      </c>
      <c r="P1106" s="199"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199" t="str">
        <f>INDEX('Policy Characteristics'!K:K,MATCH(PolicyLevers!$C1106,'Policy Characteristics'!$C:$C,0))</f>
        <v>architectural-design.html#rnd</v>
      </c>
      <c r="R1106" s="258" t="str">
        <f>INDEX('Policy Characteristics'!L:L,MATCH(PolicyLevers!$C1106,'Policy Characteristics'!$C:$C,0))</f>
        <v>research-and-development.html</v>
      </c>
      <c r="S1106" s="199" t="str">
        <f>INDEX('Policy Characteristics'!M:M,MATCH(PolicyLevers!$C1106,'Policy Characteristics'!$C:$C,0))</f>
        <v>none</v>
      </c>
      <c r="T1106" s="184">
        <f>INDEX('Policy Characteristics'!N:N,MATCH(PolicyLevers!$C1106,'Policy Characteristics'!$C:$C,0))</f>
        <v>0</v>
      </c>
      <c r="U1106" s="181">
        <f>INDEX('Policy Characteristics'!O:O,MATCH(PolicyLevers!$C1106,'Policy Characteristics'!$C:$C,0))</f>
        <v>0</v>
      </c>
    </row>
    <row r="1107" spans="1:21" x14ac:dyDescent="0.25">
      <c r="A1107" s="350" t="str">
        <f>INDEX('Policy Characteristics'!A:A,MATCH(PolicyLevers!$C1107,'Policy Characteristics'!$C:$C,0))</f>
        <v>Research and Development</v>
      </c>
      <c r="B1107" s="354" t="str">
        <f>INDEX('Policy Characteristics'!B:B,MATCH(PolicyLevers!$C1107,'Policy Characteristics'!$C:$C,0))</f>
        <v>Fuel Use Reduction</v>
      </c>
      <c r="C1107" s="189" t="str">
        <f t="shared" si="61"/>
        <v>RnD Industry Fuel Use Perc Reduction</v>
      </c>
      <c r="D1107" s="181" t="s">
        <v>2058</v>
      </c>
      <c r="E1107" s="184"/>
      <c r="F1107" s="191" t="s">
        <v>2057</v>
      </c>
      <c r="G1107" s="184"/>
      <c r="H1107" s="43">
        <v>1508</v>
      </c>
      <c r="I1107" s="356" t="s">
        <v>310</v>
      </c>
      <c r="J1107" s="189" t="str">
        <f>INDEX('Policy Characteristics'!D:D,MATCH(PolicyLevers!$C1107,'Policy Characteristics'!$C:$C,0))</f>
        <v>R&amp;D Fuel Use Reductions</v>
      </c>
      <c r="K1107" s="251" t="str">
        <f>INDEX('Policy Characteristics'!E:E,MATCH(PolicyLevers!$C1107,'Policy Characteristics'!$C:$C,0))</f>
        <v>RnD industry fuel use reduction</v>
      </c>
      <c r="L1107" s="190">
        <f>INDEX('Policy Characteristics'!F:F,MATCH(PolicyLevers!$C1107,'Policy Characteristics'!$C:$C,0))</f>
        <v>0</v>
      </c>
      <c r="M1107" s="190">
        <f>INDEX('Policy Characteristics'!G:G,MATCH(PolicyLevers!$C1107,'Policy Characteristics'!$C:$C,0))</f>
        <v>0.4</v>
      </c>
      <c r="N1107" s="251">
        <f>INDEX('Policy Characteristics'!H:H,MATCH(PolicyLevers!$C1107,'Policy Characteristics'!$C:$C,0))</f>
        <v>0.01</v>
      </c>
      <c r="O1107" s="199" t="str">
        <f>INDEX('Policy Characteristics'!I:I,MATCH(PolicyLevers!$C1107,'Policy Characteristics'!$C:$C,0))</f>
        <v>% reduction in fuel use</v>
      </c>
      <c r="P1107" s="199"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199" t="str">
        <f>INDEX('Policy Characteristics'!K:K,MATCH(PolicyLevers!$C1107,'Policy Characteristics'!$C:$C,0))</f>
        <v>architectural-design.html#rnd</v>
      </c>
      <c r="R1107" s="258" t="str">
        <f>INDEX('Policy Characteristics'!L:L,MATCH(PolicyLevers!$C1107,'Policy Characteristics'!$C:$C,0))</f>
        <v>research-and-development.html</v>
      </c>
      <c r="S1107" s="199" t="str">
        <f>INDEX('Policy Characteristics'!M:M,MATCH(PolicyLevers!$C1107,'Policy Characteristics'!$C:$C,0))</f>
        <v>none</v>
      </c>
      <c r="T1107" s="184">
        <f>INDEX('Policy Characteristics'!N:N,MATCH(PolicyLevers!$C1107,'Policy Characteristics'!$C:$C,0))</f>
        <v>0</v>
      </c>
      <c r="U1107" s="181">
        <f>INDEX('Policy Characteristics'!O:O,MATCH(PolicyLevers!$C1107,'Policy Characteristics'!$C:$C,0))</f>
        <v>0</v>
      </c>
    </row>
    <row r="1108" spans="1:21" x14ac:dyDescent="0.25">
      <c r="A1108" s="350" t="str">
        <f>INDEX('Policy Characteristics'!A:A,MATCH(PolicyLevers!$C1108,'Policy Characteristics'!$C:$C,0))</f>
        <v>Research and Development</v>
      </c>
      <c r="B1108" s="354" t="str">
        <f>INDEX('Policy Characteristics'!B:B,MATCH(PolicyLevers!$C1108,'Policy Characteristics'!$C:$C,0))</f>
        <v>Fuel Use Reduction</v>
      </c>
      <c r="C1108" s="189" t="str">
        <f t="shared" si="61"/>
        <v>RnD Industry Fuel Use Perc Reduction</v>
      </c>
      <c r="D1108" s="181" t="s">
        <v>2056</v>
      </c>
      <c r="E1108" s="184"/>
      <c r="F1108" s="191" t="s">
        <v>2055</v>
      </c>
      <c r="G1108" s="184"/>
      <c r="H1108" s="43">
        <v>1509</v>
      </c>
      <c r="I1108" s="356" t="s">
        <v>310</v>
      </c>
      <c r="J1108" s="189" t="str">
        <f>INDEX('Policy Characteristics'!D:D,MATCH(PolicyLevers!$C1108,'Policy Characteristics'!$C:$C,0))</f>
        <v>R&amp;D Fuel Use Reductions</v>
      </c>
      <c r="K1108" s="251" t="str">
        <f>INDEX('Policy Characteristics'!E:E,MATCH(PolicyLevers!$C1108,'Policy Characteristics'!$C:$C,0))</f>
        <v>RnD industry fuel use reduction</v>
      </c>
      <c r="L1108" s="190">
        <f>INDEX('Policy Characteristics'!F:F,MATCH(PolicyLevers!$C1108,'Policy Characteristics'!$C:$C,0))</f>
        <v>0</v>
      </c>
      <c r="M1108" s="190">
        <f>INDEX('Policy Characteristics'!G:G,MATCH(PolicyLevers!$C1108,'Policy Characteristics'!$C:$C,0))</f>
        <v>0.4</v>
      </c>
      <c r="N1108" s="251">
        <f>INDEX('Policy Characteristics'!H:H,MATCH(PolicyLevers!$C1108,'Policy Characteristics'!$C:$C,0))</f>
        <v>0.01</v>
      </c>
      <c r="O1108" s="199" t="str">
        <f>INDEX('Policy Characteristics'!I:I,MATCH(PolicyLevers!$C1108,'Policy Characteristics'!$C:$C,0))</f>
        <v>% reduction in fuel use</v>
      </c>
      <c r="P1108" s="199"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199" t="str">
        <f>INDEX('Policy Characteristics'!K:K,MATCH(PolicyLevers!$C1108,'Policy Characteristics'!$C:$C,0))</f>
        <v>architectural-design.html#rnd</v>
      </c>
      <c r="R1108" s="258" t="str">
        <f>INDEX('Policy Characteristics'!L:L,MATCH(PolicyLevers!$C1108,'Policy Characteristics'!$C:$C,0))</f>
        <v>research-and-development.html</v>
      </c>
      <c r="S1108" s="199" t="str">
        <f>INDEX('Policy Characteristics'!M:M,MATCH(PolicyLevers!$C1108,'Policy Characteristics'!$C:$C,0))</f>
        <v>none</v>
      </c>
      <c r="T1108" s="184">
        <f>INDEX('Policy Characteristics'!N:N,MATCH(PolicyLevers!$C1108,'Policy Characteristics'!$C:$C,0))</f>
        <v>0</v>
      </c>
      <c r="U1108" s="181">
        <f>INDEX('Policy Characteristics'!O:O,MATCH(PolicyLevers!$C1108,'Policy Characteristics'!$C:$C,0))</f>
        <v>0</v>
      </c>
    </row>
    <row r="1109" spans="1:21" x14ac:dyDescent="0.25">
      <c r="A1109" s="350" t="str">
        <f>INDEX('Policy Characteristics'!A:A,MATCH(PolicyLevers!$C1109,'Policy Characteristics'!$C:$C,0))</f>
        <v>Research and Development</v>
      </c>
      <c r="B1109" s="354" t="str">
        <f>INDEX('Policy Characteristics'!B:B,MATCH(PolicyLevers!$C1109,'Policy Characteristics'!$C:$C,0))</f>
        <v>Fuel Use Reduction</v>
      </c>
      <c r="C1109" s="189" t="str">
        <f t="shared" si="61"/>
        <v>RnD Industry Fuel Use Perc Reduction</v>
      </c>
      <c r="D1109" s="181" t="s">
        <v>2054</v>
      </c>
      <c r="E1109" s="184"/>
      <c r="F1109" s="191" t="s">
        <v>2053</v>
      </c>
      <c r="G1109" s="184"/>
      <c r="H1109" s="43">
        <v>1510</v>
      </c>
      <c r="I1109" s="356" t="s">
        <v>310</v>
      </c>
      <c r="J1109" s="189" t="str">
        <f>INDEX('Policy Characteristics'!D:D,MATCH(PolicyLevers!$C1109,'Policy Characteristics'!$C:$C,0))</f>
        <v>R&amp;D Fuel Use Reductions</v>
      </c>
      <c r="K1109" s="251" t="str">
        <f>INDEX('Policy Characteristics'!E:E,MATCH(PolicyLevers!$C1109,'Policy Characteristics'!$C:$C,0))</f>
        <v>RnD industry fuel use reduction</v>
      </c>
      <c r="L1109" s="190">
        <f>INDEX('Policy Characteristics'!F:F,MATCH(PolicyLevers!$C1109,'Policy Characteristics'!$C:$C,0))</f>
        <v>0</v>
      </c>
      <c r="M1109" s="190">
        <f>INDEX('Policy Characteristics'!G:G,MATCH(PolicyLevers!$C1109,'Policy Characteristics'!$C:$C,0))</f>
        <v>0.4</v>
      </c>
      <c r="N1109" s="251">
        <f>INDEX('Policy Characteristics'!H:H,MATCH(PolicyLevers!$C1109,'Policy Characteristics'!$C:$C,0))</f>
        <v>0.01</v>
      </c>
      <c r="O1109" s="199" t="str">
        <f>INDEX('Policy Characteristics'!I:I,MATCH(PolicyLevers!$C1109,'Policy Characteristics'!$C:$C,0))</f>
        <v>% reduction in fuel use</v>
      </c>
      <c r="P1109" s="199"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199" t="str">
        <f>INDEX('Policy Characteristics'!K:K,MATCH(PolicyLevers!$C1109,'Policy Characteristics'!$C:$C,0))</f>
        <v>architectural-design.html#rnd</v>
      </c>
      <c r="R1109" s="258" t="str">
        <f>INDEX('Policy Characteristics'!L:L,MATCH(PolicyLevers!$C1109,'Policy Characteristics'!$C:$C,0))</f>
        <v>research-and-development.html</v>
      </c>
      <c r="S1109" s="199" t="str">
        <f>INDEX('Policy Characteristics'!M:M,MATCH(PolicyLevers!$C1109,'Policy Characteristics'!$C:$C,0))</f>
        <v>none</v>
      </c>
      <c r="T1109" s="184">
        <f>INDEX('Policy Characteristics'!N:N,MATCH(PolicyLevers!$C1109,'Policy Characteristics'!$C:$C,0))</f>
        <v>0</v>
      </c>
      <c r="U1109" s="181">
        <f>INDEX('Policy Characteristics'!O:O,MATCH(PolicyLevers!$C1109,'Policy Characteristics'!$C:$C,0))</f>
        <v>0</v>
      </c>
    </row>
    <row r="1110" spans="1:21" x14ac:dyDescent="0.25">
      <c r="A1110" s="350" t="str">
        <f>INDEX('Policy Characteristics'!A:A,MATCH(PolicyLevers!$C1110,'Policy Characteristics'!$C:$C,0))</f>
        <v>Research and Development</v>
      </c>
      <c r="B1110" s="354" t="str">
        <f>INDEX('Policy Characteristics'!B:B,MATCH(PolicyLevers!$C1110,'Policy Characteristics'!$C:$C,0))</f>
        <v>Fuel Use Reduction</v>
      </c>
      <c r="C1110" s="189" t="str">
        <f t="shared" si="61"/>
        <v>RnD Industry Fuel Use Perc Reduction</v>
      </c>
      <c r="D1110" s="181" t="s">
        <v>2052</v>
      </c>
      <c r="E1110" s="184"/>
      <c r="F1110" s="191" t="s">
        <v>2051</v>
      </c>
      <c r="G1110" s="184"/>
      <c r="H1110" s="43">
        <v>1511</v>
      </c>
      <c r="I1110" s="356" t="s">
        <v>310</v>
      </c>
      <c r="J1110" s="189" t="str">
        <f>INDEX('Policy Characteristics'!D:D,MATCH(PolicyLevers!$C1110,'Policy Characteristics'!$C:$C,0))</f>
        <v>R&amp;D Fuel Use Reductions</v>
      </c>
      <c r="K1110" s="251" t="str">
        <f>INDEX('Policy Characteristics'!E:E,MATCH(PolicyLevers!$C1110,'Policy Characteristics'!$C:$C,0))</f>
        <v>RnD industry fuel use reduction</v>
      </c>
      <c r="L1110" s="190">
        <f>INDEX('Policy Characteristics'!F:F,MATCH(PolicyLevers!$C1110,'Policy Characteristics'!$C:$C,0))</f>
        <v>0</v>
      </c>
      <c r="M1110" s="190">
        <f>INDEX('Policy Characteristics'!G:G,MATCH(PolicyLevers!$C1110,'Policy Characteristics'!$C:$C,0))</f>
        <v>0.4</v>
      </c>
      <c r="N1110" s="251">
        <f>INDEX('Policy Characteristics'!H:H,MATCH(PolicyLevers!$C1110,'Policy Characteristics'!$C:$C,0))</f>
        <v>0.01</v>
      </c>
      <c r="O1110" s="199" t="str">
        <f>INDEX('Policy Characteristics'!I:I,MATCH(PolicyLevers!$C1110,'Policy Characteristics'!$C:$C,0))</f>
        <v>% reduction in fuel use</v>
      </c>
      <c r="P1110" s="199"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199" t="str">
        <f>INDEX('Policy Characteristics'!K:K,MATCH(PolicyLevers!$C1110,'Policy Characteristics'!$C:$C,0))</f>
        <v>architectural-design.html#rnd</v>
      </c>
      <c r="R1110" s="258" t="str">
        <f>INDEX('Policy Characteristics'!L:L,MATCH(PolicyLevers!$C1110,'Policy Characteristics'!$C:$C,0))</f>
        <v>research-and-development.html</v>
      </c>
      <c r="S1110" s="199" t="str">
        <f>INDEX('Policy Characteristics'!M:M,MATCH(PolicyLevers!$C1110,'Policy Characteristics'!$C:$C,0))</f>
        <v>none</v>
      </c>
      <c r="T1110" s="184">
        <f>INDEX('Policy Characteristics'!N:N,MATCH(PolicyLevers!$C1110,'Policy Characteristics'!$C:$C,0))</f>
        <v>0</v>
      </c>
      <c r="U1110" s="181">
        <f>INDEX('Policy Characteristics'!O:O,MATCH(PolicyLevers!$C1110,'Policy Characteristics'!$C:$C,0))</f>
        <v>0</v>
      </c>
    </row>
    <row r="1111" spans="1:21" x14ac:dyDescent="0.25">
      <c r="A1111" s="350" t="str">
        <f>INDEX('Policy Characteristics'!A:A,MATCH(PolicyLevers!$C1111,'Policy Characteristics'!$C:$C,0))</f>
        <v>Research and Development</v>
      </c>
      <c r="B1111" s="354" t="str">
        <f>INDEX('Policy Characteristics'!B:B,MATCH(PolicyLevers!$C1111,'Policy Characteristics'!$C:$C,0))</f>
        <v>Fuel Use Reduction</v>
      </c>
      <c r="C1111" s="181" t="s">
        <v>1212</v>
      </c>
      <c r="D1111" s="184" t="s">
        <v>1152</v>
      </c>
      <c r="E1111" s="184"/>
      <c r="F1111" s="184" t="s">
        <v>1153</v>
      </c>
      <c r="G1111" s="184"/>
      <c r="H1111" s="43">
        <v>133</v>
      </c>
      <c r="I1111" s="356" t="s">
        <v>310</v>
      </c>
      <c r="J1111" s="189" t="str">
        <f>INDEX('Policy Characteristics'!D:D,MATCH(PolicyLevers!$C1111,'Policy Characteristics'!$C:$C,0))</f>
        <v>R&amp;D Fuel Use Reductions</v>
      </c>
      <c r="K1111" s="181" t="str">
        <f>INDEX('Policy Characteristics'!E:E,MATCH(PolicyLevers!$C1111,'Policy Characteristics'!$C:$C,0))</f>
        <v>RnD transportation fuel use reduction</v>
      </c>
      <c r="L1111" s="204">
        <f>INDEX('Policy Characteristics'!F:F,MATCH(PolicyLevers!$C1111,'Policy Characteristics'!$C:$C,0))</f>
        <v>0</v>
      </c>
      <c r="M1111" s="204">
        <f>INDEX('Policy Characteristics'!G:G,MATCH(PolicyLevers!$C1111,'Policy Characteristics'!$C:$C,0))</f>
        <v>0.4</v>
      </c>
      <c r="N1111" s="250">
        <f>INDEX('Policy Characteristics'!H:H,MATCH(PolicyLevers!$C1111,'Policy Characteristics'!$C:$C,0))</f>
        <v>0.01</v>
      </c>
      <c r="O1111" s="184" t="str">
        <f>INDEX('Policy Characteristics'!I:I,MATCH(PolicyLevers!$C1111,'Policy Characteristics'!$C:$C,0))</f>
        <v>% reduction in fuel use</v>
      </c>
      <c r="P1111" s="184"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4" t="str">
        <f>INDEX('Policy Characteristics'!K:K,MATCH(PolicyLevers!$C1111,'Policy Characteristics'!$C:$C,0))</f>
        <v>architectural-design.html#rnd</v>
      </c>
      <c r="R1111" s="191" t="str">
        <f>INDEX('Policy Characteristics'!L:L,MATCH(PolicyLevers!$C1111,'Policy Characteristics'!$C:$C,0))</f>
        <v>research-and-development.html</v>
      </c>
      <c r="S1111" s="205" t="str">
        <f>INDEX('Policy Characteristics'!M:M,MATCH(PolicyLevers!$C1111,'Policy Characteristics'!$C:$C,0))</f>
        <v>none</v>
      </c>
      <c r="T1111" s="184">
        <f>INDEX('Policy Characteristics'!N:N,MATCH(PolicyLevers!$C1111,'Policy Characteristics'!$C:$C,0))</f>
        <v>0</v>
      </c>
      <c r="U1111" s="181">
        <f>INDEX('Policy Characteristics'!O:O,MATCH(PolicyLevers!$C1111,'Policy Characteristics'!$C:$C,0))</f>
        <v>0</v>
      </c>
    </row>
    <row r="1112" spans="1:21" x14ac:dyDescent="0.25">
      <c r="A1112" s="350" t="str">
        <f>INDEX('Policy Characteristics'!A:A,MATCH(PolicyLevers!$C1112,'Policy Characteristics'!$C:$C,0))</f>
        <v>Research and Development</v>
      </c>
      <c r="B1112" s="354" t="str">
        <f>INDEX('Policy Characteristics'!B:B,MATCH(PolicyLevers!$C1112,'Policy Characteristics'!$C:$C,0))</f>
        <v>Fuel Use Reduction</v>
      </c>
      <c r="C1112" s="189" t="str">
        <f t="shared" ref="C1112:C1117" si="62">C$1111</f>
        <v>RnD Transportation Fuel Use Perc Reduction</v>
      </c>
      <c r="D1112" s="184" t="s">
        <v>1156</v>
      </c>
      <c r="E1112" s="184"/>
      <c r="F1112" s="184" t="s">
        <v>1157</v>
      </c>
      <c r="G1112" s="184"/>
      <c r="H1112" s="43">
        <v>134</v>
      </c>
      <c r="I1112" s="356" t="s">
        <v>310</v>
      </c>
      <c r="J1112" s="189" t="str">
        <f>INDEX('Policy Characteristics'!D:D,MATCH(PolicyLevers!$C1112,'Policy Characteristics'!$C:$C,0))</f>
        <v>R&amp;D Fuel Use Reductions</v>
      </c>
      <c r="K1112" s="251" t="str">
        <f>INDEX('Policy Characteristics'!E:E,MATCH(PolicyLevers!$C1112,'Policy Characteristics'!$C:$C,0))</f>
        <v>RnD transportation fuel use reduction</v>
      </c>
      <c r="L1112" s="190">
        <f>INDEX('Policy Characteristics'!F:F,MATCH(PolicyLevers!$C1112,'Policy Characteristics'!$C:$C,0))</f>
        <v>0</v>
      </c>
      <c r="M1112" s="190">
        <f>INDEX('Policy Characteristics'!G:G,MATCH(PolicyLevers!$C1112,'Policy Characteristics'!$C:$C,0))</f>
        <v>0.4</v>
      </c>
      <c r="N1112" s="251">
        <f>INDEX('Policy Characteristics'!H:H,MATCH(PolicyLevers!$C1112,'Policy Characteristics'!$C:$C,0))</f>
        <v>0.01</v>
      </c>
      <c r="O1112" s="199" t="str">
        <f>INDEX('Policy Characteristics'!I:I,MATCH(PolicyLevers!$C1112,'Policy Characteristics'!$C:$C,0))</f>
        <v>% reduction in fuel use</v>
      </c>
      <c r="P1112" s="186"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4" t="str">
        <f>INDEX('Policy Characteristics'!K:K,MATCH(PolicyLevers!$C1112,'Policy Characteristics'!$C:$C,0))</f>
        <v>architectural-design.html#rnd</v>
      </c>
      <c r="R1112" s="191" t="str">
        <f>INDEX('Policy Characteristics'!L:L,MATCH(PolicyLevers!$C1112,'Policy Characteristics'!$C:$C,0))</f>
        <v>research-and-development.html</v>
      </c>
      <c r="S1112" s="205" t="str">
        <f>INDEX('Policy Characteristics'!M:M,MATCH(PolicyLevers!$C1112,'Policy Characteristics'!$C:$C,0))</f>
        <v>none</v>
      </c>
      <c r="T1112" s="184">
        <f>INDEX('Policy Characteristics'!N:N,MATCH(PolicyLevers!$C1112,'Policy Characteristics'!$C:$C,0))</f>
        <v>0</v>
      </c>
      <c r="U1112" s="181">
        <f>INDEX('Policy Characteristics'!O:O,MATCH(PolicyLevers!$C1112,'Policy Characteristics'!$C:$C,0))</f>
        <v>0</v>
      </c>
    </row>
    <row r="1113" spans="1:21" x14ac:dyDescent="0.25">
      <c r="A1113" s="350" t="str">
        <f>INDEX('Policy Characteristics'!A:A,MATCH(PolicyLevers!$C1113,'Policy Characteristics'!$C:$C,0))</f>
        <v>Research and Development</v>
      </c>
      <c r="B1113" s="354" t="str">
        <f>INDEX('Policy Characteristics'!B:B,MATCH(PolicyLevers!$C1113,'Policy Characteristics'!$C:$C,0))</f>
        <v>Fuel Use Reduction</v>
      </c>
      <c r="C1113" s="189" t="str">
        <f t="shared" si="62"/>
        <v>RnD Transportation Fuel Use Perc Reduction</v>
      </c>
      <c r="D1113" s="184" t="s">
        <v>1159</v>
      </c>
      <c r="E1113" s="184"/>
      <c r="F1113" s="184" t="s">
        <v>1160</v>
      </c>
      <c r="G1113" s="184"/>
      <c r="H1113" s="43">
        <v>135</v>
      </c>
      <c r="I1113" s="356" t="s">
        <v>310</v>
      </c>
      <c r="J1113" s="189" t="str">
        <f>INDEX('Policy Characteristics'!D:D,MATCH(PolicyLevers!$C1113,'Policy Characteristics'!$C:$C,0))</f>
        <v>R&amp;D Fuel Use Reductions</v>
      </c>
      <c r="K1113" s="251" t="str">
        <f>INDEX('Policy Characteristics'!E:E,MATCH(PolicyLevers!$C1113,'Policy Characteristics'!$C:$C,0))</f>
        <v>RnD transportation fuel use reduction</v>
      </c>
      <c r="L1113" s="190">
        <f>INDEX('Policy Characteristics'!F:F,MATCH(PolicyLevers!$C1113,'Policy Characteristics'!$C:$C,0))</f>
        <v>0</v>
      </c>
      <c r="M1113" s="190">
        <f>INDEX('Policy Characteristics'!G:G,MATCH(PolicyLevers!$C1113,'Policy Characteristics'!$C:$C,0))</f>
        <v>0.4</v>
      </c>
      <c r="N1113" s="251">
        <f>INDEX('Policy Characteristics'!H:H,MATCH(PolicyLevers!$C1113,'Policy Characteristics'!$C:$C,0))</f>
        <v>0.01</v>
      </c>
      <c r="O1113" s="199" t="str">
        <f>INDEX('Policy Characteristics'!I:I,MATCH(PolicyLevers!$C1113,'Policy Characteristics'!$C:$C,0))</f>
        <v>% reduction in fuel use</v>
      </c>
      <c r="P1113" s="186"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4" t="str">
        <f>INDEX('Policy Characteristics'!K:K,MATCH(PolicyLevers!$C1113,'Policy Characteristics'!$C:$C,0))</f>
        <v>architectural-design.html#rnd</v>
      </c>
      <c r="R1113" s="191" t="str">
        <f>INDEX('Policy Characteristics'!L:L,MATCH(PolicyLevers!$C1113,'Policy Characteristics'!$C:$C,0))</f>
        <v>research-and-development.html</v>
      </c>
      <c r="S1113" s="205" t="str">
        <f>INDEX('Policy Characteristics'!M:M,MATCH(PolicyLevers!$C1113,'Policy Characteristics'!$C:$C,0))</f>
        <v>none</v>
      </c>
      <c r="T1113" s="184">
        <f>INDEX('Policy Characteristics'!N:N,MATCH(PolicyLevers!$C1113,'Policy Characteristics'!$C:$C,0))</f>
        <v>0</v>
      </c>
      <c r="U1113" s="181">
        <f>INDEX('Policy Characteristics'!O:O,MATCH(PolicyLevers!$C1113,'Policy Characteristics'!$C:$C,0))</f>
        <v>0</v>
      </c>
    </row>
    <row r="1114" spans="1:21" x14ac:dyDescent="0.25">
      <c r="A1114" s="350" t="str">
        <f>INDEX('Policy Characteristics'!A:A,MATCH(PolicyLevers!$C1114,'Policy Characteristics'!$C:$C,0))</f>
        <v>Research and Development</v>
      </c>
      <c r="B1114" s="354" t="str">
        <f>INDEX('Policy Characteristics'!B:B,MATCH(PolicyLevers!$C1114,'Policy Characteristics'!$C:$C,0))</f>
        <v>Fuel Use Reduction</v>
      </c>
      <c r="C1114" s="189" t="str">
        <f t="shared" si="62"/>
        <v>RnD Transportation Fuel Use Perc Reduction</v>
      </c>
      <c r="D1114" s="184" t="s">
        <v>1162</v>
      </c>
      <c r="E1114" s="184"/>
      <c r="F1114" s="184" t="s">
        <v>1163</v>
      </c>
      <c r="G1114" s="184"/>
      <c r="H1114" s="43">
        <v>136</v>
      </c>
      <c r="I1114" s="356" t="s">
        <v>310</v>
      </c>
      <c r="J1114" s="189" t="str">
        <f>INDEX('Policy Characteristics'!D:D,MATCH(PolicyLevers!$C1114,'Policy Characteristics'!$C:$C,0))</f>
        <v>R&amp;D Fuel Use Reductions</v>
      </c>
      <c r="K1114" s="251" t="str">
        <f>INDEX('Policy Characteristics'!E:E,MATCH(PolicyLevers!$C1114,'Policy Characteristics'!$C:$C,0))</f>
        <v>RnD transportation fuel use reduction</v>
      </c>
      <c r="L1114" s="190">
        <f>INDEX('Policy Characteristics'!F:F,MATCH(PolicyLevers!$C1114,'Policy Characteristics'!$C:$C,0))</f>
        <v>0</v>
      </c>
      <c r="M1114" s="190">
        <f>INDEX('Policy Characteristics'!G:G,MATCH(PolicyLevers!$C1114,'Policy Characteristics'!$C:$C,0))</f>
        <v>0.4</v>
      </c>
      <c r="N1114" s="251">
        <f>INDEX('Policy Characteristics'!H:H,MATCH(PolicyLevers!$C1114,'Policy Characteristics'!$C:$C,0))</f>
        <v>0.01</v>
      </c>
      <c r="O1114" s="199" t="str">
        <f>INDEX('Policy Characteristics'!I:I,MATCH(PolicyLevers!$C1114,'Policy Characteristics'!$C:$C,0))</f>
        <v>% reduction in fuel use</v>
      </c>
      <c r="P1114" s="186"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4" t="str">
        <f>INDEX('Policy Characteristics'!K:K,MATCH(PolicyLevers!$C1114,'Policy Characteristics'!$C:$C,0))</f>
        <v>architectural-design.html#rnd</v>
      </c>
      <c r="R1114" s="191" t="str">
        <f>INDEX('Policy Characteristics'!L:L,MATCH(PolicyLevers!$C1114,'Policy Characteristics'!$C:$C,0))</f>
        <v>research-and-development.html</v>
      </c>
      <c r="S1114" s="205" t="str">
        <f>INDEX('Policy Characteristics'!M:M,MATCH(PolicyLevers!$C1114,'Policy Characteristics'!$C:$C,0))</f>
        <v>none</v>
      </c>
      <c r="T1114" s="184">
        <f>INDEX('Policy Characteristics'!N:N,MATCH(PolicyLevers!$C1114,'Policy Characteristics'!$C:$C,0))</f>
        <v>0</v>
      </c>
      <c r="U1114" s="181">
        <f>INDEX('Policy Characteristics'!O:O,MATCH(PolicyLevers!$C1114,'Policy Characteristics'!$C:$C,0))</f>
        <v>0</v>
      </c>
    </row>
    <row r="1115" spans="1:21" x14ac:dyDescent="0.25">
      <c r="A1115" s="350" t="str">
        <f>INDEX('Policy Characteristics'!A:A,MATCH(PolicyLevers!$C1115,'Policy Characteristics'!$C:$C,0))</f>
        <v>Research and Development</v>
      </c>
      <c r="B1115" s="354" t="str">
        <f>INDEX('Policy Characteristics'!B:B,MATCH(PolicyLevers!$C1115,'Policy Characteristics'!$C:$C,0))</f>
        <v>Fuel Use Reduction</v>
      </c>
      <c r="C1115" s="189" t="str">
        <f t="shared" si="62"/>
        <v>RnD Transportation Fuel Use Perc Reduction</v>
      </c>
      <c r="D1115" s="184" t="s">
        <v>1165</v>
      </c>
      <c r="E1115" s="184"/>
      <c r="F1115" s="184" t="s">
        <v>1166</v>
      </c>
      <c r="G1115" s="184"/>
      <c r="H1115" s="43">
        <v>137</v>
      </c>
      <c r="I1115" s="356" t="s">
        <v>310</v>
      </c>
      <c r="J1115" s="189" t="str">
        <f>INDEX('Policy Characteristics'!D:D,MATCH(PolicyLevers!$C1115,'Policy Characteristics'!$C:$C,0))</f>
        <v>R&amp;D Fuel Use Reductions</v>
      </c>
      <c r="K1115" s="251" t="str">
        <f>INDEX('Policy Characteristics'!E:E,MATCH(PolicyLevers!$C1115,'Policy Characteristics'!$C:$C,0))</f>
        <v>RnD transportation fuel use reduction</v>
      </c>
      <c r="L1115" s="190">
        <f>INDEX('Policy Characteristics'!F:F,MATCH(PolicyLevers!$C1115,'Policy Characteristics'!$C:$C,0))</f>
        <v>0</v>
      </c>
      <c r="M1115" s="190">
        <f>INDEX('Policy Characteristics'!G:G,MATCH(PolicyLevers!$C1115,'Policy Characteristics'!$C:$C,0))</f>
        <v>0.4</v>
      </c>
      <c r="N1115" s="251">
        <f>INDEX('Policy Characteristics'!H:H,MATCH(PolicyLevers!$C1115,'Policy Characteristics'!$C:$C,0))</f>
        <v>0.01</v>
      </c>
      <c r="O1115" s="199" t="str">
        <f>INDEX('Policy Characteristics'!I:I,MATCH(PolicyLevers!$C1115,'Policy Characteristics'!$C:$C,0))</f>
        <v>% reduction in fuel use</v>
      </c>
      <c r="P1115" s="186"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4" t="str">
        <f>INDEX('Policy Characteristics'!K:K,MATCH(PolicyLevers!$C1115,'Policy Characteristics'!$C:$C,0))</f>
        <v>architectural-design.html#rnd</v>
      </c>
      <c r="R1115" s="191" t="str">
        <f>INDEX('Policy Characteristics'!L:L,MATCH(PolicyLevers!$C1115,'Policy Characteristics'!$C:$C,0))</f>
        <v>research-and-development.html</v>
      </c>
      <c r="S1115" s="205" t="str">
        <f>INDEX('Policy Characteristics'!M:M,MATCH(PolicyLevers!$C1115,'Policy Characteristics'!$C:$C,0))</f>
        <v>none</v>
      </c>
      <c r="T1115" s="184">
        <f>INDEX('Policy Characteristics'!N:N,MATCH(PolicyLevers!$C1115,'Policy Characteristics'!$C:$C,0))</f>
        <v>0</v>
      </c>
      <c r="U1115" s="181">
        <f>INDEX('Policy Characteristics'!O:O,MATCH(PolicyLevers!$C1115,'Policy Characteristics'!$C:$C,0))</f>
        <v>0</v>
      </c>
    </row>
    <row r="1116" spans="1:21" x14ac:dyDescent="0.25">
      <c r="A1116" s="350" t="str">
        <f>INDEX('Policy Characteristics'!A:A,MATCH(PolicyLevers!$C1116,'Policy Characteristics'!$C:$C,0))</f>
        <v>Research and Development</v>
      </c>
      <c r="B1116" s="354" t="str">
        <f>INDEX('Policy Characteristics'!B:B,MATCH(PolicyLevers!$C1116,'Policy Characteristics'!$C:$C,0))</f>
        <v>Fuel Use Reduction</v>
      </c>
      <c r="C1116" s="189" t="str">
        <f t="shared" si="62"/>
        <v>RnD Transportation Fuel Use Perc Reduction</v>
      </c>
      <c r="D1116" s="184" t="s">
        <v>1168</v>
      </c>
      <c r="E1116" s="184"/>
      <c r="F1116" s="184" t="s">
        <v>1169</v>
      </c>
      <c r="G1116" s="184"/>
      <c r="H1116" s="43">
        <v>138</v>
      </c>
      <c r="I1116" s="356" t="s">
        <v>310</v>
      </c>
      <c r="J1116" s="189" t="str">
        <f>INDEX('Policy Characteristics'!D:D,MATCH(PolicyLevers!$C1116,'Policy Characteristics'!$C:$C,0))</f>
        <v>R&amp;D Fuel Use Reductions</v>
      </c>
      <c r="K1116" s="251" t="str">
        <f>INDEX('Policy Characteristics'!E:E,MATCH(PolicyLevers!$C1116,'Policy Characteristics'!$C:$C,0))</f>
        <v>RnD transportation fuel use reduction</v>
      </c>
      <c r="L1116" s="190">
        <f>INDEX('Policy Characteristics'!F:F,MATCH(PolicyLevers!$C1116,'Policy Characteristics'!$C:$C,0))</f>
        <v>0</v>
      </c>
      <c r="M1116" s="190">
        <f>INDEX('Policy Characteristics'!G:G,MATCH(PolicyLevers!$C1116,'Policy Characteristics'!$C:$C,0))</f>
        <v>0.4</v>
      </c>
      <c r="N1116" s="251">
        <f>INDEX('Policy Characteristics'!H:H,MATCH(PolicyLevers!$C1116,'Policy Characteristics'!$C:$C,0))</f>
        <v>0.01</v>
      </c>
      <c r="O1116" s="199" t="str">
        <f>INDEX('Policy Characteristics'!I:I,MATCH(PolicyLevers!$C1116,'Policy Characteristics'!$C:$C,0))</f>
        <v>% reduction in fuel use</v>
      </c>
      <c r="P1116" s="186"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4" t="str">
        <f>INDEX('Policy Characteristics'!K:K,MATCH(PolicyLevers!$C1116,'Policy Characteristics'!$C:$C,0))</f>
        <v>architectural-design.html#rnd</v>
      </c>
      <c r="R1116" s="191" t="str">
        <f>INDEX('Policy Characteristics'!L:L,MATCH(PolicyLevers!$C1116,'Policy Characteristics'!$C:$C,0))</f>
        <v>research-and-development.html</v>
      </c>
      <c r="S1116" s="205" t="str">
        <f>INDEX('Policy Characteristics'!M:M,MATCH(PolicyLevers!$C1116,'Policy Characteristics'!$C:$C,0))</f>
        <v>none</v>
      </c>
      <c r="T1116" s="184">
        <f>INDEX('Policy Characteristics'!N:N,MATCH(PolicyLevers!$C1116,'Policy Characteristics'!$C:$C,0))</f>
        <v>0</v>
      </c>
      <c r="U1116" s="181">
        <f>INDEX('Policy Characteristics'!O:O,MATCH(PolicyLevers!$C1116,'Policy Characteristics'!$C:$C,0))</f>
        <v>0</v>
      </c>
    </row>
    <row r="1117" spans="1:21" x14ac:dyDescent="0.25">
      <c r="A1117" s="350" t="str">
        <f>INDEX('Policy Characteristics'!A:A,MATCH(PolicyLevers!$C1117,'Policy Characteristics'!$C:$C,0))</f>
        <v>Research and Development</v>
      </c>
      <c r="B1117" s="354" t="str">
        <f>INDEX('Policy Characteristics'!B:B,MATCH(PolicyLevers!$C1117,'Policy Characteristics'!$C:$C,0))</f>
        <v>Fuel Use Reduction</v>
      </c>
      <c r="C1117" s="189" t="str">
        <f t="shared" si="62"/>
        <v>RnD Transportation Fuel Use Perc Reduction</v>
      </c>
      <c r="D1117" s="184" t="s">
        <v>1171</v>
      </c>
      <c r="E1117" s="184"/>
      <c r="F1117" s="184" t="s">
        <v>1172</v>
      </c>
      <c r="G1117" s="184"/>
      <c r="H1117" s="43">
        <v>524</v>
      </c>
      <c r="I1117" s="356" t="s">
        <v>310</v>
      </c>
      <c r="J1117" s="189" t="str">
        <f>INDEX('Policy Characteristics'!D:D,MATCH(PolicyLevers!$C1117,'Policy Characteristics'!$C:$C,0))</f>
        <v>R&amp;D Fuel Use Reductions</v>
      </c>
      <c r="K1117" s="251" t="str">
        <f>INDEX('Policy Characteristics'!E:E,MATCH(PolicyLevers!$C1117,'Policy Characteristics'!$C:$C,0))</f>
        <v>RnD transportation fuel use reduction</v>
      </c>
      <c r="L1117" s="190">
        <f>INDEX('Policy Characteristics'!F:F,MATCH(PolicyLevers!$C1117,'Policy Characteristics'!$C:$C,0))</f>
        <v>0</v>
      </c>
      <c r="M1117" s="190">
        <f>INDEX('Policy Characteristics'!G:G,MATCH(PolicyLevers!$C1117,'Policy Characteristics'!$C:$C,0))</f>
        <v>0.4</v>
      </c>
      <c r="N1117" s="251">
        <f>INDEX('Policy Characteristics'!H:H,MATCH(PolicyLevers!$C1117,'Policy Characteristics'!$C:$C,0))</f>
        <v>0.01</v>
      </c>
      <c r="O1117" s="199" t="str">
        <f>INDEX('Policy Characteristics'!I:I,MATCH(PolicyLevers!$C1117,'Policy Characteristics'!$C:$C,0))</f>
        <v>% reduction in fuel use</v>
      </c>
      <c r="P1117" s="186"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4" t="str">
        <f>INDEX('Policy Characteristics'!K:K,MATCH(PolicyLevers!$C1117,'Policy Characteristics'!$C:$C,0))</f>
        <v>architectural-design.html#rnd</v>
      </c>
      <c r="R1117" s="191" t="str">
        <f>INDEX('Policy Characteristics'!L:L,MATCH(PolicyLevers!$C1117,'Policy Characteristics'!$C:$C,0))</f>
        <v>research-and-development.html</v>
      </c>
      <c r="S1117" s="205" t="str">
        <f>INDEX('Policy Characteristics'!M:M,MATCH(PolicyLevers!$C1117,'Policy Characteristics'!$C:$C,0))</f>
        <v>none</v>
      </c>
      <c r="T1117" s="184">
        <f>INDEX('Policy Characteristics'!N:N,MATCH(PolicyLevers!$C1117,'Policy Characteristics'!$C:$C,0))</f>
        <v>0</v>
      </c>
      <c r="U1117" s="181">
        <f>INDEX('Policy Characteristics'!O:O,MATCH(PolicyLevers!$C1117,'Policy Characteristics'!$C:$C,0))</f>
        <v>0</v>
      </c>
    </row>
    <row r="1118" spans="1:21" x14ac:dyDescent="0.25">
      <c r="A1118" s="350" t="str">
        <f>INDEX('Policy Characteristics'!A:A,MATCH(PolicyLevers!$C1118,'Policy Characteristics'!$C:$C,0))</f>
        <v>Control Settings</v>
      </c>
      <c r="B1118" s="355" t="str">
        <f>INDEX('Policy Characteristics'!B:B,MATCH(PolicyLevers!$C1118,'Policy Characteristics'!$C:$C,0))</f>
        <v>COVID-19 Recession</v>
      </c>
      <c r="C1118" s="181" t="s">
        <v>1223</v>
      </c>
      <c r="H1118" s="43">
        <v>543</v>
      </c>
      <c r="I1118" s="356" t="s">
        <v>310</v>
      </c>
      <c r="J1118" s="223"/>
      <c r="K1118" s="181" t="str">
        <f>INDEX('Policy Characteristics'!E:E,MATCH(PolicyLevers!$C1118,'Policy Characteristics'!$C:$C,0))</f>
        <v>settings exogenous GDP adjustment</v>
      </c>
      <c r="L1118" s="204">
        <f>INDEX('Policy Characteristics'!F:F,MATCH(PolicyLevers!$C1118,'Policy Characteristics'!$C:$C,0))</f>
        <v>-0.08</v>
      </c>
      <c r="M1118" s="204">
        <f>INDEX('Policy Characteristics'!G:G,MATCH(PolicyLevers!$C1118,'Policy Characteristics'!$C:$C,0))</f>
        <v>0.02</v>
      </c>
      <c r="N1118" s="221">
        <f>INDEX('Policy Characteristics'!H:H,MATCH(PolicyLevers!$C1118,'Policy Characteristics'!$C:$C,0))</f>
        <v>1E-3</v>
      </c>
      <c r="O1118" s="181" t="str">
        <f>INDEX('Policy Characteristics'!I:I,MATCH(PolicyLevers!$C1118,'Policy Characteristics'!$C:$C,0))</f>
        <v>GDP growth rate (%)</v>
      </c>
      <c r="P1118" s="201"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1">
        <f>INDEX('Policy Characteristics'!K:K,MATCH(PolicyLevers!$C1118,'Policy Characteristics'!$C:$C,0))</f>
        <v>0</v>
      </c>
      <c r="R1118" s="181">
        <f>INDEX('Policy Characteristics'!L:L,MATCH(PolicyLevers!$C1118,'Policy Characteristics'!$C:$C,0))</f>
        <v>0</v>
      </c>
      <c r="S1118" s="239" t="str">
        <f>INDEX('Policy Characteristics'!M:M,MATCH(PolicyLevers!$C1118,'Policy Characteristics'!$C:$C,0))</f>
        <v>see ctrl-settings/GDPGR</v>
      </c>
      <c r="T1118" s="181">
        <f>INDEX('Policy Characteristics'!N:N,MATCH(PolicyLevers!$C1118,'Policy Characteristics'!$C:$C,0))</f>
        <v>0</v>
      </c>
      <c r="U1118" s="181">
        <f>INDEX('Policy Characteristics'!O:O,MATCH(PolicyLevers!$C1118,'Policy Characteristics'!$C:$C,0))</f>
        <v>0</v>
      </c>
    </row>
    <row r="1119" spans="1:21" x14ac:dyDescent="0.25">
      <c r="A1119" s="350" t="str">
        <f>INDEX('Policy Characteristics'!A:A,MATCH(PolicyLevers!$C1119,'Policy Characteristics'!$C:$C,0))</f>
        <v>Government Revenue Accounting</v>
      </c>
      <c r="B1119" s="355" t="str">
        <f>INDEX('Policy Characteristics'!B:B,MATCH(PolicyLevers!$C1119,'Policy Characteristics'!$C:$C,0))</f>
        <v>Carbon Tax Revenue</v>
      </c>
      <c r="C1119" s="181" t="s">
        <v>1230</v>
      </c>
      <c r="D1119" s="181" t="s">
        <v>1231</v>
      </c>
      <c r="F1119" s="181" t="s">
        <v>1232</v>
      </c>
      <c r="H1119" s="43">
        <v>545</v>
      </c>
      <c r="I1119" s="355" t="s">
        <v>310</v>
      </c>
      <c r="J1119" s="223"/>
      <c r="K1119" s="181" t="str">
        <f>INDEX('Policy Characteristics'!E:E,MATCH(PolicyLevers!$C1119,'Policy Characteristics'!$C:$C,0))</f>
        <v>GRA carbon tax revenue</v>
      </c>
      <c r="L1119" s="181">
        <f>INDEX('Policy Characteristics'!F:F,MATCH(PolicyLevers!$C1119,'Policy Characteristics'!$C:$C,0))</f>
        <v>0</v>
      </c>
      <c r="M1119" s="181">
        <f>INDEX('Policy Characteristics'!G:G,MATCH(PolicyLevers!$C1119,'Policy Characteristics'!$C:$C,0))</f>
        <v>10</v>
      </c>
      <c r="N1119" s="181">
        <f>INDEX('Policy Characteristics'!H:H,MATCH(PolicyLevers!$C1119,'Policy Characteristics'!$C:$C,0))</f>
        <v>1</v>
      </c>
      <c r="O1119" s="181" t="str">
        <f>INDEX('Policy Characteristics'!I:I,MATCH(PolicyLevers!$C1119,'Policy Characteristics'!$C:$C,0))</f>
        <v>weight</v>
      </c>
      <c r="P1119" s="161"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1" t="str">
        <f>INDEX('Policy Characteristics'!K:K,MATCH(PolicyLevers!$C1119,'Policy Characteristics'!$C:$C,0))</f>
        <v>io-model.html</v>
      </c>
      <c r="R1119" s="181">
        <f>INDEX('Policy Characteristics'!L:L,MATCH(PolicyLevers!$C1119,'Policy Characteristics'!$C:$C,0))</f>
        <v>0</v>
      </c>
      <c r="S1119" s="198">
        <f>INDEX('Policy Characteristics'!M:M,MATCH(PolicyLevers!$C1119,'Policy Characteristics'!$C:$C,0))</f>
        <v>0</v>
      </c>
      <c r="T1119" s="181">
        <f>INDEX('Policy Characteristics'!N:N,MATCH(PolicyLevers!$C1119,'Policy Characteristics'!$C:$C,0))</f>
        <v>0</v>
      </c>
      <c r="U1119" s="181">
        <f>INDEX('Policy Characteristics'!O:O,MATCH(PolicyLevers!$C1119,'Policy Characteristics'!$C:$C,0))</f>
        <v>0</v>
      </c>
    </row>
    <row r="1120" spans="1:21" x14ac:dyDescent="0.25">
      <c r="A1120" s="350" t="str">
        <f>INDEX('Policy Characteristics'!A:A,MATCH(PolicyLevers!$C1120,'Policy Characteristics'!$C:$C,0))</f>
        <v>Government Revenue Accounting</v>
      </c>
      <c r="B1120" s="354" t="str">
        <f>INDEX('Policy Characteristics'!B:B,MATCH(PolicyLevers!$C1120,'Policy Characteristics'!$C:$C,0))</f>
        <v>Carbon Tax Revenue</v>
      </c>
      <c r="C1120" s="189" t="str">
        <f t="shared" ref="C1120" si="63">C$1119</f>
        <v>GRA for Carbon Tax Revenue</v>
      </c>
      <c r="D1120" s="181" t="s">
        <v>1237</v>
      </c>
      <c r="F1120" s="181" t="s">
        <v>1238</v>
      </c>
      <c r="H1120" s="43">
        <v>546</v>
      </c>
      <c r="I1120" s="354" t="str">
        <f t="shared" ref="I1120:I1123" si="64">I$1119</f>
        <v>Yes</v>
      </c>
      <c r="J1120" s="223"/>
      <c r="K1120" s="189" t="str">
        <f>INDEX('Policy Characteristics'!E:E,MATCH(PolicyLevers!$C1120,'Policy Characteristics'!$C:$C,0))</f>
        <v>GRA carbon tax revenue</v>
      </c>
      <c r="L1120" s="189">
        <f>INDEX('Policy Characteristics'!F:F,MATCH(PolicyLevers!$C1120,'Policy Characteristics'!$C:$C,0))</f>
        <v>0</v>
      </c>
      <c r="M1120" s="189">
        <f>INDEX('Policy Characteristics'!G:G,MATCH(PolicyLevers!$C1120,'Policy Characteristics'!$C:$C,0))</f>
        <v>10</v>
      </c>
      <c r="N1120" s="189">
        <f>INDEX('Policy Characteristics'!H:H,MATCH(PolicyLevers!$C1120,'Policy Characteristics'!$C:$C,0))</f>
        <v>1</v>
      </c>
      <c r="O1120" s="189" t="str">
        <f>INDEX('Policy Characteristics'!I:I,MATCH(PolicyLevers!$C1120,'Policy Characteristics'!$C:$C,0))</f>
        <v>weight</v>
      </c>
      <c r="P1120" s="161"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89" t="str">
        <f>INDEX('Policy Characteristics'!K:K,MATCH(PolicyLevers!$C1120,'Policy Characteristics'!$C:$C,0))</f>
        <v>io-model.html</v>
      </c>
      <c r="R1120" s="181">
        <f>INDEX('Policy Characteristics'!L:L,MATCH(PolicyLevers!$C1120,'Policy Characteristics'!$C:$C,0))</f>
        <v>0</v>
      </c>
      <c r="S1120" s="198">
        <f>INDEX('Policy Characteristics'!M:M,MATCH(PolicyLevers!$C1120,'Policy Characteristics'!$C:$C,0))</f>
        <v>0</v>
      </c>
      <c r="T1120" s="181">
        <f>INDEX('Policy Characteristics'!N:N,MATCH(PolicyLevers!$C1120,'Policy Characteristics'!$C:$C,0))</f>
        <v>0</v>
      </c>
      <c r="U1120" s="181">
        <f>INDEX('Policy Characteristics'!O:O,MATCH(PolicyLevers!$C1120,'Policy Characteristics'!$C:$C,0))</f>
        <v>0</v>
      </c>
    </row>
    <row r="1121" spans="1:21" x14ac:dyDescent="0.25">
      <c r="A1121" s="350" t="str">
        <f>INDEX('Policy Characteristics'!A:A,MATCH(PolicyLevers!$C1121,'Policy Characteristics'!$C:$C,0))</f>
        <v>Government Revenue Accounting</v>
      </c>
      <c r="B1121" s="354" t="str">
        <f>INDEX('Policy Characteristics'!B:B,MATCH(PolicyLevers!$C1121,'Policy Characteristics'!$C:$C,0))</f>
        <v>Carbon Tax Revenue</v>
      </c>
      <c r="C1121" s="189" t="str">
        <f t="shared" ref="C1121:C1123" si="65">C$1119</f>
        <v>GRA for Carbon Tax Revenue</v>
      </c>
      <c r="D1121" s="181" t="s">
        <v>1240</v>
      </c>
      <c r="F1121" s="181" t="s">
        <v>1241</v>
      </c>
      <c r="H1121" s="43">
        <v>547</v>
      </c>
      <c r="I1121" s="354" t="str">
        <f t="shared" si="64"/>
        <v>Yes</v>
      </c>
      <c r="J1121" s="223"/>
      <c r="K1121" s="189" t="str">
        <f>INDEX('Policy Characteristics'!E:E,MATCH(PolicyLevers!$C1121,'Policy Characteristics'!$C:$C,0))</f>
        <v>GRA carbon tax revenue</v>
      </c>
      <c r="L1121" s="189">
        <f>INDEX('Policy Characteristics'!F:F,MATCH(PolicyLevers!$C1121,'Policy Characteristics'!$C:$C,0))</f>
        <v>0</v>
      </c>
      <c r="M1121" s="189">
        <f>INDEX('Policy Characteristics'!G:G,MATCH(PolicyLevers!$C1121,'Policy Characteristics'!$C:$C,0))</f>
        <v>10</v>
      </c>
      <c r="N1121" s="189">
        <f>INDEX('Policy Characteristics'!H:H,MATCH(PolicyLevers!$C1121,'Policy Characteristics'!$C:$C,0))</f>
        <v>1</v>
      </c>
      <c r="O1121" s="189" t="str">
        <f>INDEX('Policy Characteristics'!I:I,MATCH(PolicyLevers!$C1121,'Policy Characteristics'!$C:$C,0))</f>
        <v>weight</v>
      </c>
      <c r="P1121" s="161"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89" t="str">
        <f>INDEX('Policy Characteristics'!K:K,MATCH(PolicyLevers!$C1121,'Policy Characteristics'!$C:$C,0))</f>
        <v>io-model.html</v>
      </c>
      <c r="R1121" s="181">
        <f>INDEX('Policy Characteristics'!L:L,MATCH(PolicyLevers!$C1121,'Policy Characteristics'!$C:$C,0))</f>
        <v>0</v>
      </c>
      <c r="S1121" s="198">
        <f>INDEX('Policy Characteristics'!M:M,MATCH(PolicyLevers!$C1121,'Policy Characteristics'!$C:$C,0))</f>
        <v>0</v>
      </c>
      <c r="T1121" s="181">
        <f>INDEX('Policy Characteristics'!N:N,MATCH(PolicyLevers!$C1121,'Policy Characteristics'!$C:$C,0))</f>
        <v>0</v>
      </c>
      <c r="U1121" s="181">
        <f>INDEX('Policy Characteristics'!O:O,MATCH(PolicyLevers!$C1121,'Policy Characteristics'!$C:$C,0))</f>
        <v>0</v>
      </c>
    </row>
    <row r="1122" spans="1:21" x14ac:dyDescent="0.25">
      <c r="A1122" s="350" t="str">
        <f>INDEX('Policy Characteristics'!A:A,MATCH(PolicyLevers!$C1122,'Policy Characteristics'!$C:$C,0))</f>
        <v>Government Revenue Accounting</v>
      </c>
      <c r="B1122" s="354" t="str">
        <f>INDEX('Policy Characteristics'!B:B,MATCH(PolicyLevers!$C1122,'Policy Characteristics'!$C:$C,0))</f>
        <v>Carbon Tax Revenue</v>
      </c>
      <c r="C1122" s="189" t="str">
        <f t="shared" si="65"/>
        <v>GRA for Carbon Tax Revenue</v>
      </c>
      <c r="D1122" s="181" t="s">
        <v>1243</v>
      </c>
      <c r="F1122" s="181" t="s">
        <v>1244</v>
      </c>
      <c r="H1122" s="43">
        <v>548</v>
      </c>
      <c r="I1122" s="354" t="str">
        <f t="shared" si="64"/>
        <v>Yes</v>
      </c>
      <c r="J1122" s="223"/>
      <c r="K1122" s="189" t="str">
        <f>INDEX('Policy Characteristics'!E:E,MATCH(PolicyLevers!$C1122,'Policy Characteristics'!$C:$C,0))</f>
        <v>GRA carbon tax revenue</v>
      </c>
      <c r="L1122" s="189">
        <f>INDEX('Policy Characteristics'!F:F,MATCH(PolicyLevers!$C1122,'Policy Characteristics'!$C:$C,0))</f>
        <v>0</v>
      </c>
      <c r="M1122" s="189">
        <f>INDEX('Policy Characteristics'!G:G,MATCH(PolicyLevers!$C1122,'Policy Characteristics'!$C:$C,0))</f>
        <v>10</v>
      </c>
      <c r="N1122" s="189">
        <f>INDEX('Policy Characteristics'!H:H,MATCH(PolicyLevers!$C1122,'Policy Characteristics'!$C:$C,0))</f>
        <v>1</v>
      </c>
      <c r="O1122" s="189" t="str">
        <f>INDEX('Policy Characteristics'!I:I,MATCH(PolicyLevers!$C1122,'Policy Characteristics'!$C:$C,0))</f>
        <v>weight</v>
      </c>
      <c r="P1122" s="161"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89" t="str">
        <f>INDEX('Policy Characteristics'!K:K,MATCH(PolicyLevers!$C1122,'Policy Characteristics'!$C:$C,0))</f>
        <v>io-model.html</v>
      </c>
      <c r="R1122" s="181">
        <f>INDEX('Policy Characteristics'!L:L,MATCH(PolicyLevers!$C1122,'Policy Characteristics'!$C:$C,0))</f>
        <v>0</v>
      </c>
      <c r="S1122" s="198">
        <f>INDEX('Policy Characteristics'!M:M,MATCH(PolicyLevers!$C1122,'Policy Characteristics'!$C:$C,0))</f>
        <v>0</v>
      </c>
      <c r="T1122" s="181">
        <f>INDEX('Policy Characteristics'!N:N,MATCH(PolicyLevers!$C1122,'Policy Characteristics'!$C:$C,0))</f>
        <v>0</v>
      </c>
      <c r="U1122" s="181">
        <f>INDEX('Policy Characteristics'!O:O,MATCH(PolicyLevers!$C1122,'Policy Characteristics'!$C:$C,0))</f>
        <v>0</v>
      </c>
    </row>
    <row r="1123" spans="1:21" x14ac:dyDescent="0.25">
      <c r="A1123" s="350" t="str">
        <f>INDEX('Policy Characteristics'!A:A,MATCH(PolicyLevers!$C1123,'Policy Characteristics'!$C:$C,0))</f>
        <v>Government Revenue Accounting</v>
      </c>
      <c r="B1123" s="354" t="str">
        <f>INDEX('Policy Characteristics'!B:B,MATCH(PolicyLevers!$C1123,'Policy Characteristics'!$C:$C,0))</f>
        <v>Carbon Tax Revenue</v>
      </c>
      <c r="C1123" s="189" t="str">
        <f t="shared" si="65"/>
        <v>GRA for Carbon Tax Revenue</v>
      </c>
      <c r="D1123" s="181" t="s">
        <v>1246</v>
      </c>
      <c r="F1123" s="181" t="s">
        <v>1247</v>
      </c>
      <c r="H1123" s="43">
        <v>549</v>
      </c>
      <c r="I1123" s="354" t="str">
        <f t="shared" si="64"/>
        <v>Yes</v>
      </c>
      <c r="J1123" s="223"/>
      <c r="K1123" s="189" t="str">
        <f>INDEX('Policy Characteristics'!E:E,MATCH(PolicyLevers!$C1123,'Policy Characteristics'!$C:$C,0))</f>
        <v>GRA carbon tax revenue</v>
      </c>
      <c r="L1123" s="189">
        <f>INDEX('Policy Characteristics'!F:F,MATCH(PolicyLevers!$C1123,'Policy Characteristics'!$C:$C,0))</f>
        <v>0</v>
      </c>
      <c r="M1123" s="189">
        <f>INDEX('Policy Characteristics'!G:G,MATCH(PolicyLevers!$C1123,'Policy Characteristics'!$C:$C,0))</f>
        <v>10</v>
      </c>
      <c r="N1123" s="189">
        <f>INDEX('Policy Characteristics'!H:H,MATCH(PolicyLevers!$C1123,'Policy Characteristics'!$C:$C,0))</f>
        <v>1</v>
      </c>
      <c r="O1123" s="189" t="str">
        <f>INDEX('Policy Characteristics'!I:I,MATCH(PolicyLevers!$C1123,'Policy Characteristics'!$C:$C,0))</f>
        <v>weight</v>
      </c>
      <c r="P1123" s="161"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89" t="str">
        <f>INDEX('Policy Characteristics'!K:K,MATCH(PolicyLevers!$C1123,'Policy Characteristics'!$C:$C,0))</f>
        <v>io-model.html</v>
      </c>
      <c r="R1123" s="181">
        <f>INDEX('Policy Characteristics'!L:L,MATCH(PolicyLevers!$C1123,'Policy Characteristics'!$C:$C,0))</f>
        <v>0</v>
      </c>
      <c r="S1123" s="198">
        <f>INDEX('Policy Characteristics'!M:M,MATCH(PolicyLevers!$C1123,'Policy Characteristics'!$C:$C,0))</f>
        <v>0</v>
      </c>
      <c r="T1123" s="181">
        <f>INDEX('Policy Characteristics'!N:N,MATCH(PolicyLevers!$C1123,'Policy Characteristics'!$C:$C,0))</f>
        <v>0</v>
      </c>
      <c r="U1123" s="181">
        <f>INDEX('Policy Characteristics'!O:O,MATCH(PolicyLevers!$C1123,'Policy Characteristics'!$C:$C,0))</f>
        <v>0</v>
      </c>
    </row>
    <row r="1124" spans="1:21" x14ac:dyDescent="0.25">
      <c r="A1124" s="350" t="str">
        <f>INDEX('Policy Characteristics'!A:A,MATCH(PolicyLevers!$C1124,'Policy Characteristics'!$C:$C,0))</f>
        <v>Government Revenue Accounting</v>
      </c>
      <c r="B1124" s="355" t="str">
        <f>INDEX('Policy Characteristics'!B:B,MATCH(PolicyLevers!$C1124,'Policy Characteristics'!$C:$C,0))</f>
        <v>Fuel Tax Revenue</v>
      </c>
      <c r="C1124" s="181" t="s">
        <v>1250</v>
      </c>
      <c r="D1124" s="181" t="s">
        <v>1231</v>
      </c>
      <c r="F1124" s="181" t="s">
        <v>1232</v>
      </c>
      <c r="H1124" s="43">
        <v>550</v>
      </c>
      <c r="I1124" s="355" t="s">
        <v>310</v>
      </c>
      <c r="J1124" s="223"/>
      <c r="K1124" s="181" t="str">
        <f>INDEX('Policy Characteristics'!E:E,MATCH(PolicyLevers!$C1124,'Policy Characteristics'!$C:$C,0))</f>
        <v>GRA fuel tax revenue</v>
      </c>
      <c r="L1124" s="181">
        <f>INDEX('Policy Characteristics'!F:F,MATCH(PolicyLevers!$C1124,'Policy Characteristics'!$C:$C,0))</f>
        <v>0</v>
      </c>
      <c r="M1124" s="181">
        <f>INDEX('Policy Characteristics'!G:G,MATCH(PolicyLevers!$C1124,'Policy Characteristics'!$C:$C,0))</f>
        <v>10</v>
      </c>
      <c r="N1124" s="181">
        <f>INDEX('Policy Characteristics'!H:H,MATCH(PolicyLevers!$C1124,'Policy Characteristics'!$C:$C,0))</f>
        <v>1</v>
      </c>
      <c r="O1124" s="181" t="str">
        <f>INDEX('Policy Characteristics'!I:I,MATCH(PolicyLevers!$C1124,'Policy Characteristics'!$C:$C,0))</f>
        <v>weight</v>
      </c>
      <c r="P1124" s="240"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1" t="str">
        <f>INDEX('Policy Characteristics'!K:K,MATCH(PolicyLevers!$C1124,'Policy Characteristics'!$C:$C,0))</f>
        <v>io-model.html</v>
      </c>
      <c r="R1124" s="181">
        <f>INDEX('Policy Characteristics'!L:L,MATCH(PolicyLevers!$C1124,'Policy Characteristics'!$C:$C,0))</f>
        <v>0</v>
      </c>
      <c r="S1124" s="198">
        <f>INDEX('Policy Characteristics'!M:M,MATCH(PolicyLevers!$C1124,'Policy Characteristics'!$C:$C,0))</f>
        <v>0</v>
      </c>
      <c r="T1124" s="181">
        <f>INDEX('Policy Characteristics'!N:N,MATCH(PolicyLevers!$C1124,'Policy Characteristics'!$C:$C,0))</f>
        <v>0</v>
      </c>
      <c r="U1124" s="181">
        <f>INDEX('Policy Characteristics'!O:O,MATCH(PolicyLevers!$C1124,'Policy Characteristics'!$C:$C,0))</f>
        <v>0</v>
      </c>
    </row>
    <row r="1125" spans="1:21" x14ac:dyDescent="0.25">
      <c r="A1125" s="350" t="str">
        <f>INDEX('Policy Characteristics'!A:A,MATCH(PolicyLevers!$C1125,'Policy Characteristics'!$C:$C,0))</f>
        <v>Government Revenue Accounting</v>
      </c>
      <c r="B1125" s="354" t="str">
        <f>INDEX('Policy Characteristics'!B:B,MATCH(PolicyLevers!$C1125,'Policy Characteristics'!$C:$C,0))</f>
        <v>Fuel Tax Revenue</v>
      </c>
      <c r="C1125" s="189" t="str">
        <f t="shared" ref="C1125:C1128" si="66">C$1124</f>
        <v>GRA for Fuel Tax Revenue</v>
      </c>
      <c r="D1125" s="181" t="s">
        <v>1237</v>
      </c>
      <c r="F1125" s="181" t="s">
        <v>1238</v>
      </c>
      <c r="H1125" s="43">
        <v>551</v>
      </c>
      <c r="I1125" s="354" t="str">
        <f t="shared" ref="I1125:I1128" si="67">I$1124</f>
        <v>Yes</v>
      </c>
      <c r="J1125" s="223"/>
      <c r="K1125" s="189" t="str">
        <f>INDEX('Policy Characteristics'!E:E,MATCH(PolicyLevers!$C1125,'Policy Characteristics'!$C:$C,0))</f>
        <v>GRA fuel tax revenue</v>
      </c>
      <c r="L1125" s="189">
        <f>INDEX('Policy Characteristics'!F:F,MATCH(PolicyLevers!$C1125,'Policy Characteristics'!$C:$C,0))</f>
        <v>0</v>
      </c>
      <c r="M1125" s="189">
        <f>INDEX('Policy Characteristics'!G:G,MATCH(PolicyLevers!$C1125,'Policy Characteristics'!$C:$C,0))</f>
        <v>10</v>
      </c>
      <c r="N1125" s="189">
        <f>INDEX('Policy Characteristics'!H:H,MATCH(PolicyLevers!$C1125,'Policy Characteristics'!$C:$C,0))</f>
        <v>1</v>
      </c>
      <c r="O1125" s="189" t="str">
        <f>INDEX('Policy Characteristics'!I:I,MATCH(PolicyLevers!$C1125,'Policy Characteristics'!$C:$C,0))</f>
        <v>weight</v>
      </c>
      <c r="P1125" s="240"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89" t="str">
        <f>INDEX('Policy Characteristics'!K:K,MATCH(PolicyLevers!$C1125,'Policy Characteristics'!$C:$C,0))</f>
        <v>io-model.html</v>
      </c>
      <c r="R1125" s="181">
        <f>INDEX('Policy Characteristics'!L:L,MATCH(PolicyLevers!$C1125,'Policy Characteristics'!$C:$C,0))</f>
        <v>0</v>
      </c>
      <c r="S1125" s="198">
        <f>INDEX('Policy Characteristics'!M:M,MATCH(PolicyLevers!$C1125,'Policy Characteristics'!$C:$C,0))</f>
        <v>0</v>
      </c>
      <c r="T1125" s="181">
        <f>INDEX('Policy Characteristics'!N:N,MATCH(PolicyLevers!$C1125,'Policy Characteristics'!$C:$C,0))</f>
        <v>0</v>
      </c>
      <c r="U1125" s="181">
        <f>INDEX('Policy Characteristics'!O:O,MATCH(PolicyLevers!$C1125,'Policy Characteristics'!$C:$C,0))</f>
        <v>0</v>
      </c>
    </row>
    <row r="1126" spans="1:21" x14ac:dyDescent="0.25">
      <c r="A1126" s="350" t="str">
        <f>INDEX('Policy Characteristics'!A:A,MATCH(PolicyLevers!$C1126,'Policy Characteristics'!$C:$C,0))</f>
        <v>Government Revenue Accounting</v>
      </c>
      <c r="B1126" s="354" t="str">
        <f>INDEX('Policy Characteristics'!B:B,MATCH(PolicyLevers!$C1126,'Policy Characteristics'!$C:$C,0))</f>
        <v>Fuel Tax Revenue</v>
      </c>
      <c r="C1126" s="189" t="str">
        <f t="shared" si="66"/>
        <v>GRA for Fuel Tax Revenue</v>
      </c>
      <c r="D1126" s="181" t="s">
        <v>1240</v>
      </c>
      <c r="F1126" s="181" t="s">
        <v>1241</v>
      </c>
      <c r="H1126" s="43">
        <v>552</v>
      </c>
      <c r="I1126" s="354" t="str">
        <f t="shared" si="67"/>
        <v>Yes</v>
      </c>
      <c r="J1126" s="223"/>
      <c r="K1126" s="189" t="str">
        <f>INDEX('Policy Characteristics'!E:E,MATCH(PolicyLevers!$C1126,'Policy Characteristics'!$C:$C,0))</f>
        <v>GRA fuel tax revenue</v>
      </c>
      <c r="L1126" s="189">
        <f>INDEX('Policy Characteristics'!F:F,MATCH(PolicyLevers!$C1126,'Policy Characteristics'!$C:$C,0))</f>
        <v>0</v>
      </c>
      <c r="M1126" s="189">
        <f>INDEX('Policy Characteristics'!G:G,MATCH(PolicyLevers!$C1126,'Policy Characteristics'!$C:$C,0))</f>
        <v>10</v>
      </c>
      <c r="N1126" s="189">
        <f>INDEX('Policy Characteristics'!H:H,MATCH(PolicyLevers!$C1126,'Policy Characteristics'!$C:$C,0))</f>
        <v>1</v>
      </c>
      <c r="O1126" s="189" t="str">
        <f>INDEX('Policy Characteristics'!I:I,MATCH(PolicyLevers!$C1126,'Policy Characteristics'!$C:$C,0))</f>
        <v>weight</v>
      </c>
      <c r="P1126" s="240"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89" t="str">
        <f>INDEX('Policy Characteristics'!K:K,MATCH(PolicyLevers!$C1126,'Policy Characteristics'!$C:$C,0))</f>
        <v>io-model.html</v>
      </c>
      <c r="R1126" s="181">
        <f>INDEX('Policy Characteristics'!L:L,MATCH(PolicyLevers!$C1126,'Policy Characteristics'!$C:$C,0))</f>
        <v>0</v>
      </c>
      <c r="S1126" s="198">
        <f>INDEX('Policy Characteristics'!M:M,MATCH(PolicyLevers!$C1126,'Policy Characteristics'!$C:$C,0))</f>
        <v>0</v>
      </c>
      <c r="T1126" s="181">
        <f>INDEX('Policy Characteristics'!N:N,MATCH(PolicyLevers!$C1126,'Policy Characteristics'!$C:$C,0))</f>
        <v>0</v>
      </c>
      <c r="U1126" s="181">
        <f>INDEX('Policy Characteristics'!O:O,MATCH(PolicyLevers!$C1126,'Policy Characteristics'!$C:$C,0))</f>
        <v>0</v>
      </c>
    </row>
    <row r="1127" spans="1:21" x14ac:dyDescent="0.25">
      <c r="A1127" s="350" t="str">
        <f>INDEX('Policy Characteristics'!A:A,MATCH(PolicyLevers!$C1127,'Policy Characteristics'!$C:$C,0))</f>
        <v>Government Revenue Accounting</v>
      </c>
      <c r="B1127" s="354" t="str">
        <f>INDEX('Policy Characteristics'!B:B,MATCH(PolicyLevers!$C1127,'Policy Characteristics'!$C:$C,0))</f>
        <v>Fuel Tax Revenue</v>
      </c>
      <c r="C1127" s="189" t="str">
        <f t="shared" si="66"/>
        <v>GRA for Fuel Tax Revenue</v>
      </c>
      <c r="D1127" s="181" t="s">
        <v>1243</v>
      </c>
      <c r="F1127" s="181" t="s">
        <v>1244</v>
      </c>
      <c r="H1127" s="43">
        <v>553</v>
      </c>
      <c r="I1127" s="354" t="str">
        <f t="shared" si="67"/>
        <v>Yes</v>
      </c>
      <c r="J1127" s="223"/>
      <c r="K1127" s="189" t="str">
        <f>INDEX('Policy Characteristics'!E:E,MATCH(PolicyLevers!$C1127,'Policy Characteristics'!$C:$C,0))</f>
        <v>GRA fuel tax revenue</v>
      </c>
      <c r="L1127" s="189">
        <f>INDEX('Policy Characteristics'!F:F,MATCH(PolicyLevers!$C1127,'Policy Characteristics'!$C:$C,0))</f>
        <v>0</v>
      </c>
      <c r="M1127" s="189">
        <f>INDEX('Policy Characteristics'!G:G,MATCH(PolicyLevers!$C1127,'Policy Characteristics'!$C:$C,0))</f>
        <v>10</v>
      </c>
      <c r="N1127" s="189">
        <f>INDEX('Policy Characteristics'!H:H,MATCH(PolicyLevers!$C1127,'Policy Characteristics'!$C:$C,0))</f>
        <v>1</v>
      </c>
      <c r="O1127" s="189" t="str">
        <f>INDEX('Policy Characteristics'!I:I,MATCH(PolicyLevers!$C1127,'Policy Characteristics'!$C:$C,0))</f>
        <v>weight</v>
      </c>
      <c r="P1127" s="240"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89" t="str">
        <f>INDEX('Policy Characteristics'!K:K,MATCH(PolicyLevers!$C1127,'Policy Characteristics'!$C:$C,0))</f>
        <v>io-model.html</v>
      </c>
      <c r="R1127" s="181">
        <f>INDEX('Policy Characteristics'!L:L,MATCH(PolicyLevers!$C1127,'Policy Characteristics'!$C:$C,0))</f>
        <v>0</v>
      </c>
      <c r="S1127" s="198">
        <f>INDEX('Policy Characteristics'!M:M,MATCH(PolicyLevers!$C1127,'Policy Characteristics'!$C:$C,0))</f>
        <v>0</v>
      </c>
      <c r="T1127" s="181">
        <f>INDEX('Policy Characteristics'!N:N,MATCH(PolicyLevers!$C1127,'Policy Characteristics'!$C:$C,0))</f>
        <v>0</v>
      </c>
      <c r="U1127" s="181">
        <f>INDEX('Policy Characteristics'!O:O,MATCH(PolicyLevers!$C1127,'Policy Characteristics'!$C:$C,0))</f>
        <v>0</v>
      </c>
    </row>
    <row r="1128" spans="1:21" x14ac:dyDescent="0.25">
      <c r="A1128" s="350" t="str">
        <f>INDEX('Policy Characteristics'!A:A,MATCH(PolicyLevers!$C1128,'Policy Characteristics'!$C:$C,0))</f>
        <v>Government Revenue Accounting</v>
      </c>
      <c r="B1128" s="354" t="str">
        <f>INDEX('Policy Characteristics'!B:B,MATCH(PolicyLevers!$C1128,'Policy Characteristics'!$C:$C,0))</f>
        <v>Fuel Tax Revenue</v>
      </c>
      <c r="C1128" s="189" t="str">
        <f t="shared" si="66"/>
        <v>GRA for Fuel Tax Revenue</v>
      </c>
      <c r="D1128" s="181" t="s">
        <v>1246</v>
      </c>
      <c r="F1128" s="181" t="s">
        <v>1247</v>
      </c>
      <c r="H1128" s="43">
        <v>554</v>
      </c>
      <c r="I1128" s="354" t="str">
        <f t="shared" si="67"/>
        <v>Yes</v>
      </c>
      <c r="J1128" s="223"/>
      <c r="K1128" s="189" t="str">
        <f>INDEX('Policy Characteristics'!E:E,MATCH(PolicyLevers!$C1128,'Policy Characteristics'!$C:$C,0))</f>
        <v>GRA fuel tax revenue</v>
      </c>
      <c r="L1128" s="189">
        <f>INDEX('Policy Characteristics'!F:F,MATCH(PolicyLevers!$C1128,'Policy Characteristics'!$C:$C,0))</f>
        <v>0</v>
      </c>
      <c r="M1128" s="189">
        <f>INDEX('Policy Characteristics'!G:G,MATCH(PolicyLevers!$C1128,'Policy Characteristics'!$C:$C,0))</f>
        <v>10</v>
      </c>
      <c r="N1128" s="189">
        <f>INDEX('Policy Characteristics'!H:H,MATCH(PolicyLevers!$C1128,'Policy Characteristics'!$C:$C,0))</f>
        <v>1</v>
      </c>
      <c r="O1128" s="189" t="str">
        <f>INDEX('Policy Characteristics'!I:I,MATCH(PolicyLevers!$C1128,'Policy Characteristics'!$C:$C,0))</f>
        <v>weight</v>
      </c>
      <c r="P1128" s="240"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89" t="str">
        <f>INDEX('Policy Characteristics'!K:K,MATCH(PolicyLevers!$C1128,'Policy Characteristics'!$C:$C,0))</f>
        <v>io-model.html</v>
      </c>
      <c r="R1128" s="181">
        <f>INDEX('Policy Characteristics'!L:L,MATCH(PolicyLevers!$C1128,'Policy Characteristics'!$C:$C,0))</f>
        <v>0</v>
      </c>
      <c r="S1128" s="198">
        <f>INDEX('Policy Characteristics'!M:M,MATCH(PolicyLevers!$C1128,'Policy Characteristics'!$C:$C,0))</f>
        <v>0</v>
      </c>
      <c r="T1128" s="181">
        <f>INDEX('Policy Characteristics'!N:N,MATCH(PolicyLevers!$C1128,'Policy Characteristics'!$C:$C,0))</f>
        <v>0</v>
      </c>
      <c r="U1128" s="181">
        <f>INDEX('Policy Characteristics'!O:O,MATCH(PolicyLevers!$C1128,'Policy Characteristics'!$C:$C,0))</f>
        <v>0</v>
      </c>
    </row>
    <row r="1129" spans="1:21" x14ac:dyDescent="0.25">
      <c r="A1129" s="350" t="str">
        <f>INDEX('Policy Characteristics'!A:A,MATCH(PolicyLevers!$C1129,'Policy Characteristics'!$C:$C,0))</f>
        <v>Government Revenue Accounting</v>
      </c>
      <c r="B1129" s="355" t="str">
        <f>INDEX('Policy Characteristics'!B:B,MATCH(PolicyLevers!$C1129,'Policy Characteristics'!$C:$C,0))</f>
        <v>EV Subsidy</v>
      </c>
      <c r="C1129" s="181" t="s">
        <v>1252</v>
      </c>
      <c r="D1129" s="181" t="s">
        <v>1231</v>
      </c>
      <c r="F1129" s="181" t="s">
        <v>1232</v>
      </c>
      <c r="H1129" s="43">
        <v>555</v>
      </c>
      <c r="I1129" s="355" t="s">
        <v>310</v>
      </c>
      <c r="J1129" s="223"/>
      <c r="K1129" s="181" t="str">
        <f>INDEX('Policy Characteristics'!E:E,MATCH(PolicyLevers!$C1129,'Policy Characteristics'!$C:$C,0))</f>
        <v>GRA EV subsidy</v>
      </c>
      <c r="L1129" s="181">
        <f>INDEX('Policy Characteristics'!F:F,MATCH(PolicyLevers!$C1129,'Policy Characteristics'!$C:$C,0))</f>
        <v>0</v>
      </c>
      <c r="M1129" s="181">
        <f>INDEX('Policy Characteristics'!G:G,MATCH(PolicyLevers!$C1129,'Policy Characteristics'!$C:$C,0))</f>
        <v>10</v>
      </c>
      <c r="N1129" s="181">
        <f>INDEX('Policy Characteristics'!H:H,MATCH(PolicyLevers!$C1129,'Policy Characteristics'!$C:$C,0))</f>
        <v>1</v>
      </c>
      <c r="O1129" s="181" t="str">
        <f>INDEX('Policy Characteristics'!I:I,MATCH(PolicyLevers!$C1129,'Policy Characteristics'!$C:$C,0))</f>
        <v>weight</v>
      </c>
      <c r="P1129" s="240"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1" t="str">
        <f>INDEX('Policy Characteristics'!K:K,MATCH(PolicyLevers!$C1129,'Policy Characteristics'!$C:$C,0))</f>
        <v>io-model.html</v>
      </c>
      <c r="R1129" s="181">
        <f>INDEX('Policy Characteristics'!L:L,MATCH(PolicyLevers!$C1129,'Policy Characteristics'!$C:$C,0))</f>
        <v>0</v>
      </c>
      <c r="S1129" s="198">
        <f>INDEX('Policy Characteristics'!M:M,MATCH(PolicyLevers!$C1129,'Policy Characteristics'!$C:$C,0))</f>
        <v>0</v>
      </c>
      <c r="T1129" s="181">
        <f>INDEX('Policy Characteristics'!N:N,MATCH(PolicyLevers!$C1129,'Policy Characteristics'!$C:$C,0))</f>
        <v>0</v>
      </c>
      <c r="U1129" s="181">
        <f>INDEX('Policy Characteristics'!O:O,MATCH(PolicyLevers!$C1129,'Policy Characteristics'!$C:$C,0))</f>
        <v>0</v>
      </c>
    </row>
    <row r="1130" spans="1:21" x14ac:dyDescent="0.25">
      <c r="A1130" s="350" t="str">
        <f>INDEX('Policy Characteristics'!A:A,MATCH(PolicyLevers!$C1130,'Policy Characteristics'!$C:$C,0))</f>
        <v>Government Revenue Accounting</v>
      </c>
      <c r="B1130" s="354" t="str">
        <f>INDEX('Policy Characteristics'!B:B,MATCH(PolicyLevers!$C1130,'Policy Characteristics'!$C:$C,0))</f>
        <v>EV Subsidy</v>
      </c>
      <c r="C1130" s="189" t="str">
        <f t="shared" ref="C1130:C1133" si="68">C$1129</f>
        <v>GRA for EV Subsidy</v>
      </c>
      <c r="D1130" s="181" t="s">
        <v>1237</v>
      </c>
      <c r="F1130" s="181" t="s">
        <v>1238</v>
      </c>
      <c r="H1130" s="43">
        <v>556</v>
      </c>
      <c r="I1130" s="354" t="str">
        <f t="shared" ref="I1130:I1133" si="69">I$1129</f>
        <v>Yes</v>
      </c>
      <c r="J1130" s="223"/>
      <c r="K1130" s="189" t="str">
        <f>INDEX('Policy Characteristics'!E:E,MATCH(PolicyLevers!$C1130,'Policy Characteristics'!$C:$C,0))</f>
        <v>GRA EV subsidy</v>
      </c>
      <c r="L1130" s="189">
        <f>INDEX('Policy Characteristics'!F:F,MATCH(PolicyLevers!$C1130,'Policy Characteristics'!$C:$C,0))</f>
        <v>0</v>
      </c>
      <c r="M1130" s="189">
        <f>INDEX('Policy Characteristics'!G:G,MATCH(PolicyLevers!$C1130,'Policy Characteristics'!$C:$C,0))</f>
        <v>10</v>
      </c>
      <c r="N1130" s="189">
        <f>INDEX('Policy Characteristics'!H:H,MATCH(PolicyLevers!$C1130,'Policy Characteristics'!$C:$C,0))</f>
        <v>1</v>
      </c>
      <c r="O1130" s="189" t="str">
        <f>INDEX('Policy Characteristics'!I:I,MATCH(PolicyLevers!$C1130,'Policy Characteristics'!$C:$C,0))</f>
        <v>weight</v>
      </c>
      <c r="P1130" s="240"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89" t="str">
        <f>INDEX('Policy Characteristics'!K:K,MATCH(PolicyLevers!$C1130,'Policy Characteristics'!$C:$C,0))</f>
        <v>io-model.html</v>
      </c>
      <c r="R1130" s="181">
        <f>INDEX('Policy Characteristics'!L:L,MATCH(PolicyLevers!$C1130,'Policy Characteristics'!$C:$C,0))</f>
        <v>0</v>
      </c>
      <c r="S1130" s="198">
        <f>INDEX('Policy Characteristics'!M:M,MATCH(PolicyLevers!$C1130,'Policy Characteristics'!$C:$C,0))</f>
        <v>0</v>
      </c>
      <c r="T1130" s="181">
        <f>INDEX('Policy Characteristics'!N:N,MATCH(PolicyLevers!$C1130,'Policy Characteristics'!$C:$C,0))</f>
        <v>0</v>
      </c>
      <c r="U1130" s="181">
        <f>INDEX('Policy Characteristics'!O:O,MATCH(PolicyLevers!$C1130,'Policy Characteristics'!$C:$C,0))</f>
        <v>0</v>
      </c>
    </row>
    <row r="1131" spans="1:21" x14ac:dyDescent="0.25">
      <c r="A1131" s="350" t="str">
        <f>INDEX('Policy Characteristics'!A:A,MATCH(PolicyLevers!$C1131,'Policy Characteristics'!$C:$C,0))</f>
        <v>Government Revenue Accounting</v>
      </c>
      <c r="B1131" s="354" t="str">
        <f>INDEX('Policy Characteristics'!B:B,MATCH(PolicyLevers!$C1131,'Policy Characteristics'!$C:$C,0))</f>
        <v>EV Subsidy</v>
      </c>
      <c r="C1131" s="189" t="str">
        <f t="shared" si="68"/>
        <v>GRA for EV Subsidy</v>
      </c>
      <c r="D1131" s="181" t="s">
        <v>1240</v>
      </c>
      <c r="F1131" s="181" t="s">
        <v>1241</v>
      </c>
      <c r="H1131" s="43">
        <v>557</v>
      </c>
      <c r="I1131" s="354" t="str">
        <f t="shared" si="69"/>
        <v>Yes</v>
      </c>
      <c r="J1131" s="223"/>
      <c r="K1131" s="189" t="str">
        <f>INDEX('Policy Characteristics'!E:E,MATCH(PolicyLevers!$C1131,'Policy Characteristics'!$C:$C,0))</f>
        <v>GRA EV subsidy</v>
      </c>
      <c r="L1131" s="189">
        <f>INDEX('Policy Characteristics'!F:F,MATCH(PolicyLevers!$C1131,'Policy Characteristics'!$C:$C,0))</f>
        <v>0</v>
      </c>
      <c r="M1131" s="189">
        <f>INDEX('Policy Characteristics'!G:G,MATCH(PolicyLevers!$C1131,'Policy Characteristics'!$C:$C,0))</f>
        <v>10</v>
      </c>
      <c r="N1131" s="189">
        <f>INDEX('Policy Characteristics'!H:H,MATCH(PolicyLevers!$C1131,'Policy Characteristics'!$C:$C,0))</f>
        <v>1</v>
      </c>
      <c r="O1131" s="189" t="str">
        <f>INDEX('Policy Characteristics'!I:I,MATCH(PolicyLevers!$C1131,'Policy Characteristics'!$C:$C,0))</f>
        <v>weight</v>
      </c>
      <c r="P1131" s="240"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89" t="str">
        <f>INDEX('Policy Characteristics'!K:K,MATCH(PolicyLevers!$C1131,'Policy Characteristics'!$C:$C,0))</f>
        <v>io-model.html</v>
      </c>
      <c r="R1131" s="181">
        <f>INDEX('Policy Characteristics'!L:L,MATCH(PolicyLevers!$C1131,'Policy Characteristics'!$C:$C,0))</f>
        <v>0</v>
      </c>
      <c r="S1131" s="198">
        <f>INDEX('Policy Characteristics'!M:M,MATCH(PolicyLevers!$C1131,'Policy Characteristics'!$C:$C,0))</f>
        <v>0</v>
      </c>
      <c r="T1131" s="181">
        <f>INDEX('Policy Characteristics'!N:N,MATCH(PolicyLevers!$C1131,'Policy Characteristics'!$C:$C,0))</f>
        <v>0</v>
      </c>
      <c r="U1131" s="181">
        <f>INDEX('Policy Characteristics'!O:O,MATCH(PolicyLevers!$C1131,'Policy Characteristics'!$C:$C,0))</f>
        <v>0</v>
      </c>
    </row>
    <row r="1132" spans="1:21" x14ac:dyDescent="0.25">
      <c r="A1132" s="350" t="str">
        <f>INDEX('Policy Characteristics'!A:A,MATCH(PolicyLevers!$C1132,'Policy Characteristics'!$C:$C,0))</f>
        <v>Government Revenue Accounting</v>
      </c>
      <c r="B1132" s="354" t="str">
        <f>INDEX('Policy Characteristics'!B:B,MATCH(PolicyLevers!$C1132,'Policy Characteristics'!$C:$C,0))</f>
        <v>EV Subsidy</v>
      </c>
      <c r="C1132" s="189" t="str">
        <f t="shared" si="68"/>
        <v>GRA for EV Subsidy</v>
      </c>
      <c r="D1132" s="181" t="s">
        <v>1243</v>
      </c>
      <c r="F1132" s="181" t="s">
        <v>1244</v>
      </c>
      <c r="H1132" s="43">
        <v>558</v>
      </c>
      <c r="I1132" s="354" t="str">
        <f t="shared" si="69"/>
        <v>Yes</v>
      </c>
      <c r="J1132" s="223"/>
      <c r="K1132" s="189" t="str">
        <f>INDEX('Policy Characteristics'!E:E,MATCH(PolicyLevers!$C1132,'Policy Characteristics'!$C:$C,0))</f>
        <v>GRA EV subsidy</v>
      </c>
      <c r="L1132" s="189">
        <f>INDEX('Policy Characteristics'!F:F,MATCH(PolicyLevers!$C1132,'Policy Characteristics'!$C:$C,0))</f>
        <v>0</v>
      </c>
      <c r="M1132" s="189">
        <f>INDEX('Policy Characteristics'!G:G,MATCH(PolicyLevers!$C1132,'Policy Characteristics'!$C:$C,0))</f>
        <v>10</v>
      </c>
      <c r="N1132" s="189">
        <f>INDEX('Policy Characteristics'!H:H,MATCH(PolicyLevers!$C1132,'Policy Characteristics'!$C:$C,0))</f>
        <v>1</v>
      </c>
      <c r="O1132" s="189" t="str">
        <f>INDEX('Policy Characteristics'!I:I,MATCH(PolicyLevers!$C1132,'Policy Characteristics'!$C:$C,0))</f>
        <v>weight</v>
      </c>
      <c r="P1132" s="240"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89" t="str">
        <f>INDEX('Policy Characteristics'!K:K,MATCH(PolicyLevers!$C1132,'Policy Characteristics'!$C:$C,0))</f>
        <v>io-model.html</v>
      </c>
      <c r="R1132" s="181">
        <f>INDEX('Policy Characteristics'!L:L,MATCH(PolicyLevers!$C1132,'Policy Characteristics'!$C:$C,0))</f>
        <v>0</v>
      </c>
      <c r="S1132" s="198">
        <f>INDEX('Policy Characteristics'!M:M,MATCH(PolicyLevers!$C1132,'Policy Characteristics'!$C:$C,0))</f>
        <v>0</v>
      </c>
      <c r="T1132" s="181">
        <f>INDEX('Policy Characteristics'!N:N,MATCH(PolicyLevers!$C1132,'Policy Characteristics'!$C:$C,0))</f>
        <v>0</v>
      </c>
      <c r="U1132" s="181">
        <f>INDEX('Policy Characteristics'!O:O,MATCH(PolicyLevers!$C1132,'Policy Characteristics'!$C:$C,0))</f>
        <v>0</v>
      </c>
    </row>
    <row r="1133" spans="1:21" x14ac:dyDescent="0.25">
      <c r="A1133" s="350" t="str">
        <f>INDEX('Policy Characteristics'!A:A,MATCH(PolicyLevers!$C1133,'Policy Characteristics'!$C:$C,0))</f>
        <v>Government Revenue Accounting</v>
      </c>
      <c r="B1133" s="354" t="str">
        <f>INDEX('Policy Characteristics'!B:B,MATCH(PolicyLevers!$C1133,'Policy Characteristics'!$C:$C,0))</f>
        <v>EV Subsidy</v>
      </c>
      <c r="C1133" s="189" t="str">
        <f t="shared" si="68"/>
        <v>GRA for EV Subsidy</v>
      </c>
      <c r="D1133" s="181" t="s">
        <v>1246</v>
      </c>
      <c r="F1133" s="181" t="s">
        <v>1247</v>
      </c>
      <c r="H1133" s="43">
        <v>559</v>
      </c>
      <c r="I1133" s="354" t="str">
        <f t="shared" si="69"/>
        <v>Yes</v>
      </c>
      <c r="J1133" s="223"/>
      <c r="K1133" s="189" t="str">
        <f>INDEX('Policy Characteristics'!E:E,MATCH(PolicyLevers!$C1133,'Policy Characteristics'!$C:$C,0))</f>
        <v>GRA EV subsidy</v>
      </c>
      <c r="L1133" s="189">
        <f>INDEX('Policy Characteristics'!F:F,MATCH(PolicyLevers!$C1133,'Policy Characteristics'!$C:$C,0))</f>
        <v>0</v>
      </c>
      <c r="M1133" s="189">
        <f>INDEX('Policy Characteristics'!G:G,MATCH(PolicyLevers!$C1133,'Policy Characteristics'!$C:$C,0))</f>
        <v>10</v>
      </c>
      <c r="N1133" s="189">
        <f>INDEX('Policy Characteristics'!H:H,MATCH(PolicyLevers!$C1133,'Policy Characteristics'!$C:$C,0))</f>
        <v>1</v>
      </c>
      <c r="O1133" s="189" t="str">
        <f>INDEX('Policy Characteristics'!I:I,MATCH(PolicyLevers!$C1133,'Policy Characteristics'!$C:$C,0))</f>
        <v>weight</v>
      </c>
      <c r="P1133" s="240"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89" t="str">
        <f>INDEX('Policy Characteristics'!K:K,MATCH(PolicyLevers!$C1133,'Policy Characteristics'!$C:$C,0))</f>
        <v>io-model.html</v>
      </c>
      <c r="R1133" s="181">
        <f>INDEX('Policy Characteristics'!L:L,MATCH(PolicyLevers!$C1133,'Policy Characteristics'!$C:$C,0))</f>
        <v>0</v>
      </c>
      <c r="S1133" s="198">
        <f>INDEX('Policy Characteristics'!M:M,MATCH(PolicyLevers!$C1133,'Policy Characteristics'!$C:$C,0))</f>
        <v>0</v>
      </c>
      <c r="T1133" s="181">
        <f>INDEX('Policy Characteristics'!N:N,MATCH(PolicyLevers!$C1133,'Policy Characteristics'!$C:$C,0))</f>
        <v>0</v>
      </c>
      <c r="U1133" s="181">
        <f>INDEX('Policy Characteristics'!O:O,MATCH(PolicyLevers!$C1133,'Policy Characteristics'!$C:$C,0))</f>
        <v>0</v>
      </c>
    </row>
    <row r="1134" spans="1:21" x14ac:dyDescent="0.25">
      <c r="A1134" s="350" t="str">
        <f>INDEX('Policy Characteristics'!A:A,MATCH(PolicyLevers!$C1134,'Policy Characteristics'!$C:$C,0))</f>
        <v>Government Revenue Accounting</v>
      </c>
      <c r="B1134" s="355" t="str">
        <f>INDEX('Policy Characteristics'!B:B,MATCH(PolicyLevers!$C1134,'Policy Characteristics'!$C:$C,0))</f>
        <v>Electricity Generation Subsidy</v>
      </c>
      <c r="C1134" s="181" t="s">
        <v>1255</v>
      </c>
      <c r="D1134" s="181" t="s">
        <v>1231</v>
      </c>
      <c r="F1134" s="181" t="s">
        <v>1232</v>
      </c>
      <c r="H1134" s="43">
        <v>560</v>
      </c>
      <c r="I1134" s="355" t="s">
        <v>310</v>
      </c>
      <c r="J1134" s="223"/>
      <c r="K1134" s="181" t="str">
        <f>INDEX('Policy Characteristics'!E:E,MATCH(PolicyLevers!$C1134,'Policy Characteristics'!$C:$C,0))</f>
        <v>GRA elec gen subsidy</v>
      </c>
      <c r="L1134" s="181">
        <f>INDEX('Policy Characteristics'!F:F,MATCH(PolicyLevers!$C1134,'Policy Characteristics'!$C:$C,0))</f>
        <v>0</v>
      </c>
      <c r="M1134" s="181">
        <f>INDEX('Policy Characteristics'!G:G,MATCH(PolicyLevers!$C1134,'Policy Characteristics'!$C:$C,0))</f>
        <v>10</v>
      </c>
      <c r="N1134" s="181">
        <f>INDEX('Policy Characteristics'!H:H,MATCH(PolicyLevers!$C1134,'Policy Characteristics'!$C:$C,0))</f>
        <v>1</v>
      </c>
      <c r="O1134" s="181" t="str">
        <f>INDEX('Policy Characteristics'!I:I,MATCH(PolicyLevers!$C1134,'Policy Characteristics'!$C:$C,0))</f>
        <v>weight</v>
      </c>
      <c r="P1134" s="240"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1" t="str">
        <f>INDEX('Policy Characteristics'!K:K,MATCH(PolicyLevers!$C1134,'Policy Characteristics'!$C:$C,0))</f>
        <v>io-model.html</v>
      </c>
      <c r="R1134" s="181">
        <f>INDEX('Policy Characteristics'!L:L,MATCH(PolicyLevers!$C1134,'Policy Characteristics'!$C:$C,0))</f>
        <v>0</v>
      </c>
      <c r="S1134" s="198">
        <f>INDEX('Policy Characteristics'!M:M,MATCH(PolicyLevers!$C1134,'Policy Characteristics'!$C:$C,0))</f>
        <v>0</v>
      </c>
      <c r="T1134" s="181">
        <f>INDEX('Policy Characteristics'!N:N,MATCH(PolicyLevers!$C1134,'Policy Characteristics'!$C:$C,0))</f>
        <v>0</v>
      </c>
      <c r="U1134" s="181">
        <f>INDEX('Policy Characteristics'!O:O,MATCH(PolicyLevers!$C1134,'Policy Characteristics'!$C:$C,0))</f>
        <v>0</v>
      </c>
    </row>
    <row r="1135" spans="1:21" x14ac:dyDescent="0.25">
      <c r="A1135" s="350" t="str">
        <f>INDEX('Policy Characteristics'!A:A,MATCH(PolicyLevers!$C1135,'Policy Characteristics'!$C:$C,0))</f>
        <v>Government Revenue Accounting</v>
      </c>
      <c r="B1135" s="354" t="str">
        <f>INDEX('Policy Characteristics'!B:B,MATCH(PolicyLevers!$C1135,'Policy Characteristics'!$C:$C,0))</f>
        <v>Electricity Generation Subsidy</v>
      </c>
      <c r="C1135" s="189" t="str">
        <f t="shared" ref="C1135:C1138" si="70">C$1134</f>
        <v>GRA for Electricity Generation Subsidies</v>
      </c>
      <c r="D1135" s="181" t="s">
        <v>1237</v>
      </c>
      <c r="F1135" s="181" t="s">
        <v>1238</v>
      </c>
      <c r="H1135" s="43">
        <v>561</v>
      </c>
      <c r="I1135" s="354" t="str">
        <f t="shared" ref="I1135:I1138" si="71">I$1134</f>
        <v>Yes</v>
      </c>
      <c r="J1135" s="223"/>
      <c r="K1135" s="189" t="str">
        <f>INDEX('Policy Characteristics'!E:E,MATCH(PolicyLevers!$C1135,'Policy Characteristics'!$C:$C,0))</f>
        <v>GRA elec gen subsidy</v>
      </c>
      <c r="L1135" s="189">
        <f>INDEX('Policy Characteristics'!F:F,MATCH(PolicyLevers!$C1135,'Policy Characteristics'!$C:$C,0))</f>
        <v>0</v>
      </c>
      <c r="M1135" s="189">
        <f>INDEX('Policy Characteristics'!G:G,MATCH(PolicyLevers!$C1135,'Policy Characteristics'!$C:$C,0))</f>
        <v>10</v>
      </c>
      <c r="N1135" s="189">
        <f>INDEX('Policy Characteristics'!H:H,MATCH(PolicyLevers!$C1135,'Policy Characteristics'!$C:$C,0))</f>
        <v>1</v>
      </c>
      <c r="O1135" s="189" t="str">
        <f>INDEX('Policy Characteristics'!I:I,MATCH(PolicyLevers!$C1135,'Policy Characteristics'!$C:$C,0))</f>
        <v>weight</v>
      </c>
      <c r="P1135" s="240"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89" t="str">
        <f>INDEX('Policy Characteristics'!K:K,MATCH(PolicyLevers!$C1135,'Policy Characteristics'!$C:$C,0))</f>
        <v>io-model.html</v>
      </c>
      <c r="R1135" s="181">
        <f>INDEX('Policy Characteristics'!L:L,MATCH(PolicyLevers!$C1135,'Policy Characteristics'!$C:$C,0))</f>
        <v>0</v>
      </c>
      <c r="S1135" s="198">
        <f>INDEX('Policy Characteristics'!M:M,MATCH(PolicyLevers!$C1135,'Policy Characteristics'!$C:$C,0))</f>
        <v>0</v>
      </c>
      <c r="T1135" s="181">
        <f>INDEX('Policy Characteristics'!N:N,MATCH(PolicyLevers!$C1135,'Policy Characteristics'!$C:$C,0))</f>
        <v>0</v>
      </c>
      <c r="U1135" s="181">
        <f>INDEX('Policy Characteristics'!O:O,MATCH(PolicyLevers!$C1135,'Policy Characteristics'!$C:$C,0))</f>
        <v>0</v>
      </c>
    </row>
    <row r="1136" spans="1:21" x14ac:dyDescent="0.25">
      <c r="A1136" s="350" t="str">
        <f>INDEX('Policy Characteristics'!A:A,MATCH(PolicyLevers!$C1136,'Policy Characteristics'!$C:$C,0))</f>
        <v>Government Revenue Accounting</v>
      </c>
      <c r="B1136" s="354" t="str">
        <f>INDEX('Policy Characteristics'!B:B,MATCH(PolicyLevers!$C1136,'Policy Characteristics'!$C:$C,0))</f>
        <v>Electricity Generation Subsidy</v>
      </c>
      <c r="C1136" s="189" t="str">
        <f t="shared" si="70"/>
        <v>GRA for Electricity Generation Subsidies</v>
      </c>
      <c r="D1136" s="181" t="s">
        <v>1240</v>
      </c>
      <c r="F1136" s="181" t="s">
        <v>1241</v>
      </c>
      <c r="H1136" s="43">
        <v>562</v>
      </c>
      <c r="I1136" s="354" t="str">
        <f t="shared" si="71"/>
        <v>Yes</v>
      </c>
      <c r="J1136" s="223"/>
      <c r="K1136" s="189" t="str">
        <f>INDEX('Policy Characteristics'!E:E,MATCH(PolicyLevers!$C1136,'Policy Characteristics'!$C:$C,0))</f>
        <v>GRA elec gen subsidy</v>
      </c>
      <c r="L1136" s="189">
        <f>INDEX('Policy Characteristics'!F:F,MATCH(PolicyLevers!$C1136,'Policy Characteristics'!$C:$C,0))</f>
        <v>0</v>
      </c>
      <c r="M1136" s="189">
        <f>INDEX('Policy Characteristics'!G:G,MATCH(PolicyLevers!$C1136,'Policy Characteristics'!$C:$C,0))</f>
        <v>10</v>
      </c>
      <c r="N1136" s="189">
        <f>INDEX('Policy Characteristics'!H:H,MATCH(PolicyLevers!$C1136,'Policy Characteristics'!$C:$C,0))</f>
        <v>1</v>
      </c>
      <c r="O1136" s="189" t="str">
        <f>INDEX('Policy Characteristics'!I:I,MATCH(PolicyLevers!$C1136,'Policy Characteristics'!$C:$C,0))</f>
        <v>weight</v>
      </c>
      <c r="P1136" s="240"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89" t="str">
        <f>INDEX('Policy Characteristics'!K:K,MATCH(PolicyLevers!$C1136,'Policy Characteristics'!$C:$C,0))</f>
        <v>io-model.html</v>
      </c>
      <c r="R1136" s="181">
        <f>INDEX('Policy Characteristics'!L:L,MATCH(PolicyLevers!$C1136,'Policy Characteristics'!$C:$C,0))</f>
        <v>0</v>
      </c>
      <c r="S1136" s="198">
        <f>INDEX('Policy Characteristics'!M:M,MATCH(PolicyLevers!$C1136,'Policy Characteristics'!$C:$C,0))</f>
        <v>0</v>
      </c>
      <c r="T1136" s="181">
        <f>INDEX('Policy Characteristics'!N:N,MATCH(PolicyLevers!$C1136,'Policy Characteristics'!$C:$C,0))</f>
        <v>0</v>
      </c>
      <c r="U1136" s="181">
        <f>INDEX('Policy Characteristics'!O:O,MATCH(PolicyLevers!$C1136,'Policy Characteristics'!$C:$C,0))</f>
        <v>0</v>
      </c>
    </row>
    <row r="1137" spans="1:21" x14ac:dyDescent="0.25">
      <c r="A1137" s="350" t="str">
        <f>INDEX('Policy Characteristics'!A:A,MATCH(PolicyLevers!$C1137,'Policy Characteristics'!$C:$C,0))</f>
        <v>Government Revenue Accounting</v>
      </c>
      <c r="B1137" s="354" t="str">
        <f>INDEX('Policy Characteristics'!B:B,MATCH(PolicyLevers!$C1137,'Policy Characteristics'!$C:$C,0))</f>
        <v>Electricity Generation Subsidy</v>
      </c>
      <c r="C1137" s="189" t="str">
        <f t="shared" si="70"/>
        <v>GRA for Electricity Generation Subsidies</v>
      </c>
      <c r="D1137" s="181" t="s">
        <v>1243</v>
      </c>
      <c r="F1137" s="181" t="s">
        <v>1244</v>
      </c>
      <c r="H1137" s="43">
        <v>563</v>
      </c>
      <c r="I1137" s="354" t="str">
        <f t="shared" si="71"/>
        <v>Yes</v>
      </c>
      <c r="J1137" s="223"/>
      <c r="K1137" s="189" t="str">
        <f>INDEX('Policy Characteristics'!E:E,MATCH(PolicyLevers!$C1137,'Policy Characteristics'!$C:$C,0))</f>
        <v>GRA elec gen subsidy</v>
      </c>
      <c r="L1137" s="189">
        <f>INDEX('Policy Characteristics'!F:F,MATCH(PolicyLevers!$C1137,'Policy Characteristics'!$C:$C,0))</f>
        <v>0</v>
      </c>
      <c r="M1137" s="189">
        <f>INDEX('Policy Characteristics'!G:G,MATCH(PolicyLevers!$C1137,'Policy Characteristics'!$C:$C,0))</f>
        <v>10</v>
      </c>
      <c r="N1137" s="189">
        <f>INDEX('Policy Characteristics'!H:H,MATCH(PolicyLevers!$C1137,'Policy Characteristics'!$C:$C,0))</f>
        <v>1</v>
      </c>
      <c r="O1137" s="189" t="str">
        <f>INDEX('Policy Characteristics'!I:I,MATCH(PolicyLevers!$C1137,'Policy Characteristics'!$C:$C,0))</f>
        <v>weight</v>
      </c>
      <c r="P1137" s="240"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89" t="str">
        <f>INDEX('Policy Characteristics'!K:K,MATCH(PolicyLevers!$C1137,'Policy Characteristics'!$C:$C,0))</f>
        <v>io-model.html</v>
      </c>
      <c r="R1137" s="181">
        <f>INDEX('Policy Characteristics'!L:L,MATCH(PolicyLevers!$C1137,'Policy Characteristics'!$C:$C,0))</f>
        <v>0</v>
      </c>
      <c r="S1137" s="198">
        <f>INDEX('Policy Characteristics'!M:M,MATCH(PolicyLevers!$C1137,'Policy Characteristics'!$C:$C,0))</f>
        <v>0</v>
      </c>
      <c r="T1137" s="181">
        <f>INDEX('Policy Characteristics'!N:N,MATCH(PolicyLevers!$C1137,'Policy Characteristics'!$C:$C,0))</f>
        <v>0</v>
      </c>
      <c r="U1137" s="181">
        <f>INDEX('Policy Characteristics'!O:O,MATCH(PolicyLevers!$C1137,'Policy Characteristics'!$C:$C,0))</f>
        <v>0</v>
      </c>
    </row>
    <row r="1138" spans="1:21" x14ac:dyDescent="0.25">
      <c r="A1138" s="350" t="str">
        <f>INDEX('Policy Characteristics'!A:A,MATCH(PolicyLevers!$C1138,'Policy Characteristics'!$C:$C,0))</f>
        <v>Government Revenue Accounting</v>
      </c>
      <c r="B1138" s="354" t="str">
        <f>INDEX('Policy Characteristics'!B:B,MATCH(PolicyLevers!$C1138,'Policy Characteristics'!$C:$C,0))</f>
        <v>Electricity Generation Subsidy</v>
      </c>
      <c r="C1138" s="189" t="str">
        <f t="shared" si="70"/>
        <v>GRA for Electricity Generation Subsidies</v>
      </c>
      <c r="D1138" s="181" t="s">
        <v>1246</v>
      </c>
      <c r="F1138" s="181" t="s">
        <v>1247</v>
      </c>
      <c r="H1138" s="43">
        <v>564</v>
      </c>
      <c r="I1138" s="354" t="str">
        <f t="shared" si="71"/>
        <v>Yes</v>
      </c>
      <c r="J1138" s="223"/>
      <c r="K1138" s="189" t="str">
        <f>INDEX('Policy Characteristics'!E:E,MATCH(PolicyLevers!$C1138,'Policy Characteristics'!$C:$C,0))</f>
        <v>GRA elec gen subsidy</v>
      </c>
      <c r="L1138" s="189">
        <f>INDEX('Policy Characteristics'!F:F,MATCH(PolicyLevers!$C1138,'Policy Characteristics'!$C:$C,0))</f>
        <v>0</v>
      </c>
      <c r="M1138" s="189">
        <f>INDEX('Policy Characteristics'!G:G,MATCH(PolicyLevers!$C1138,'Policy Characteristics'!$C:$C,0))</f>
        <v>10</v>
      </c>
      <c r="N1138" s="189">
        <f>INDEX('Policy Characteristics'!H:H,MATCH(PolicyLevers!$C1138,'Policy Characteristics'!$C:$C,0))</f>
        <v>1</v>
      </c>
      <c r="O1138" s="189" t="str">
        <f>INDEX('Policy Characteristics'!I:I,MATCH(PolicyLevers!$C1138,'Policy Characteristics'!$C:$C,0))</f>
        <v>weight</v>
      </c>
      <c r="P1138" s="240"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89" t="str">
        <f>INDEX('Policy Characteristics'!K:K,MATCH(PolicyLevers!$C1138,'Policy Characteristics'!$C:$C,0))</f>
        <v>io-model.html</v>
      </c>
      <c r="R1138" s="181">
        <f>INDEX('Policy Characteristics'!L:L,MATCH(PolicyLevers!$C1138,'Policy Characteristics'!$C:$C,0))</f>
        <v>0</v>
      </c>
      <c r="S1138" s="198">
        <f>INDEX('Policy Characteristics'!M:M,MATCH(PolicyLevers!$C1138,'Policy Characteristics'!$C:$C,0))</f>
        <v>0</v>
      </c>
      <c r="T1138" s="181">
        <f>INDEX('Policy Characteristics'!N:N,MATCH(PolicyLevers!$C1138,'Policy Characteristics'!$C:$C,0))</f>
        <v>0</v>
      </c>
      <c r="U1138" s="181">
        <f>INDEX('Policy Characteristics'!O:O,MATCH(PolicyLevers!$C1138,'Policy Characteristics'!$C:$C,0))</f>
        <v>0</v>
      </c>
    </row>
    <row r="1139" spans="1:21" x14ac:dyDescent="0.25">
      <c r="A1139" s="350" t="str">
        <f>INDEX('Policy Characteristics'!A:A,MATCH(PolicyLevers!$C1139,'Policy Characteristics'!$C:$C,0))</f>
        <v>Government Revenue Accounting</v>
      </c>
      <c r="B1139" s="355" t="str">
        <f>INDEX('Policy Characteristics'!B:B,MATCH(PolicyLevers!$C1139,'Policy Characteristics'!$C:$C,0))</f>
        <v>Electricity Capacity Construction Subsidy</v>
      </c>
      <c r="C1139" s="181" t="s">
        <v>1258</v>
      </c>
      <c r="D1139" s="181" t="s">
        <v>1231</v>
      </c>
      <c r="F1139" s="181" t="s">
        <v>1232</v>
      </c>
      <c r="H1139" s="43">
        <v>565</v>
      </c>
      <c r="I1139" s="355" t="s">
        <v>310</v>
      </c>
      <c r="J1139" s="223"/>
      <c r="K1139" s="181" t="str">
        <f>INDEX('Policy Characteristics'!E:E,MATCH(PolicyLevers!$C1139,'Policy Characteristics'!$C:$C,0))</f>
        <v>GRA elec cap const subsidy</v>
      </c>
      <c r="L1139" s="181">
        <f>INDEX('Policy Characteristics'!F:F,MATCH(PolicyLevers!$C1139,'Policy Characteristics'!$C:$C,0))</f>
        <v>0</v>
      </c>
      <c r="M1139" s="181">
        <f>INDEX('Policy Characteristics'!G:G,MATCH(PolicyLevers!$C1139,'Policy Characteristics'!$C:$C,0))</f>
        <v>10</v>
      </c>
      <c r="N1139" s="181">
        <f>INDEX('Policy Characteristics'!H:H,MATCH(PolicyLevers!$C1139,'Policy Characteristics'!$C:$C,0))</f>
        <v>1</v>
      </c>
      <c r="O1139" s="181" t="str">
        <f>INDEX('Policy Characteristics'!I:I,MATCH(PolicyLevers!$C1139,'Policy Characteristics'!$C:$C,0))</f>
        <v>weight</v>
      </c>
      <c r="P1139" s="240"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1" t="str">
        <f>INDEX('Policy Characteristics'!K:K,MATCH(PolicyLevers!$C1139,'Policy Characteristics'!$C:$C,0))</f>
        <v>io-model.html</v>
      </c>
      <c r="R1139" s="181">
        <f>INDEX('Policy Characteristics'!L:L,MATCH(PolicyLevers!$C1139,'Policy Characteristics'!$C:$C,0))</f>
        <v>0</v>
      </c>
      <c r="S1139" s="198">
        <f>INDEX('Policy Characteristics'!M:M,MATCH(PolicyLevers!$C1139,'Policy Characteristics'!$C:$C,0))</f>
        <v>0</v>
      </c>
      <c r="T1139" s="181">
        <f>INDEX('Policy Characteristics'!N:N,MATCH(PolicyLevers!$C1139,'Policy Characteristics'!$C:$C,0))</f>
        <v>0</v>
      </c>
      <c r="U1139" s="181">
        <f>INDEX('Policy Characteristics'!O:O,MATCH(PolicyLevers!$C1139,'Policy Characteristics'!$C:$C,0))</f>
        <v>0</v>
      </c>
    </row>
    <row r="1140" spans="1:21" x14ac:dyDescent="0.25">
      <c r="A1140" s="350" t="str">
        <f>INDEX('Policy Characteristics'!A:A,MATCH(PolicyLevers!$C1140,'Policy Characteristics'!$C:$C,0))</f>
        <v>Government Revenue Accounting</v>
      </c>
      <c r="B1140" s="354" t="str">
        <f>INDEX('Policy Characteristics'!B:B,MATCH(PolicyLevers!$C1140,'Policy Characteristics'!$C:$C,0))</f>
        <v>Electricity Capacity Construction Subsidy</v>
      </c>
      <c r="C1140" s="189" t="str">
        <f t="shared" ref="C1140:C1143" si="72">C$1139</f>
        <v>GRA for Electricity Capacity Construction Subsidies</v>
      </c>
      <c r="D1140" s="181" t="s">
        <v>1237</v>
      </c>
      <c r="F1140" s="181" t="s">
        <v>1238</v>
      </c>
      <c r="H1140" s="43">
        <v>566</v>
      </c>
      <c r="I1140" s="354" t="str">
        <f t="shared" ref="I1140:I1143" si="73">I$1139</f>
        <v>Yes</v>
      </c>
      <c r="J1140" s="223"/>
      <c r="K1140" s="189" t="str">
        <f>INDEX('Policy Characteristics'!E:E,MATCH(PolicyLevers!$C1140,'Policy Characteristics'!$C:$C,0))</f>
        <v>GRA elec cap const subsidy</v>
      </c>
      <c r="L1140" s="189">
        <f>INDEX('Policy Characteristics'!F:F,MATCH(PolicyLevers!$C1140,'Policy Characteristics'!$C:$C,0))</f>
        <v>0</v>
      </c>
      <c r="M1140" s="189">
        <f>INDEX('Policy Characteristics'!G:G,MATCH(PolicyLevers!$C1140,'Policy Characteristics'!$C:$C,0))</f>
        <v>10</v>
      </c>
      <c r="N1140" s="189">
        <f>INDEX('Policy Characteristics'!H:H,MATCH(PolicyLevers!$C1140,'Policy Characteristics'!$C:$C,0))</f>
        <v>1</v>
      </c>
      <c r="O1140" s="189" t="str">
        <f>INDEX('Policy Characteristics'!I:I,MATCH(PolicyLevers!$C1140,'Policy Characteristics'!$C:$C,0))</f>
        <v>weight</v>
      </c>
      <c r="P1140" s="240"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89" t="str">
        <f>INDEX('Policy Characteristics'!K:K,MATCH(PolicyLevers!$C1140,'Policy Characteristics'!$C:$C,0))</f>
        <v>io-model.html</v>
      </c>
      <c r="R1140" s="181">
        <f>INDEX('Policy Characteristics'!L:L,MATCH(PolicyLevers!$C1140,'Policy Characteristics'!$C:$C,0))</f>
        <v>0</v>
      </c>
      <c r="S1140" s="198">
        <f>INDEX('Policy Characteristics'!M:M,MATCH(PolicyLevers!$C1140,'Policy Characteristics'!$C:$C,0))</f>
        <v>0</v>
      </c>
      <c r="T1140" s="181">
        <f>INDEX('Policy Characteristics'!N:N,MATCH(PolicyLevers!$C1140,'Policy Characteristics'!$C:$C,0))</f>
        <v>0</v>
      </c>
      <c r="U1140" s="181">
        <f>INDEX('Policy Characteristics'!O:O,MATCH(PolicyLevers!$C1140,'Policy Characteristics'!$C:$C,0))</f>
        <v>0</v>
      </c>
    </row>
    <row r="1141" spans="1:21" x14ac:dyDescent="0.25">
      <c r="A1141" s="350" t="str">
        <f>INDEX('Policy Characteristics'!A:A,MATCH(PolicyLevers!$C1141,'Policy Characteristics'!$C:$C,0))</f>
        <v>Government Revenue Accounting</v>
      </c>
      <c r="B1141" s="354" t="str">
        <f>INDEX('Policy Characteristics'!B:B,MATCH(PolicyLevers!$C1141,'Policy Characteristics'!$C:$C,0))</f>
        <v>Electricity Capacity Construction Subsidy</v>
      </c>
      <c r="C1141" s="189" t="str">
        <f t="shared" si="72"/>
        <v>GRA for Electricity Capacity Construction Subsidies</v>
      </c>
      <c r="D1141" s="181" t="s">
        <v>1240</v>
      </c>
      <c r="F1141" s="181" t="s">
        <v>1241</v>
      </c>
      <c r="H1141" s="43">
        <v>567</v>
      </c>
      <c r="I1141" s="354" t="str">
        <f t="shared" si="73"/>
        <v>Yes</v>
      </c>
      <c r="J1141" s="223"/>
      <c r="K1141" s="189" t="str">
        <f>INDEX('Policy Characteristics'!E:E,MATCH(PolicyLevers!$C1141,'Policy Characteristics'!$C:$C,0))</f>
        <v>GRA elec cap const subsidy</v>
      </c>
      <c r="L1141" s="189">
        <f>INDEX('Policy Characteristics'!F:F,MATCH(PolicyLevers!$C1141,'Policy Characteristics'!$C:$C,0))</f>
        <v>0</v>
      </c>
      <c r="M1141" s="189">
        <f>INDEX('Policy Characteristics'!G:G,MATCH(PolicyLevers!$C1141,'Policy Characteristics'!$C:$C,0))</f>
        <v>10</v>
      </c>
      <c r="N1141" s="189">
        <f>INDEX('Policy Characteristics'!H:H,MATCH(PolicyLevers!$C1141,'Policy Characteristics'!$C:$C,0))</f>
        <v>1</v>
      </c>
      <c r="O1141" s="189" t="str">
        <f>INDEX('Policy Characteristics'!I:I,MATCH(PolicyLevers!$C1141,'Policy Characteristics'!$C:$C,0))</f>
        <v>weight</v>
      </c>
      <c r="P1141" s="240"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89" t="str">
        <f>INDEX('Policy Characteristics'!K:K,MATCH(PolicyLevers!$C1141,'Policy Characteristics'!$C:$C,0))</f>
        <v>io-model.html</v>
      </c>
      <c r="R1141" s="181">
        <f>INDEX('Policy Characteristics'!L:L,MATCH(PolicyLevers!$C1141,'Policy Characteristics'!$C:$C,0))</f>
        <v>0</v>
      </c>
      <c r="S1141" s="198">
        <f>INDEX('Policy Characteristics'!M:M,MATCH(PolicyLevers!$C1141,'Policy Characteristics'!$C:$C,0))</f>
        <v>0</v>
      </c>
      <c r="T1141" s="181">
        <f>INDEX('Policy Characteristics'!N:N,MATCH(PolicyLevers!$C1141,'Policy Characteristics'!$C:$C,0))</f>
        <v>0</v>
      </c>
      <c r="U1141" s="181">
        <f>INDEX('Policy Characteristics'!O:O,MATCH(PolicyLevers!$C1141,'Policy Characteristics'!$C:$C,0))</f>
        <v>0</v>
      </c>
    </row>
    <row r="1142" spans="1:21" x14ac:dyDescent="0.25">
      <c r="A1142" s="350" t="str">
        <f>INDEX('Policy Characteristics'!A:A,MATCH(PolicyLevers!$C1142,'Policy Characteristics'!$C:$C,0))</f>
        <v>Government Revenue Accounting</v>
      </c>
      <c r="B1142" s="354" t="str">
        <f>INDEX('Policy Characteristics'!B:B,MATCH(PolicyLevers!$C1142,'Policy Characteristics'!$C:$C,0))</f>
        <v>Electricity Capacity Construction Subsidy</v>
      </c>
      <c r="C1142" s="189" t="str">
        <f t="shared" si="72"/>
        <v>GRA for Electricity Capacity Construction Subsidies</v>
      </c>
      <c r="D1142" s="181" t="s">
        <v>1243</v>
      </c>
      <c r="F1142" s="181" t="s">
        <v>1244</v>
      </c>
      <c r="H1142" s="43">
        <v>568</v>
      </c>
      <c r="I1142" s="354" t="str">
        <f t="shared" si="73"/>
        <v>Yes</v>
      </c>
      <c r="J1142" s="223"/>
      <c r="K1142" s="189" t="str">
        <f>INDEX('Policy Characteristics'!E:E,MATCH(PolicyLevers!$C1142,'Policy Characteristics'!$C:$C,0))</f>
        <v>GRA elec cap const subsidy</v>
      </c>
      <c r="L1142" s="189">
        <f>INDEX('Policy Characteristics'!F:F,MATCH(PolicyLevers!$C1142,'Policy Characteristics'!$C:$C,0))</f>
        <v>0</v>
      </c>
      <c r="M1142" s="189">
        <f>INDEX('Policy Characteristics'!G:G,MATCH(PolicyLevers!$C1142,'Policy Characteristics'!$C:$C,0))</f>
        <v>10</v>
      </c>
      <c r="N1142" s="189">
        <f>INDEX('Policy Characteristics'!H:H,MATCH(PolicyLevers!$C1142,'Policy Characteristics'!$C:$C,0))</f>
        <v>1</v>
      </c>
      <c r="O1142" s="189" t="str">
        <f>INDEX('Policy Characteristics'!I:I,MATCH(PolicyLevers!$C1142,'Policy Characteristics'!$C:$C,0))</f>
        <v>weight</v>
      </c>
      <c r="P1142" s="240"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89" t="str">
        <f>INDEX('Policy Characteristics'!K:K,MATCH(PolicyLevers!$C1142,'Policy Characteristics'!$C:$C,0))</f>
        <v>io-model.html</v>
      </c>
      <c r="R1142" s="181">
        <f>INDEX('Policy Characteristics'!L:L,MATCH(PolicyLevers!$C1142,'Policy Characteristics'!$C:$C,0))</f>
        <v>0</v>
      </c>
      <c r="S1142" s="198">
        <f>INDEX('Policy Characteristics'!M:M,MATCH(PolicyLevers!$C1142,'Policy Characteristics'!$C:$C,0))</f>
        <v>0</v>
      </c>
      <c r="T1142" s="181">
        <f>INDEX('Policy Characteristics'!N:N,MATCH(PolicyLevers!$C1142,'Policy Characteristics'!$C:$C,0))</f>
        <v>0</v>
      </c>
      <c r="U1142" s="181">
        <f>INDEX('Policy Characteristics'!O:O,MATCH(PolicyLevers!$C1142,'Policy Characteristics'!$C:$C,0))</f>
        <v>0</v>
      </c>
    </row>
    <row r="1143" spans="1:21" x14ac:dyDescent="0.25">
      <c r="A1143" s="350" t="str">
        <f>INDEX('Policy Characteristics'!A:A,MATCH(PolicyLevers!$C1143,'Policy Characteristics'!$C:$C,0))</f>
        <v>Government Revenue Accounting</v>
      </c>
      <c r="B1143" s="354" t="str">
        <f>INDEX('Policy Characteristics'!B:B,MATCH(PolicyLevers!$C1143,'Policy Characteristics'!$C:$C,0))</f>
        <v>Electricity Capacity Construction Subsidy</v>
      </c>
      <c r="C1143" s="189" t="str">
        <f t="shared" si="72"/>
        <v>GRA for Electricity Capacity Construction Subsidies</v>
      </c>
      <c r="D1143" s="181" t="s">
        <v>1246</v>
      </c>
      <c r="F1143" s="181" t="s">
        <v>1247</v>
      </c>
      <c r="H1143" s="43">
        <v>569</v>
      </c>
      <c r="I1143" s="354" t="str">
        <f t="shared" si="73"/>
        <v>Yes</v>
      </c>
      <c r="J1143" s="223"/>
      <c r="K1143" s="189" t="str">
        <f>INDEX('Policy Characteristics'!E:E,MATCH(PolicyLevers!$C1143,'Policy Characteristics'!$C:$C,0))</f>
        <v>GRA elec cap const subsidy</v>
      </c>
      <c r="L1143" s="189">
        <f>INDEX('Policy Characteristics'!F:F,MATCH(PolicyLevers!$C1143,'Policy Characteristics'!$C:$C,0))</f>
        <v>0</v>
      </c>
      <c r="M1143" s="189">
        <f>INDEX('Policy Characteristics'!G:G,MATCH(PolicyLevers!$C1143,'Policy Characteristics'!$C:$C,0))</f>
        <v>10</v>
      </c>
      <c r="N1143" s="189">
        <f>INDEX('Policy Characteristics'!H:H,MATCH(PolicyLevers!$C1143,'Policy Characteristics'!$C:$C,0))</f>
        <v>1</v>
      </c>
      <c r="O1143" s="189" t="str">
        <f>INDEX('Policy Characteristics'!I:I,MATCH(PolicyLevers!$C1143,'Policy Characteristics'!$C:$C,0))</f>
        <v>weight</v>
      </c>
      <c r="P1143" s="240"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89" t="str">
        <f>INDEX('Policy Characteristics'!K:K,MATCH(PolicyLevers!$C1143,'Policy Characteristics'!$C:$C,0))</f>
        <v>io-model.html</v>
      </c>
      <c r="R1143" s="181">
        <f>INDEX('Policy Characteristics'!L:L,MATCH(PolicyLevers!$C1143,'Policy Characteristics'!$C:$C,0))</f>
        <v>0</v>
      </c>
      <c r="S1143" s="198">
        <f>INDEX('Policy Characteristics'!M:M,MATCH(PolicyLevers!$C1143,'Policy Characteristics'!$C:$C,0))</f>
        <v>0</v>
      </c>
      <c r="T1143" s="181">
        <f>INDEX('Policy Characteristics'!N:N,MATCH(PolicyLevers!$C1143,'Policy Characteristics'!$C:$C,0))</f>
        <v>0</v>
      </c>
      <c r="U1143" s="181">
        <f>INDEX('Policy Characteristics'!O:O,MATCH(PolicyLevers!$C1143,'Policy Characteristics'!$C:$C,0))</f>
        <v>0</v>
      </c>
    </row>
    <row r="1144" spans="1:21" x14ac:dyDescent="0.25">
      <c r="A1144" s="350" t="str">
        <f>INDEX('Policy Characteristics'!A:A,MATCH(PolicyLevers!$C1144,'Policy Characteristics'!$C:$C,0))</f>
        <v>Government Revenue Accounting</v>
      </c>
      <c r="B1144" s="355" t="str">
        <f>INDEX('Policy Characteristics'!B:B,MATCH(PolicyLevers!$C1144,'Policy Characteristics'!$C:$C,0))</f>
        <v>Distributed Solar Subsidy</v>
      </c>
      <c r="C1144" s="181" t="s">
        <v>1260</v>
      </c>
      <c r="D1144" s="181" t="s">
        <v>1231</v>
      </c>
      <c r="F1144" s="181" t="s">
        <v>1232</v>
      </c>
      <c r="H1144" s="43">
        <v>570</v>
      </c>
      <c r="I1144" s="355" t="s">
        <v>310</v>
      </c>
      <c r="J1144" s="223"/>
      <c r="K1144" s="181" t="str">
        <f>INDEX('Policy Characteristics'!E:E,MATCH(PolicyLevers!$C1144,'Policy Characteristics'!$C:$C,0))</f>
        <v>GRA dist solar subsidy</v>
      </c>
      <c r="L1144" s="181">
        <f>INDEX('Policy Characteristics'!F:F,MATCH(PolicyLevers!$C1144,'Policy Characteristics'!$C:$C,0))</f>
        <v>0</v>
      </c>
      <c r="M1144" s="181">
        <f>INDEX('Policy Characteristics'!G:G,MATCH(PolicyLevers!$C1144,'Policy Characteristics'!$C:$C,0))</f>
        <v>10</v>
      </c>
      <c r="N1144" s="181">
        <f>INDEX('Policy Characteristics'!H:H,MATCH(PolicyLevers!$C1144,'Policy Characteristics'!$C:$C,0))</f>
        <v>1</v>
      </c>
      <c r="O1144" s="181" t="str">
        <f>INDEX('Policy Characteristics'!I:I,MATCH(PolicyLevers!$C1144,'Policy Characteristics'!$C:$C,0))</f>
        <v>weight</v>
      </c>
      <c r="P1144" s="240"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1" t="str">
        <f>INDEX('Policy Characteristics'!K:K,MATCH(PolicyLevers!$C1144,'Policy Characteristics'!$C:$C,0))</f>
        <v>io-model.html</v>
      </c>
      <c r="R1144" s="181">
        <f>INDEX('Policy Characteristics'!L:L,MATCH(PolicyLevers!$C1144,'Policy Characteristics'!$C:$C,0))</f>
        <v>0</v>
      </c>
      <c r="S1144" s="198">
        <f>INDEX('Policy Characteristics'!M:M,MATCH(PolicyLevers!$C1144,'Policy Characteristics'!$C:$C,0))</f>
        <v>0</v>
      </c>
      <c r="T1144" s="181">
        <f>INDEX('Policy Characteristics'!N:N,MATCH(PolicyLevers!$C1144,'Policy Characteristics'!$C:$C,0))</f>
        <v>0</v>
      </c>
      <c r="U1144" s="181">
        <f>INDEX('Policy Characteristics'!O:O,MATCH(PolicyLevers!$C1144,'Policy Characteristics'!$C:$C,0))</f>
        <v>0</v>
      </c>
    </row>
    <row r="1145" spans="1:21" x14ac:dyDescent="0.25">
      <c r="A1145" s="350" t="str">
        <f>INDEX('Policy Characteristics'!A:A,MATCH(PolicyLevers!$C1145,'Policy Characteristics'!$C:$C,0))</f>
        <v>Government Revenue Accounting</v>
      </c>
      <c r="B1145" s="354" t="str">
        <f>INDEX('Policy Characteristics'!B:B,MATCH(PolicyLevers!$C1145,'Policy Characteristics'!$C:$C,0))</f>
        <v>Distributed Solar Subsidy</v>
      </c>
      <c r="C1145" s="189" t="str">
        <f t="shared" ref="C1145:C1148" si="74">C$1144</f>
        <v>GRA for Distributed Solar Subsidy</v>
      </c>
      <c r="D1145" s="181" t="s">
        <v>1237</v>
      </c>
      <c r="F1145" s="181" t="s">
        <v>1238</v>
      </c>
      <c r="H1145" s="43">
        <v>571</v>
      </c>
      <c r="I1145" s="354" t="str">
        <f t="shared" ref="I1145:I1148" si="75">I$1144</f>
        <v>Yes</v>
      </c>
      <c r="J1145" s="223"/>
      <c r="K1145" s="189" t="str">
        <f>INDEX('Policy Characteristics'!E:E,MATCH(PolicyLevers!$C1145,'Policy Characteristics'!$C:$C,0))</f>
        <v>GRA dist solar subsidy</v>
      </c>
      <c r="L1145" s="189">
        <f>INDEX('Policy Characteristics'!F:F,MATCH(PolicyLevers!$C1145,'Policy Characteristics'!$C:$C,0))</f>
        <v>0</v>
      </c>
      <c r="M1145" s="189">
        <f>INDEX('Policy Characteristics'!G:G,MATCH(PolicyLevers!$C1145,'Policy Characteristics'!$C:$C,0))</f>
        <v>10</v>
      </c>
      <c r="N1145" s="189">
        <f>INDEX('Policy Characteristics'!H:H,MATCH(PolicyLevers!$C1145,'Policy Characteristics'!$C:$C,0))</f>
        <v>1</v>
      </c>
      <c r="O1145" s="189" t="str">
        <f>INDEX('Policy Characteristics'!I:I,MATCH(PolicyLevers!$C1145,'Policy Characteristics'!$C:$C,0))</f>
        <v>weight</v>
      </c>
      <c r="P1145" s="240"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89" t="str">
        <f>INDEX('Policy Characteristics'!K:K,MATCH(PolicyLevers!$C1145,'Policy Characteristics'!$C:$C,0))</f>
        <v>io-model.html</v>
      </c>
      <c r="R1145" s="181">
        <f>INDEX('Policy Characteristics'!L:L,MATCH(PolicyLevers!$C1145,'Policy Characteristics'!$C:$C,0))</f>
        <v>0</v>
      </c>
      <c r="S1145" s="198">
        <f>INDEX('Policy Characteristics'!M:M,MATCH(PolicyLevers!$C1145,'Policy Characteristics'!$C:$C,0))</f>
        <v>0</v>
      </c>
      <c r="T1145" s="181">
        <f>INDEX('Policy Characteristics'!N:N,MATCH(PolicyLevers!$C1145,'Policy Characteristics'!$C:$C,0))</f>
        <v>0</v>
      </c>
      <c r="U1145" s="181">
        <f>INDEX('Policy Characteristics'!O:O,MATCH(PolicyLevers!$C1145,'Policy Characteristics'!$C:$C,0))</f>
        <v>0</v>
      </c>
    </row>
    <row r="1146" spans="1:21" x14ac:dyDescent="0.25">
      <c r="A1146" s="350" t="str">
        <f>INDEX('Policy Characteristics'!A:A,MATCH(PolicyLevers!$C1146,'Policy Characteristics'!$C:$C,0))</f>
        <v>Government Revenue Accounting</v>
      </c>
      <c r="B1146" s="354" t="str">
        <f>INDEX('Policy Characteristics'!B:B,MATCH(PolicyLevers!$C1146,'Policy Characteristics'!$C:$C,0))</f>
        <v>Distributed Solar Subsidy</v>
      </c>
      <c r="C1146" s="189" t="str">
        <f t="shared" si="74"/>
        <v>GRA for Distributed Solar Subsidy</v>
      </c>
      <c r="D1146" s="181" t="s">
        <v>1240</v>
      </c>
      <c r="F1146" s="181" t="s">
        <v>1241</v>
      </c>
      <c r="H1146" s="43">
        <v>572</v>
      </c>
      <c r="I1146" s="354" t="str">
        <f t="shared" si="75"/>
        <v>Yes</v>
      </c>
      <c r="J1146" s="223"/>
      <c r="K1146" s="189" t="str">
        <f>INDEX('Policy Characteristics'!E:E,MATCH(PolicyLevers!$C1146,'Policy Characteristics'!$C:$C,0))</f>
        <v>GRA dist solar subsidy</v>
      </c>
      <c r="L1146" s="189">
        <f>INDEX('Policy Characteristics'!F:F,MATCH(PolicyLevers!$C1146,'Policy Characteristics'!$C:$C,0))</f>
        <v>0</v>
      </c>
      <c r="M1146" s="189">
        <f>INDEX('Policy Characteristics'!G:G,MATCH(PolicyLevers!$C1146,'Policy Characteristics'!$C:$C,0))</f>
        <v>10</v>
      </c>
      <c r="N1146" s="189">
        <f>INDEX('Policy Characteristics'!H:H,MATCH(PolicyLevers!$C1146,'Policy Characteristics'!$C:$C,0))</f>
        <v>1</v>
      </c>
      <c r="O1146" s="189" t="str">
        <f>INDEX('Policy Characteristics'!I:I,MATCH(PolicyLevers!$C1146,'Policy Characteristics'!$C:$C,0))</f>
        <v>weight</v>
      </c>
      <c r="P1146" s="240"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89" t="str">
        <f>INDEX('Policy Characteristics'!K:K,MATCH(PolicyLevers!$C1146,'Policy Characteristics'!$C:$C,0))</f>
        <v>io-model.html</v>
      </c>
      <c r="R1146" s="181">
        <f>INDEX('Policy Characteristics'!L:L,MATCH(PolicyLevers!$C1146,'Policy Characteristics'!$C:$C,0))</f>
        <v>0</v>
      </c>
      <c r="S1146" s="198">
        <f>INDEX('Policy Characteristics'!M:M,MATCH(PolicyLevers!$C1146,'Policy Characteristics'!$C:$C,0))</f>
        <v>0</v>
      </c>
      <c r="T1146" s="181">
        <f>INDEX('Policy Characteristics'!N:N,MATCH(PolicyLevers!$C1146,'Policy Characteristics'!$C:$C,0))</f>
        <v>0</v>
      </c>
      <c r="U1146" s="181">
        <f>INDEX('Policy Characteristics'!O:O,MATCH(PolicyLevers!$C1146,'Policy Characteristics'!$C:$C,0))</f>
        <v>0</v>
      </c>
    </row>
    <row r="1147" spans="1:21" x14ac:dyDescent="0.25">
      <c r="A1147" s="350" t="str">
        <f>INDEX('Policy Characteristics'!A:A,MATCH(PolicyLevers!$C1147,'Policy Characteristics'!$C:$C,0))</f>
        <v>Government Revenue Accounting</v>
      </c>
      <c r="B1147" s="354" t="str">
        <f>INDEX('Policy Characteristics'!B:B,MATCH(PolicyLevers!$C1147,'Policy Characteristics'!$C:$C,0))</f>
        <v>Distributed Solar Subsidy</v>
      </c>
      <c r="C1147" s="189" t="str">
        <f t="shared" si="74"/>
        <v>GRA for Distributed Solar Subsidy</v>
      </c>
      <c r="D1147" s="181" t="s">
        <v>1243</v>
      </c>
      <c r="F1147" s="181" t="s">
        <v>1244</v>
      </c>
      <c r="H1147" s="43">
        <v>573</v>
      </c>
      <c r="I1147" s="354" t="str">
        <f t="shared" si="75"/>
        <v>Yes</v>
      </c>
      <c r="J1147" s="223"/>
      <c r="K1147" s="189" t="str">
        <f>INDEX('Policy Characteristics'!E:E,MATCH(PolicyLevers!$C1147,'Policy Characteristics'!$C:$C,0))</f>
        <v>GRA dist solar subsidy</v>
      </c>
      <c r="L1147" s="189">
        <f>INDEX('Policy Characteristics'!F:F,MATCH(PolicyLevers!$C1147,'Policy Characteristics'!$C:$C,0))</f>
        <v>0</v>
      </c>
      <c r="M1147" s="189">
        <f>INDEX('Policy Characteristics'!G:G,MATCH(PolicyLevers!$C1147,'Policy Characteristics'!$C:$C,0))</f>
        <v>10</v>
      </c>
      <c r="N1147" s="189">
        <f>INDEX('Policy Characteristics'!H:H,MATCH(PolicyLevers!$C1147,'Policy Characteristics'!$C:$C,0))</f>
        <v>1</v>
      </c>
      <c r="O1147" s="189" t="str">
        <f>INDEX('Policy Characteristics'!I:I,MATCH(PolicyLevers!$C1147,'Policy Characteristics'!$C:$C,0))</f>
        <v>weight</v>
      </c>
      <c r="P1147" s="240"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89" t="str">
        <f>INDEX('Policy Characteristics'!K:K,MATCH(PolicyLevers!$C1147,'Policy Characteristics'!$C:$C,0))</f>
        <v>io-model.html</v>
      </c>
      <c r="R1147" s="181">
        <f>INDEX('Policy Characteristics'!L:L,MATCH(PolicyLevers!$C1147,'Policy Characteristics'!$C:$C,0))</f>
        <v>0</v>
      </c>
      <c r="S1147" s="198">
        <f>INDEX('Policy Characteristics'!M:M,MATCH(PolicyLevers!$C1147,'Policy Characteristics'!$C:$C,0))</f>
        <v>0</v>
      </c>
      <c r="T1147" s="181">
        <f>INDEX('Policy Characteristics'!N:N,MATCH(PolicyLevers!$C1147,'Policy Characteristics'!$C:$C,0))</f>
        <v>0</v>
      </c>
      <c r="U1147" s="181">
        <f>INDEX('Policy Characteristics'!O:O,MATCH(PolicyLevers!$C1147,'Policy Characteristics'!$C:$C,0))</f>
        <v>0</v>
      </c>
    </row>
    <row r="1148" spans="1:21" x14ac:dyDescent="0.25">
      <c r="A1148" s="350" t="str">
        <f>INDEX('Policy Characteristics'!A:A,MATCH(PolicyLevers!$C1148,'Policy Characteristics'!$C:$C,0))</f>
        <v>Government Revenue Accounting</v>
      </c>
      <c r="B1148" s="354" t="str">
        <f>INDEX('Policy Characteristics'!B:B,MATCH(PolicyLevers!$C1148,'Policy Characteristics'!$C:$C,0))</f>
        <v>Distributed Solar Subsidy</v>
      </c>
      <c r="C1148" s="189" t="str">
        <f t="shared" si="74"/>
        <v>GRA for Distributed Solar Subsidy</v>
      </c>
      <c r="D1148" s="181" t="s">
        <v>1246</v>
      </c>
      <c r="F1148" s="181" t="s">
        <v>1247</v>
      </c>
      <c r="H1148" s="43">
        <v>574</v>
      </c>
      <c r="I1148" s="354" t="str">
        <f t="shared" si="75"/>
        <v>Yes</v>
      </c>
      <c r="J1148" s="223"/>
      <c r="K1148" s="189" t="str">
        <f>INDEX('Policy Characteristics'!E:E,MATCH(PolicyLevers!$C1148,'Policy Characteristics'!$C:$C,0))</f>
        <v>GRA dist solar subsidy</v>
      </c>
      <c r="L1148" s="189">
        <f>INDEX('Policy Characteristics'!F:F,MATCH(PolicyLevers!$C1148,'Policy Characteristics'!$C:$C,0))</f>
        <v>0</v>
      </c>
      <c r="M1148" s="189">
        <f>INDEX('Policy Characteristics'!G:G,MATCH(PolicyLevers!$C1148,'Policy Characteristics'!$C:$C,0))</f>
        <v>10</v>
      </c>
      <c r="N1148" s="189">
        <f>INDEX('Policy Characteristics'!H:H,MATCH(PolicyLevers!$C1148,'Policy Characteristics'!$C:$C,0))</f>
        <v>1</v>
      </c>
      <c r="O1148" s="189" t="str">
        <f>INDEX('Policy Characteristics'!I:I,MATCH(PolicyLevers!$C1148,'Policy Characteristics'!$C:$C,0))</f>
        <v>weight</v>
      </c>
      <c r="P1148" s="240"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89" t="str">
        <f>INDEX('Policy Characteristics'!K:K,MATCH(PolicyLevers!$C1148,'Policy Characteristics'!$C:$C,0))</f>
        <v>io-model.html</v>
      </c>
      <c r="R1148" s="181">
        <f>INDEX('Policy Characteristics'!L:L,MATCH(PolicyLevers!$C1148,'Policy Characteristics'!$C:$C,0))</f>
        <v>0</v>
      </c>
      <c r="S1148" s="198">
        <f>INDEX('Policy Characteristics'!M:M,MATCH(PolicyLevers!$C1148,'Policy Characteristics'!$C:$C,0))</f>
        <v>0</v>
      </c>
      <c r="T1148" s="181">
        <f>INDEX('Policy Characteristics'!N:N,MATCH(PolicyLevers!$C1148,'Policy Characteristics'!$C:$C,0))</f>
        <v>0</v>
      </c>
      <c r="U1148" s="181">
        <f>INDEX('Policy Characteristics'!O:O,MATCH(PolicyLevers!$C1148,'Policy Characteristics'!$C:$C,0))</f>
        <v>0</v>
      </c>
    </row>
    <row r="1149" spans="1:21" x14ac:dyDescent="0.25">
      <c r="A1149" s="350" t="str">
        <f>INDEX('Policy Characteristics'!A:A,MATCH(PolicyLevers!$C1149,'Policy Characteristics'!$C:$C,0))</f>
        <v>Government Revenue Accounting</v>
      </c>
      <c r="B1149" s="355" t="str">
        <f>INDEX('Policy Characteristics'!B:B,MATCH(PolicyLevers!$C1149,'Policy Characteristics'!$C:$C,0))</f>
        <v>Fuel Subsidy</v>
      </c>
      <c r="C1149" s="181" t="s">
        <v>1263</v>
      </c>
      <c r="D1149" s="181" t="s">
        <v>1231</v>
      </c>
      <c r="F1149" s="181" t="s">
        <v>1232</v>
      </c>
      <c r="H1149" s="43">
        <v>575</v>
      </c>
      <c r="I1149" s="355" t="s">
        <v>310</v>
      </c>
      <c r="J1149" s="223"/>
      <c r="K1149" s="181" t="str">
        <f>INDEX('Policy Characteristics'!E:E,MATCH(PolicyLevers!$C1149,'Policy Characteristics'!$C:$C,0))</f>
        <v>GRA fuel subsidy</v>
      </c>
      <c r="L1149" s="181">
        <f>INDEX('Policy Characteristics'!F:F,MATCH(PolicyLevers!$C1149,'Policy Characteristics'!$C:$C,0))</f>
        <v>0</v>
      </c>
      <c r="M1149" s="181">
        <f>INDEX('Policy Characteristics'!G:G,MATCH(PolicyLevers!$C1149,'Policy Characteristics'!$C:$C,0))</f>
        <v>10</v>
      </c>
      <c r="N1149" s="181">
        <f>INDEX('Policy Characteristics'!H:H,MATCH(PolicyLevers!$C1149,'Policy Characteristics'!$C:$C,0))</f>
        <v>1</v>
      </c>
      <c r="O1149" s="181" t="str">
        <f>INDEX('Policy Characteristics'!I:I,MATCH(PolicyLevers!$C1149,'Policy Characteristics'!$C:$C,0))</f>
        <v>weight</v>
      </c>
      <c r="P1149" s="240"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1" t="str">
        <f>INDEX('Policy Characteristics'!K:K,MATCH(PolicyLevers!$C1149,'Policy Characteristics'!$C:$C,0))</f>
        <v>io-model.html</v>
      </c>
      <c r="R1149" s="181">
        <f>INDEX('Policy Characteristics'!L:L,MATCH(PolicyLevers!$C1149,'Policy Characteristics'!$C:$C,0))</f>
        <v>0</v>
      </c>
      <c r="S1149" s="198">
        <f>INDEX('Policy Characteristics'!M:M,MATCH(PolicyLevers!$C1149,'Policy Characteristics'!$C:$C,0))</f>
        <v>0</v>
      </c>
      <c r="T1149" s="181">
        <f>INDEX('Policy Characteristics'!N:N,MATCH(PolicyLevers!$C1149,'Policy Characteristics'!$C:$C,0))</f>
        <v>0</v>
      </c>
      <c r="U1149" s="181">
        <f>INDEX('Policy Characteristics'!O:O,MATCH(PolicyLevers!$C1149,'Policy Characteristics'!$C:$C,0))</f>
        <v>0</v>
      </c>
    </row>
    <row r="1150" spans="1:21" x14ac:dyDescent="0.25">
      <c r="A1150" s="350" t="str">
        <f>INDEX('Policy Characteristics'!A:A,MATCH(PolicyLevers!$C1150,'Policy Characteristics'!$C:$C,0))</f>
        <v>Government Revenue Accounting</v>
      </c>
      <c r="B1150" s="354" t="str">
        <f>INDEX('Policy Characteristics'!B:B,MATCH(PolicyLevers!$C1150,'Policy Characteristics'!$C:$C,0))</f>
        <v>Fuel Subsidy</v>
      </c>
      <c r="C1150" s="189" t="str">
        <f t="shared" ref="C1150:C1153" si="76">C$1149</f>
        <v>GRA for Fuel Subsidies</v>
      </c>
      <c r="D1150" s="181" t="s">
        <v>1237</v>
      </c>
      <c r="F1150" s="181" t="s">
        <v>1238</v>
      </c>
      <c r="H1150" s="43">
        <v>576</v>
      </c>
      <c r="I1150" s="354" t="str">
        <f t="shared" ref="I1150:I1153" si="77">I$1149</f>
        <v>Yes</v>
      </c>
      <c r="J1150" s="223"/>
      <c r="K1150" s="189" t="str">
        <f>INDEX('Policy Characteristics'!E:E,MATCH(PolicyLevers!$C1150,'Policy Characteristics'!$C:$C,0))</f>
        <v>GRA fuel subsidy</v>
      </c>
      <c r="L1150" s="189">
        <f>INDEX('Policy Characteristics'!F:F,MATCH(PolicyLevers!$C1150,'Policy Characteristics'!$C:$C,0))</f>
        <v>0</v>
      </c>
      <c r="M1150" s="189">
        <f>INDEX('Policy Characteristics'!G:G,MATCH(PolicyLevers!$C1150,'Policy Characteristics'!$C:$C,0))</f>
        <v>10</v>
      </c>
      <c r="N1150" s="189">
        <f>INDEX('Policy Characteristics'!H:H,MATCH(PolicyLevers!$C1150,'Policy Characteristics'!$C:$C,0))</f>
        <v>1</v>
      </c>
      <c r="O1150" s="189" t="str">
        <f>INDEX('Policy Characteristics'!I:I,MATCH(PolicyLevers!$C1150,'Policy Characteristics'!$C:$C,0))</f>
        <v>weight</v>
      </c>
      <c r="P1150" s="240"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89" t="str">
        <f>INDEX('Policy Characteristics'!K:K,MATCH(PolicyLevers!$C1150,'Policy Characteristics'!$C:$C,0))</f>
        <v>io-model.html</v>
      </c>
      <c r="R1150" s="181">
        <f>INDEX('Policy Characteristics'!L:L,MATCH(PolicyLevers!$C1150,'Policy Characteristics'!$C:$C,0))</f>
        <v>0</v>
      </c>
      <c r="S1150" s="198">
        <f>INDEX('Policy Characteristics'!M:M,MATCH(PolicyLevers!$C1150,'Policy Characteristics'!$C:$C,0))</f>
        <v>0</v>
      </c>
      <c r="T1150" s="181">
        <f>INDEX('Policy Characteristics'!N:N,MATCH(PolicyLevers!$C1150,'Policy Characteristics'!$C:$C,0))</f>
        <v>0</v>
      </c>
      <c r="U1150" s="181">
        <f>INDEX('Policy Characteristics'!O:O,MATCH(PolicyLevers!$C1150,'Policy Characteristics'!$C:$C,0))</f>
        <v>0</v>
      </c>
    </row>
    <row r="1151" spans="1:21" x14ac:dyDescent="0.25">
      <c r="A1151" s="350" t="str">
        <f>INDEX('Policy Characteristics'!A:A,MATCH(PolicyLevers!$C1151,'Policy Characteristics'!$C:$C,0))</f>
        <v>Government Revenue Accounting</v>
      </c>
      <c r="B1151" s="354" t="str">
        <f>INDEX('Policy Characteristics'!B:B,MATCH(PolicyLevers!$C1151,'Policy Characteristics'!$C:$C,0))</f>
        <v>Fuel Subsidy</v>
      </c>
      <c r="C1151" s="189" t="str">
        <f t="shared" si="76"/>
        <v>GRA for Fuel Subsidies</v>
      </c>
      <c r="D1151" s="181" t="s">
        <v>1240</v>
      </c>
      <c r="F1151" s="181" t="s">
        <v>1241</v>
      </c>
      <c r="H1151" s="43">
        <v>577</v>
      </c>
      <c r="I1151" s="354" t="str">
        <f t="shared" si="77"/>
        <v>Yes</v>
      </c>
      <c r="J1151" s="223"/>
      <c r="K1151" s="189" t="str">
        <f>INDEX('Policy Characteristics'!E:E,MATCH(PolicyLevers!$C1151,'Policy Characteristics'!$C:$C,0))</f>
        <v>GRA fuel subsidy</v>
      </c>
      <c r="L1151" s="189">
        <f>INDEX('Policy Characteristics'!F:F,MATCH(PolicyLevers!$C1151,'Policy Characteristics'!$C:$C,0))</f>
        <v>0</v>
      </c>
      <c r="M1151" s="189">
        <f>INDEX('Policy Characteristics'!G:G,MATCH(PolicyLevers!$C1151,'Policy Characteristics'!$C:$C,0))</f>
        <v>10</v>
      </c>
      <c r="N1151" s="189">
        <f>INDEX('Policy Characteristics'!H:H,MATCH(PolicyLevers!$C1151,'Policy Characteristics'!$C:$C,0))</f>
        <v>1</v>
      </c>
      <c r="O1151" s="189" t="str">
        <f>INDEX('Policy Characteristics'!I:I,MATCH(PolicyLevers!$C1151,'Policy Characteristics'!$C:$C,0))</f>
        <v>weight</v>
      </c>
      <c r="P1151" s="240"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89" t="str">
        <f>INDEX('Policy Characteristics'!K:K,MATCH(PolicyLevers!$C1151,'Policy Characteristics'!$C:$C,0))</f>
        <v>io-model.html</v>
      </c>
      <c r="R1151" s="181">
        <f>INDEX('Policy Characteristics'!L:L,MATCH(PolicyLevers!$C1151,'Policy Characteristics'!$C:$C,0))</f>
        <v>0</v>
      </c>
      <c r="S1151" s="198">
        <f>INDEX('Policy Characteristics'!M:M,MATCH(PolicyLevers!$C1151,'Policy Characteristics'!$C:$C,0))</f>
        <v>0</v>
      </c>
      <c r="T1151" s="181">
        <f>INDEX('Policy Characteristics'!N:N,MATCH(PolicyLevers!$C1151,'Policy Characteristics'!$C:$C,0))</f>
        <v>0</v>
      </c>
      <c r="U1151" s="181">
        <f>INDEX('Policy Characteristics'!O:O,MATCH(PolicyLevers!$C1151,'Policy Characteristics'!$C:$C,0))</f>
        <v>0</v>
      </c>
    </row>
    <row r="1152" spans="1:21" x14ac:dyDescent="0.25">
      <c r="A1152" s="350" t="str">
        <f>INDEX('Policy Characteristics'!A:A,MATCH(PolicyLevers!$C1152,'Policy Characteristics'!$C:$C,0))</f>
        <v>Government Revenue Accounting</v>
      </c>
      <c r="B1152" s="354" t="str">
        <f>INDEX('Policy Characteristics'!B:B,MATCH(PolicyLevers!$C1152,'Policy Characteristics'!$C:$C,0))</f>
        <v>Fuel Subsidy</v>
      </c>
      <c r="C1152" s="189" t="str">
        <f t="shared" si="76"/>
        <v>GRA for Fuel Subsidies</v>
      </c>
      <c r="D1152" s="181" t="s">
        <v>1243</v>
      </c>
      <c r="F1152" s="181" t="s">
        <v>1244</v>
      </c>
      <c r="H1152" s="43">
        <v>578</v>
      </c>
      <c r="I1152" s="354" t="str">
        <f t="shared" si="77"/>
        <v>Yes</v>
      </c>
      <c r="J1152" s="223"/>
      <c r="K1152" s="189" t="str">
        <f>INDEX('Policy Characteristics'!E:E,MATCH(PolicyLevers!$C1152,'Policy Characteristics'!$C:$C,0))</f>
        <v>GRA fuel subsidy</v>
      </c>
      <c r="L1152" s="189">
        <f>INDEX('Policy Characteristics'!F:F,MATCH(PolicyLevers!$C1152,'Policy Characteristics'!$C:$C,0))</f>
        <v>0</v>
      </c>
      <c r="M1152" s="189">
        <f>INDEX('Policy Characteristics'!G:G,MATCH(PolicyLevers!$C1152,'Policy Characteristics'!$C:$C,0))</f>
        <v>10</v>
      </c>
      <c r="N1152" s="189">
        <f>INDEX('Policy Characteristics'!H:H,MATCH(PolicyLevers!$C1152,'Policy Characteristics'!$C:$C,0))</f>
        <v>1</v>
      </c>
      <c r="O1152" s="189" t="str">
        <f>INDEX('Policy Characteristics'!I:I,MATCH(PolicyLevers!$C1152,'Policy Characteristics'!$C:$C,0))</f>
        <v>weight</v>
      </c>
      <c r="P1152" s="240"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89" t="str">
        <f>INDEX('Policy Characteristics'!K:K,MATCH(PolicyLevers!$C1152,'Policy Characteristics'!$C:$C,0))</f>
        <v>io-model.html</v>
      </c>
      <c r="R1152" s="181">
        <f>INDEX('Policy Characteristics'!L:L,MATCH(PolicyLevers!$C1152,'Policy Characteristics'!$C:$C,0))</f>
        <v>0</v>
      </c>
      <c r="S1152" s="198">
        <f>INDEX('Policy Characteristics'!M:M,MATCH(PolicyLevers!$C1152,'Policy Characteristics'!$C:$C,0))</f>
        <v>0</v>
      </c>
      <c r="T1152" s="181">
        <f>INDEX('Policy Characteristics'!N:N,MATCH(PolicyLevers!$C1152,'Policy Characteristics'!$C:$C,0))</f>
        <v>0</v>
      </c>
      <c r="U1152" s="181">
        <f>INDEX('Policy Characteristics'!O:O,MATCH(PolicyLevers!$C1152,'Policy Characteristics'!$C:$C,0))</f>
        <v>0</v>
      </c>
    </row>
    <row r="1153" spans="1:21" x14ac:dyDescent="0.25">
      <c r="A1153" s="350" t="str">
        <f>INDEX('Policy Characteristics'!A:A,MATCH(PolicyLevers!$C1153,'Policy Characteristics'!$C:$C,0))</f>
        <v>Government Revenue Accounting</v>
      </c>
      <c r="B1153" s="354" t="str">
        <f>INDEX('Policy Characteristics'!B:B,MATCH(PolicyLevers!$C1153,'Policy Characteristics'!$C:$C,0))</f>
        <v>Fuel Subsidy</v>
      </c>
      <c r="C1153" s="189" t="str">
        <f t="shared" si="76"/>
        <v>GRA for Fuel Subsidies</v>
      </c>
      <c r="D1153" s="181" t="s">
        <v>1246</v>
      </c>
      <c r="F1153" s="181" t="s">
        <v>1247</v>
      </c>
      <c r="H1153" s="43">
        <v>579</v>
      </c>
      <c r="I1153" s="354" t="str">
        <f t="shared" si="77"/>
        <v>Yes</v>
      </c>
      <c r="J1153" s="223"/>
      <c r="K1153" s="189" t="str">
        <f>INDEX('Policy Characteristics'!E:E,MATCH(PolicyLevers!$C1153,'Policy Characteristics'!$C:$C,0))</f>
        <v>GRA fuel subsidy</v>
      </c>
      <c r="L1153" s="189">
        <f>INDEX('Policy Characteristics'!F:F,MATCH(PolicyLevers!$C1153,'Policy Characteristics'!$C:$C,0))</f>
        <v>0</v>
      </c>
      <c r="M1153" s="189">
        <f>INDEX('Policy Characteristics'!G:G,MATCH(PolicyLevers!$C1153,'Policy Characteristics'!$C:$C,0))</f>
        <v>10</v>
      </c>
      <c r="N1153" s="189">
        <f>INDEX('Policy Characteristics'!H:H,MATCH(PolicyLevers!$C1153,'Policy Characteristics'!$C:$C,0))</f>
        <v>1</v>
      </c>
      <c r="O1153" s="189" t="str">
        <f>INDEX('Policy Characteristics'!I:I,MATCH(PolicyLevers!$C1153,'Policy Characteristics'!$C:$C,0))</f>
        <v>weight</v>
      </c>
      <c r="P1153" s="240"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89" t="str">
        <f>INDEX('Policy Characteristics'!K:K,MATCH(PolicyLevers!$C1153,'Policy Characteristics'!$C:$C,0))</f>
        <v>io-model.html</v>
      </c>
      <c r="R1153" s="181">
        <f>INDEX('Policy Characteristics'!L:L,MATCH(PolicyLevers!$C1153,'Policy Characteristics'!$C:$C,0))</f>
        <v>0</v>
      </c>
      <c r="S1153" s="198">
        <f>INDEX('Policy Characteristics'!M:M,MATCH(PolicyLevers!$C1153,'Policy Characteristics'!$C:$C,0))</f>
        <v>0</v>
      </c>
      <c r="T1153" s="181">
        <f>INDEX('Policy Characteristics'!N:N,MATCH(PolicyLevers!$C1153,'Policy Characteristics'!$C:$C,0))</f>
        <v>0</v>
      </c>
      <c r="U1153" s="181">
        <f>INDEX('Policy Characteristics'!O:O,MATCH(PolicyLevers!$C1153,'Policy Characteristics'!$C:$C,0))</f>
        <v>0</v>
      </c>
    </row>
    <row r="1154" spans="1:21" x14ac:dyDescent="0.25">
      <c r="A1154" s="350" t="str">
        <f>INDEX('Policy Characteristics'!A:A,MATCH(PolicyLevers!$C1154,'Policy Characteristics'!$C:$C,0))</f>
        <v>Government Revenue Accounting</v>
      </c>
      <c r="B1154" s="355" t="str">
        <f>INDEX('Policy Characteristics'!B:B,MATCH(PolicyLevers!$C1154,'Policy Characteristics'!$C:$C,0))</f>
        <v>National Debt Interest</v>
      </c>
      <c r="C1154" s="181" t="s">
        <v>1266</v>
      </c>
      <c r="D1154" s="181" t="s">
        <v>1231</v>
      </c>
      <c r="F1154" s="181" t="s">
        <v>1232</v>
      </c>
      <c r="H1154" s="43">
        <v>580</v>
      </c>
      <c r="I1154" s="355" t="s">
        <v>310</v>
      </c>
      <c r="J1154" s="223"/>
      <c r="K1154" s="181" t="str">
        <f>INDEX('Policy Characteristics'!E:E,MATCH(PolicyLevers!$C1154,'Policy Characteristics'!$C:$C,0))</f>
        <v>GRA national debt interest</v>
      </c>
      <c r="L1154" s="181">
        <f>INDEX('Policy Characteristics'!F:F,MATCH(PolicyLevers!$C1154,'Policy Characteristics'!$C:$C,0))</f>
        <v>0</v>
      </c>
      <c r="M1154" s="181">
        <f>INDEX('Policy Characteristics'!G:G,MATCH(PolicyLevers!$C1154,'Policy Characteristics'!$C:$C,0))</f>
        <v>10</v>
      </c>
      <c r="N1154" s="181">
        <f>INDEX('Policy Characteristics'!H:H,MATCH(PolicyLevers!$C1154,'Policy Characteristics'!$C:$C,0))</f>
        <v>1</v>
      </c>
      <c r="O1154" s="181" t="str">
        <f>INDEX('Policy Characteristics'!I:I,MATCH(PolicyLevers!$C1154,'Policy Characteristics'!$C:$C,0))</f>
        <v>weight</v>
      </c>
      <c r="P1154" s="240"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1" t="str">
        <f>INDEX('Policy Characteristics'!K:K,MATCH(PolicyLevers!$C1154,'Policy Characteristics'!$C:$C,0))</f>
        <v>io-model.html</v>
      </c>
      <c r="R1154" s="181">
        <f>INDEX('Policy Characteristics'!L:L,MATCH(PolicyLevers!$C1154,'Policy Characteristics'!$C:$C,0))</f>
        <v>0</v>
      </c>
      <c r="S1154" s="198">
        <f>INDEX('Policy Characteristics'!M:M,MATCH(PolicyLevers!$C1154,'Policy Characteristics'!$C:$C,0))</f>
        <v>0</v>
      </c>
      <c r="T1154" s="181">
        <f>INDEX('Policy Characteristics'!N:N,MATCH(PolicyLevers!$C1154,'Policy Characteristics'!$C:$C,0))</f>
        <v>0</v>
      </c>
      <c r="U1154" s="181">
        <f>INDEX('Policy Characteristics'!O:O,MATCH(PolicyLevers!$C1154,'Policy Characteristics'!$C:$C,0))</f>
        <v>0</v>
      </c>
    </row>
    <row r="1155" spans="1:21" x14ac:dyDescent="0.25">
      <c r="A1155" s="350" t="str">
        <f>INDEX('Policy Characteristics'!A:A,MATCH(PolicyLevers!$C1155,'Policy Characteristics'!$C:$C,0))</f>
        <v>Government Revenue Accounting</v>
      </c>
      <c r="B1155" s="354" t="str">
        <f>INDEX('Policy Characteristics'!B:B,MATCH(PolicyLevers!$C1155,'Policy Characteristics'!$C:$C,0))</f>
        <v>National Debt Interest</v>
      </c>
      <c r="C1155" s="189" t="str">
        <f t="shared" ref="C1155:C1158" si="78">C$1154</f>
        <v>GRA for National Debt Interest</v>
      </c>
      <c r="D1155" s="181" t="s">
        <v>1237</v>
      </c>
      <c r="F1155" s="181" t="s">
        <v>1238</v>
      </c>
      <c r="H1155" s="43">
        <v>581</v>
      </c>
      <c r="I1155" s="354" t="str">
        <f t="shared" ref="I1155:I1158" si="79">I$1154</f>
        <v>Yes</v>
      </c>
      <c r="J1155" s="223"/>
      <c r="K1155" s="189" t="str">
        <f>INDEX('Policy Characteristics'!E:E,MATCH(PolicyLevers!$C1155,'Policy Characteristics'!$C:$C,0))</f>
        <v>GRA national debt interest</v>
      </c>
      <c r="L1155" s="189">
        <f>INDEX('Policy Characteristics'!F:F,MATCH(PolicyLevers!$C1155,'Policy Characteristics'!$C:$C,0))</f>
        <v>0</v>
      </c>
      <c r="M1155" s="189">
        <f>INDEX('Policy Characteristics'!G:G,MATCH(PolicyLevers!$C1155,'Policy Characteristics'!$C:$C,0))</f>
        <v>10</v>
      </c>
      <c r="N1155" s="189">
        <f>INDEX('Policy Characteristics'!H:H,MATCH(PolicyLevers!$C1155,'Policy Characteristics'!$C:$C,0))</f>
        <v>1</v>
      </c>
      <c r="O1155" s="189" t="str">
        <f>INDEX('Policy Characteristics'!I:I,MATCH(PolicyLevers!$C1155,'Policy Characteristics'!$C:$C,0))</f>
        <v>weight</v>
      </c>
      <c r="P1155" s="240"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89" t="str">
        <f>INDEX('Policy Characteristics'!K:K,MATCH(PolicyLevers!$C1155,'Policy Characteristics'!$C:$C,0))</f>
        <v>io-model.html</v>
      </c>
      <c r="R1155" s="181">
        <f>INDEX('Policy Characteristics'!L:L,MATCH(PolicyLevers!$C1155,'Policy Characteristics'!$C:$C,0))</f>
        <v>0</v>
      </c>
      <c r="S1155" s="198">
        <f>INDEX('Policy Characteristics'!M:M,MATCH(PolicyLevers!$C1155,'Policy Characteristics'!$C:$C,0))</f>
        <v>0</v>
      </c>
      <c r="T1155" s="181">
        <f>INDEX('Policy Characteristics'!N:N,MATCH(PolicyLevers!$C1155,'Policy Characteristics'!$C:$C,0))</f>
        <v>0</v>
      </c>
      <c r="U1155" s="181">
        <f>INDEX('Policy Characteristics'!O:O,MATCH(PolicyLevers!$C1155,'Policy Characteristics'!$C:$C,0))</f>
        <v>0</v>
      </c>
    </row>
    <row r="1156" spans="1:21" x14ac:dyDescent="0.25">
      <c r="A1156" s="350" t="str">
        <f>INDEX('Policy Characteristics'!A:A,MATCH(PolicyLevers!$C1156,'Policy Characteristics'!$C:$C,0))</f>
        <v>Government Revenue Accounting</v>
      </c>
      <c r="B1156" s="354" t="str">
        <f>INDEX('Policy Characteristics'!B:B,MATCH(PolicyLevers!$C1156,'Policy Characteristics'!$C:$C,0))</f>
        <v>National Debt Interest</v>
      </c>
      <c r="C1156" s="189" t="str">
        <f t="shared" si="78"/>
        <v>GRA for National Debt Interest</v>
      </c>
      <c r="D1156" s="181" t="s">
        <v>1240</v>
      </c>
      <c r="F1156" s="181" t="s">
        <v>1241</v>
      </c>
      <c r="H1156" s="43">
        <v>582</v>
      </c>
      <c r="I1156" s="354" t="str">
        <f t="shared" si="79"/>
        <v>Yes</v>
      </c>
      <c r="J1156" s="223"/>
      <c r="K1156" s="189" t="str">
        <f>INDEX('Policy Characteristics'!E:E,MATCH(PolicyLevers!$C1156,'Policy Characteristics'!$C:$C,0))</f>
        <v>GRA national debt interest</v>
      </c>
      <c r="L1156" s="189">
        <f>INDEX('Policy Characteristics'!F:F,MATCH(PolicyLevers!$C1156,'Policy Characteristics'!$C:$C,0))</f>
        <v>0</v>
      </c>
      <c r="M1156" s="189">
        <f>INDEX('Policy Characteristics'!G:G,MATCH(PolicyLevers!$C1156,'Policy Characteristics'!$C:$C,0))</f>
        <v>10</v>
      </c>
      <c r="N1156" s="189">
        <f>INDEX('Policy Characteristics'!H:H,MATCH(PolicyLevers!$C1156,'Policy Characteristics'!$C:$C,0))</f>
        <v>1</v>
      </c>
      <c r="O1156" s="189" t="str">
        <f>INDEX('Policy Characteristics'!I:I,MATCH(PolicyLevers!$C1156,'Policy Characteristics'!$C:$C,0))</f>
        <v>weight</v>
      </c>
      <c r="P1156" s="240"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89" t="str">
        <f>INDEX('Policy Characteristics'!K:K,MATCH(PolicyLevers!$C1156,'Policy Characteristics'!$C:$C,0))</f>
        <v>io-model.html</v>
      </c>
      <c r="R1156" s="181">
        <f>INDEX('Policy Characteristics'!L:L,MATCH(PolicyLevers!$C1156,'Policy Characteristics'!$C:$C,0))</f>
        <v>0</v>
      </c>
      <c r="S1156" s="198">
        <f>INDEX('Policy Characteristics'!M:M,MATCH(PolicyLevers!$C1156,'Policy Characteristics'!$C:$C,0))</f>
        <v>0</v>
      </c>
      <c r="T1156" s="181">
        <f>INDEX('Policy Characteristics'!N:N,MATCH(PolicyLevers!$C1156,'Policy Characteristics'!$C:$C,0))</f>
        <v>0</v>
      </c>
      <c r="U1156" s="181">
        <f>INDEX('Policy Characteristics'!O:O,MATCH(PolicyLevers!$C1156,'Policy Characteristics'!$C:$C,0))</f>
        <v>0</v>
      </c>
    </row>
    <row r="1157" spans="1:21" x14ac:dyDescent="0.25">
      <c r="A1157" s="350" t="str">
        <f>INDEX('Policy Characteristics'!A:A,MATCH(PolicyLevers!$C1157,'Policy Characteristics'!$C:$C,0))</f>
        <v>Government Revenue Accounting</v>
      </c>
      <c r="B1157" s="354" t="str">
        <f>INDEX('Policy Characteristics'!B:B,MATCH(PolicyLevers!$C1157,'Policy Characteristics'!$C:$C,0))</f>
        <v>National Debt Interest</v>
      </c>
      <c r="C1157" s="189" t="str">
        <f t="shared" si="78"/>
        <v>GRA for National Debt Interest</v>
      </c>
      <c r="D1157" s="181" t="s">
        <v>1243</v>
      </c>
      <c r="F1157" s="181" t="s">
        <v>1244</v>
      </c>
      <c r="H1157" s="43">
        <v>583</v>
      </c>
      <c r="I1157" s="354" t="str">
        <f t="shared" si="79"/>
        <v>Yes</v>
      </c>
      <c r="J1157" s="223"/>
      <c r="K1157" s="189" t="str">
        <f>INDEX('Policy Characteristics'!E:E,MATCH(PolicyLevers!$C1157,'Policy Characteristics'!$C:$C,0))</f>
        <v>GRA national debt interest</v>
      </c>
      <c r="L1157" s="189">
        <f>INDEX('Policy Characteristics'!F:F,MATCH(PolicyLevers!$C1157,'Policy Characteristics'!$C:$C,0))</f>
        <v>0</v>
      </c>
      <c r="M1157" s="189">
        <f>INDEX('Policy Characteristics'!G:G,MATCH(PolicyLevers!$C1157,'Policy Characteristics'!$C:$C,0))</f>
        <v>10</v>
      </c>
      <c r="N1157" s="189">
        <f>INDEX('Policy Characteristics'!H:H,MATCH(PolicyLevers!$C1157,'Policy Characteristics'!$C:$C,0))</f>
        <v>1</v>
      </c>
      <c r="O1157" s="189" t="str">
        <f>INDEX('Policy Characteristics'!I:I,MATCH(PolicyLevers!$C1157,'Policy Characteristics'!$C:$C,0))</f>
        <v>weight</v>
      </c>
      <c r="P1157" s="240"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89" t="str">
        <f>INDEX('Policy Characteristics'!K:K,MATCH(PolicyLevers!$C1157,'Policy Characteristics'!$C:$C,0))</f>
        <v>io-model.html</v>
      </c>
      <c r="R1157" s="181">
        <f>INDEX('Policy Characteristics'!L:L,MATCH(PolicyLevers!$C1157,'Policy Characteristics'!$C:$C,0))</f>
        <v>0</v>
      </c>
      <c r="S1157" s="198">
        <f>INDEX('Policy Characteristics'!M:M,MATCH(PolicyLevers!$C1157,'Policy Characteristics'!$C:$C,0))</f>
        <v>0</v>
      </c>
      <c r="T1157" s="181">
        <f>INDEX('Policy Characteristics'!N:N,MATCH(PolicyLevers!$C1157,'Policy Characteristics'!$C:$C,0))</f>
        <v>0</v>
      </c>
      <c r="U1157" s="181">
        <f>INDEX('Policy Characteristics'!O:O,MATCH(PolicyLevers!$C1157,'Policy Characteristics'!$C:$C,0))</f>
        <v>0</v>
      </c>
    </row>
    <row r="1158" spans="1:21" x14ac:dyDescent="0.25">
      <c r="A1158" s="350" t="str">
        <f>INDEX('Policy Characteristics'!A:A,MATCH(PolicyLevers!$C1158,'Policy Characteristics'!$C:$C,0))</f>
        <v>Government Revenue Accounting</v>
      </c>
      <c r="B1158" s="354" t="str">
        <f>INDEX('Policy Characteristics'!B:B,MATCH(PolicyLevers!$C1158,'Policy Characteristics'!$C:$C,0))</f>
        <v>National Debt Interest</v>
      </c>
      <c r="C1158" s="189" t="str">
        <f t="shared" si="78"/>
        <v>GRA for National Debt Interest</v>
      </c>
      <c r="D1158" s="181" t="s">
        <v>1246</v>
      </c>
      <c r="F1158" s="181" t="s">
        <v>1247</v>
      </c>
      <c r="H1158" s="43">
        <v>584</v>
      </c>
      <c r="I1158" s="354" t="str">
        <f t="shared" si="79"/>
        <v>Yes</v>
      </c>
      <c r="J1158" s="223"/>
      <c r="K1158" s="189" t="str">
        <f>INDEX('Policy Characteristics'!E:E,MATCH(PolicyLevers!$C1158,'Policy Characteristics'!$C:$C,0))</f>
        <v>GRA national debt interest</v>
      </c>
      <c r="L1158" s="189">
        <f>INDEX('Policy Characteristics'!F:F,MATCH(PolicyLevers!$C1158,'Policy Characteristics'!$C:$C,0))</f>
        <v>0</v>
      </c>
      <c r="M1158" s="189">
        <f>INDEX('Policy Characteristics'!G:G,MATCH(PolicyLevers!$C1158,'Policy Characteristics'!$C:$C,0))</f>
        <v>10</v>
      </c>
      <c r="N1158" s="189">
        <f>INDEX('Policy Characteristics'!H:H,MATCH(PolicyLevers!$C1158,'Policy Characteristics'!$C:$C,0))</f>
        <v>1</v>
      </c>
      <c r="O1158" s="189" t="str">
        <f>INDEX('Policy Characteristics'!I:I,MATCH(PolicyLevers!$C1158,'Policy Characteristics'!$C:$C,0))</f>
        <v>weight</v>
      </c>
      <c r="P1158" s="240"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89" t="str">
        <f>INDEX('Policy Characteristics'!K:K,MATCH(PolicyLevers!$C1158,'Policy Characteristics'!$C:$C,0))</f>
        <v>io-model.html</v>
      </c>
      <c r="R1158" s="181">
        <f>INDEX('Policy Characteristics'!L:L,MATCH(PolicyLevers!$C1158,'Policy Characteristics'!$C:$C,0))</f>
        <v>0</v>
      </c>
      <c r="S1158" s="198">
        <f>INDEX('Policy Characteristics'!M:M,MATCH(PolicyLevers!$C1158,'Policy Characteristics'!$C:$C,0))</f>
        <v>0</v>
      </c>
      <c r="T1158" s="181">
        <f>INDEX('Policy Characteristics'!N:N,MATCH(PolicyLevers!$C1158,'Policy Characteristics'!$C:$C,0))</f>
        <v>0</v>
      </c>
      <c r="U1158" s="181">
        <f>INDEX('Policy Characteristics'!O:O,MATCH(PolicyLevers!$C1158,'Policy Characteristics'!$C:$C,0))</f>
        <v>0</v>
      </c>
    </row>
    <row r="1159" spans="1:21" x14ac:dyDescent="0.25">
      <c r="A1159" s="350" t="str">
        <f>INDEX('Policy Characteristics'!A:A,MATCH(PolicyLevers!$C1159,'Policy Characteristics'!$C:$C,0))</f>
        <v>Government Revenue Accounting</v>
      </c>
      <c r="B1159" s="355" t="str">
        <f>INDEX('Policy Characteristics'!B:B,MATCH(PolicyLevers!$C1159,'Policy Characteristics'!$C:$C,0))</f>
        <v>Remaining Government Cash Flows</v>
      </c>
      <c r="C1159" s="181" t="s">
        <v>1269</v>
      </c>
      <c r="D1159" s="181" t="s">
        <v>1231</v>
      </c>
      <c r="F1159" s="181" t="s">
        <v>1232</v>
      </c>
      <c r="H1159" s="43">
        <v>585</v>
      </c>
      <c r="I1159" s="355" t="s">
        <v>310</v>
      </c>
      <c r="J1159" s="223"/>
      <c r="K1159" s="181" t="str">
        <f>INDEX('Policy Characteristics'!E:E,MATCH(PolicyLevers!$C1159,'Policy Characteristics'!$C:$C,0))</f>
        <v>GRA remaining cash flow changes</v>
      </c>
      <c r="L1159" s="181">
        <f>INDEX('Policy Characteristics'!F:F,MATCH(PolicyLevers!$C1159,'Policy Characteristics'!$C:$C,0))</f>
        <v>0</v>
      </c>
      <c r="M1159" s="181">
        <f>INDEX('Policy Characteristics'!G:G,MATCH(PolicyLevers!$C1159,'Policy Characteristics'!$C:$C,0))</f>
        <v>10</v>
      </c>
      <c r="N1159" s="181">
        <f>INDEX('Policy Characteristics'!H:H,MATCH(PolicyLevers!$C1159,'Policy Characteristics'!$C:$C,0))</f>
        <v>1</v>
      </c>
      <c r="O1159" s="181" t="str">
        <f>INDEX('Policy Characteristics'!I:I,MATCH(PolicyLevers!$C1159,'Policy Characteristics'!$C:$C,0))</f>
        <v>weight</v>
      </c>
      <c r="P1159" s="240"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1" t="str">
        <f>INDEX('Policy Characteristics'!K:K,MATCH(PolicyLevers!$C1159,'Policy Characteristics'!$C:$C,0))</f>
        <v>io-model.html</v>
      </c>
      <c r="R1159" s="181">
        <f>INDEX('Policy Characteristics'!L:L,MATCH(PolicyLevers!$C1159,'Policy Characteristics'!$C:$C,0))</f>
        <v>0</v>
      </c>
      <c r="S1159" s="198">
        <f>INDEX('Policy Characteristics'!M:M,MATCH(PolicyLevers!$C1159,'Policy Characteristics'!$C:$C,0))</f>
        <v>0</v>
      </c>
      <c r="T1159" s="181">
        <f>INDEX('Policy Characteristics'!N:N,MATCH(PolicyLevers!$C1159,'Policy Characteristics'!$C:$C,0))</f>
        <v>0</v>
      </c>
      <c r="U1159" s="181">
        <f>INDEX('Policy Characteristics'!O:O,MATCH(PolicyLevers!$C1159,'Policy Characteristics'!$C:$C,0))</f>
        <v>0</v>
      </c>
    </row>
    <row r="1160" spans="1:21" x14ac:dyDescent="0.25">
      <c r="A1160" s="350" t="str">
        <f>INDEX('Policy Characteristics'!A:A,MATCH(PolicyLevers!$C1160,'Policy Characteristics'!$C:$C,0))</f>
        <v>Government Revenue Accounting</v>
      </c>
      <c r="B1160" s="354" t="str">
        <f>INDEX('Policy Characteristics'!B:B,MATCH(PolicyLevers!$C1160,'Policy Characteristics'!$C:$C,0))</f>
        <v>Remaining Government Cash Flows</v>
      </c>
      <c r="C1160" s="189" t="str">
        <f t="shared" ref="C1160" si="80">C$1159</f>
        <v>GRA for Remaining Government Cash Flow Changes</v>
      </c>
      <c r="D1160" s="181" t="s">
        <v>1237</v>
      </c>
      <c r="F1160" s="181" t="s">
        <v>1238</v>
      </c>
      <c r="H1160" s="43">
        <v>586</v>
      </c>
      <c r="I1160" s="354" t="str">
        <f t="shared" ref="I1160:I1163" si="81">I$1159</f>
        <v>Yes</v>
      </c>
      <c r="J1160" s="223"/>
      <c r="K1160" s="189" t="str">
        <f>INDEX('Policy Characteristics'!E:E,MATCH(PolicyLevers!$C1160,'Policy Characteristics'!$C:$C,0))</f>
        <v>GRA remaining cash flow changes</v>
      </c>
      <c r="L1160" s="189">
        <f>INDEX('Policy Characteristics'!F:F,MATCH(PolicyLevers!$C1160,'Policy Characteristics'!$C:$C,0))</f>
        <v>0</v>
      </c>
      <c r="M1160" s="189">
        <f>INDEX('Policy Characteristics'!G:G,MATCH(PolicyLevers!$C1160,'Policy Characteristics'!$C:$C,0))</f>
        <v>10</v>
      </c>
      <c r="N1160" s="189">
        <f>INDEX('Policy Characteristics'!H:H,MATCH(PolicyLevers!$C1160,'Policy Characteristics'!$C:$C,0))</f>
        <v>1</v>
      </c>
      <c r="O1160" s="189" t="str">
        <f>INDEX('Policy Characteristics'!I:I,MATCH(PolicyLevers!$C1160,'Policy Characteristics'!$C:$C,0))</f>
        <v>weight</v>
      </c>
      <c r="P1160" s="240"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89" t="str">
        <f>INDEX('Policy Characteristics'!K:K,MATCH(PolicyLevers!$C1160,'Policy Characteristics'!$C:$C,0))</f>
        <v>io-model.html</v>
      </c>
      <c r="R1160" s="181">
        <f>INDEX('Policy Characteristics'!L:L,MATCH(PolicyLevers!$C1160,'Policy Characteristics'!$C:$C,0))</f>
        <v>0</v>
      </c>
      <c r="S1160" s="198">
        <f>INDEX('Policy Characteristics'!M:M,MATCH(PolicyLevers!$C1160,'Policy Characteristics'!$C:$C,0))</f>
        <v>0</v>
      </c>
      <c r="T1160" s="181">
        <f>INDEX('Policy Characteristics'!N:N,MATCH(PolicyLevers!$C1160,'Policy Characteristics'!$C:$C,0))</f>
        <v>0</v>
      </c>
      <c r="U1160" s="181">
        <f>INDEX('Policy Characteristics'!O:O,MATCH(PolicyLevers!$C1160,'Policy Characteristics'!$C:$C,0))</f>
        <v>0</v>
      </c>
    </row>
    <row r="1161" spans="1:21" x14ac:dyDescent="0.25">
      <c r="A1161" s="350" t="str">
        <f>INDEX('Policy Characteristics'!A:A,MATCH(PolicyLevers!$C1161,'Policy Characteristics'!$C:$C,0))</f>
        <v>Government Revenue Accounting</v>
      </c>
      <c r="B1161" s="354" t="str">
        <f>INDEX('Policy Characteristics'!B:B,MATCH(PolicyLevers!$C1161,'Policy Characteristics'!$C:$C,0))</f>
        <v>Remaining Government Cash Flows</v>
      </c>
      <c r="C1161" s="189" t="str">
        <f t="shared" ref="C1161:C1163" si="82">C$1159</f>
        <v>GRA for Remaining Government Cash Flow Changes</v>
      </c>
      <c r="D1161" s="181" t="s">
        <v>1240</v>
      </c>
      <c r="F1161" s="181" t="s">
        <v>1241</v>
      </c>
      <c r="H1161" s="43">
        <v>587</v>
      </c>
      <c r="I1161" s="354" t="str">
        <f t="shared" si="81"/>
        <v>Yes</v>
      </c>
      <c r="J1161" s="223"/>
      <c r="K1161" s="189" t="str">
        <f>INDEX('Policy Characteristics'!E:E,MATCH(PolicyLevers!$C1161,'Policy Characteristics'!$C:$C,0))</f>
        <v>GRA remaining cash flow changes</v>
      </c>
      <c r="L1161" s="189">
        <f>INDEX('Policy Characteristics'!F:F,MATCH(PolicyLevers!$C1161,'Policy Characteristics'!$C:$C,0))</f>
        <v>0</v>
      </c>
      <c r="M1161" s="189">
        <f>INDEX('Policy Characteristics'!G:G,MATCH(PolicyLevers!$C1161,'Policy Characteristics'!$C:$C,0))</f>
        <v>10</v>
      </c>
      <c r="N1161" s="189">
        <f>INDEX('Policy Characteristics'!H:H,MATCH(PolicyLevers!$C1161,'Policy Characteristics'!$C:$C,0))</f>
        <v>1</v>
      </c>
      <c r="O1161" s="189" t="str">
        <f>INDEX('Policy Characteristics'!I:I,MATCH(PolicyLevers!$C1161,'Policy Characteristics'!$C:$C,0))</f>
        <v>weight</v>
      </c>
      <c r="P1161" s="240"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89" t="str">
        <f>INDEX('Policy Characteristics'!K:K,MATCH(PolicyLevers!$C1161,'Policy Characteristics'!$C:$C,0))</f>
        <v>io-model.html</v>
      </c>
      <c r="R1161" s="181">
        <f>INDEX('Policy Characteristics'!L:L,MATCH(PolicyLevers!$C1161,'Policy Characteristics'!$C:$C,0))</f>
        <v>0</v>
      </c>
      <c r="S1161" s="198">
        <f>INDEX('Policy Characteristics'!M:M,MATCH(PolicyLevers!$C1161,'Policy Characteristics'!$C:$C,0))</f>
        <v>0</v>
      </c>
      <c r="T1161" s="181">
        <f>INDEX('Policy Characteristics'!N:N,MATCH(PolicyLevers!$C1161,'Policy Characteristics'!$C:$C,0))</f>
        <v>0</v>
      </c>
      <c r="U1161" s="181">
        <f>INDEX('Policy Characteristics'!O:O,MATCH(PolicyLevers!$C1161,'Policy Characteristics'!$C:$C,0))</f>
        <v>0</v>
      </c>
    </row>
    <row r="1162" spans="1:21" x14ac:dyDescent="0.25">
      <c r="A1162" s="350" t="str">
        <f>INDEX('Policy Characteristics'!A:A,MATCH(PolicyLevers!$C1162,'Policy Characteristics'!$C:$C,0))</f>
        <v>Government Revenue Accounting</v>
      </c>
      <c r="B1162" s="354" t="str">
        <f>INDEX('Policy Characteristics'!B:B,MATCH(PolicyLevers!$C1162,'Policy Characteristics'!$C:$C,0))</f>
        <v>Remaining Government Cash Flows</v>
      </c>
      <c r="C1162" s="189" t="str">
        <f t="shared" si="82"/>
        <v>GRA for Remaining Government Cash Flow Changes</v>
      </c>
      <c r="D1162" s="181" t="s">
        <v>1243</v>
      </c>
      <c r="F1162" s="181" t="s">
        <v>1244</v>
      </c>
      <c r="H1162" s="43">
        <v>588</v>
      </c>
      <c r="I1162" s="354" t="str">
        <f t="shared" si="81"/>
        <v>Yes</v>
      </c>
      <c r="J1162" s="223"/>
      <c r="K1162" s="189" t="str">
        <f>INDEX('Policy Characteristics'!E:E,MATCH(PolicyLevers!$C1162,'Policy Characteristics'!$C:$C,0))</f>
        <v>GRA remaining cash flow changes</v>
      </c>
      <c r="L1162" s="189">
        <f>INDEX('Policy Characteristics'!F:F,MATCH(PolicyLevers!$C1162,'Policy Characteristics'!$C:$C,0))</f>
        <v>0</v>
      </c>
      <c r="M1162" s="189">
        <f>INDEX('Policy Characteristics'!G:G,MATCH(PolicyLevers!$C1162,'Policy Characteristics'!$C:$C,0))</f>
        <v>10</v>
      </c>
      <c r="N1162" s="189">
        <f>INDEX('Policy Characteristics'!H:H,MATCH(PolicyLevers!$C1162,'Policy Characteristics'!$C:$C,0))</f>
        <v>1</v>
      </c>
      <c r="O1162" s="189" t="str">
        <f>INDEX('Policy Characteristics'!I:I,MATCH(PolicyLevers!$C1162,'Policy Characteristics'!$C:$C,0))</f>
        <v>weight</v>
      </c>
      <c r="P1162" s="240"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89" t="str">
        <f>INDEX('Policy Characteristics'!K:K,MATCH(PolicyLevers!$C1162,'Policy Characteristics'!$C:$C,0))</f>
        <v>io-model.html</v>
      </c>
      <c r="R1162" s="181">
        <f>INDEX('Policy Characteristics'!L:L,MATCH(PolicyLevers!$C1162,'Policy Characteristics'!$C:$C,0))</f>
        <v>0</v>
      </c>
      <c r="S1162" s="198">
        <f>INDEX('Policy Characteristics'!M:M,MATCH(PolicyLevers!$C1162,'Policy Characteristics'!$C:$C,0))</f>
        <v>0</v>
      </c>
      <c r="T1162" s="181">
        <f>INDEX('Policy Characteristics'!N:N,MATCH(PolicyLevers!$C1162,'Policy Characteristics'!$C:$C,0))</f>
        <v>0</v>
      </c>
      <c r="U1162" s="181">
        <f>INDEX('Policy Characteristics'!O:O,MATCH(PolicyLevers!$C1162,'Policy Characteristics'!$C:$C,0))</f>
        <v>0</v>
      </c>
    </row>
    <row r="1163" spans="1:21" x14ac:dyDescent="0.25">
      <c r="A1163" s="350" t="str">
        <f>INDEX('Policy Characteristics'!A:A,MATCH(PolicyLevers!$C1163,'Policy Characteristics'!$C:$C,0))</f>
        <v>Government Revenue Accounting</v>
      </c>
      <c r="B1163" s="354" t="str">
        <f>INDEX('Policy Characteristics'!B:B,MATCH(PolicyLevers!$C1163,'Policy Characteristics'!$C:$C,0))</f>
        <v>Remaining Government Cash Flows</v>
      </c>
      <c r="C1163" s="189" t="str">
        <f t="shared" si="82"/>
        <v>GRA for Remaining Government Cash Flow Changes</v>
      </c>
      <c r="D1163" s="181" t="s">
        <v>1246</v>
      </c>
      <c r="F1163" s="181" t="s">
        <v>1247</v>
      </c>
      <c r="H1163" s="43">
        <v>589</v>
      </c>
      <c r="I1163" s="354" t="str">
        <f t="shared" si="81"/>
        <v>Yes</v>
      </c>
      <c r="J1163" s="223"/>
      <c r="K1163" s="189" t="str">
        <f>INDEX('Policy Characteristics'!E:E,MATCH(PolicyLevers!$C1163,'Policy Characteristics'!$C:$C,0))</f>
        <v>GRA remaining cash flow changes</v>
      </c>
      <c r="L1163" s="189">
        <f>INDEX('Policy Characteristics'!F:F,MATCH(PolicyLevers!$C1163,'Policy Characteristics'!$C:$C,0))</f>
        <v>0</v>
      </c>
      <c r="M1163" s="189">
        <f>INDEX('Policy Characteristics'!G:G,MATCH(PolicyLevers!$C1163,'Policy Characteristics'!$C:$C,0))</f>
        <v>10</v>
      </c>
      <c r="N1163" s="189">
        <f>INDEX('Policy Characteristics'!H:H,MATCH(PolicyLevers!$C1163,'Policy Characteristics'!$C:$C,0))</f>
        <v>1</v>
      </c>
      <c r="O1163" s="189" t="str">
        <f>INDEX('Policy Characteristics'!I:I,MATCH(PolicyLevers!$C1163,'Policy Characteristics'!$C:$C,0))</f>
        <v>weight</v>
      </c>
      <c r="P1163" s="240"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89" t="str">
        <f>INDEX('Policy Characteristics'!K:K,MATCH(PolicyLevers!$C1163,'Policy Characteristics'!$C:$C,0))</f>
        <v>io-model.html</v>
      </c>
      <c r="R1163" s="181">
        <f>INDEX('Policy Characteristics'!L:L,MATCH(PolicyLevers!$C1163,'Policy Characteristics'!$C:$C,0))</f>
        <v>0</v>
      </c>
      <c r="S1163" s="198">
        <f>INDEX('Policy Characteristics'!M:M,MATCH(PolicyLevers!$C1163,'Policy Characteristics'!$C:$C,0))</f>
        <v>0</v>
      </c>
      <c r="T1163" s="181">
        <f>INDEX('Policy Characteristics'!N:N,MATCH(PolicyLevers!$C1163,'Policy Characteristics'!$C:$C,0))</f>
        <v>0</v>
      </c>
      <c r="U1163" s="181">
        <f>INDEX('Policy Characteristics'!O:O,MATCH(PolicyLevers!$C1163,'Policy Characteristics'!$C:$C,0))</f>
        <v>0</v>
      </c>
    </row>
    <row r="1164" spans="1:21" x14ac:dyDescent="0.25">
      <c r="H1164" s="181"/>
      <c r="J1164" s="181"/>
      <c r="R1164" s="181"/>
    </row>
    <row r="1165" spans="1:21" x14ac:dyDescent="0.25">
      <c r="H1165" s="181"/>
      <c r="J1165" s="181"/>
      <c r="R1165" s="181"/>
    </row>
    <row r="1166" spans="1:21" x14ac:dyDescent="0.25">
      <c r="H1166" s="181"/>
      <c r="J1166" s="181"/>
      <c r="R1166" s="181"/>
    </row>
    <row r="1167" spans="1:21" x14ac:dyDescent="0.25">
      <c r="H1167" s="181"/>
      <c r="J1167" s="181"/>
      <c r="R1167" s="181"/>
    </row>
    <row r="1168" spans="1:21" x14ac:dyDescent="0.25">
      <c r="H1168" s="181"/>
      <c r="J1168" s="181"/>
      <c r="R1168" s="181"/>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topLeftCell="B34" workbookViewId="0">
      <selection activeCell="J54" sqref="J54"/>
    </sheetView>
  </sheetViews>
  <sheetFormatPr defaultRowHeight="15" x14ac:dyDescent="0.25"/>
  <cols>
    <col min="1" max="2" width="29.28515625" customWidth="1"/>
    <col min="3" max="3" width="40.7109375" customWidth="1"/>
    <col min="4" max="5" width="29.28515625" customWidth="1"/>
    <col min="6" max="9" width="12.85546875" customWidth="1"/>
    <col min="10" max="10" width="69.7109375" customWidth="1"/>
    <col min="11" max="11" width="35.28515625" customWidth="1"/>
    <col min="12" max="12" width="29.28515625" customWidth="1"/>
  </cols>
  <sheetData>
    <row r="1" spans="1:15" s="269" customFormat="1" x14ac:dyDescent="0.25">
      <c r="A1" s="29" t="s">
        <v>2164</v>
      </c>
    </row>
    <row r="2" spans="1:15" s="269" customFormat="1" x14ac:dyDescent="0.25">
      <c r="A2" s="6" t="s">
        <v>2165</v>
      </c>
    </row>
    <row r="3" spans="1:15" x14ac:dyDescent="0.25">
      <c r="A3" s="340" t="s">
        <v>283</v>
      </c>
      <c r="B3" s="340" t="s">
        <v>284</v>
      </c>
      <c r="C3" s="341" t="s">
        <v>285</v>
      </c>
      <c r="D3" s="341" t="s">
        <v>292</v>
      </c>
      <c r="E3" s="341" t="s">
        <v>293</v>
      </c>
      <c r="F3" s="341" t="s">
        <v>294</v>
      </c>
      <c r="G3" s="341" t="s">
        <v>295</v>
      </c>
      <c r="H3" s="341" t="s">
        <v>296</v>
      </c>
      <c r="I3" s="341" t="s">
        <v>297</v>
      </c>
      <c r="J3" s="22" t="s">
        <v>298</v>
      </c>
      <c r="K3" s="22" t="s">
        <v>299</v>
      </c>
      <c r="L3" s="22" t="s">
        <v>300</v>
      </c>
      <c r="M3" s="22" t="s">
        <v>301</v>
      </c>
      <c r="N3" s="22" t="s">
        <v>302</v>
      </c>
      <c r="O3" s="22" t="s">
        <v>303</v>
      </c>
    </row>
    <row r="4" spans="1:15" x14ac:dyDescent="0.25">
      <c r="A4" t="s">
        <v>304</v>
      </c>
      <c r="B4" t="s">
        <v>305</v>
      </c>
      <c r="C4" t="s">
        <v>306</v>
      </c>
      <c r="D4" t="s">
        <v>311</v>
      </c>
      <c r="E4" t="s">
        <v>312</v>
      </c>
      <c r="F4">
        <v>0</v>
      </c>
      <c r="G4">
        <v>1</v>
      </c>
      <c r="H4">
        <v>0.02</v>
      </c>
      <c r="I4" t="s">
        <v>313</v>
      </c>
      <c r="J4" s="273"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In the United States, since 1997, the 24-hour national ambient air quality standard (NAAQS) for PM2.5, the most harmful type of particulate for human health, declined from 65 µg/m^3 to 35 µg/m^3, a reduction of 46%.//</v>
      </c>
      <c r="K4" t="s">
        <v>315</v>
      </c>
      <c r="L4" t="s">
        <v>316</v>
      </c>
    </row>
    <row r="5" spans="1:15" x14ac:dyDescent="0.25">
      <c r="A5" t="s">
        <v>304</v>
      </c>
      <c r="B5" t="s">
        <v>371</v>
      </c>
      <c r="C5" t="s">
        <v>372</v>
      </c>
      <c r="D5" t="s">
        <v>372</v>
      </c>
      <c r="E5" t="s">
        <v>373</v>
      </c>
      <c r="F5">
        <v>0</v>
      </c>
      <c r="G5">
        <v>300</v>
      </c>
      <c r="H5">
        <v>5</v>
      </c>
      <c r="I5" t="s">
        <v>374</v>
      </c>
      <c r="J5" s="273"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Louisiana had 329 EV charging outlets, approximately 7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25">
      <c r="A6" t="s">
        <v>304</v>
      </c>
      <c r="B6" t="s">
        <v>378</v>
      </c>
      <c r="C6" t="s">
        <v>379</v>
      </c>
      <c r="D6" t="s">
        <v>380</v>
      </c>
      <c r="E6" t="s">
        <v>381</v>
      </c>
      <c r="F6">
        <v>0</v>
      </c>
      <c r="G6">
        <v>1</v>
      </c>
      <c r="H6">
        <v>0.02</v>
      </c>
      <c r="I6" t="s">
        <v>382</v>
      </c>
      <c r="J6" s="273"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25">
      <c r="A7" t="s">
        <v>304</v>
      </c>
      <c r="B7" t="s">
        <v>386</v>
      </c>
      <c r="C7" t="s">
        <v>387</v>
      </c>
      <c r="D7" t="s">
        <v>390</v>
      </c>
      <c r="E7" t="s">
        <v>391</v>
      </c>
      <c r="F7">
        <v>0</v>
      </c>
      <c r="G7">
        <v>1</v>
      </c>
      <c r="H7">
        <v>0.01</v>
      </c>
      <c r="I7" t="s">
        <v>392</v>
      </c>
      <c r="J7" s="273"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25">
      <c r="A8" t="s">
        <v>304</v>
      </c>
      <c r="B8" t="s">
        <v>412</v>
      </c>
      <c r="C8" t="s">
        <v>413</v>
      </c>
      <c r="D8" t="s">
        <v>414</v>
      </c>
      <c r="E8" t="s">
        <v>415</v>
      </c>
      <c r="F8">
        <v>0</v>
      </c>
      <c r="G8">
        <v>0.5</v>
      </c>
      <c r="H8">
        <v>0.01</v>
      </c>
      <c r="I8" t="s">
        <v>416</v>
      </c>
      <c r="J8" s="273" t="str">
        <f>INDEX(Guidance!$U:$U,MATCH('Policy Characteristics'!C8,Guidance!$E:$E,0))</f>
        <v>**Description:**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K8" t="s">
        <v>417</v>
      </c>
      <c r="L8" t="s">
        <v>418</v>
      </c>
      <c r="M8" t="s">
        <v>419</v>
      </c>
      <c r="O8" t="s">
        <v>2014</v>
      </c>
    </row>
    <row r="9" spans="1:15" x14ac:dyDescent="0.25">
      <c r="A9" t="s">
        <v>304</v>
      </c>
      <c r="B9" t="s">
        <v>420</v>
      </c>
      <c r="C9" t="s">
        <v>421</v>
      </c>
      <c r="D9" t="s">
        <v>420</v>
      </c>
      <c r="E9" t="s">
        <v>422</v>
      </c>
      <c r="F9">
        <v>0</v>
      </c>
      <c r="G9">
        <v>1</v>
      </c>
      <c r="H9">
        <v>0.02</v>
      </c>
      <c r="I9" t="s">
        <v>423</v>
      </c>
      <c r="J9" s="273"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25">
      <c r="A10" t="s">
        <v>304</v>
      </c>
      <c r="B10" t="s">
        <v>429</v>
      </c>
      <c r="C10" t="s">
        <v>430</v>
      </c>
      <c r="D10" t="s">
        <v>431</v>
      </c>
      <c r="E10" t="s">
        <v>432</v>
      </c>
      <c r="F10">
        <v>0</v>
      </c>
      <c r="G10">
        <v>1</v>
      </c>
      <c r="H10">
        <v>0.01</v>
      </c>
      <c r="I10" t="s">
        <v>433</v>
      </c>
      <c r="J10" s="273"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25">
      <c r="A11" t="s">
        <v>304</v>
      </c>
      <c r="B11" t="s">
        <v>455</v>
      </c>
      <c r="C11" t="s">
        <v>456</v>
      </c>
      <c r="D11" t="s">
        <v>457</v>
      </c>
      <c r="E11" t="s">
        <v>458</v>
      </c>
      <c r="F11">
        <v>0</v>
      </c>
      <c r="G11">
        <v>1</v>
      </c>
      <c r="H11">
        <v>0.01</v>
      </c>
      <c r="I11" t="s">
        <v>392</v>
      </c>
      <c r="J11" s="273"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25">
      <c r="A12" t="s">
        <v>304</v>
      </c>
      <c r="B12" t="s">
        <v>471</v>
      </c>
      <c r="C12" t="s">
        <v>472</v>
      </c>
      <c r="D12" t="s">
        <v>471</v>
      </c>
      <c r="E12" t="s">
        <v>473</v>
      </c>
      <c r="F12">
        <v>0</v>
      </c>
      <c r="G12">
        <v>0.2</v>
      </c>
      <c r="H12">
        <v>0.01</v>
      </c>
      <c r="I12" t="s">
        <v>474</v>
      </c>
      <c r="J12" s="273"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25">
      <c r="A13" t="s">
        <v>304</v>
      </c>
      <c r="B13" t="s">
        <v>479</v>
      </c>
      <c r="C13" t="s">
        <v>480</v>
      </c>
      <c r="D13" t="s">
        <v>479</v>
      </c>
      <c r="E13" t="s">
        <v>481</v>
      </c>
      <c r="F13">
        <v>0</v>
      </c>
      <c r="G13">
        <v>0.26</v>
      </c>
      <c r="H13">
        <v>0.01</v>
      </c>
      <c r="I13" t="s">
        <v>482</v>
      </c>
      <c r="J13" s="273"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25">
      <c r="A14" t="s">
        <v>490</v>
      </c>
      <c r="B14" t="s">
        <v>491</v>
      </c>
      <c r="C14" t="s">
        <v>492</v>
      </c>
      <c r="D14" t="s">
        <v>491</v>
      </c>
      <c r="E14" t="s">
        <v>497</v>
      </c>
      <c r="F14">
        <v>0</v>
      </c>
      <c r="G14">
        <v>1</v>
      </c>
      <c r="H14">
        <v>0.01</v>
      </c>
      <c r="I14" t="s">
        <v>498</v>
      </c>
      <c r="J14" s="273" t="str">
        <f>INDEX(Guidance!$U:$U,MATCH('Policy Characteristics'!C14,Guidance!$E:$E,0))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3.7% to 5.2% through 2050.//**Urban Residential Appliances: **In the BAU case, in Louisiana, the share of electricity among fuels used by appliances in urban, residential buildings will fall from 31.2% to 21.9% through 2050.//**Urban Residential Other Components: ** In the BAU case, the share of electricity among fuels used by other components in urban, residential buildings is 100%.//**Rural Residential Heating: **In the BAU case, in Louisiana, the share of electricity among fuels used for heating in rural, residential buildings will rise from 3.7% to 5.2% through 2050.//**Rural Residential Appliances: **In the BAU case, in , the share of electricity among fuels used by appliances in rural, residential buildings will fall from 31.2% to 21.9% through 2050.//**Rural Residential Other Components: **In the United States, the share of electricity among fuels used by other components in urban, residential buildings is 100%.//**Commercial Heating: **In the BAU case, in Louisiana, the share of electricity among fuels used for heating in commercial buildings will rise from 0.5% to 0.6% through 2050.//**Commercial Appliances: **In the BAU case, in Louisiana, the share of electricity among fuels used by appliances in commercial buildings will fall from 31.7% to 18.9% through 2050.//**Commercial Other Components: **In the BAU case, in the Louisiana, the share of electricity among fuels used by other components in commercial buildings will rise from 56.7% to 79.1% through 2050.</v>
      </c>
      <c r="K14" t="s">
        <v>499</v>
      </c>
      <c r="L14" t="s">
        <v>500</v>
      </c>
      <c r="O14" t="s">
        <v>143</v>
      </c>
    </row>
    <row r="15" spans="1:15" x14ac:dyDescent="0.25">
      <c r="A15" t="s">
        <v>490</v>
      </c>
      <c r="B15" t="s">
        <v>515</v>
      </c>
      <c r="C15" t="s">
        <v>516</v>
      </c>
      <c r="D15" t="s">
        <v>515</v>
      </c>
      <c r="E15" t="s">
        <v>517</v>
      </c>
      <c r="F15">
        <v>0</v>
      </c>
      <c r="G15">
        <v>0.75</v>
      </c>
      <c r="H15">
        <v>0.01</v>
      </c>
      <c r="I15" t="s">
        <v>518</v>
      </c>
      <c r="J15" s="273"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25">
      <c r="A16" t="s">
        <v>490</v>
      </c>
      <c r="B16" t="s">
        <v>525</v>
      </c>
      <c r="C16" t="s">
        <v>526</v>
      </c>
      <c r="D16" t="s">
        <v>525</v>
      </c>
      <c r="E16" t="s">
        <v>527</v>
      </c>
      <c r="F16">
        <v>0</v>
      </c>
      <c r="G16">
        <v>1</v>
      </c>
      <c r="H16">
        <v>1</v>
      </c>
      <c r="I16" t="s">
        <v>528</v>
      </c>
      <c r="J16" s="273"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25">
      <c r="A17" t="s">
        <v>490</v>
      </c>
      <c r="B17" t="s">
        <v>533</v>
      </c>
      <c r="C17" t="s">
        <v>534</v>
      </c>
      <c r="D17" t="s">
        <v>535</v>
      </c>
      <c r="E17" t="s">
        <v>536</v>
      </c>
      <c r="F17">
        <v>0</v>
      </c>
      <c r="G17">
        <v>0.24</v>
      </c>
      <c r="H17">
        <v>5.0000000000000001E-3</v>
      </c>
      <c r="I17" t="s">
        <v>537</v>
      </c>
      <c r="J17" s="273"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25">
      <c r="A18" t="s">
        <v>490</v>
      </c>
      <c r="B18" t="s">
        <v>543</v>
      </c>
      <c r="C18" t="s">
        <v>544</v>
      </c>
      <c r="D18" t="s">
        <v>535</v>
      </c>
      <c r="E18" t="s">
        <v>545</v>
      </c>
      <c r="F18">
        <v>0</v>
      </c>
      <c r="G18">
        <v>0.5</v>
      </c>
      <c r="H18">
        <v>0.01</v>
      </c>
      <c r="I18" t="s">
        <v>546</v>
      </c>
      <c r="J18" s="273"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25">
      <c r="A19" t="s">
        <v>490</v>
      </c>
      <c r="B19" t="s">
        <v>551</v>
      </c>
      <c r="C19" t="s">
        <v>552</v>
      </c>
      <c r="D19" t="s">
        <v>551</v>
      </c>
      <c r="E19" t="s">
        <v>553</v>
      </c>
      <c r="F19">
        <v>0</v>
      </c>
      <c r="G19">
        <v>1</v>
      </c>
      <c r="H19">
        <v>1</v>
      </c>
      <c r="I19" t="s">
        <v>528</v>
      </c>
      <c r="J19" s="273"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25">
      <c r="A20" t="s">
        <v>490</v>
      </c>
      <c r="B20" t="s">
        <v>557</v>
      </c>
      <c r="C20" t="s">
        <v>558</v>
      </c>
      <c r="D20" t="s">
        <v>559</v>
      </c>
      <c r="E20" t="s">
        <v>560</v>
      </c>
      <c r="F20">
        <v>0</v>
      </c>
      <c r="G20">
        <v>0.5</v>
      </c>
      <c r="H20">
        <v>0.01</v>
      </c>
      <c r="I20" t="s">
        <v>561</v>
      </c>
      <c r="J20" s="273"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25">
      <c r="A21" t="s">
        <v>490</v>
      </c>
      <c r="B21" t="s">
        <v>567</v>
      </c>
      <c r="C21" t="s">
        <v>568</v>
      </c>
      <c r="D21" t="s">
        <v>567</v>
      </c>
      <c r="E21" t="s">
        <v>569</v>
      </c>
      <c r="F21">
        <v>0</v>
      </c>
      <c r="G21">
        <v>1</v>
      </c>
      <c r="H21">
        <v>1</v>
      </c>
      <c r="I21" t="s">
        <v>528</v>
      </c>
      <c r="J21" s="273"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25">
      <c r="A22" t="s">
        <v>575</v>
      </c>
      <c r="B22" t="s">
        <v>580</v>
      </c>
      <c r="C22" t="s">
        <v>577</v>
      </c>
      <c r="D22" t="s">
        <v>580</v>
      </c>
      <c r="E22" t="s">
        <v>581</v>
      </c>
      <c r="F22">
        <v>0</v>
      </c>
      <c r="G22">
        <v>1</v>
      </c>
      <c r="H22">
        <v>1</v>
      </c>
      <c r="I22" t="s">
        <v>528</v>
      </c>
      <c r="J22" s="273" t="str">
        <f>INDEX(Guidance!$U:$U,MATCH('Policy Characteristics'!C22,Guidance!$E:$E,0))</f>
        <v>**Description:** This policy prevents new capacity of the selected type(s) from being built or deployed.//**Guidance for setting values: **//**Hard Coal : **No new coal is planned in Louisiana.//**Natural Gas Nonpeaker : **//**Nuclear : **//**Hydro : **//**Lignite : **</v>
      </c>
      <c r="K22" t="s">
        <v>582</v>
      </c>
      <c r="L22" t="s">
        <v>583</v>
      </c>
      <c r="O22" t="s">
        <v>584</v>
      </c>
    </row>
    <row r="23" spans="1:15" x14ac:dyDescent="0.25">
      <c r="A23" t="s">
        <v>575</v>
      </c>
      <c r="B23" t="s">
        <v>619</v>
      </c>
      <c r="C23" t="s">
        <v>620</v>
      </c>
      <c r="D23" t="s">
        <v>621</v>
      </c>
      <c r="E23" t="s">
        <v>622</v>
      </c>
      <c r="F23">
        <v>0</v>
      </c>
      <c r="G23">
        <v>1</v>
      </c>
      <c r="H23">
        <v>0.01</v>
      </c>
      <c r="I23" t="s">
        <v>623</v>
      </c>
      <c r="J23" s="273"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25">
      <c r="A24" t="s">
        <v>575</v>
      </c>
      <c r="B24" t="s">
        <v>2149</v>
      </c>
      <c r="C24" t="s">
        <v>628</v>
      </c>
      <c r="D24" t="s">
        <v>2149</v>
      </c>
      <c r="E24" t="s">
        <v>629</v>
      </c>
      <c r="F24">
        <v>0</v>
      </c>
      <c r="G24">
        <v>1</v>
      </c>
      <c r="H24">
        <v>0.01</v>
      </c>
      <c r="I24" t="s">
        <v>630</v>
      </c>
      <c r="J24" s="273"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includingLouisiana.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25">
      <c r="A25" t="s">
        <v>575</v>
      </c>
      <c r="B25" t="s">
        <v>634</v>
      </c>
      <c r="C25" t="s">
        <v>635</v>
      </c>
      <c r="D25" t="s">
        <v>636</v>
      </c>
      <c r="E25" t="s">
        <v>637</v>
      </c>
      <c r="F25">
        <v>-0.5</v>
      </c>
      <c r="G25">
        <v>1</v>
      </c>
      <c r="H25">
        <v>0.02</v>
      </c>
      <c r="I25" t="s">
        <v>638</v>
      </c>
      <c r="J25" s="273"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Louisiana increased by 0%.</v>
      </c>
      <c r="K25" t="s">
        <v>639</v>
      </c>
      <c r="L25" t="s">
        <v>640</v>
      </c>
      <c r="M25" t="s">
        <v>641</v>
      </c>
      <c r="O25" t="s">
        <v>145</v>
      </c>
    </row>
    <row r="26" spans="1:15" x14ac:dyDescent="0.25">
      <c r="A26" t="s">
        <v>575</v>
      </c>
      <c r="B26" t="s">
        <v>642</v>
      </c>
      <c r="C26" t="s">
        <v>643</v>
      </c>
      <c r="D26" t="s">
        <v>636</v>
      </c>
      <c r="E26" t="s">
        <v>644</v>
      </c>
      <c r="F26">
        <v>-0.5</v>
      </c>
      <c r="G26">
        <v>1</v>
      </c>
      <c r="H26">
        <v>0.02</v>
      </c>
      <c r="I26" t="s">
        <v>645</v>
      </c>
      <c r="J26" s="273"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Louisiana increased by 45%.//**Natural Gas Nonpeaker : **From 2010-2018, electricity exports in Louisiana increased by 45%.//**Nuclear : **From 2010-2018, electricity exports in Louisiana increased by 45%.//**Hydro : **From 2010-2018, electricity exports in Louisiana increased by 45%.//**Onshore Wind : **From 2010-2018, electricity exports in Louisiana increased by 45%.//**Solar PV : **From 2010-2018, electricity exports in Louisiana increased by 45%.//**Biomass : **From 2010-2018, electricity exports in Louisiana increased by 45%.//**Petroleum : **From 2010-2018, electricity exports in Louisiana increased by 45%.</v>
      </c>
      <c r="K26" t="s">
        <v>646</v>
      </c>
      <c r="L26" t="s">
        <v>640</v>
      </c>
      <c r="M26" t="s">
        <v>641</v>
      </c>
      <c r="O26" t="s">
        <v>145</v>
      </c>
    </row>
    <row r="27" spans="1:15" x14ac:dyDescent="0.25">
      <c r="A27" t="s">
        <v>575</v>
      </c>
      <c r="B27" t="s">
        <v>647</v>
      </c>
      <c r="C27" t="s">
        <v>648</v>
      </c>
      <c r="D27" t="s">
        <v>647</v>
      </c>
      <c r="E27" t="s">
        <v>649</v>
      </c>
      <c r="J27" s="273" t="str">
        <f>INDEX(Guidance!$U:$U,MATCH('Policy Characteristics'!C27,Guidance!$E:$E,0))</f>
        <v>**Description:**0</v>
      </c>
    </row>
    <row r="28" spans="1:15" x14ac:dyDescent="0.25">
      <c r="A28" t="s">
        <v>575</v>
      </c>
      <c r="B28" t="s">
        <v>650</v>
      </c>
      <c r="C28" t="s">
        <v>651</v>
      </c>
      <c r="D28" t="s">
        <v>650</v>
      </c>
      <c r="E28" t="s">
        <v>652</v>
      </c>
      <c r="F28">
        <v>0</v>
      </c>
      <c r="G28">
        <v>1</v>
      </c>
      <c r="H28">
        <v>0.01</v>
      </c>
      <c r="I28" t="s">
        <v>653</v>
      </c>
      <c r="J28" s="273"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Louisiana, a 100% setting provides for an additional 7242 MW of demand response capacity in 2050 (on top of a BAU quantity of 2343 MW).</v>
      </c>
      <c r="K28" t="s">
        <v>654</v>
      </c>
      <c r="L28" t="s">
        <v>655</v>
      </c>
      <c r="M28" t="s">
        <v>445</v>
      </c>
      <c r="O28" t="s">
        <v>146</v>
      </c>
    </row>
    <row r="29" spans="1:15" x14ac:dyDescent="0.25">
      <c r="A29" t="s">
        <v>575</v>
      </c>
      <c r="B29" t="s">
        <v>656</v>
      </c>
      <c r="C29" t="s">
        <v>657</v>
      </c>
      <c r="D29" t="s">
        <v>656</v>
      </c>
      <c r="E29" t="s">
        <v>658</v>
      </c>
      <c r="F29">
        <v>0</v>
      </c>
      <c r="G29">
        <v>25000</v>
      </c>
      <c r="H29">
        <v>500</v>
      </c>
      <c r="I29" t="s">
        <v>659</v>
      </c>
      <c r="J29" s="273" t="str">
        <f>INDEX(Guidance!$U:$U,MATCH('Policy Characteristics'!C29,Guidance!$E:$E,0))</f>
        <v>**Description:** This policy causes the specified quantity of otherwise non-retiring capacity of the selected type(s) to be retired each year. // **Guidance for setting values: **//**Hard Coal : **The EIA projects that Louisiana will retire 0 MW of coal by 2050. Louisiana currently has 2192 MW of coal capacity.//**Natural Gas Nonpeaker : **The EIA projects that Louisiana will retire 44 MW of gas non-peaking plants by 2050. Louisiana currently has 6053MW of natural gas non-peaking capacity.//**Nuclear : **The EIA projects that Louisiana will retire 0 MW of nuclear capacity by 2050. Louisiana currently has 2133 MW of nuclear capacity.//**Natural Gas Peaker : **The EIA projects that Louisiana will retire 3207 MW of natural gas peaker capacity by 2050. Louisiana currently has 7231 MW of natural gas peaker capacity.//**Lignite : **The EIA projects that Louisiana will retire 0 MW of natural gas peaker capacity by 2050. Louisiana currently has 645 MW of natural gas peaker capacity.</v>
      </c>
      <c r="K29" t="s">
        <v>660</v>
      </c>
      <c r="L29" t="s">
        <v>661</v>
      </c>
      <c r="M29" t="s">
        <v>662</v>
      </c>
      <c r="N29" t="s">
        <v>663</v>
      </c>
      <c r="O29" t="s">
        <v>664</v>
      </c>
    </row>
    <row r="30" spans="1:15" x14ac:dyDescent="0.25">
      <c r="A30" t="s">
        <v>575</v>
      </c>
      <c r="B30" t="s">
        <v>666</v>
      </c>
      <c r="C30" t="s">
        <v>667</v>
      </c>
      <c r="D30" t="s">
        <v>666</v>
      </c>
      <c r="E30" t="s">
        <v>668</v>
      </c>
      <c r="F30">
        <v>0</v>
      </c>
      <c r="G30">
        <v>1</v>
      </c>
      <c r="H30">
        <v>0.01</v>
      </c>
      <c r="I30" t="s">
        <v>653</v>
      </c>
      <c r="J30" s="273" t="str">
        <f>INDEX(Guidance!$U:$U,MATCH('Policy Characteristics'!C30,Guidance!$E:$E,0))</f>
        <v>**Description:** This policy causes grid-scale electricity storage from chemical batteries to increase above the amount predicted in the BAU Scenario. // **Guidance for setting values: **In 2019, Louisiana had about 1 MW of grid battery storage.  The BAU scenario is based on AEO data and sees grid battery capacity reach 954 MWs by 2050.  The additional potential is based on NREL's Renewable Electricity Futures Study (80% RE-ITI (2014) scenario) and suggests Louisiana could reach 11,452 MWs of grid battery storage by 2050.</v>
      </c>
      <c r="K30" t="s">
        <v>669</v>
      </c>
      <c r="L30" t="s">
        <v>670</v>
      </c>
      <c r="M30" t="s">
        <v>671</v>
      </c>
      <c r="O30" t="s">
        <v>2012</v>
      </c>
    </row>
    <row r="31" spans="1:15" x14ac:dyDescent="0.25">
      <c r="A31" t="s">
        <v>575</v>
      </c>
      <c r="B31" t="s">
        <v>672</v>
      </c>
      <c r="C31" t="s">
        <v>673</v>
      </c>
      <c r="D31" t="s">
        <v>672</v>
      </c>
      <c r="E31" t="s">
        <v>674</v>
      </c>
      <c r="F31">
        <v>0</v>
      </c>
      <c r="G31">
        <v>1.1299999999999999</v>
      </c>
      <c r="H31">
        <v>0.01</v>
      </c>
      <c r="I31" t="s">
        <v>675</v>
      </c>
      <c r="J31" s="273"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25">
      <c r="A32" t="s">
        <v>575</v>
      </c>
      <c r="B32" t="s">
        <v>682</v>
      </c>
      <c r="C32" t="s">
        <v>683</v>
      </c>
      <c r="D32" t="s">
        <v>682</v>
      </c>
      <c r="F32" s="374">
        <v>0</v>
      </c>
      <c r="G32" s="374">
        <v>1</v>
      </c>
      <c r="H32" s="374">
        <v>1</v>
      </c>
      <c r="I32" s="374" t="s">
        <v>528</v>
      </c>
      <c r="J32" s="273" t="str">
        <f>INDEX(Guidance!$U:$U,MATCH('Policy Characteristics'!C32,Guidance!$E:$E,0))</f>
        <v xml:space="preserve">**Description:** This policy uses an alternative retirement schedule for existing capacity of the selected type(s). // </v>
      </c>
    </row>
    <row r="33" spans="1:14" x14ac:dyDescent="0.25">
      <c r="A33" t="s">
        <v>575</v>
      </c>
      <c r="B33" t="s">
        <v>684</v>
      </c>
      <c r="C33" t="s">
        <v>685</v>
      </c>
      <c r="D33" t="s">
        <v>684</v>
      </c>
      <c r="F33" s="374">
        <v>0</v>
      </c>
      <c r="G33" s="374">
        <v>1</v>
      </c>
      <c r="H33" s="374">
        <v>1</v>
      </c>
      <c r="I33" s="374" t="s">
        <v>528</v>
      </c>
      <c r="J33" s="273"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25">
      <c r="A34" t="s">
        <v>575</v>
      </c>
      <c r="B34" t="s">
        <v>688</v>
      </c>
      <c r="C34" t="s">
        <v>689</v>
      </c>
      <c r="D34" t="s">
        <v>688</v>
      </c>
      <c r="E34" t="s">
        <v>690</v>
      </c>
      <c r="F34" s="374">
        <v>0</v>
      </c>
      <c r="G34" s="374">
        <v>1</v>
      </c>
      <c r="H34" s="374">
        <v>1</v>
      </c>
      <c r="I34" s="374" t="s">
        <v>528</v>
      </c>
      <c r="J34" s="273"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25">
      <c r="A35" t="s">
        <v>575</v>
      </c>
      <c r="B35" t="s">
        <v>691</v>
      </c>
      <c r="C35" t="s">
        <v>692</v>
      </c>
      <c r="D35" t="s">
        <v>693</v>
      </c>
      <c r="F35">
        <v>0</v>
      </c>
      <c r="G35">
        <v>20</v>
      </c>
      <c r="H35">
        <v>1</v>
      </c>
      <c r="I35" t="s">
        <v>694</v>
      </c>
      <c r="J35" s="273" t="str">
        <f>INDEX(Guidance!$U:$U,MATCH('Policy Characteristics'!C35,Guidance!$E:$E,0))</f>
        <v>**Description:** This policy extends the lifetime of all nuclear plants by the specified number of years.//</v>
      </c>
      <c r="K35" t="s">
        <v>696</v>
      </c>
      <c r="L35" t="s">
        <v>697</v>
      </c>
      <c r="M35" t="s">
        <v>698</v>
      </c>
      <c r="N35" t="s">
        <v>698</v>
      </c>
    </row>
    <row r="36" spans="1:14" x14ac:dyDescent="0.25">
      <c r="A36" t="s">
        <v>575</v>
      </c>
      <c r="B36" t="s">
        <v>699</v>
      </c>
      <c r="C36" t="s">
        <v>700</v>
      </c>
      <c r="D36" t="s">
        <v>699</v>
      </c>
      <c r="E36" t="s">
        <v>702</v>
      </c>
      <c r="J36" s="273"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25">
      <c r="A37" t="s">
        <v>575</v>
      </c>
      <c r="B37" t="s">
        <v>717</v>
      </c>
      <c r="C37" t="s">
        <v>718</v>
      </c>
      <c r="D37" t="s">
        <v>717</v>
      </c>
      <c r="E37" t="s">
        <v>719</v>
      </c>
      <c r="F37">
        <v>0</v>
      </c>
      <c r="G37">
        <v>0.9</v>
      </c>
      <c r="H37">
        <v>0.01</v>
      </c>
      <c r="I37" t="s">
        <v>720</v>
      </c>
      <c r="J37" s="273"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25">
      <c r="A38" t="s">
        <v>575</v>
      </c>
      <c r="B38" t="s">
        <v>726</v>
      </c>
      <c r="C38" t="s">
        <v>727</v>
      </c>
      <c r="D38" t="s">
        <v>728</v>
      </c>
      <c r="E38" t="s">
        <v>729</v>
      </c>
      <c r="F38">
        <v>0</v>
      </c>
      <c r="G38">
        <v>0.4</v>
      </c>
      <c r="H38">
        <v>0.01</v>
      </c>
      <c r="I38" t="s">
        <v>730</v>
      </c>
      <c r="J38" s="273"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25">
      <c r="A39" t="s">
        <v>575</v>
      </c>
      <c r="B39" t="s">
        <v>735</v>
      </c>
      <c r="C39" t="s">
        <v>736</v>
      </c>
      <c r="D39" t="s">
        <v>735</v>
      </c>
      <c r="E39" t="s">
        <v>737</v>
      </c>
      <c r="F39">
        <v>0</v>
      </c>
      <c r="G39">
        <v>0.95</v>
      </c>
      <c r="H39">
        <v>0.01</v>
      </c>
      <c r="I39" t="s">
        <v>738</v>
      </c>
      <c r="J39" s="273"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**Louisiana does not have a capacity construction subsidy for onshore wind. However, the Investment Tax Credit, a similar program for solar power, covers 30% of system costs through 2019, with declining amounts thereafter.//**Solar PV : **Louisiana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**Louisiana does not have a capacity construction subsidy for offshore wind. However, the Investment Tax Credit, a similar program for solar power, covers 30% of system costs through 2019, with declining amounts thereafter.</v>
      </c>
      <c r="K39" t="s">
        <v>739</v>
      </c>
    </row>
    <row r="40" spans="1:14" x14ac:dyDescent="0.25">
      <c r="A40" t="s">
        <v>575</v>
      </c>
      <c r="B40" t="s">
        <v>747</v>
      </c>
      <c r="C40" t="s">
        <v>748</v>
      </c>
      <c r="D40" t="s">
        <v>747</v>
      </c>
      <c r="E40" t="s">
        <v>749</v>
      </c>
      <c r="F40" s="369">
        <v>0</v>
      </c>
      <c r="G40" s="369">
        <v>60</v>
      </c>
      <c r="H40" s="369">
        <v>1</v>
      </c>
      <c r="I40" s="370" t="s">
        <v>1314</v>
      </c>
      <c r="J40" s="273"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1" t="s">
        <v>739</v>
      </c>
      <c r="L40" s="372" t="s">
        <v>750</v>
      </c>
      <c r="M40" s="373" t="s">
        <v>2337</v>
      </c>
    </row>
    <row r="41" spans="1:14" x14ac:dyDescent="0.25">
      <c r="A41" t="s">
        <v>753</v>
      </c>
      <c r="B41" t="s">
        <v>619</v>
      </c>
      <c r="C41" t="s">
        <v>754</v>
      </c>
      <c r="D41" t="s">
        <v>759</v>
      </c>
      <c r="E41" t="s">
        <v>760</v>
      </c>
      <c r="F41">
        <v>0</v>
      </c>
      <c r="G41">
        <v>1</v>
      </c>
      <c r="H41">
        <v>0.01</v>
      </c>
      <c r="I41" t="s">
        <v>623</v>
      </c>
      <c r="J41" s="273"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25">
      <c r="A42" t="s">
        <v>753</v>
      </c>
      <c r="B42" t="s">
        <v>778</v>
      </c>
      <c r="C42" t="s">
        <v>779</v>
      </c>
      <c r="D42" t="s">
        <v>778</v>
      </c>
      <c r="E42" t="s">
        <v>780</v>
      </c>
      <c r="F42">
        <v>0</v>
      </c>
      <c r="G42">
        <v>1</v>
      </c>
      <c r="H42">
        <v>0.01</v>
      </c>
      <c r="I42" t="s">
        <v>653</v>
      </c>
      <c r="J42" s="273"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25">
      <c r="A43" t="s">
        <v>753</v>
      </c>
      <c r="B43" t="s">
        <v>785</v>
      </c>
      <c r="C43" t="s">
        <v>786</v>
      </c>
      <c r="D43" t="s">
        <v>785</v>
      </c>
      <c r="E43" t="s">
        <v>787</v>
      </c>
      <c r="F43">
        <v>0</v>
      </c>
      <c r="G43">
        <v>1</v>
      </c>
      <c r="H43">
        <v>0.01</v>
      </c>
      <c r="I43" t="s">
        <v>653</v>
      </c>
      <c r="J43" s="273"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25">
      <c r="A44" t="s">
        <v>753</v>
      </c>
      <c r="B44" t="s">
        <v>791</v>
      </c>
      <c r="C44" t="s">
        <v>792</v>
      </c>
      <c r="D44" t="s">
        <v>791</v>
      </c>
      <c r="E44" t="s">
        <v>793</v>
      </c>
      <c r="F44">
        <v>0</v>
      </c>
      <c r="G44">
        <v>1</v>
      </c>
      <c r="H44">
        <v>0.01</v>
      </c>
      <c r="I44" t="s">
        <v>653</v>
      </c>
      <c r="J44" s="273"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25">
      <c r="A45" t="s">
        <v>753</v>
      </c>
      <c r="B45" t="s">
        <v>797</v>
      </c>
      <c r="C45" t="s">
        <v>798</v>
      </c>
      <c r="D45" t="s">
        <v>797</v>
      </c>
      <c r="E45" t="s">
        <v>801</v>
      </c>
      <c r="F45">
        <v>0</v>
      </c>
      <c r="G45">
        <v>0.25</v>
      </c>
      <c r="H45">
        <v>0.01</v>
      </c>
      <c r="I45" t="s">
        <v>518</v>
      </c>
      <c r="J45" s="273"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25">
      <c r="A46" t="s">
        <v>753</v>
      </c>
      <c r="B46" t="s">
        <v>824</v>
      </c>
      <c r="C46" t="s">
        <v>825</v>
      </c>
      <c r="D46" t="s">
        <v>824</v>
      </c>
      <c r="E46" t="s">
        <v>826</v>
      </c>
      <c r="F46">
        <v>0</v>
      </c>
      <c r="G46">
        <v>1</v>
      </c>
      <c r="H46">
        <v>0.01</v>
      </c>
      <c r="I46" t="s">
        <v>653</v>
      </c>
      <c r="J46" s="273"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25">
      <c r="A47" t="s">
        <v>753</v>
      </c>
      <c r="B47" t="s">
        <v>830</v>
      </c>
      <c r="C47" t="s">
        <v>831</v>
      </c>
      <c r="D47" t="s">
        <v>830</v>
      </c>
      <c r="E47" t="s">
        <v>832</v>
      </c>
      <c r="F47">
        <v>0</v>
      </c>
      <c r="G47">
        <v>1</v>
      </c>
      <c r="H47">
        <v>0.01</v>
      </c>
      <c r="I47" t="s">
        <v>833</v>
      </c>
      <c r="J47" s="273" t="str">
        <f>INDEX(Guidance!$U:$U,MATCH('Policy Characteristics'!C47,Guidance!$E:$E,0))</f>
        <v xml:space="preserve">**Description:**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K47" t="s">
        <v>834</v>
      </c>
      <c r="L47" t="s">
        <v>835</v>
      </c>
    </row>
    <row r="48" spans="1:14" x14ac:dyDescent="0.25">
      <c r="A48" t="s">
        <v>753</v>
      </c>
      <c r="B48" t="s">
        <v>869</v>
      </c>
      <c r="C48" t="s">
        <v>870</v>
      </c>
      <c r="D48" t="s">
        <v>871</v>
      </c>
      <c r="E48" t="s">
        <v>872</v>
      </c>
      <c r="F48">
        <v>0</v>
      </c>
      <c r="G48">
        <v>1</v>
      </c>
      <c r="H48">
        <v>0.01</v>
      </c>
      <c r="I48" t="s">
        <v>653</v>
      </c>
      <c r="J48" s="273"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25">
      <c r="A49" t="s">
        <v>753</v>
      </c>
      <c r="B49" t="s">
        <v>876</v>
      </c>
      <c r="C49" t="s">
        <v>877</v>
      </c>
      <c r="D49" t="s">
        <v>871</v>
      </c>
      <c r="E49" t="s">
        <v>878</v>
      </c>
      <c r="F49">
        <v>0</v>
      </c>
      <c r="G49">
        <v>1</v>
      </c>
      <c r="H49">
        <v>0.01</v>
      </c>
      <c r="I49" t="s">
        <v>653</v>
      </c>
      <c r="J49" s="273"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25">
      <c r="A50" t="s">
        <v>753</v>
      </c>
      <c r="B50" t="s">
        <v>880</v>
      </c>
      <c r="C50" t="s">
        <v>881</v>
      </c>
      <c r="D50" t="s">
        <v>871</v>
      </c>
      <c r="E50" t="s">
        <v>882</v>
      </c>
      <c r="F50">
        <v>0</v>
      </c>
      <c r="G50">
        <v>1</v>
      </c>
      <c r="H50">
        <v>0.01</v>
      </c>
      <c r="I50" t="s">
        <v>653</v>
      </c>
      <c r="J50" s="273"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25">
      <c r="A51" t="s">
        <v>753</v>
      </c>
      <c r="B51" t="s">
        <v>884</v>
      </c>
      <c r="C51" t="s">
        <v>885</v>
      </c>
      <c r="D51" t="s">
        <v>871</v>
      </c>
      <c r="E51" t="s">
        <v>886</v>
      </c>
      <c r="F51">
        <v>0</v>
      </c>
      <c r="G51">
        <v>1</v>
      </c>
      <c r="H51">
        <v>0.01</v>
      </c>
      <c r="I51" t="s">
        <v>653</v>
      </c>
      <c r="J51" s="273"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25">
      <c r="A52" t="s">
        <v>753</v>
      </c>
      <c r="B52" t="s">
        <v>888</v>
      </c>
      <c r="C52" t="s">
        <v>889</v>
      </c>
      <c r="D52" t="s">
        <v>888</v>
      </c>
      <c r="E52" t="s">
        <v>890</v>
      </c>
      <c r="F52">
        <v>0</v>
      </c>
      <c r="G52">
        <v>1</v>
      </c>
      <c r="H52">
        <v>0.01</v>
      </c>
      <c r="I52" t="s">
        <v>891</v>
      </c>
      <c r="J52" s="273"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ht="60" x14ac:dyDescent="0.25">
      <c r="A53" t="s">
        <v>753</v>
      </c>
      <c r="B53" t="s">
        <v>900</v>
      </c>
      <c r="C53" t="s">
        <v>901</v>
      </c>
      <c r="D53" t="s">
        <v>902</v>
      </c>
      <c r="E53" t="s">
        <v>903</v>
      </c>
      <c r="F53">
        <v>0</v>
      </c>
      <c r="G53">
        <v>1</v>
      </c>
      <c r="H53">
        <v>0.01</v>
      </c>
      <c r="I53" t="s">
        <v>653</v>
      </c>
      <c r="J53" s="376"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v>
      </c>
      <c r="K53" t="s">
        <v>905</v>
      </c>
      <c r="L53" t="s">
        <v>906</v>
      </c>
      <c r="M53" t="s">
        <v>445</v>
      </c>
    </row>
    <row r="54" spans="1:15" ht="45" x14ac:dyDescent="0.25">
      <c r="A54" t="s">
        <v>753</v>
      </c>
      <c r="B54" t="s">
        <v>909</v>
      </c>
      <c r="C54" t="s">
        <v>910</v>
      </c>
      <c r="D54" t="s">
        <v>902</v>
      </c>
      <c r="E54" t="s">
        <v>911</v>
      </c>
      <c r="F54">
        <v>0</v>
      </c>
      <c r="G54">
        <v>1</v>
      </c>
      <c r="H54">
        <v>0.01</v>
      </c>
      <c r="I54" t="s">
        <v>653</v>
      </c>
      <c r="J54" s="376" t="str">
        <f>INDEX(Guidance!$U:$U,MATCH('Policy Characteristics'!C54,Guidance!$E:$E,0))</f>
        <v>**Description:** This policy reduces methane emissions from the selected industry by increasing the burning of methane that is currently being released into the atmosphere (i.e. flaring instead of venting/leaking).//</v>
      </c>
      <c r="K54" t="s">
        <v>913</v>
      </c>
      <c r="L54" t="s">
        <v>914</v>
      </c>
      <c r="M54" t="s">
        <v>445</v>
      </c>
    </row>
    <row r="55" spans="1:15" x14ac:dyDescent="0.25">
      <c r="A55" t="s">
        <v>753</v>
      </c>
      <c r="B55" t="s">
        <v>917</v>
      </c>
      <c r="C55" t="s">
        <v>918</v>
      </c>
      <c r="D55" t="s">
        <v>918</v>
      </c>
      <c r="E55" t="s">
        <v>919</v>
      </c>
      <c r="F55">
        <v>0</v>
      </c>
      <c r="G55">
        <v>1</v>
      </c>
      <c r="H55">
        <v>0.01</v>
      </c>
      <c r="I55" t="s">
        <v>920</v>
      </c>
      <c r="J55" s="273" t="str">
        <f>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L55" t="s">
        <v>921</v>
      </c>
      <c r="M55" t="s">
        <v>445</v>
      </c>
      <c r="O55" t="s">
        <v>149</v>
      </c>
    </row>
    <row r="56" spans="1:15" x14ac:dyDescent="0.25">
      <c r="A56" t="s">
        <v>930</v>
      </c>
      <c r="B56" t="s">
        <v>931</v>
      </c>
      <c r="C56" t="s">
        <v>932</v>
      </c>
      <c r="D56" t="s">
        <v>931</v>
      </c>
      <c r="E56" t="s">
        <v>933</v>
      </c>
      <c r="F56">
        <v>0</v>
      </c>
      <c r="G56">
        <v>1</v>
      </c>
      <c r="H56">
        <v>0.01</v>
      </c>
      <c r="I56" t="s">
        <v>653</v>
      </c>
      <c r="J56" s="273"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74 thousand acres per year in 2050.</v>
      </c>
      <c r="K56" t="s">
        <v>934</v>
      </c>
      <c r="L56" t="s">
        <v>935</v>
      </c>
      <c r="M56" t="s">
        <v>445</v>
      </c>
      <c r="N56" t="s">
        <v>936</v>
      </c>
    </row>
    <row r="57" spans="1:15" x14ac:dyDescent="0.25">
      <c r="A57" t="s">
        <v>930</v>
      </c>
      <c r="B57" t="s">
        <v>937</v>
      </c>
      <c r="C57" t="s">
        <v>938</v>
      </c>
      <c r="D57" t="s">
        <v>937</v>
      </c>
      <c r="E57" t="s">
        <v>939</v>
      </c>
      <c r="J57" s="273" t="str">
        <f>INDEX(Guidance!$U:$U,MATCH('Policy Characteristics'!C57,Guidance!$E:$E,0))</f>
        <v>**Description:**This policy prevents the release of CO2 that accompanies deforestation. //**Guidance for setting values: **</v>
      </c>
      <c r="K57" t="s">
        <v>940</v>
      </c>
      <c r="L57" t="s">
        <v>941</v>
      </c>
    </row>
    <row r="58" spans="1:15" x14ac:dyDescent="0.25">
      <c r="A58" t="s">
        <v>930</v>
      </c>
      <c r="B58" t="s">
        <v>942</v>
      </c>
      <c r="C58" t="s">
        <v>943</v>
      </c>
      <c r="D58" t="s">
        <v>942</v>
      </c>
      <c r="E58" t="s">
        <v>944</v>
      </c>
      <c r="J58" s="273" t="str">
        <f>INDEX(Guidance!$U:$U,MATCH('Policy Characteristics'!C58,Guidance!$E:$E,0))</f>
        <v>**Description:** This policy restores degraded forest, increasing the rate of carbon sequestration of the forest.//**Guidance for setting values: **</v>
      </c>
      <c r="L58" t="s">
        <v>945</v>
      </c>
    </row>
    <row r="59" spans="1:15" x14ac:dyDescent="0.25">
      <c r="A59" t="s">
        <v>930</v>
      </c>
      <c r="B59" t="s">
        <v>946</v>
      </c>
      <c r="C59" t="s">
        <v>947</v>
      </c>
      <c r="D59" t="s">
        <v>946</v>
      </c>
      <c r="E59" t="s">
        <v>948</v>
      </c>
      <c r="F59">
        <v>0</v>
      </c>
      <c r="G59">
        <v>1</v>
      </c>
      <c r="H59">
        <v>0.01</v>
      </c>
      <c r="I59" t="s">
        <v>653</v>
      </c>
      <c r="J59" s="273"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25">
      <c r="A60" t="s">
        <v>930</v>
      </c>
      <c r="B60" t="s">
        <v>952</v>
      </c>
      <c r="C60" t="s">
        <v>953</v>
      </c>
      <c r="D60" t="s">
        <v>952</v>
      </c>
      <c r="E60" t="s">
        <v>954</v>
      </c>
      <c r="F60">
        <v>0</v>
      </c>
      <c r="G60">
        <v>1</v>
      </c>
      <c r="H60">
        <v>0.01</v>
      </c>
      <c r="I60" t="s">
        <v>653</v>
      </c>
      <c r="J60" s="273"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25">
      <c r="A61" t="s">
        <v>930</v>
      </c>
      <c r="B61" t="s">
        <v>958</v>
      </c>
      <c r="C61" t="s">
        <v>959</v>
      </c>
      <c r="D61" t="s">
        <v>958</v>
      </c>
      <c r="E61" t="s">
        <v>960</v>
      </c>
      <c r="F61">
        <v>0</v>
      </c>
      <c r="G61">
        <v>1</v>
      </c>
      <c r="H61">
        <v>0.01</v>
      </c>
      <c r="I61" t="s">
        <v>653</v>
      </c>
      <c r="J61" s="273" t="str">
        <f>INDEX(Guidance!$U:$U,MATCH('Policy Characteristics'!C61,Guidance!$E:$E,0))</f>
        <v>**Description:** This policy increases CO2 sequestration by forests through improved forest management practices.  // **Guidance for setting values: ** If this policy is fully implemented, half of the acres of forest not currently under best management practices will instead be managed with best practices by 2050.</v>
      </c>
      <c r="K61" t="s">
        <v>962</v>
      </c>
      <c r="L61" t="s">
        <v>963</v>
      </c>
      <c r="M61" t="s">
        <v>445</v>
      </c>
    </row>
    <row r="62" spans="1:15" x14ac:dyDescent="0.25">
      <c r="A62" t="s">
        <v>930</v>
      </c>
      <c r="B62" t="s">
        <v>964</v>
      </c>
      <c r="C62" t="s">
        <v>965</v>
      </c>
      <c r="D62" t="s">
        <v>964</v>
      </c>
      <c r="E62" t="s">
        <v>966</v>
      </c>
      <c r="F62">
        <v>0</v>
      </c>
      <c r="G62">
        <v>1</v>
      </c>
      <c r="H62">
        <v>0.01</v>
      </c>
      <c r="I62" t="s">
        <v>653</v>
      </c>
      <c r="J62" s="273"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25">
      <c r="A63" t="s">
        <v>930</v>
      </c>
      <c r="B63" t="s">
        <v>970</v>
      </c>
      <c r="C63" t="s">
        <v>971</v>
      </c>
      <c r="D63" t="s">
        <v>970</v>
      </c>
      <c r="E63" t="s">
        <v>972</v>
      </c>
      <c r="J63" s="273" t="str">
        <f>INDEX(Guidance!$U:$U,MATCH('Policy Characteristics'!C63,Guidance!$E:$E,0))</f>
        <v>**Description:**0**Guidance for setting values: **</v>
      </c>
      <c r="L63" t="s">
        <v>973</v>
      </c>
    </row>
    <row r="64" spans="1:15" x14ac:dyDescent="0.25">
      <c r="A64" t="s">
        <v>930</v>
      </c>
      <c r="B64" t="s">
        <v>974</v>
      </c>
      <c r="C64" t="s">
        <v>975</v>
      </c>
      <c r="D64" t="s">
        <v>974</v>
      </c>
      <c r="E64" t="s">
        <v>976</v>
      </c>
      <c r="F64">
        <v>0</v>
      </c>
      <c r="G64">
        <v>1</v>
      </c>
      <c r="H64">
        <v>0.01</v>
      </c>
      <c r="I64" t="s">
        <v>977</v>
      </c>
      <c r="J64" s="273"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25">
      <c r="A65" t="s">
        <v>981</v>
      </c>
      <c r="B65" t="s">
        <v>982</v>
      </c>
      <c r="C65" t="s">
        <v>983</v>
      </c>
      <c r="D65" t="s">
        <v>984</v>
      </c>
      <c r="E65" t="s">
        <v>985</v>
      </c>
      <c r="F65">
        <v>0</v>
      </c>
      <c r="G65">
        <v>1</v>
      </c>
      <c r="H65">
        <v>0.01</v>
      </c>
      <c r="I65" t="s">
        <v>986</v>
      </c>
      <c r="J65" s="273"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25">
      <c r="A66" t="s">
        <v>981</v>
      </c>
      <c r="B66" t="s">
        <v>990</v>
      </c>
      <c r="C66" t="s">
        <v>991</v>
      </c>
      <c r="D66" t="s">
        <v>992</v>
      </c>
      <c r="E66" t="s">
        <v>993</v>
      </c>
      <c r="F66">
        <v>0</v>
      </c>
      <c r="G66">
        <v>1</v>
      </c>
      <c r="H66">
        <v>0.01</v>
      </c>
      <c r="I66" t="s">
        <v>994</v>
      </c>
      <c r="J66" s="273"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25">
      <c r="A67" t="s">
        <v>981</v>
      </c>
      <c r="B67" t="s">
        <v>998</v>
      </c>
      <c r="C67" t="s">
        <v>999</v>
      </c>
      <c r="D67" t="s">
        <v>1000</v>
      </c>
      <c r="E67" t="s">
        <v>1001</v>
      </c>
      <c r="F67">
        <v>0</v>
      </c>
      <c r="G67">
        <v>1</v>
      </c>
      <c r="H67">
        <v>0.01</v>
      </c>
      <c r="I67" t="s">
        <v>1002</v>
      </c>
      <c r="J67" s="273"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25">
      <c r="A68" t="s">
        <v>1005</v>
      </c>
      <c r="B68" t="s">
        <v>2150</v>
      </c>
      <c r="C68" t="s">
        <v>1007</v>
      </c>
      <c r="D68" t="s">
        <v>2150</v>
      </c>
      <c r="E68" t="s">
        <v>1010</v>
      </c>
      <c r="F68">
        <v>0</v>
      </c>
      <c r="G68">
        <v>300</v>
      </c>
      <c r="H68">
        <v>5</v>
      </c>
      <c r="I68" t="s">
        <v>1313</v>
      </c>
      <c r="J68" s="273"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25">
      <c r="A69" t="s">
        <v>1005</v>
      </c>
      <c r="B69" t="s">
        <v>1025</v>
      </c>
      <c r="C69" t="s">
        <v>1026</v>
      </c>
      <c r="D69" t="s">
        <v>1025</v>
      </c>
      <c r="E69" t="s">
        <v>1029</v>
      </c>
      <c r="J69" s="273"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25">
      <c r="A70" t="s">
        <v>1005</v>
      </c>
      <c r="B70" t="s">
        <v>1056</v>
      </c>
      <c r="C70" t="s">
        <v>1057</v>
      </c>
      <c r="D70" t="s">
        <v>1058</v>
      </c>
      <c r="E70" t="s">
        <v>1059</v>
      </c>
      <c r="J70" s="273" t="str">
        <f>INDEX(Guidance!$U:$U,MATCH('Policy Characteristics'!C70,Guidance!$E:$E,0))</f>
        <v>**Description:**0</v>
      </c>
    </row>
    <row r="71" spans="1:14" x14ac:dyDescent="0.25">
      <c r="A71" t="s">
        <v>1005</v>
      </c>
      <c r="B71" t="s">
        <v>1060</v>
      </c>
      <c r="C71" t="s">
        <v>1061</v>
      </c>
      <c r="D71" t="s">
        <v>1062</v>
      </c>
      <c r="E71" t="s">
        <v>1063</v>
      </c>
      <c r="F71">
        <v>0</v>
      </c>
      <c r="G71">
        <v>1</v>
      </c>
      <c r="H71">
        <v>1</v>
      </c>
      <c r="I71" t="s">
        <v>528</v>
      </c>
      <c r="J71" s="273"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25">
      <c r="A72" t="s">
        <v>1005</v>
      </c>
      <c r="B72" t="s">
        <v>1065</v>
      </c>
      <c r="C72" t="s">
        <v>1066</v>
      </c>
      <c r="D72" t="s">
        <v>1065</v>
      </c>
      <c r="E72" t="s">
        <v>1067</v>
      </c>
      <c r="J72" s="273" t="str">
        <f>INDEX(Guidance!$U:$U,MATCH('Policy Characteristics'!C72,Guidance!$E:$E,0))</f>
        <v>**Description:**0</v>
      </c>
    </row>
    <row r="73" spans="1:14" x14ac:dyDescent="0.25">
      <c r="A73" t="s">
        <v>1005</v>
      </c>
      <c r="B73" t="s">
        <v>1068</v>
      </c>
      <c r="C73" t="s">
        <v>1066</v>
      </c>
      <c r="D73" t="s">
        <v>1068</v>
      </c>
      <c r="E73" t="s">
        <v>1067</v>
      </c>
      <c r="J73" s="273" t="str">
        <f>INDEX(Guidance!$U:$U,MATCH('Policy Characteristics'!C73,Guidance!$E:$E,0))</f>
        <v>**Description:**0</v>
      </c>
    </row>
    <row r="74" spans="1:14" x14ac:dyDescent="0.25">
      <c r="A74" t="s">
        <v>1005</v>
      </c>
      <c r="B74" t="s">
        <v>1069</v>
      </c>
      <c r="C74" t="s">
        <v>1069</v>
      </c>
      <c r="D74" t="s">
        <v>1069</v>
      </c>
      <c r="E74" t="s">
        <v>1070</v>
      </c>
      <c r="F74">
        <v>0</v>
      </c>
      <c r="G74">
        <v>1</v>
      </c>
      <c r="H74">
        <v>0.01</v>
      </c>
      <c r="I74" t="s">
        <v>1071</v>
      </c>
      <c r="J74" s="273">
        <f>INDEX(Guidance!$U:$U,MATCH('Policy Characteristics'!C74,Guidance!$E:$E,0))</f>
        <v>0</v>
      </c>
      <c r="K74" t="s">
        <v>1073</v>
      </c>
    </row>
    <row r="75" spans="1:14" x14ac:dyDescent="0.25">
      <c r="A75" t="s">
        <v>1005</v>
      </c>
      <c r="B75" t="s">
        <v>1074</v>
      </c>
      <c r="C75" t="s">
        <v>1075</v>
      </c>
      <c r="D75" t="s">
        <v>1074</v>
      </c>
      <c r="E75" t="s">
        <v>1076</v>
      </c>
      <c r="F75">
        <v>0</v>
      </c>
      <c r="G75">
        <v>0.2</v>
      </c>
      <c r="H75">
        <v>5.0000000000000001E-3</v>
      </c>
      <c r="I75" t="s">
        <v>1077</v>
      </c>
      <c r="J75" s="273"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25">
      <c r="A76" t="s">
        <v>1086</v>
      </c>
      <c r="B76" t="s">
        <v>1087</v>
      </c>
      <c r="C76" t="s">
        <v>1088</v>
      </c>
      <c r="D76" t="s">
        <v>1090</v>
      </c>
      <c r="E76" t="s">
        <v>1091</v>
      </c>
      <c r="F76">
        <v>0</v>
      </c>
      <c r="G76">
        <v>0.4</v>
      </c>
      <c r="H76">
        <v>0.01</v>
      </c>
      <c r="I76" t="s">
        <v>1092</v>
      </c>
      <c r="J76" s="273"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25">
      <c r="A77" t="s">
        <v>1086</v>
      </c>
      <c r="B77" t="s">
        <v>1087</v>
      </c>
      <c r="C77" t="s">
        <v>1106</v>
      </c>
      <c r="D77" t="s">
        <v>1090</v>
      </c>
      <c r="E77" t="s">
        <v>1107</v>
      </c>
      <c r="F77">
        <v>0</v>
      </c>
      <c r="G77">
        <v>0.4</v>
      </c>
      <c r="H77">
        <v>0.01</v>
      </c>
      <c r="I77" t="s">
        <v>1092</v>
      </c>
      <c r="J77" s="273"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25">
      <c r="A78" t="s">
        <v>1086</v>
      </c>
      <c r="B78" t="s">
        <v>1087</v>
      </c>
      <c r="C78" t="s">
        <v>1109</v>
      </c>
      <c r="D78" t="s">
        <v>1090</v>
      </c>
      <c r="E78" t="s">
        <v>1111</v>
      </c>
      <c r="F78">
        <v>0</v>
      </c>
      <c r="G78">
        <v>0.4</v>
      </c>
      <c r="H78">
        <v>0.01</v>
      </c>
      <c r="I78" t="s">
        <v>1092</v>
      </c>
      <c r="J78" s="273"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25">
      <c r="A79" t="s">
        <v>1086</v>
      </c>
      <c r="B79" t="s">
        <v>1087</v>
      </c>
      <c r="C79" t="s">
        <v>1133</v>
      </c>
      <c r="D79" t="s">
        <v>1090</v>
      </c>
      <c r="E79" t="s">
        <v>1135</v>
      </c>
      <c r="F79">
        <v>0</v>
      </c>
      <c r="G79">
        <v>0.4</v>
      </c>
      <c r="H79">
        <v>0.01</v>
      </c>
      <c r="I79" t="s">
        <v>1092</v>
      </c>
      <c r="J79" s="273"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25">
      <c r="A80" t="s">
        <v>1086</v>
      </c>
      <c r="B80" t="s">
        <v>1087</v>
      </c>
      <c r="C80" t="s">
        <v>1151</v>
      </c>
      <c r="D80" t="s">
        <v>1090</v>
      </c>
      <c r="E80" t="s">
        <v>1154</v>
      </c>
      <c r="F80">
        <v>0</v>
      </c>
      <c r="G80">
        <v>0.4</v>
      </c>
      <c r="H80">
        <v>0.01</v>
      </c>
      <c r="I80" t="s">
        <v>1092</v>
      </c>
      <c r="J80" s="273"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25">
      <c r="A81" t="s">
        <v>1086</v>
      </c>
      <c r="B81" t="s">
        <v>1174</v>
      </c>
      <c r="C81" t="s">
        <v>1175</v>
      </c>
      <c r="D81" t="s">
        <v>1174</v>
      </c>
      <c r="E81" t="s">
        <v>1176</v>
      </c>
      <c r="F81">
        <v>0</v>
      </c>
      <c r="G81">
        <v>1</v>
      </c>
      <c r="H81">
        <v>0.01</v>
      </c>
      <c r="I81" t="s">
        <v>653</v>
      </c>
      <c r="J81" s="273"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25">
      <c r="A82" t="s">
        <v>1086</v>
      </c>
      <c r="B82" t="s">
        <v>1181</v>
      </c>
      <c r="C82" t="s">
        <v>1182</v>
      </c>
      <c r="D82" t="s">
        <v>1183</v>
      </c>
      <c r="E82" t="s">
        <v>1184</v>
      </c>
      <c r="F82">
        <v>0</v>
      </c>
      <c r="G82">
        <v>0.4</v>
      </c>
      <c r="H82">
        <v>0.01</v>
      </c>
      <c r="I82" t="s">
        <v>1185</v>
      </c>
      <c r="J82" s="273"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25">
      <c r="A83" t="s">
        <v>1086</v>
      </c>
      <c r="B83" t="s">
        <v>1181</v>
      </c>
      <c r="C83" t="s">
        <v>1191</v>
      </c>
      <c r="D83" t="s">
        <v>1183</v>
      </c>
      <c r="E83" t="s">
        <v>1192</v>
      </c>
      <c r="F83">
        <v>0</v>
      </c>
      <c r="G83">
        <v>0.4</v>
      </c>
      <c r="H83">
        <v>0.01</v>
      </c>
      <c r="I83" t="s">
        <v>1185</v>
      </c>
      <c r="J83" s="273"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25">
      <c r="A84" t="s">
        <v>1086</v>
      </c>
      <c r="B84" t="s">
        <v>1181</v>
      </c>
      <c r="C84" t="s">
        <v>1194</v>
      </c>
      <c r="D84" t="s">
        <v>1183</v>
      </c>
      <c r="E84" t="s">
        <v>1195</v>
      </c>
      <c r="F84">
        <v>0</v>
      </c>
      <c r="G84">
        <v>0.4</v>
      </c>
      <c r="H84">
        <v>0.01</v>
      </c>
      <c r="I84" t="s">
        <v>1185</v>
      </c>
      <c r="J84" s="273"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25">
      <c r="A85" t="s">
        <v>1086</v>
      </c>
      <c r="B85" t="s">
        <v>1181</v>
      </c>
      <c r="C85" t="s">
        <v>1202</v>
      </c>
      <c r="D85" t="s">
        <v>1183</v>
      </c>
      <c r="E85" t="s">
        <v>1203</v>
      </c>
      <c r="F85">
        <v>0</v>
      </c>
      <c r="G85">
        <v>0.4</v>
      </c>
      <c r="H85">
        <v>0.01</v>
      </c>
      <c r="I85" t="s">
        <v>1185</v>
      </c>
      <c r="J85" s="273"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25">
      <c r="A86" t="s">
        <v>1086</v>
      </c>
      <c r="B86" t="s">
        <v>1181</v>
      </c>
      <c r="C86" t="s">
        <v>1212</v>
      </c>
      <c r="D86" t="s">
        <v>1183</v>
      </c>
      <c r="E86" t="s">
        <v>1213</v>
      </c>
      <c r="F86">
        <v>0</v>
      </c>
      <c r="G86">
        <v>0.4</v>
      </c>
      <c r="H86">
        <v>0.01</v>
      </c>
      <c r="I86" t="s">
        <v>1185</v>
      </c>
      <c r="J86" s="273"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25">
      <c r="A87" t="s">
        <v>1221</v>
      </c>
      <c r="B87" t="s">
        <v>1222</v>
      </c>
      <c r="C87" t="s">
        <v>1223</v>
      </c>
      <c r="E87" t="s">
        <v>1224</v>
      </c>
      <c r="F87">
        <v>-0.08</v>
      </c>
      <c r="G87">
        <v>0.02</v>
      </c>
      <c r="H87">
        <v>1E-3</v>
      </c>
      <c r="I87" t="s">
        <v>1225</v>
      </c>
      <c r="J87" s="273"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25">
      <c r="A88" t="s">
        <v>1228</v>
      </c>
      <c r="B88" t="s">
        <v>1229</v>
      </c>
      <c r="C88" t="s">
        <v>1230</v>
      </c>
      <c r="E88" t="s">
        <v>1233</v>
      </c>
      <c r="F88">
        <v>0</v>
      </c>
      <c r="G88">
        <v>10</v>
      </c>
      <c r="H88">
        <v>1</v>
      </c>
      <c r="I88" t="s">
        <v>1234</v>
      </c>
      <c r="J88" s="273"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25">
      <c r="A89" t="s">
        <v>1228</v>
      </c>
      <c r="B89" t="s">
        <v>1249</v>
      </c>
      <c r="C89" t="s">
        <v>1250</v>
      </c>
      <c r="E89" t="s">
        <v>1251</v>
      </c>
      <c r="F89">
        <v>0</v>
      </c>
      <c r="G89">
        <v>10</v>
      </c>
      <c r="H89">
        <v>1</v>
      </c>
      <c r="I89" t="s">
        <v>1234</v>
      </c>
      <c r="J89" s="273"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25">
      <c r="A90" t="s">
        <v>1228</v>
      </c>
      <c r="B90" t="s">
        <v>414</v>
      </c>
      <c r="C90" t="s">
        <v>1252</v>
      </c>
      <c r="E90" t="s">
        <v>1253</v>
      </c>
      <c r="F90">
        <v>0</v>
      </c>
      <c r="G90">
        <v>10</v>
      </c>
      <c r="H90">
        <v>1</v>
      </c>
      <c r="I90" t="s">
        <v>1234</v>
      </c>
      <c r="J90" s="273"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25">
      <c r="A91" t="s">
        <v>1228</v>
      </c>
      <c r="B91" t="s">
        <v>1254</v>
      </c>
      <c r="C91" t="s">
        <v>1255</v>
      </c>
      <c r="E91" t="s">
        <v>1256</v>
      </c>
      <c r="F91">
        <v>0</v>
      </c>
      <c r="G91">
        <v>10</v>
      </c>
      <c r="H91">
        <v>1</v>
      </c>
      <c r="I91" t="s">
        <v>1234</v>
      </c>
      <c r="J91" s="273"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25">
      <c r="A92" t="s">
        <v>1228</v>
      </c>
      <c r="B92" t="s">
        <v>1257</v>
      </c>
      <c r="C92" t="s">
        <v>1258</v>
      </c>
      <c r="E92" t="s">
        <v>1259</v>
      </c>
      <c r="F92">
        <v>0</v>
      </c>
      <c r="G92">
        <v>10</v>
      </c>
      <c r="H92">
        <v>1</v>
      </c>
      <c r="I92" t="s">
        <v>1234</v>
      </c>
      <c r="J92" s="273"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25">
      <c r="A93" t="s">
        <v>1228</v>
      </c>
      <c r="B93" t="s">
        <v>543</v>
      </c>
      <c r="C93" t="s">
        <v>1260</v>
      </c>
      <c r="E93" t="s">
        <v>1261</v>
      </c>
      <c r="F93">
        <v>0</v>
      </c>
      <c r="G93">
        <v>10</v>
      </c>
      <c r="H93">
        <v>1</v>
      </c>
      <c r="I93" t="s">
        <v>1234</v>
      </c>
      <c r="J93" s="273"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25">
      <c r="A94" t="s">
        <v>1228</v>
      </c>
      <c r="B94" t="s">
        <v>1262</v>
      </c>
      <c r="C94" t="s">
        <v>1263</v>
      </c>
      <c r="E94" t="s">
        <v>1264</v>
      </c>
      <c r="F94">
        <v>0</v>
      </c>
      <c r="G94">
        <v>10</v>
      </c>
      <c r="H94">
        <v>1</v>
      </c>
      <c r="I94" t="s">
        <v>1234</v>
      </c>
      <c r="J94" s="273"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25">
      <c r="A95" t="s">
        <v>1228</v>
      </c>
      <c r="B95" t="s">
        <v>1265</v>
      </c>
      <c r="C95" t="s">
        <v>1266</v>
      </c>
      <c r="E95" t="s">
        <v>1267</v>
      </c>
      <c r="F95">
        <v>0</v>
      </c>
      <c r="G95">
        <v>10</v>
      </c>
      <c r="H95">
        <v>1</v>
      </c>
      <c r="I95" t="s">
        <v>1234</v>
      </c>
      <c r="J95" s="273"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25">
      <c r="A96" t="s">
        <v>1228</v>
      </c>
      <c r="B96" t="s">
        <v>1268</v>
      </c>
      <c r="C96" t="s">
        <v>1269</v>
      </c>
      <c r="E96" t="s">
        <v>1270</v>
      </c>
      <c r="F96">
        <v>0</v>
      </c>
      <c r="G96">
        <v>10</v>
      </c>
      <c r="H96">
        <v>1</v>
      </c>
      <c r="I96" t="s">
        <v>1234</v>
      </c>
      <c r="J96" s="273"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25">
      <c r="I97" s="269"/>
      <c r="J97" s="269"/>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40625" defaultRowHeight="15" x14ac:dyDescent="0.25"/>
  <cols>
    <col min="1" max="1" width="18" style="181" customWidth="1"/>
    <col min="2" max="3" width="28.28515625" style="181" customWidth="1"/>
    <col min="4" max="5" width="18.85546875" style="181" customWidth="1"/>
    <col min="6" max="7" width="23.140625" style="181" customWidth="1"/>
    <col min="8" max="8" width="19.28515625" style="43" customWidth="1"/>
    <col min="9" max="9" width="21.28515625" style="181" customWidth="1"/>
    <col min="10" max="10" width="21.28515625" style="43" customWidth="1"/>
    <col min="11" max="11" width="16.85546875" style="181" customWidth="1"/>
    <col min="12" max="12" width="19" style="181" customWidth="1"/>
    <col min="13" max="14" width="19.140625" style="181" customWidth="1"/>
    <col min="15" max="15" width="28.28515625" style="181" customWidth="1"/>
    <col min="16" max="16" width="68.42578125" style="181" customWidth="1"/>
    <col min="17" max="17" width="52.28515625" style="181" customWidth="1"/>
    <col min="18" max="18" width="43.28515625" style="182" customWidth="1"/>
    <col min="19" max="19" width="34.140625" style="198" customWidth="1"/>
    <col min="20" max="20" width="37.28515625" style="181" customWidth="1"/>
    <col min="21" max="21" width="27" style="181" customWidth="1"/>
    <col min="22" max="23" width="9.140625" style="181" customWidth="1"/>
    <col min="24" max="24" width="46.7109375" style="181" customWidth="1"/>
    <col min="25" max="25" width="9.140625" style="181" customWidth="1"/>
    <col min="26" max="26" width="32.28515625" style="181" customWidth="1"/>
    <col min="27" max="27" width="9.140625" style="181" customWidth="1"/>
    <col min="28" max="28" width="42.28515625" style="181" customWidth="1"/>
    <col min="29" max="31" width="9.140625" style="181" customWidth="1"/>
    <col min="32" max="32" width="20.42578125" style="181" customWidth="1"/>
    <col min="33" max="36" width="9.140625" style="181" customWidth="1"/>
    <col min="37" max="16384" width="9.140625" style="181"/>
  </cols>
  <sheetData>
    <row r="1" spans="1:23" x14ac:dyDescent="0.25">
      <c r="A1" s="175" t="s">
        <v>283</v>
      </c>
      <c r="B1" s="175" t="s">
        <v>284</v>
      </c>
      <c r="C1" s="175" t="s">
        <v>285</v>
      </c>
      <c r="D1" s="175" t="s">
        <v>286</v>
      </c>
      <c r="E1" s="175" t="s">
        <v>287</v>
      </c>
      <c r="F1" s="175" t="s">
        <v>288</v>
      </c>
      <c r="G1" s="175" t="s">
        <v>289</v>
      </c>
      <c r="H1" s="176" t="s">
        <v>290</v>
      </c>
      <c r="I1" s="175" t="s">
        <v>291</v>
      </c>
      <c r="J1" s="176" t="s">
        <v>292</v>
      </c>
      <c r="K1" s="175" t="s">
        <v>293</v>
      </c>
      <c r="L1" s="175" t="s">
        <v>294</v>
      </c>
      <c r="M1" s="175" t="s">
        <v>295</v>
      </c>
      <c r="N1" s="175" t="s">
        <v>296</v>
      </c>
      <c r="O1" s="175" t="s">
        <v>297</v>
      </c>
      <c r="P1" s="177" t="s">
        <v>298</v>
      </c>
      <c r="Q1" s="175" t="s">
        <v>299</v>
      </c>
      <c r="R1" s="175" t="s">
        <v>300</v>
      </c>
      <c r="S1" s="178" t="s">
        <v>301</v>
      </c>
      <c r="T1" s="179" t="s">
        <v>302</v>
      </c>
      <c r="U1" s="180" t="s">
        <v>303</v>
      </c>
      <c r="W1" s="181" t="s">
        <v>2050</v>
      </c>
    </row>
    <row r="2" spans="1:23" s="182" customFormat="1" hidden="1" x14ac:dyDescent="0.25">
      <c r="A2" s="182" t="s">
        <v>304</v>
      </c>
      <c r="B2" s="182" t="s">
        <v>305</v>
      </c>
      <c r="C2" s="182" t="s">
        <v>306</v>
      </c>
      <c r="D2" s="182" t="s">
        <v>307</v>
      </c>
      <c r="E2" s="182" t="s">
        <v>308</v>
      </c>
      <c r="F2" s="182" t="s">
        <v>307</v>
      </c>
      <c r="G2" s="182" t="s">
        <v>309</v>
      </c>
      <c r="H2" s="183">
        <v>300</v>
      </c>
      <c r="I2" s="184" t="s">
        <v>310</v>
      </c>
      <c r="J2" s="182" t="s">
        <v>311</v>
      </c>
      <c r="K2" s="182" t="s">
        <v>312</v>
      </c>
      <c r="L2" s="185">
        <v>0</v>
      </c>
      <c r="M2" s="185">
        <v>1</v>
      </c>
      <c r="N2" s="185">
        <v>0.02</v>
      </c>
      <c r="O2" s="182" t="s">
        <v>313</v>
      </c>
      <c r="P2" s="186" t="s">
        <v>314</v>
      </c>
      <c r="Q2" s="187" t="s">
        <v>315</v>
      </c>
      <c r="R2" s="182" t="s">
        <v>316</v>
      </c>
      <c r="S2" s="188"/>
      <c r="W2" s="182" t="str" cm="1">
        <f t="array" ref="W2">IFERROR(INDEX(A$761:A$954,MATCH(H2,A$761:A$954,0),0),"Save")</f>
        <v>Save</v>
      </c>
    </row>
    <row r="3" spans="1:23" s="182" customFormat="1" hidden="1" x14ac:dyDescent="0.25">
      <c r="A3" s="189" t="str">
        <f t="shared" ref="A3:C22" si="0">A$2</f>
        <v>Transportation</v>
      </c>
      <c r="B3" s="189" t="str">
        <f t="shared" si="0"/>
        <v>Conventional Pollutant Standards</v>
      </c>
      <c r="C3" s="189" t="str">
        <f t="shared" si="0"/>
        <v>Percentage Reduction of Separately Regulated Pollutants</v>
      </c>
      <c r="D3" s="182" t="s">
        <v>307</v>
      </c>
      <c r="E3" s="182" t="s">
        <v>17</v>
      </c>
      <c r="F3" s="182" t="s">
        <v>307</v>
      </c>
      <c r="G3" s="182" t="s">
        <v>17</v>
      </c>
      <c r="H3" s="183">
        <v>301</v>
      </c>
      <c r="I3" s="184" t="s">
        <v>310</v>
      </c>
      <c r="J3" s="189" t="str">
        <f t="shared" ref="J3:O9" si="1">J$2</f>
        <v>Conventional Pollutant Standard</v>
      </c>
      <c r="K3" s="189" t="str">
        <f t="shared" si="1"/>
        <v>trans reduce regulated pollutants</v>
      </c>
      <c r="L3" s="190">
        <f t="shared" si="1"/>
        <v>0</v>
      </c>
      <c r="M3" s="190">
        <f t="shared" si="1"/>
        <v>1</v>
      </c>
      <c r="N3" s="190">
        <f t="shared" si="1"/>
        <v>0.02</v>
      </c>
      <c r="O3" s="189" t="str">
        <f t="shared" si="1"/>
        <v>% reduction in emissions</v>
      </c>
      <c r="P3" s="186" t="s">
        <v>317</v>
      </c>
      <c r="Q3" s="189" t="str">
        <f t="shared" ref="Q3:R9" si="2">Q$2</f>
        <v>transportation-sector-main.html#conv-pol-stds</v>
      </c>
      <c r="R3" s="189" t="str">
        <f t="shared" si="2"/>
        <v>conventional-pollutant-standards.html</v>
      </c>
      <c r="S3" s="188"/>
      <c r="W3" s="182" t="str" cm="1">
        <f t="array" ref="W3">IFERROR(INDEX(A$761:A$954,MATCH(H3,A$761:A$954,0),0),"Save")</f>
        <v>Save</v>
      </c>
    </row>
    <row r="4" spans="1:23" s="182" customFormat="1" hidden="1" x14ac:dyDescent="0.25">
      <c r="A4" s="189" t="str">
        <f t="shared" si="0"/>
        <v>Transportation</v>
      </c>
      <c r="B4" s="189" t="str">
        <f t="shared" si="0"/>
        <v>Conventional Pollutant Standards</v>
      </c>
      <c r="C4" s="189" t="str">
        <f t="shared" si="0"/>
        <v>Percentage Reduction of Separately Regulated Pollutants</v>
      </c>
      <c r="D4" s="182" t="s">
        <v>307</v>
      </c>
      <c r="E4" s="182" t="s">
        <v>318</v>
      </c>
      <c r="F4" s="182" t="s">
        <v>307</v>
      </c>
      <c r="G4" s="182" t="s">
        <v>318</v>
      </c>
      <c r="H4" s="183">
        <v>302</v>
      </c>
      <c r="I4" s="184" t="s">
        <v>310</v>
      </c>
      <c r="J4" s="189" t="str">
        <f t="shared" si="1"/>
        <v>Conventional Pollutant Standard</v>
      </c>
      <c r="K4" s="189" t="str">
        <f t="shared" si="1"/>
        <v>trans reduce regulated pollutants</v>
      </c>
      <c r="L4" s="190">
        <f t="shared" si="1"/>
        <v>0</v>
      </c>
      <c r="M4" s="190">
        <f t="shared" si="1"/>
        <v>1</v>
      </c>
      <c r="N4" s="190">
        <f t="shared" si="1"/>
        <v>0.02</v>
      </c>
      <c r="O4" s="189" t="str">
        <f t="shared" si="1"/>
        <v>% reduction in emissions</v>
      </c>
      <c r="P4" s="186" t="s">
        <v>319</v>
      </c>
      <c r="Q4" s="189" t="str">
        <f t="shared" si="2"/>
        <v>transportation-sector-main.html#conv-pol-stds</v>
      </c>
      <c r="R4" s="189" t="str">
        <f t="shared" si="2"/>
        <v>conventional-pollutant-standards.html</v>
      </c>
      <c r="S4" s="188"/>
      <c r="W4" s="182" t="str" cm="1">
        <f t="array" ref="W4">IFERROR(INDEX(A$761:A$954,MATCH(H4,A$761:A$954,0),0),"Save")</f>
        <v>Save</v>
      </c>
    </row>
    <row r="5" spans="1:23" s="182" customFormat="1" hidden="1" x14ac:dyDescent="0.25">
      <c r="A5" s="189" t="str">
        <f t="shared" si="0"/>
        <v>Transportation</v>
      </c>
      <c r="B5" s="189" t="str">
        <f t="shared" si="0"/>
        <v>Conventional Pollutant Standards</v>
      </c>
      <c r="C5" s="189" t="str">
        <f t="shared" si="0"/>
        <v>Percentage Reduction of Separately Regulated Pollutants</v>
      </c>
      <c r="D5" s="182" t="s">
        <v>307</v>
      </c>
      <c r="E5" s="182" t="s">
        <v>320</v>
      </c>
      <c r="F5" s="182" t="s">
        <v>307</v>
      </c>
      <c r="G5" s="182" t="s">
        <v>320</v>
      </c>
      <c r="H5" s="183">
        <v>303</v>
      </c>
      <c r="I5" s="184" t="s">
        <v>310</v>
      </c>
      <c r="J5" s="189" t="str">
        <f t="shared" si="1"/>
        <v>Conventional Pollutant Standard</v>
      </c>
      <c r="K5" s="189" t="str">
        <f t="shared" si="1"/>
        <v>trans reduce regulated pollutants</v>
      </c>
      <c r="L5" s="190">
        <f t="shared" si="1"/>
        <v>0</v>
      </c>
      <c r="M5" s="190">
        <f t="shared" si="1"/>
        <v>1</v>
      </c>
      <c r="N5" s="190">
        <f t="shared" si="1"/>
        <v>0.02</v>
      </c>
      <c r="O5" s="189" t="str">
        <f t="shared" si="1"/>
        <v>% reduction in emissions</v>
      </c>
      <c r="P5" s="186" t="s">
        <v>321</v>
      </c>
      <c r="Q5" s="189" t="str">
        <f t="shared" si="2"/>
        <v>transportation-sector-main.html#conv-pol-stds</v>
      </c>
      <c r="R5" s="189" t="str">
        <f t="shared" si="2"/>
        <v>conventional-pollutant-standards.html</v>
      </c>
      <c r="S5" s="188"/>
      <c r="W5" s="182" t="str" cm="1">
        <f t="array" ref="W5">IFERROR(INDEX(A$761:A$954,MATCH(H5,A$761:A$954,0),0),"Save")</f>
        <v>Save</v>
      </c>
    </row>
    <row r="6" spans="1:23" s="182" customFormat="1" hidden="1" x14ac:dyDescent="0.25">
      <c r="A6" s="189" t="str">
        <f t="shared" si="0"/>
        <v>Transportation</v>
      </c>
      <c r="B6" s="189" t="str">
        <f t="shared" si="0"/>
        <v>Conventional Pollutant Standards</v>
      </c>
      <c r="C6" s="189" t="str">
        <f t="shared" si="0"/>
        <v>Percentage Reduction of Separately Regulated Pollutants</v>
      </c>
      <c r="D6" s="182" t="s">
        <v>307</v>
      </c>
      <c r="E6" s="182" t="s">
        <v>322</v>
      </c>
      <c r="F6" s="182" t="s">
        <v>307</v>
      </c>
      <c r="G6" s="182" t="s">
        <v>323</v>
      </c>
      <c r="H6" s="183">
        <v>304</v>
      </c>
      <c r="I6" s="184" t="s">
        <v>310</v>
      </c>
      <c r="J6" s="189" t="str">
        <f t="shared" si="1"/>
        <v>Conventional Pollutant Standard</v>
      </c>
      <c r="K6" s="189" t="str">
        <f t="shared" si="1"/>
        <v>trans reduce regulated pollutants</v>
      </c>
      <c r="L6" s="190">
        <f t="shared" si="1"/>
        <v>0</v>
      </c>
      <c r="M6" s="190">
        <f t="shared" si="1"/>
        <v>1</v>
      </c>
      <c r="N6" s="190">
        <f t="shared" si="1"/>
        <v>0.02</v>
      </c>
      <c r="O6" s="189" t="str">
        <f t="shared" si="1"/>
        <v>% reduction in emissions</v>
      </c>
      <c r="P6" s="186" t="s">
        <v>324</v>
      </c>
      <c r="Q6" s="189" t="str">
        <f t="shared" si="2"/>
        <v>transportation-sector-main.html#conv-pol-stds</v>
      </c>
      <c r="R6" s="189" t="str">
        <f t="shared" si="2"/>
        <v>conventional-pollutant-standards.html</v>
      </c>
      <c r="S6" s="188"/>
      <c r="W6" s="182" t="str" cm="1">
        <f t="array" ref="W6">IFERROR(INDEX(A$761:A$954,MATCH(H6,A$761:A$954,0),0),"Save")</f>
        <v>Save</v>
      </c>
    </row>
    <row r="7" spans="1:23" s="182" customFormat="1" hidden="1" x14ac:dyDescent="0.25">
      <c r="A7" s="189" t="str">
        <f t="shared" si="0"/>
        <v>Transportation</v>
      </c>
      <c r="B7" s="189" t="str">
        <f t="shared" si="0"/>
        <v>Conventional Pollutant Standards</v>
      </c>
      <c r="C7" s="189" t="str">
        <f t="shared" si="0"/>
        <v>Percentage Reduction of Separately Regulated Pollutants</v>
      </c>
      <c r="D7" s="182" t="s">
        <v>307</v>
      </c>
      <c r="E7" s="182" t="s">
        <v>325</v>
      </c>
      <c r="F7" s="182" t="s">
        <v>307</v>
      </c>
      <c r="G7" s="182" t="s">
        <v>325</v>
      </c>
      <c r="H7" s="183">
        <v>305</v>
      </c>
      <c r="I7" s="184" t="s">
        <v>310</v>
      </c>
      <c r="J7" s="189" t="str">
        <f t="shared" si="1"/>
        <v>Conventional Pollutant Standard</v>
      </c>
      <c r="K7" s="189" t="str">
        <f t="shared" si="1"/>
        <v>trans reduce regulated pollutants</v>
      </c>
      <c r="L7" s="190">
        <f t="shared" si="1"/>
        <v>0</v>
      </c>
      <c r="M7" s="190">
        <f t="shared" si="1"/>
        <v>1</v>
      </c>
      <c r="N7" s="190">
        <f t="shared" si="1"/>
        <v>0.02</v>
      </c>
      <c r="O7" s="189" t="str">
        <f t="shared" si="1"/>
        <v>% reduction in emissions</v>
      </c>
      <c r="P7" s="186" t="s">
        <v>326</v>
      </c>
      <c r="Q7" s="189" t="str">
        <f t="shared" si="2"/>
        <v>transportation-sector-main.html#conv-pol-stds</v>
      </c>
      <c r="R7" s="189" t="str">
        <f t="shared" si="2"/>
        <v>conventional-pollutant-standards.html</v>
      </c>
      <c r="S7" s="188"/>
      <c r="W7" s="182" t="str" cm="1">
        <f t="array" ref="W7">IFERROR(INDEX(A$761:A$954,MATCH(H7,A$761:A$954,0),0),"Save")</f>
        <v>Save</v>
      </c>
    </row>
    <row r="8" spans="1:23" s="182" customFormat="1" hidden="1" x14ac:dyDescent="0.25">
      <c r="A8" s="189" t="str">
        <f t="shared" si="0"/>
        <v>Transportation</v>
      </c>
      <c r="B8" s="189" t="str">
        <f t="shared" si="0"/>
        <v>Conventional Pollutant Standards</v>
      </c>
      <c r="C8" s="189" t="str">
        <f t="shared" si="0"/>
        <v>Percentage Reduction of Separately Regulated Pollutants</v>
      </c>
      <c r="D8" s="182" t="s">
        <v>307</v>
      </c>
      <c r="E8" s="182" t="s">
        <v>327</v>
      </c>
      <c r="F8" s="182" t="s">
        <v>307</v>
      </c>
      <c r="G8" s="182" t="s">
        <v>327</v>
      </c>
      <c r="H8" s="183">
        <v>306</v>
      </c>
      <c r="I8" s="184" t="s">
        <v>310</v>
      </c>
      <c r="J8" s="189" t="str">
        <f t="shared" si="1"/>
        <v>Conventional Pollutant Standard</v>
      </c>
      <c r="K8" s="189" t="str">
        <f t="shared" si="1"/>
        <v>trans reduce regulated pollutants</v>
      </c>
      <c r="L8" s="190">
        <f t="shared" si="1"/>
        <v>0</v>
      </c>
      <c r="M8" s="190">
        <f t="shared" si="1"/>
        <v>1</v>
      </c>
      <c r="N8" s="190">
        <f t="shared" si="1"/>
        <v>0.02</v>
      </c>
      <c r="O8" s="189" t="str">
        <f t="shared" si="1"/>
        <v>% reduction in emissions</v>
      </c>
      <c r="P8" s="186" t="s">
        <v>328</v>
      </c>
      <c r="Q8" s="189" t="str">
        <f t="shared" si="2"/>
        <v>transportation-sector-main.html#conv-pol-stds</v>
      </c>
      <c r="R8" s="189" t="str">
        <f t="shared" si="2"/>
        <v>conventional-pollutant-standards.html</v>
      </c>
      <c r="S8" s="188"/>
      <c r="W8" s="182" t="str" cm="1">
        <f t="array" ref="W8">IFERROR(INDEX(A$761:A$954,MATCH(H8,A$761:A$954,0),0),"Save")</f>
        <v>Save</v>
      </c>
    </row>
    <row r="9" spans="1:23" s="182" customFormat="1" hidden="1" x14ac:dyDescent="0.25">
      <c r="A9" s="189" t="str">
        <f t="shared" si="0"/>
        <v>Transportation</v>
      </c>
      <c r="B9" s="189" t="str">
        <f t="shared" si="0"/>
        <v>Conventional Pollutant Standards</v>
      </c>
      <c r="C9" s="189" t="str">
        <f t="shared" si="0"/>
        <v>Percentage Reduction of Separately Regulated Pollutants</v>
      </c>
      <c r="D9" s="182" t="s">
        <v>307</v>
      </c>
      <c r="E9" s="182" t="s">
        <v>329</v>
      </c>
      <c r="F9" s="182" t="s">
        <v>307</v>
      </c>
      <c r="G9" s="182" t="s">
        <v>329</v>
      </c>
      <c r="H9" s="183">
        <v>307</v>
      </c>
      <c r="I9" s="184" t="s">
        <v>310</v>
      </c>
      <c r="J9" s="189" t="str">
        <f t="shared" si="1"/>
        <v>Conventional Pollutant Standard</v>
      </c>
      <c r="K9" s="189" t="str">
        <f t="shared" si="1"/>
        <v>trans reduce regulated pollutants</v>
      </c>
      <c r="L9" s="190">
        <f t="shared" si="1"/>
        <v>0</v>
      </c>
      <c r="M9" s="190">
        <f t="shared" si="1"/>
        <v>1</v>
      </c>
      <c r="N9" s="190">
        <f t="shared" si="1"/>
        <v>0.02</v>
      </c>
      <c r="O9" s="189" t="str">
        <f t="shared" si="1"/>
        <v>% reduction in emissions</v>
      </c>
      <c r="P9" s="186" t="s">
        <v>330</v>
      </c>
      <c r="Q9" s="189" t="str">
        <f t="shared" si="2"/>
        <v>transportation-sector-main.html#conv-pol-stds</v>
      </c>
      <c r="R9" s="189" t="str">
        <f t="shared" si="2"/>
        <v>conventional-pollutant-standards.html</v>
      </c>
      <c r="S9" s="188"/>
      <c r="W9" s="182" t="str" cm="1">
        <f t="array" ref="W9">IFERROR(INDEX(A$761:A$954,MATCH(H9,A$761:A$954,0),0),"Save")</f>
        <v>Save</v>
      </c>
    </row>
    <row r="10" spans="1:23" s="182" customFormat="1" hidden="1" x14ac:dyDescent="0.25">
      <c r="A10" s="189" t="str">
        <f t="shared" si="0"/>
        <v>Transportation</v>
      </c>
      <c r="B10" s="189" t="str">
        <f t="shared" si="0"/>
        <v>Conventional Pollutant Standards</v>
      </c>
      <c r="C10" s="189" t="str">
        <f t="shared" si="0"/>
        <v>Percentage Reduction of Separately Regulated Pollutants</v>
      </c>
      <c r="D10" s="182" t="s">
        <v>307</v>
      </c>
      <c r="E10" s="182" t="s">
        <v>331</v>
      </c>
      <c r="F10" s="182" t="s">
        <v>307</v>
      </c>
      <c r="G10" s="182" t="s">
        <v>331</v>
      </c>
      <c r="H10" s="183">
        <v>308</v>
      </c>
      <c r="I10" s="191" t="s">
        <v>332</v>
      </c>
      <c r="J10" s="189"/>
      <c r="K10" s="189"/>
      <c r="L10" s="190"/>
      <c r="M10" s="190"/>
      <c r="N10" s="190"/>
      <c r="O10" s="189"/>
      <c r="P10" s="186"/>
      <c r="Q10" s="189"/>
      <c r="R10" s="189"/>
      <c r="S10" s="188"/>
      <c r="W10" s="182" t="str" cm="1">
        <f t="array" ref="W10">IFERROR(INDEX(A$761:A$954,MATCH(H10,A$761:A$954,0),0),"Save")</f>
        <v>Save</v>
      </c>
    </row>
    <row r="11" spans="1:23" s="182" customFormat="1" hidden="1" x14ac:dyDescent="0.25">
      <c r="A11" s="189" t="str">
        <f t="shared" si="0"/>
        <v>Transportation</v>
      </c>
      <c r="B11" s="189" t="str">
        <f t="shared" si="0"/>
        <v>Conventional Pollutant Standards</v>
      </c>
      <c r="C11" s="189" t="str">
        <f t="shared" si="0"/>
        <v>Percentage Reduction of Separately Regulated Pollutants</v>
      </c>
      <c r="D11" s="182" t="s">
        <v>307</v>
      </c>
      <c r="E11" s="182" t="s">
        <v>333</v>
      </c>
      <c r="F11" s="182" t="s">
        <v>307</v>
      </c>
      <c r="G11" s="182" t="s">
        <v>333</v>
      </c>
      <c r="H11" s="183">
        <v>309</v>
      </c>
      <c r="I11" s="191" t="s">
        <v>332</v>
      </c>
      <c r="J11" s="189"/>
      <c r="K11" s="189"/>
      <c r="L11" s="190"/>
      <c r="M11" s="190"/>
      <c r="N11" s="190"/>
      <c r="O11" s="189"/>
      <c r="P11" s="186"/>
      <c r="Q11" s="189"/>
      <c r="R11" s="189"/>
      <c r="S11" s="188"/>
      <c r="W11" s="182" t="str" cm="1">
        <f t="array" ref="W11">IFERROR(INDEX(A$761:A$954,MATCH(H11,A$761:A$954,0),0),"Save")</f>
        <v>Save</v>
      </c>
    </row>
    <row r="12" spans="1:23" s="182" customFormat="1" hidden="1" x14ac:dyDescent="0.25">
      <c r="A12" s="189" t="str">
        <f t="shared" si="0"/>
        <v>Transportation</v>
      </c>
      <c r="B12" s="189" t="str">
        <f t="shared" si="0"/>
        <v>Conventional Pollutant Standards</v>
      </c>
      <c r="C12" s="189" t="str">
        <f t="shared" si="0"/>
        <v>Percentage Reduction of Separately Regulated Pollutants</v>
      </c>
      <c r="D12" s="182" t="s">
        <v>334</v>
      </c>
      <c r="E12" s="182" t="s">
        <v>308</v>
      </c>
      <c r="F12" s="182" t="s">
        <v>334</v>
      </c>
      <c r="G12" s="182" t="s">
        <v>309</v>
      </c>
      <c r="H12" s="183">
        <v>310</v>
      </c>
      <c r="I12" s="184" t="s">
        <v>310</v>
      </c>
      <c r="J12" s="189" t="str">
        <f t="shared" ref="J12:O19" si="3">J$2</f>
        <v>Conventional Pollutant Standard</v>
      </c>
      <c r="K12" s="189" t="str">
        <f t="shared" si="3"/>
        <v>trans reduce regulated pollutants</v>
      </c>
      <c r="L12" s="190">
        <f t="shared" si="3"/>
        <v>0</v>
      </c>
      <c r="M12" s="190">
        <f t="shared" si="3"/>
        <v>1</v>
      </c>
      <c r="N12" s="190">
        <f t="shared" si="3"/>
        <v>0.02</v>
      </c>
      <c r="O12" s="189" t="str">
        <f t="shared" si="3"/>
        <v>% reduction in emissions</v>
      </c>
      <c r="P12" s="186" t="s">
        <v>335</v>
      </c>
      <c r="Q12" s="189" t="str">
        <f t="shared" ref="Q12:R19" si="4">Q$2</f>
        <v>transportation-sector-main.html#conv-pol-stds</v>
      </c>
      <c r="R12" s="189" t="str">
        <f t="shared" si="4"/>
        <v>conventional-pollutant-standards.html</v>
      </c>
      <c r="S12" s="188"/>
      <c r="W12" s="182" t="str" cm="1">
        <f t="array" ref="W12">IFERROR(INDEX(A$761:A$954,MATCH(H12,A$761:A$954,0),0),"Save")</f>
        <v>Save</v>
      </c>
    </row>
    <row r="13" spans="1:23" s="182" customFormat="1" hidden="1" x14ac:dyDescent="0.25">
      <c r="A13" s="189" t="str">
        <f t="shared" si="0"/>
        <v>Transportation</v>
      </c>
      <c r="B13" s="189" t="str">
        <f t="shared" si="0"/>
        <v>Conventional Pollutant Standards</v>
      </c>
      <c r="C13" s="189" t="str">
        <f t="shared" si="0"/>
        <v>Percentage Reduction of Separately Regulated Pollutants</v>
      </c>
      <c r="D13" s="182" t="s">
        <v>334</v>
      </c>
      <c r="E13" s="182" t="s">
        <v>17</v>
      </c>
      <c r="F13" s="182" t="s">
        <v>334</v>
      </c>
      <c r="G13" s="182" t="s">
        <v>17</v>
      </c>
      <c r="H13" s="183">
        <v>311</v>
      </c>
      <c r="I13" s="184" t="s">
        <v>310</v>
      </c>
      <c r="J13" s="189" t="str">
        <f t="shared" si="3"/>
        <v>Conventional Pollutant Standard</v>
      </c>
      <c r="K13" s="189" t="str">
        <f t="shared" si="3"/>
        <v>trans reduce regulated pollutants</v>
      </c>
      <c r="L13" s="190">
        <f t="shared" si="3"/>
        <v>0</v>
      </c>
      <c r="M13" s="190">
        <f t="shared" si="3"/>
        <v>1</v>
      </c>
      <c r="N13" s="190">
        <f t="shared" si="3"/>
        <v>0.02</v>
      </c>
      <c r="O13" s="189" t="str">
        <f t="shared" si="3"/>
        <v>% reduction in emissions</v>
      </c>
      <c r="P13" s="186" t="s">
        <v>336</v>
      </c>
      <c r="Q13" s="189" t="str">
        <f t="shared" si="4"/>
        <v>transportation-sector-main.html#conv-pol-stds</v>
      </c>
      <c r="R13" s="189" t="str">
        <f t="shared" si="4"/>
        <v>conventional-pollutant-standards.html</v>
      </c>
      <c r="S13" s="188"/>
      <c r="W13" s="182" t="str" cm="1">
        <f t="array" ref="W13">IFERROR(INDEX(A$761:A$954,MATCH(H13,A$761:A$954,0),0),"Save")</f>
        <v>Save</v>
      </c>
    </row>
    <row r="14" spans="1:23" s="182" customFormat="1" hidden="1" x14ac:dyDescent="0.25">
      <c r="A14" s="189" t="str">
        <f t="shared" si="0"/>
        <v>Transportation</v>
      </c>
      <c r="B14" s="189" t="str">
        <f t="shared" si="0"/>
        <v>Conventional Pollutant Standards</v>
      </c>
      <c r="C14" s="189" t="str">
        <f t="shared" si="0"/>
        <v>Percentage Reduction of Separately Regulated Pollutants</v>
      </c>
      <c r="D14" s="182" t="s">
        <v>334</v>
      </c>
      <c r="E14" s="182" t="s">
        <v>318</v>
      </c>
      <c r="F14" s="182" t="s">
        <v>334</v>
      </c>
      <c r="G14" s="182" t="s">
        <v>318</v>
      </c>
      <c r="H14" s="183">
        <v>312</v>
      </c>
      <c r="I14" s="184" t="s">
        <v>310</v>
      </c>
      <c r="J14" s="189" t="str">
        <f t="shared" si="3"/>
        <v>Conventional Pollutant Standard</v>
      </c>
      <c r="K14" s="189" t="str">
        <f t="shared" si="3"/>
        <v>trans reduce regulated pollutants</v>
      </c>
      <c r="L14" s="190">
        <f t="shared" si="3"/>
        <v>0</v>
      </c>
      <c r="M14" s="190">
        <f t="shared" si="3"/>
        <v>1</v>
      </c>
      <c r="N14" s="190">
        <f t="shared" si="3"/>
        <v>0.02</v>
      </c>
      <c r="O14" s="189" t="str">
        <f t="shared" si="3"/>
        <v>% reduction in emissions</v>
      </c>
      <c r="P14" s="186" t="s">
        <v>337</v>
      </c>
      <c r="Q14" s="189" t="str">
        <f t="shared" si="4"/>
        <v>transportation-sector-main.html#conv-pol-stds</v>
      </c>
      <c r="R14" s="189" t="str">
        <f t="shared" si="4"/>
        <v>conventional-pollutant-standards.html</v>
      </c>
      <c r="S14" s="188"/>
      <c r="W14" s="182" t="str" cm="1">
        <f t="array" ref="W14">IFERROR(INDEX(A$761:A$954,MATCH(H14,A$761:A$954,0),0),"Save")</f>
        <v>Save</v>
      </c>
    </row>
    <row r="15" spans="1:23" s="182" customFormat="1" hidden="1" x14ac:dyDescent="0.25">
      <c r="A15" s="189" t="str">
        <f t="shared" si="0"/>
        <v>Transportation</v>
      </c>
      <c r="B15" s="189" t="str">
        <f t="shared" si="0"/>
        <v>Conventional Pollutant Standards</v>
      </c>
      <c r="C15" s="189" t="str">
        <f t="shared" si="0"/>
        <v>Percentage Reduction of Separately Regulated Pollutants</v>
      </c>
      <c r="D15" s="182" t="s">
        <v>334</v>
      </c>
      <c r="E15" s="182" t="s">
        <v>320</v>
      </c>
      <c r="F15" s="182" t="s">
        <v>334</v>
      </c>
      <c r="G15" s="182" t="s">
        <v>320</v>
      </c>
      <c r="H15" s="183">
        <v>313</v>
      </c>
      <c r="I15" s="184" t="s">
        <v>310</v>
      </c>
      <c r="J15" s="189" t="str">
        <f t="shared" si="3"/>
        <v>Conventional Pollutant Standard</v>
      </c>
      <c r="K15" s="189" t="str">
        <f t="shared" si="3"/>
        <v>trans reduce regulated pollutants</v>
      </c>
      <c r="L15" s="190">
        <f t="shared" si="3"/>
        <v>0</v>
      </c>
      <c r="M15" s="190">
        <f t="shared" si="3"/>
        <v>1</v>
      </c>
      <c r="N15" s="190">
        <f t="shared" si="3"/>
        <v>0.02</v>
      </c>
      <c r="O15" s="189" t="str">
        <f t="shared" si="3"/>
        <v>% reduction in emissions</v>
      </c>
      <c r="P15" s="186" t="s">
        <v>338</v>
      </c>
      <c r="Q15" s="189" t="str">
        <f t="shared" si="4"/>
        <v>transportation-sector-main.html#conv-pol-stds</v>
      </c>
      <c r="R15" s="189" t="str">
        <f t="shared" si="4"/>
        <v>conventional-pollutant-standards.html</v>
      </c>
      <c r="S15" s="188"/>
      <c r="W15" s="182" t="str" cm="1">
        <f t="array" ref="W15">IFERROR(INDEX(A$761:A$954,MATCH(H15,A$761:A$954,0),0),"Save")</f>
        <v>Save</v>
      </c>
    </row>
    <row r="16" spans="1:23" s="182" customFormat="1" hidden="1" x14ac:dyDescent="0.25">
      <c r="A16" s="189" t="str">
        <f t="shared" si="0"/>
        <v>Transportation</v>
      </c>
      <c r="B16" s="189" t="str">
        <f t="shared" si="0"/>
        <v>Conventional Pollutant Standards</v>
      </c>
      <c r="C16" s="189" t="str">
        <f t="shared" si="0"/>
        <v>Percentage Reduction of Separately Regulated Pollutants</v>
      </c>
      <c r="D16" s="182" t="s">
        <v>334</v>
      </c>
      <c r="E16" s="182" t="s">
        <v>322</v>
      </c>
      <c r="F16" s="182" t="s">
        <v>334</v>
      </c>
      <c r="G16" s="182" t="s">
        <v>323</v>
      </c>
      <c r="H16" s="183">
        <v>314</v>
      </c>
      <c r="I16" s="184" t="s">
        <v>310</v>
      </c>
      <c r="J16" s="189" t="str">
        <f t="shared" si="3"/>
        <v>Conventional Pollutant Standard</v>
      </c>
      <c r="K16" s="189" t="str">
        <f t="shared" si="3"/>
        <v>trans reduce regulated pollutants</v>
      </c>
      <c r="L16" s="190">
        <f t="shared" si="3"/>
        <v>0</v>
      </c>
      <c r="M16" s="190">
        <f t="shared" si="3"/>
        <v>1</v>
      </c>
      <c r="N16" s="190">
        <f t="shared" si="3"/>
        <v>0.02</v>
      </c>
      <c r="O16" s="189" t="str">
        <f t="shared" si="3"/>
        <v>% reduction in emissions</v>
      </c>
      <c r="P16" s="186" t="s">
        <v>339</v>
      </c>
      <c r="Q16" s="189" t="str">
        <f t="shared" si="4"/>
        <v>transportation-sector-main.html#conv-pol-stds</v>
      </c>
      <c r="R16" s="189" t="str">
        <f t="shared" si="4"/>
        <v>conventional-pollutant-standards.html</v>
      </c>
      <c r="S16" s="188"/>
      <c r="W16" s="182" t="str" cm="1">
        <f t="array" ref="W16">IFERROR(INDEX(A$761:A$954,MATCH(H16,A$761:A$954,0),0),"Save")</f>
        <v>Save</v>
      </c>
    </row>
    <row r="17" spans="1:23" s="182" customFormat="1" hidden="1" x14ac:dyDescent="0.25">
      <c r="A17" s="189" t="str">
        <f t="shared" si="0"/>
        <v>Transportation</v>
      </c>
      <c r="B17" s="189" t="str">
        <f t="shared" si="0"/>
        <v>Conventional Pollutant Standards</v>
      </c>
      <c r="C17" s="189" t="str">
        <f t="shared" si="0"/>
        <v>Percentage Reduction of Separately Regulated Pollutants</v>
      </c>
      <c r="D17" s="182" t="s">
        <v>334</v>
      </c>
      <c r="E17" s="182" t="s">
        <v>325</v>
      </c>
      <c r="F17" s="182" t="s">
        <v>334</v>
      </c>
      <c r="G17" s="182" t="s">
        <v>325</v>
      </c>
      <c r="H17" s="183">
        <v>315</v>
      </c>
      <c r="I17" s="184" t="s">
        <v>310</v>
      </c>
      <c r="J17" s="189" t="str">
        <f t="shared" si="3"/>
        <v>Conventional Pollutant Standard</v>
      </c>
      <c r="K17" s="189" t="str">
        <f t="shared" si="3"/>
        <v>trans reduce regulated pollutants</v>
      </c>
      <c r="L17" s="190">
        <f t="shared" si="3"/>
        <v>0</v>
      </c>
      <c r="M17" s="190">
        <f t="shared" si="3"/>
        <v>1</v>
      </c>
      <c r="N17" s="190">
        <f t="shared" si="3"/>
        <v>0.02</v>
      </c>
      <c r="O17" s="189" t="str">
        <f t="shared" si="3"/>
        <v>% reduction in emissions</v>
      </c>
      <c r="P17" s="186" t="s">
        <v>340</v>
      </c>
      <c r="Q17" s="189" t="str">
        <f t="shared" si="4"/>
        <v>transportation-sector-main.html#conv-pol-stds</v>
      </c>
      <c r="R17" s="189" t="str">
        <f t="shared" si="4"/>
        <v>conventional-pollutant-standards.html</v>
      </c>
      <c r="S17" s="188"/>
      <c r="W17" s="182" t="str" cm="1">
        <f t="array" ref="W17">IFERROR(INDEX(A$761:A$954,MATCH(H17,A$761:A$954,0),0),"Save")</f>
        <v>Save</v>
      </c>
    </row>
    <row r="18" spans="1:23" s="182" customFormat="1" hidden="1" x14ac:dyDescent="0.25">
      <c r="A18" s="189" t="str">
        <f t="shared" si="0"/>
        <v>Transportation</v>
      </c>
      <c r="B18" s="189" t="str">
        <f t="shared" si="0"/>
        <v>Conventional Pollutant Standards</v>
      </c>
      <c r="C18" s="189" t="str">
        <f t="shared" si="0"/>
        <v>Percentage Reduction of Separately Regulated Pollutants</v>
      </c>
      <c r="D18" s="182" t="s">
        <v>334</v>
      </c>
      <c r="E18" s="182" t="s">
        <v>327</v>
      </c>
      <c r="F18" s="182" t="s">
        <v>334</v>
      </c>
      <c r="G18" s="182" t="s">
        <v>327</v>
      </c>
      <c r="H18" s="183">
        <v>316</v>
      </c>
      <c r="I18" s="184" t="s">
        <v>310</v>
      </c>
      <c r="J18" s="189" t="str">
        <f t="shared" si="3"/>
        <v>Conventional Pollutant Standard</v>
      </c>
      <c r="K18" s="189" t="str">
        <f t="shared" si="3"/>
        <v>trans reduce regulated pollutants</v>
      </c>
      <c r="L18" s="190">
        <f t="shared" si="3"/>
        <v>0</v>
      </c>
      <c r="M18" s="190">
        <f t="shared" si="3"/>
        <v>1</v>
      </c>
      <c r="N18" s="190">
        <f t="shared" si="3"/>
        <v>0.02</v>
      </c>
      <c r="O18" s="189" t="str">
        <f t="shared" si="3"/>
        <v>% reduction in emissions</v>
      </c>
      <c r="P18" s="186" t="s">
        <v>341</v>
      </c>
      <c r="Q18" s="189" t="str">
        <f t="shared" si="4"/>
        <v>transportation-sector-main.html#conv-pol-stds</v>
      </c>
      <c r="R18" s="189" t="str">
        <f t="shared" si="4"/>
        <v>conventional-pollutant-standards.html</v>
      </c>
      <c r="S18" s="188"/>
      <c r="W18" s="182" t="str" cm="1">
        <f t="array" ref="W18">IFERROR(INDEX(A$761:A$954,MATCH(H18,A$761:A$954,0),0),"Save")</f>
        <v>Save</v>
      </c>
    </row>
    <row r="19" spans="1:23" s="182" customFormat="1" hidden="1" x14ac:dyDescent="0.25">
      <c r="A19" s="189" t="str">
        <f t="shared" si="0"/>
        <v>Transportation</v>
      </c>
      <c r="B19" s="189" t="str">
        <f t="shared" si="0"/>
        <v>Conventional Pollutant Standards</v>
      </c>
      <c r="C19" s="189" t="str">
        <f t="shared" si="0"/>
        <v>Percentage Reduction of Separately Regulated Pollutants</v>
      </c>
      <c r="D19" s="182" t="s">
        <v>334</v>
      </c>
      <c r="E19" s="182" t="s">
        <v>329</v>
      </c>
      <c r="F19" s="182" t="s">
        <v>334</v>
      </c>
      <c r="G19" s="182" t="s">
        <v>329</v>
      </c>
      <c r="H19" s="183">
        <v>317</v>
      </c>
      <c r="I19" s="184" t="s">
        <v>310</v>
      </c>
      <c r="J19" s="189" t="str">
        <f t="shared" si="3"/>
        <v>Conventional Pollutant Standard</v>
      </c>
      <c r="K19" s="189" t="str">
        <f t="shared" si="3"/>
        <v>trans reduce regulated pollutants</v>
      </c>
      <c r="L19" s="190">
        <f t="shared" si="3"/>
        <v>0</v>
      </c>
      <c r="M19" s="190">
        <f t="shared" si="3"/>
        <v>1</v>
      </c>
      <c r="N19" s="190">
        <f t="shared" si="3"/>
        <v>0.02</v>
      </c>
      <c r="O19" s="189" t="str">
        <f t="shared" si="3"/>
        <v>% reduction in emissions</v>
      </c>
      <c r="P19" s="186" t="s">
        <v>342</v>
      </c>
      <c r="Q19" s="189" t="str">
        <f t="shared" si="4"/>
        <v>transportation-sector-main.html#conv-pol-stds</v>
      </c>
      <c r="R19" s="189" t="str">
        <f t="shared" si="4"/>
        <v>conventional-pollutant-standards.html</v>
      </c>
      <c r="S19" s="188"/>
      <c r="W19" s="182" t="str" cm="1">
        <f t="array" ref="W19">IFERROR(INDEX(A$761:A$954,MATCH(H19,A$761:A$954,0),0),"Save")</f>
        <v>Save</v>
      </c>
    </row>
    <row r="20" spans="1:23" s="182" customFormat="1" hidden="1" x14ac:dyDescent="0.25">
      <c r="A20" s="189" t="str">
        <f t="shared" si="0"/>
        <v>Transportation</v>
      </c>
      <c r="B20" s="189" t="str">
        <f t="shared" si="0"/>
        <v>Conventional Pollutant Standards</v>
      </c>
      <c r="C20" s="189" t="str">
        <f t="shared" si="0"/>
        <v>Percentage Reduction of Separately Regulated Pollutants</v>
      </c>
      <c r="D20" s="182" t="s">
        <v>334</v>
      </c>
      <c r="E20" s="182" t="s">
        <v>331</v>
      </c>
      <c r="F20" s="182" t="s">
        <v>334</v>
      </c>
      <c r="G20" s="182" t="s">
        <v>331</v>
      </c>
      <c r="H20" s="183">
        <v>318</v>
      </c>
      <c r="I20" s="191" t="s">
        <v>332</v>
      </c>
      <c r="J20" s="189"/>
      <c r="K20" s="189"/>
      <c r="L20" s="190"/>
      <c r="M20" s="190"/>
      <c r="N20" s="190"/>
      <c r="O20" s="189"/>
      <c r="P20" s="186"/>
      <c r="Q20" s="189"/>
      <c r="R20" s="189"/>
      <c r="S20" s="188"/>
      <c r="W20" s="182" t="str" cm="1">
        <f t="array" ref="W20">IFERROR(INDEX(A$761:A$954,MATCH(H20,A$761:A$954,0),0),"Save")</f>
        <v>Save</v>
      </c>
    </row>
    <row r="21" spans="1:23" s="182" customFormat="1" hidden="1" x14ac:dyDescent="0.25">
      <c r="A21" s="189" t="str">
        <f t="shared" si="0"/>
        <v>Transportation</v>
      </c>
      <c r="B21" s="189" t="str">
        <f t="shared" si="0"/>
        <v>Conventional Pollutant Standards</v>
      </c>
      <c r="C21" s="189" t="str">
        <f t="shared" si="0"/>
        <v>Percentage Reduction of Separately Regulated Pollutants</v>
      </c>
      <c r="D21" s="182" t="s">
        <v>334</v>
      </c>
      <c r="E21" s="182" t="s">
        <v>333</v>
      </c>
      <c r="F21" s="182" t="s">
        <v>334</v>
      </c>
      <c r="G21" s="182" t="s">
        <v>333</v>
      </c>
      <c r="H21" s="183">
        <v>319</v>
      </c>
      <c r="I21" s="191" t="s">
        <v>332</v>
      </c>
      <c r="J21" s="189"/>
      <c r="K21" s="189"/>
      <c r="L21" s="190"/>
      <c r="M21" s="190"/>
      <c r="N21" s="190"/>
      <c r="O21" s="189"/>
      <c r="P21" s="186"/>
      <c r="Q21" s="189"/>
      <c r="R21" s="189"/>
      <c r="S21" s="188"/>
      <c r="W21" s="182" t="str" cm="1">
        <f t="array" ref="W21">IFERROR(INDEX(A$761:A$954,MATCH(H21,A$761:A$954,0),0),"Save")</f>
        <v>Save</v>
      </c>
    </row>
    <row r="22" spans="1:23" s="182" customFormat="1" hidden="1" x14ac:dyDescent="0.25">
      <c r="A22" s="189" t="str">
        <f t="shared" si="0"/>
        <v>Transportation</v>
      </c>
      <c r="B22" s="189" t="str">
        <f t="shared" si="0"/>
        <v>Conventional Pollutant Standards</v>
      </c>
      <c r="C22" s="189" t="str">
        <f t="shared" si="0"/>
        <v>Percentage Reduction of Separately Regulated Pollutants</v>
      </c>
      <c r="D22" s="182" t="s">
        <v>343</v>
      </c>
      <c r="E22" s="182" t="s">
        <v>308</v>
      </c>
      <c r="F22" s="182" t="s">
        <v>343</v>
      </c>
      <c r="G22" s="182" t="s">
        <v>309</v>
      </c>
      <c r="H22" s="183">
        <v>320</v>
      </c>
      <c r="I22" s="184" t="s">
        <v>310</v>
      </c>
      <c r="J22" s="189" t="str">
        <f t="shared" ref="J22:O22" si="5">J$2</f>
        <v>Conventional Pollutant Standard</v>
      </c>
      <c r="K22" s="189" t="str">
        <f t="shared" si="5"/>
        <v>trans reduce regulated pollutants</v>
      </c>
      <c r="L22" s="190">
        <f t="shared" si="5"/>
        <v>0</v>
      </c>
      <c r="M22" s="190">
        <f t="shared" si="5"/>
        <v>1</v>
      </c>
      <c r="N22" s="190">
        <f t="shared" si="5"/>
        <v>0.02</v>
      </c>
      <c r="O22" s="189" t="str">
        <f t="shared" si="5"/>
        <v>% reduction in emissions</v>
      </c>
      <c r="P22" s="186" t="s">
        <v>344</v>
      </c>
      <c r="Q22" s="189" t="str">
        <f>Q$2</f>
        <v>transportation-sector-main.html#conv-pol-stds</v>
      </c>
      <c r="R22" s="189" t="str">
        <f>R$2</f>
        <v>conventional-pollutant-standards.html</v>
      </c>
      <c r="S22" s="188"/>
      <c r="W22" s="182" t="str" cm="1">
        <f t="array" ref="W22">IFERROR(INDEX(A$761:A$954,MATCH(H22,A$761:A$954,0),0),"Save")</f>
        <v>Save</v>
      </c>
    </row>
    <row r="23" spans="1:23" s="182" customFormat="1" hidden="1" x14ac:dyDescent="0.25">
      <c r="A23" s="189" t="str">
        <f t="shared" ref="A23:C42" si="6">A$2</f>
        <v>Transportation</v>
      </c>
      <c r="B23" s="189" t="str">
        <f t="shared" si="6"/>
        <v>Conventional Pollutant Standards</v>
      </c>
      <c r="C23" s="189" t="str">
        <f t="shared" si="6"/>
        <v>Percentage Reduction of Separately Regulated Pollutants</v>
      </c>
      <c r="D23" s="182" t="s">
        <v>343</v>
      </c>
      <c r="E23" s="182" t="s">
        <v>17</v>
      </c>
      <c r="F23" s="182" t="s">
        <v>343</v>
      </c>
      <c r="G23" s="182" t="s">
        <v>17</v>
      </c>
      <c r="H23" s="183">
        <v>321</v>
      </c>
      <c r="I23" s="191" t="s">
        <v>332</v>
      </c>
      <c r="J23" s="189"/>
      <c r="K23" s="189"/>
      <c r="L23" s="190"/>
      <c r="M23" s="190"/>
      <c r="N23" s="190"/>
      <c r="O23" s="189"/>
      <c r="P23" s="186"/>
      <c r="Q23" s="189"/>
      <c r="R23" s="189"/>
      <c r="S23" s="188"/>
      <c r="W23" s="182" t="str" cm="1">
        <f t="array" ref="W23">IFERROR(INDEX(A$761:A$954,MATCH(H23,A$761:A$954,0),0),"Save")</f>
        <v>Save</v>
      </c>
    </row>
    <row r="24" spans="1:23" s="182" customFormat="1" hidden="1" x14ac:dyDescent="0.25">
      <c r="A24" s="189" t="str">
        <f t="shared" si="6"/>
        <v>Transportation</v>
      </c>
      <c r="B24" s="189" t="str">
        <f t="shared" si="6"/>
        <v>Conventional Pollutant Standards</v>
      </c>
      <c r="C24" s="189" t="str">
        <f t="shared" si="6"/>
        <v>Percentage Reduction of Separately Regulated Pollutants</v>
      </c>
      <c r="D24" s="182" t="s">
        <v>343</v>
      </c>
      <c r="E24" s="182" t="s">
        <v>318</v>
      </c>
      <c r="F24" s="182" t="s">
        <v>343</v>
      </c>
      <c r="G24" s="182" t="s">
        <v>318</v>
      </c>
      <c r="H24" s="183">
        <v>322</v>
      </c>
      <c r="I24" s="184" t="s">
        <v>310</v>
      </c>
      <c r="J24" s="189" t="str">
        <f t="shared" ref="J24:O24" si="7">J$2</f>
        <v>Conventional Pollutant Standard</v>
      </c>
      <c r="K24" s="189" t="str">
        <f t="shared" si="7"/>
        <v>trans reduce regulated pollutants</v>
      </c>
      <c r="L24" s="190">
        <f t="shared" si="7"/>
        <v>0</v>
      </c>
      <c r="M24" s="190">
        <f t="shared" si="7"/>
        <v>1</v>
      </c>
      <c r="N24" s="190">
        <f t="shared" si="7"/>
        <v>0.02</v>
      </c>
      <c r="O24" s="189" t="str">
        <f t="shared" si="7"/>
        <v>% reduction in emissions</v>
      </c>
      <c r="P24" s="186" t="s">
        <v>345</v>
      </c>
      <c r="Q24" s="189" t="str">
        <f>Q$2</f>
        <v>transportation-sector-main.html#conv-pol-stds</v>
      </c>
      <c r="R24" s="189" t="str">
        <f>R$2</f>
        <v>conventional-pollutant-standards.html</v>
      </c>
      <c r="S24" s="188"/>
      <c r="W24" s="182" t="str" cm="1">
        <f t="array" ref="W24">IFERROR(INDEX(A$761:A$954,MATCH(H24,A$761:A$954,0),0),"Save")</f>
        <v>Save</v>
      </c>
    </row>
    <row r="25" spans="1:23" s="182" customFormat="1" hidden="1" x14ac:dyDescent="0.25">
      <c r="A25" s="189" t="str">
        <f t="shared" si="6"/>
        <v>Transportation</v>
      </c>
      <c r="B25" s="189" t="str">
        <f t="shared" si="6"/>
        <v>Conventional Pollutant Standards</v>
      </c>
      <c r="C25" s="189" t="str">
        <f t="shared" si="6"/>
        <v>Percentage Reduction of Separately Regulated Pollutants</v>
      </c>
      <c r="D25" s="182" t="s">
        <v>343</v>
      </c>
      <c r="E25" s="182" t="s">
        <v>320</v>
      </c>
      <c r="F25" s="182" t="s">
        <v>343</v>
      </c>
      <c r="G25" s="182" t="s">
        <v>320</v>
      </c>
      <c r="H25" s="183">
        <v>323</v>
      </c>
      <c r="I25" s="191" t="s">
        <v>332</v>
      </c>
      <c r="J25" s="189"/>
      <c r="K25" s="189"/>
      <c r="L25" s="190"/>
      <c r="M25" s="190"/>
      <c r="N25" s="190"/>
      <c r="O25" s="189"/>
      <c r="P25" s="186"/>
      <c r="Q25" s="189"/>
      <c r="R25" s="189"/>
      <c r="S25" s="188"/>
      <c r="W25" s="182" t="str" cm="1">
        <f t="array" ref="W25">IFERROR(INDEX(A$761:A$954,MATCH(H25,A$761:A$954,0),0),"Save")</f>
        <v>Save</v>
      </c>
    </row>
    <row r="26" spans="1:23" s="182" customFormat="1" hidden="1" x14ac:dyDescent="0.25">
      <c r="A26" s="189" t="str">
        <f t="shared" si="6"/>
        <v>Transportation</v>
      </c>
      <c r="B26" s="189" t="str">
        <f t="shared" si="6"/>
        <v>Conventional Pollutant Standards</v>
      </c>
      <c r="C26" s="189" t="str">
        <f t="shared" si="6"/>
        <v>Percentage Reduction of Separately Regulated Pollutants</v>
      </c>
      <c r="D26" s="182" t="s">
        <v>343</v>
      </c>
      <c r="E26" s="182" t="s">
        <v>322</v>
      </c>
      <c r="F26" s="182" t="s">
        <v>343</v>
      </c>
      <c r="G26" s="182" t="s">
        <v>323</v>
      </c>
      <c r="H26" s="183">
        <v>324</v>
      </c>
      <c r="I26" s="191" t="s">
        <v>332</v>
      </c>
      <c r="J26" s="189"/>
      <c r="K26" s="189"/>
      <c r="L26" s="190"/>
      <c r="M26" s="190"/>
      <c r="N26" s="190"/>
      <c r="O26" s="189"/>
      <c r="P26" s="186"/>
      <c r="Q26" s="189"/>
      <c r="R26" s="189"/>
      <c r="S26" s="188"/>
      <c r="W26" s="182" t="str" cm="1">
        <f t="array" ref="W26">IFERROR(INDEX(A$761:A$954,MATCH(H26,A$761:A$954,0),0),"Save")</f>
        <v>Save</v>
      </c>
    </row>
    <row r="27" spans="1:23" s="182" customFormat="1" hidden="1" x14ac:dyDescent="0.25">
      <c r="A27" s="189" t="str">
        <f t="shared" si="6"/>
        <v>Transportation</v>
      </c>
      <c r="B27" s="189" t="str">
        <f t="shared" si="6"/>
        <v>Conventional Pollutant Standards</v>
      </c>
      <c r="C27" s="189" t="str">
        <f t="shared" si="6"/>
        <v>Percentage Reduction of Separately Regulated Pollutants</v>
      </c>
      <c r="D27" s="182" t="s">
        <v>343</v>
      </c>
      <c r="E27" s="182" t="s">
        <v>325</v>
      </c>
      <c r="F27" s="182" t="s">
        <v>343</v>
      </c>
      <c r="G27" s="182" t="s">
        <v>325</v>
      </c>
      <c r="H27" s="183">
        <v>325</v>
      </c>
      <c r="I27" s="191" t="s">
        <v>332</v>
      </c>
      <c r="J27" s="189"/>
      <c r="K27" s="189"/>
      <c r="L27" s="190"/>
      <c r="M27" s="190"/>
      <c r="N27" s="190"/>
      <c r="O27" s="189"/>
      <c r="P27" s="186"/>
      <c r="Q27" s="189"/>
      <c r="R27" s="189"/>
      <c r="S27" s="188"/>
      <c r="W27" s="182" t="str" cm="1">
        <f t="array" ref="W27">IFERROR(INDEX(A$761:A$954,MATCH(H27,A$761:A$954,0),0),"Save")</f>
        <v>Save</v>
      </c>
    </row>
    <row r="28" spans="1:23" s="182" customFormat="1" hidden="1" x14ac:dyDescent="0.25">
      <c r="A28" s="189" t="str">
        <f t="shared" si="6"/>
        <v>Transportation</v>
      </c>
      <c r="B28" s="189" t="str">
        <f t="shared" si="6"/>
        <v>Conventional Pollutant Standards</v>
      </c>
      <c r="C28" s="189" t="str">
        <f t="shared" si="6"/>
        <v>Percentage Reduction of Separately Regulated Pollutants</v>
      </c>
      <c r="D28" s="182" t="s">
        <v>343</v>
      </c>
      <c r="E28" s="182" t="s">
        <v>327</v>
      </c>
      <c r="F28" s="182" t="s">
        <v>343</v>
      </c>
      <c r="G28" s="182" t="s">
        <v>327</v>
      </c>
      <c r="H28" s="183">
        <v>326</v>
      </c>
      <c r="I28" s="191" t="s">
        <v>332</v>
      </c>
      <c r="J28" s="189"/>
      <c r="K28" s="189"/>
      <c r="L28" s="190"/>
      <c r="M28" s="190"/>
      <c r="N28" s="190"/>
      <c r="O28" s="189"/>
      <c r="P28" s="186"/>
      <c r="Q28" s="189"/>
      <c r="R28" s="189"/>
      <c r="S28" s="188"/>
      <c r="W28" s="182" t="str" cm="1">
        <f t="array" ref="W28">IFERROR(INDEX(A$761:A$954,MATCH(H28,A$761:A$954,0),0),"Save")</f>
        <v>Save</v>
      </c>
    </row>
    <row r="29" spans="1:23" s="182" customFormat="1" hidden="1" x14ac:dyDescent="0.25">
      <c r="A29" s="189" t="str">
        <f t="shared" si="6"/>
        <v>Transportation</v>
      </c>
      <c r="B29" s="189" t="str">
        <f t="shared" si="6"/>
        <v>Conventional Pollutant Standards</v>
      </c>
      <c r="C29" s="189" t="str">
        <f t="shared" si="6"/>
        <v>Percentage Reduction of Separately Regulated Pollutants</v>
      </c>
      <c r="D29" s="182" t="s">
        <v>343</v>
      </c>
      <c r="E29" s="182" t="s">
        <v>329</v>
      </c>
      <c r="F29" s="182" t="s">
        <v>343</v>
      </c>
      <c r="G29" s="182" t="s">
        <v>329</v>
      </c>
      <c r="H29" s="183">
        <v>327</v>
      </c>
      <c r="I29" s="191" t="s">
        <v>332</v>
      </c>
      <c r="J29" s="189"/>
      <c r="K29" s="189"/>
      <c r="L29" s="190"/>
      <c r="M29" s="190"/>
      <c r="N29" s="190"/>
      <c r="O29" s="189"/>
      <c r="P29" s="186"/>
      <c r="Q29" s="189"/>
      <c r="R29" s="189"/>
      <c r="S29" s="188"/>
      <c r="W29" s="182" t="str" cm="1">
        <f t="array" ref="W29">IFERROR(INDEX(A$761:A$954,MATCH(H29,A$761:A$954,0),0),"Save")</f>
        <v>Save</v>
      </c>
    </row>
    <row r="30" spans="1:23" s="182" customFormat="1" hidden="1" x14ac:dyDescent="0.25">
      <c r="A30" s="189" t="str">
        <f t="shared" si="6"/>
        <v>Transportation</v>
      </c>
      <c r="B30" s="189" t="str">
        <f t="shared" si="6"/>
        <v>Conventional Pollutant Standards</v>
      </c>
      <c r="C30" s="189" t="str">
        <f t="shared" si="6"/>
        <v>Percentage Reduction of Separately Regulated Pollutants</v>
      </c>
      <c r="D30" s="182" t="s">
        <v>343</v>
      </c>
      <c r="E30" s="182" t="s">
        <v>331</v>
      </c>
      <c r="F30" s="182" t="s">
        <v>343</v>
      </c>
      <c r="G30" s="182" t="s">
        <v>331</v>
      </c>
      <c r="H30" s="183">
        <v>328</v>
      </c>
      <c r="I30" s="191" t="s">
        <v>332</v>
      </c>
      <c r="J30" s="189"/>
      <c r="K30" s="189"/>
      <c r="L30" s="190"/>
      <c r="M30" s="190"/>
      <c r="N30" s="190"/>
      <c r="O30" s="189"/>
      <c r="P30" s="186"/>
      <c r="Q30" s="189"/>
      <c r="R30" s="189"/>
      <c r="S30" s="188"/>
      <c r="W30" s="182" t="str" cm="1">
        <f t="array" ref="W30">IFERROR(INDEX(A$761:A$954,MATCH(H30,A$761:A$954,0),0),"Save")</f>
        <v>Save</v>
      </c>
    </row>
    <row r="31" spans="1:23" s="182" customFormat="1" hidden="1" x14ac:dyDescent="0.25">
      <c r="A31" s="189" t="str">
        <f t="shared" si="6"/>
        <v>Transportation</v>
      </c>
      <c r="B31" s="189" t="str">
        <f t="shared" si="6"/>
        <v>Conventional Pollutant Standards</v>
      </c>
      <c r="C31" s="189" t="str">
        <f t="shared" si="6"/>
        <v>Percentage Reduction of Separately Regulated Pollutants</v>
      </c>
      <c r="D31" s="182" t="s">
        <v>343</v>
      </c>
      <c r="E31" s="182" t="s">
        <v>333</v>
      </c>
      <c r="F31" s="182" t="s">
        <v>343</v>
      </c>
      <c r="G31" s="182" t="s">
        <v>333</v>
      </c>
      <c r="H31" s="183">
        <v>329</v>
      </c>
      <c r="I31" s="191" t="s">
        <v>332</v>
      </c>
      <c r="J31" s="189"/>
      <c r="K31" s="189"/>
      <c r="L31" s="190"/>
      <c r="M31" s="190"/>
      <c r="N31" s="190"/>
      <c r="O31" s="189"/>
      <c r="P31" s="186"/>
      <c r="Q31" s="189"/>
      <c r="R31" s="189"/>
      <c r="S31" s="188"/>
      <c r="W31" s="182" t="str" cm="1">
        <f t="array" ref="W31">IFERROR(INDEX(A$761:A$954,MATCH(H31,A$761:A$954,0),0),"Save")</f>
        <v>Save</v>
      </c>
    </row>
    <row r="32" spans="1:23" s="182" customFormat="1" hidden="1" x14ac:dyDescent="0.25">
      <c r="A32" s="189" t="str">
        <f t="shared" si="6"/>
        <v>Transportation</v>
      </c>
      <c r="B32" s="189" t="str">
        <f t="shared" si="6"/>
        <v>Conventional Pollutant Standards</v>
      </c>
      <c r="C32" s="189" t="str">
        <f t="shared" si="6"/>
        <v>Percentage Reduction of Separately Regulated Pollutants</v>
      </c>
      <c r="D32" s="182" t="s">
        <v>346</v>
      </c>
      <c r="E32" s="182" t="s">
        <v>308</v>
      </c>
      <c r="F32" s="182" t="s">
        <v>346</v>
      </c>
      <c r="G32" s="182" t="s">
        <v>309</v>
      </c>
      <c r="H32" s="183">
        <v>330</v>
      </c>
      <c r="I32" s="184" t="s">
        <v>310</v>
      </c>
      <c r="J32" s="189" t="str">
        <f t="shared" ref="J32:O36" si="8">J$2</f>
        <v>Conventional Pollutant Standard</v>
      </c>
      <c r="K32" s="189" t="str">
        <f t="shared" si="8"/>
        <v>trans reduce regulated pollutants</v>
      </c>
      <c r="L32" s="190">
        <f t="shared" si="8"/>
        <v>0</v>
      </c>
      <c r="M32" s="190">
        <f t="shared" si="8"/>
        <v>1</v>
      </c>
      <c r="N32" s="190">
        <f t="shared" si="8"/>
        <v>0.02</v>
      </c>
      <c r="O32" s="189" t="str">
        <f t="shared" si="8"/>
        <v>% reduction in emissions</v>
      </c>
      <c r="P32" s="186" t="s">
        <v>347</v>
      </c>
      <c r="Q32" s="189" t="str">
        <f t="shared" ref="Q32:R36" si="9">Q$2</f>
        <v>transportation-sector-main.html#conv-pol-stds</v>
      </c>
      <c r="R32" s="189" t="str">
        <f t="shared" si="9"/>
        <v>conventional-pollutant-standards.html</v>
      </c>
      <c r="S32" s="188"/>
      <c r="W32" s="182" t="str" cm="1">
        <f t="array" ref="W32">IFERROR(INDEX(A$761:A$954,MATCH(H32,A$761:A$954,0),0),"Save")</f>
        <v>Save</v>
      </c>
    </row>
    <row r="33" spans="1:23" s="182" customFormat="1" hidden="1" x14ac:dyDescent="0.25">
      <c r="A33" s="189" t="str">
        <f t="shared" si="6"/>
        <v>Transportation</v>
      </c>
      <c r="B33" s="189" t="str">
        <f t="shared" si="6"/>
        <v>Conventional Pollutant Standards</v>
      </c>
      <c r="C33" s="189" t="str">
        <f t="shared" si="6"/>
        <v>Percentage Reduction of Separately Regulated Pollutants</v>
      </c>
      <c r="D33" s="182" t="s">
        <v>346</v>
      </c>
      <c r="E33" s="182" t="s">
        <v>17</v>
      </c>
      <c r="F33" s="182" t="s">
        <v>346</v>
      </c>
      <c r="G33" s="182" t="s">
        <v>17</v>
      </c>
      <c r="H33" s="183">
        <v>331</v>
      </c>
      <c r="I33" s="184" t="s">
        <v>310</v>
      </c>
      <c r="J33" s="189" t="str">
        <f t="shared" si="8"/>
        <v>Conventional Pollutant Standard</v>
      </c>
      <c r="K33" s="189" t="str">
        <f t="shared" si="8"/>
        <v>trans reduce regulated pollutants</v>
      </c>
      <c r="L33" s="190">
        <f t="shared" si="8"/>
        <v>0</v>
      </c>
      <c r="M33" s="190">
        <f t="shared" si="8"/>
        <v>1</v>
      </c>
      <c r="N33" s="190">
        <f t="shared" si="8"/>
        <v>0.02</v>
      </c>
      <c r="O33" s="189" t="str">
        <f t="shared" si="8"/>
        <v>% reduction in emissions</v>
      </c>
      <c r="P33" s="186" t="s">
        <v>348</v>
      </c>
      <c r="Q33" s="189" t="str">
        <f t="shared" si="9"/>
        <v>transportation-sector-main.html#conv-pol-stds</v>
      </c>
      <c r="R33" s="189" t="str">
        <f t="shared" si="9"/>
        <v>conventional-pollutant-standards.html</v>
      </c>
      <c r="S33" s="188"/>
      <c r="W33" s="182" t="str" cm="1">
        <f t="array" ref="W33">IFERROR(INDEX(A$761:A$954,MATCH(H33,A$761:A$954,0),0),"Save")</f>
        <v>Save</v>
      </c>
    </row>
    <row r="34" spans="1:23" s="182" customFormat="1" hidden="1" x14ac:dyDescent="0.25">
      <c r="A34" s="189" t="str">
        <f t="shared" si="6"/>
        <v>Transportation</v>
      </c>
      <c r="B34" s="189" t="str">
        <f t="shared" si="6"/>
        <v>Conventional Pollutant Standards</v>
      </c>
      <c r="C34" s="189" t="str">
        <f t="shared" si="6"/>
        <v>Percentage Reduction of Separately Regulated Pollutants</v>
      </c>
      <c r="D34" s="182" t="s">
        <v>346</v>
      </c>
      <c r="E34" s="182" t="s">
        <v>318</v>
      </c>
      <c r="F34" s="182" t="s">
        <v>346</v>
      </c>
      <c r="G34" s="182" t="s">
        <v>318</v>
      </c>
      <c r="H34" s="183">
        <v>332</v>
      </c>
      <c r="I34" s="184" t="s">
        <v>310</v>
      </c>
      <c r="J34" s="189" t="str">
        <f t="shared" si="8"/>
        <v>Conventional Pollutant Standard</v>
      </c>
      <c r="K34" s="189" t="str">
        <f t="shared" si="8"/>
        <v>trans reduce regulated pollutants</v>
      </c>
      <c r="L34" s="190">
        <f t="shared" si="8"/>
        <v>0</v>
      </c>
      <c r="M34" s="190">
        <f t="shared" si="8"/>
        <v>1</v>
      </c>
      <c r="N34" s="190">
        <f t="shared" si="8"/>
        <v>0.02</v>
      </c>
      <c r="O34" s="189" t="str">
        <f t="shared" si="8"/>
        <v>% reduction in emissions</v>
      </c>
      <c r="P34" s="186" t="s">
        <v>349</v>
      </c>
      <c r="Q34" s="189" t="str">
        <f t="shared" si="9"/>
        <v>transportation-sector-main.html#conv-pol-stds</v>
      </c>
      <c r="R34" s="189" t="str">
        <f t="shared" si="9"/>
        <v>conventional-pollutant-standards.html</v>
      </c>
      <c r="S34" s="188"/>
      <c r="W34" s="182" t="str" cm="1">
        <f t="array" ref="W34">IFERROR(INDEX(A$761:A$954,MATCH(H34,A$761:A$954,0),0),"Save")</f>
        <v>Save</v>
      </c>
    </row>
    <row r="35" spans="1:23" s="182" customFormat="1" hidden="1" x14ac:dyDescent="0.25">
      <c r="A35" s="189" t="str">
        <f t="shared" si="6"/>
        <v>Transportation</v>
      </c>
      <c r="B35" s="189" t="str">
        <f t="shared" si="6"/>
        <v>Conventional Pollutant Standards</v>
      </c>
      <c r="C35" s="189" t="str">
        <f t="shared" si="6"/>
        <v>Percentage Reduction of Separately Regulated Pollutants</v>
      </c>
      <c r="D35" s="182" t="s">
        <v>346</v>
      </c>
      <c r="E35" s="182" t="s">
        <v>320</v>
      </c>
      <c r="F35" s="182" t="s">
        <v>346</v>
      </c>
      <c r="G35" s="182" t="s">
        <v>320</v>
      </c>
      <c r="H35" s="183">
        <v>333</v>
      </c>
      <c r="I35" s="184" t="s">
        <v>310</v>
      </c>
      <c r="J35" s="189" t="str">
        <f t="shared" si="8"/>
        <v>Conventional Pollutant Standard</v>
      </c>
      <c r="K35" s="189" t="str">
        <f t="shared" si="8"/>
        <v>trans reduce regulated pollutants</v>
      </c>
      <c r="L35" s="190">
        <f t="shared" si="8"/>
        <v>0</v>
      </c>
      <c r="M35" s="190">
        <f t="shared" si="8"/>
        <v>1</v>
      </c>
      <c r="N35" s="190">
        <f t="shared" si="8"/>
        <v>0.02</v>
      </c>
      <c r="O35" s="189" t="str">
        <f t="shared" si="8"/>
        <v>% reduction in emissions</v>
      </c>
      <c r="P35" s="186" t="s">
        <v>350</v>
      </c>
      <c r="Q35" s="189" t="str">
        <f t="shared" si="9"/>
        <v>transportation-sector-main.html#conv-pol-stds</v>
      </c>
      <c r="R35" s="189" t="str">
        <f t="shared" si="9"/>
        <v>conventional-pollutant-standards.html</v>
      </c>
      <c r="S35" s="188"/>
      <c r="W35" s="182" t="str" cm="1">
        <f t="array" ref="W35">IFERROR(INDEX(A$761:A$954,MATCH(H35,A$761:A$954,0),0),"Save")</f>
        <v>Save</v>
      </c>
    </row>
    <row r="36" spans="1:23" s="182" customFormat="1" hidden="1" x14ac:dyDescent="0.25">
      <c r="A36" s="189" t="str">
        <f t="shared" si="6"/>
        <v>Transportation</v>
      </c>
      <c r="B36" s="189" t="str">
        <f t="shared" si="6"/>
        <v>Conventional Pollutant Standards</v>
      </c>
      <c r="C36" s="189" t="str">
        <f t="shared" si="6"/>
        <v>Percentage Reduction of Separately Regulated Pollutants</v>
      </c>
      <c r="D36" s="182" t="s">
        <v>346</v>
      </c>
      <c r="E36" s="182" t="s">
        <v>322</v>
      </c>
      <c r="F36" s="182" t="s">
        <v>346</v>
      </c>
      <c r="G36" s="182" t="s">
        <v>323</v>
      </c>
      <c r="H36" s="183">
        <v>334</v>
      </c>
      <c r="I36" s="184" t="s">
        <v>310</v>
      </c>
      <c r="J36" s="189" t="str">
        <f t="shared" si="8"/>
        <v>Conventional Pollutant Standard</v>
      </c>
      <c r="K36" s="189" t="str">
        <f t="shared" si="8"/>
        <v>trans reduce regulated pollutants</v>
      </c>
      <c r="L36" s="190">
        <f t="shared" si="8"/>
        <v>0</v>
      </c>
      <c r="M36" s="190">
        <f t="shared" si="8"/>
        <v>1</v>
      </c>
      <c r="N36" s="190">
        <f t="shared" si="8"/>
        <v>0.02</v>
      </c>
      <c r="O36" s="189" t="str">
        <f t="shared" si="8"/>
        <v>% reduction in emissions</v>
      </c>
      <c r="P36" s="186" t="s">
        <v>351</v>
      </c>
      <c r="Q36" s="189" t="str">
        <f t="shared" si="9"/>
        <v>transportation-sector-main.html#conv-pol-stds</v>
      </c>
      <c r="R36" s="189" t="str">
        <f t="shared" si="9"/>
        <v>conventional-pollutant-standards.html</v>
      </c>
      <c r="S36" s="188"/>
      <c r="W36" s="182" t="str" cm="1">
        <f t="array" ref="W36">IFERROR(INDEX(A$761:A$954,MATCH(H36,A$761:A$954,0),0),"Save")</f>
        <v>Save</v>
      </c>
    </row>
    <row r="37" spans="1:23" s="182" customFormat="1" hidden="1" x14ac:dyDescent="0.25">
      <c r="A37" s="189" t="str">
        <f t="shared" si="6"/>
        <v>Transportation</v>
      </c>
      <c r="B37" s="189" t="str">
        <f t="shared" si="6"/>
        <v>Conventional Pollutant Standards</v>
      </c>
      <c r="C37" s="189" t="str">
        <f t="shared" si="6"/>
        <v>Percentage Reduction of Separately Regulated Pollutants</v>
      </c>
      <c r="D37" s="182" t="s">
        <v>346</v>
      </c>
      <c r="E37" s="182" t="s">
        <v>325</v>
      </c>
      <c r="F37" s="182" t="s">
        <v>346</v>
      </c>
      <c r="G37" s="182" t="s">
        <v>325</v>
      </c>
      <c r="H37" s="183">
        <v>335</v>
      </c>
      <c r="I37" s="191" t="s">
        <v>332</v>
      </c>
      <c r="J37" s="189"/>
      <c r="K37" s="189"/>
      <c r="L37" s="190"/>
      <c r="M37" s="190"/>
      <c r="N37" s="190"/>
      <c r="O37" s="189"/>
      <c r="P37" s="186"/>
      <c r="Q37" s="189"/>
      <c r="R37" s="189"/>
      <c r="S37" s="188"/>
      <c r="W37" s="182" t="str" cm="1">
        <f t="array" ref="W37">IFERROR(INDEX(A$761:A$954,MATCH(H37,A$761:A$954,0),0),"Save")</f>
        <v>Save</v>
      </c>
    </row>
    <row r="38" spans="1:23" s="182" customFormat="1" hidden="1" x14ac:dyDescent="0.25">
      <c r="A38" s="189" t="str">
        <f t="shared" si="6"/>
        <v>Transportation</v>
      </c>
      <c r="B38" s="189" t="str">
        <f t="shared" si="6"/>
        <v>Conventional Pollutant Standards</v>
      </c>
      <c r="C38" s="189" t="str">
        <f t="shared" si="6"/>
        <v>Percentage Reduction of Separately Regulated Pollutants</v>
      </c>
      <c r="D38" s="182" t="s">
        <v>346</v>
      </c>
      <c r="E38" s="182" t="s">
        <v>327</v>
      </c>
      <c r="F38" s="182" t="s">
        <v>346</v>
      </c>
      <c r="G38" s="182" t="s">
        <v>327</v>
      </c>
      <c r="H38" s="183">
        <v>336</v>
      </c>
      <c r="I38" s="184" t="s">
        <v>310</v>
      </c>
      <c r="J38" s="189" t="str">
        <f t="shared" ref="J38:O39" si="10">J$2</f>
        <v>Conventional Pollutant Standard</v>
      </c>
      <c r="K38" s="189" t="str">
        <f t="shared" si="10"/>
        <v>trans reduce regulated pollutants</v>
      </c>
      <c r="L38" s="190">
        <f t="shared" si="10"/>
        <v>0</v>
      </c>
      <c r="M38" s="190">
        <f t="shared" si="10"/>
        <v>1</v>
      </c>
      <c r="N38" s="190">
        <f t="shared" si="10"/>
        <v>0.02</v>
      </c>
      <c r="O38" s="189" t="str">
        <f t="shared" si="10"/>
        <v>% reduction in emissions</v>
      </c>
      <c r="P38" s="186" t="s">
        <v>352</v>
      </c>
      <c r="Q38" s="189" t="str">
        <f>Q$2</f>
        <v>transportation-sector-main.html#conv-pol-stds</v>
      </c>
      <c r="R38" s="189" t="str">
        <f>R$2</f>
        <v>conventional-pollutant-standards.html</v>
      </c>
      <c r="S38" s="188"/>
      <c r="W38" s="182" t="str" cm="1">
        <f t="array" ref="W38">IFERROR(INDEX(A$761:A$954,MATCH(H38,A$761:A$954,0),0),"Save")</f>
        <v>Save</v>
      </c>
    </row>
    <row r="39" spans="1:23" s="182" customFormat="1" hidden="1" x14ac:dyDescent="0.25">
      <c r="A39" s="189" t="str">
        <f t="shared" si="6"/>
        <v>Transportation</v>
      </c>
      <c r="B39" s="189" t="str">
        <f t="shared" si="6"/>
        <v>Conventional Pollutant Standards</v>
      </c>
      <c r="C39" s="189" t="str">
        <f t="shared" si="6"/>
        <v>Percentage Reduction of Separately Regulated Pollutants</v>
      </c>
      <c r="D39" s="182" t="s">
        <v>346</v>
      </c>
      <c r="E39" s="182" t="s">
        <v>329</v>
      </c>
      <c r="F39" s="182" t="s">
        <v>346</v>
      </c>
      <c r="G39" s="182" t="s">
        <v>329</v>
      </c>
      <c r="H39" s="183">
        <v>337</v>
      </c>
      <c r="I39" s="184" t="s">
        <v>310</v>
      </c>
      <c r="J39" s="189" t="str">
        <f t="shared" si="10"/>
        <v>Conventional Pollutant Standard</v>
      </c>
      <c r="K39" s="189" t="str">
        <f t="shared" si="10"/>
        <v>trans reduce regulated pollutants</v>
      </c>
      <c r="L39" s="190">
        <f t="shared" si="10"/>
        <v>0</v>
      </c>
      <c r="M39" s="190">
        <f t="shared" si="10"/>
        <v>1</v>
      </c>
      <c r="N39" s="190">
        <f t="shared" si="10"/>
        <v>0.02</v>
      </c>
      <c r="O39" s="189" t="str">
        <f t="shared" si="10"/>
        <v>% reduction in emissions</v>
      </c>
      <c r="P39" s="186" t="s">
        <v>353</v>
      </c>
      <c r="Q39" s="189" t="str">
        <f>Q$2</f>
        <v>transportation-sector-main.html#conv-pol-stds</v>
      </c>
      <c r="R39" s="189" t="str">
        <f>R$2</f>
        <v>conventional-pollutant-standards.html</v>
      </c>
      <c r="S39" s="188"/>
      <c r="W39" s="182" t="str" cm="1">
        <f t="array" ref="W39">IFERROR(INDEX(A$761:A$954,MATCH(H39,A$761:A$954,0),0),"Save")</f>
        <v>Save</v>
      </c>
    </row>
    <row r="40" spans="1:23" s="182" customFormat="1" hidden="1" x14ac:dyDescent="0.25">
      <c r="A40" s="189" t="str">
        <f t="shared" si="6"/>
        <v>Transportation</v>
      </c>
      <c r="B40" s="189" t="str">
        <f t="shared" si="6"/>
        <v>Conventional Pollutant Standards</v>
      </c>
      <c r="C40" s="189" t="str">
        <f t="shared" si="6"/>
        <v>Percentage Reduction of Separately Regulated Pollutants</v>
      </c>
      <c r="D40" s="182" t="s">
        <v>346</v>
      </c>
      <c r="E40" s="182" t="s">
        <v>331</v>
      </c>
      <c r="F40" s="182" t="s">
        <v>346</v>
      </c>
      <c r="G40" s="182" t="s">
        <v>331</v>
      </c>
      <c r="H40" s="183">
        <v>338</v>
      </c>
      <c r="I40" s="191" t="s">
        <v>332</v>
      </c>
      <c r="J40" s="189"/>
      <c r="K40" s="189"/>
      <c r="L40" s="190"/>
      <c r="M40" s="190"/>
      <c r="N40" s="190"/>
      <c r="O40" s="189"/>
      <c r="P40" s="186"/>
      <c r="Q40" s="189"/>
      <c r="R40" s="189"/>
      <c r="S40" s="188"/>
      <c r="W40" s="182" t="str" cm="1">
        <f t="array" ref="W40">IFERROR(INDEX(A$761:A$954,MATCH(H40,A$761:A$954,0),0),"Save")</f>
        <v>Save</v>
      </c>
    </row>
    <row r="41" spans="1:23" s="182" customFormat="1" hidden="1" x14ac:dyDescent="0.25">
      <c r="A41" s="189" t="str">
        <f t="shared" si="6"/>
        <v>Transportation</v>
      </c>
      <c r="B41" s="189" t="str">
        <f t="shared" si="6"/>
        <v>Conventional Pollutant Standards</v>
      </c>
      <c r="C41" s="189" t="str">
        <f t="shared" si="6"/>
        <v>Percentage Reduction of Separately Regulated Pollutants</v>
      </c>
      <c r="D41" s="182" t="s">
        <v>346</v>
      </c>
      <c r="E41" s="182" t="s">
        <v>333</v>
      </c>
      <c r="F41" s="182" t="s">
        <v>346</v>
      </c>
      <c r="G41" s="182" t="s">
        <v>333</v>
      </c>
      <c r="H41" s="183">
        <v>339</v>
      </c>
      <c r="I41" s="191" t="s">
        <v>332</v>
      </c>
      <c r="J41" s="189"/>
      <c r="K41" s="189"/>
      <c r="L41" s="190"/>
      <c r="M41" s="190"/>
      <c r="N41" s="190"/>
      <c r="O41" s="189"/>
      <c r="P41" s="186"/>
      <c r="Q41" s="189"/>
      <c r="R41" s="189"/>
      <c r="S41" s="188"/>
      <c r="W41" s="182" t="str" cm="1">
        <f t="array" ref="W41">IFERROR(INDEX(A$761:A$954,MATCH(H41,A$761:A$954,0),0),"Save")</f>
        <v>Save</v>
      </c>
    </row>
    <row r="42" spans="1:23" s="182" customFormat="1" hidden="1" x14ac:dyDescent="0.25">
      <c r="A42" s="189" t="str">
        <f t="shared" si="6"/>
        <v>Transportation</v>
      </c>
      <c r="B42" s="189" t="str">
        <f t="shared" si="6"/>
        <v>Conventional Pollutant Standards</v>
      </c>
      <c r="C42" s="189" t="str">
        <f t="shared" si="6"/>
        <v>Percentage Reduction of Separately Regulated Pollutants</v>
      </c>
      <c r="D42" s="182" t="s">
        <v>354</v>
      </c>
      <c r="E42" s="182" t="s">
        <v>308</v>
      </c>
      <c r="F42" s="182" t="s">
        <v>354</v>
      </c>
      <c r="G42" s="182" t="s">
        <v>309</v>
      </c>
      <c r="H42" s="183">
        <v>340</v>
      </c>
      <c r="I42" s="184" t="s">
        <v>310</v>
      </c>
      <c r="J42" s="189" t="str">
        <f t="shared" ref="J42:O46" si="11">J$2</f>
        <v>Conventional Pollutant Standard</v>
      </c>
      <c r="K42" s="189" t="str">
        <f t="shared" si="11"/>
        <v>trans reduce regulated pollutants</v>
      </c>
      <c r="L42" s="190">
        <f t="shared" si="11"/>
        <v>0</v>
      </c>
      <c r="M42" s="190">
        <f t="shared" si="11"/>
        <v>1</v>
      </c>
      <c r="N42" s="190">
        <f t="shared" si="11"/>
        <v>0.02</v>
      </c>
      <c r="O42" s="189" t="str">
        <f t="shared" si="11"/>
        <v>% reduction in emissions</v>
      </c>
      <c r="P42" s="186" t="s">
        <v>355</v>
      </c>
      <c r="Q42" s="189" t="str">
        <f t="shared" ref="Q42:R46" si="12">Q$2</f>
        <v>transportation-sector-main.html#conv-pol-stds</v>
      </c>
      <c r="R42" s="189" t="str">
        <f t="shared" si="12"/>
        <v>conventional-pollutant-standards.html</v>
      </c>
      <c r="S42" s="188"/>
      <c r="W42" s="182" t="str" cm="1">
        <f t="array" ref="W42">IFERROR(INDEX(A$761:A$954,MATCH(H42,A$761:A$954,0),0),"Save")</f>
        <v>Save</v>
      </c>
    </row>
    <row r="43" spans="1:23" s="182" customFormat="1" hidden="1" x14ac:dyDescent="0.25">
      <c r="A43" s="189" t="str">
        <f t="shared" ref="A43:C61" si="13">A$2</f>
        <v>Transportation</v>
      </c>
      <c r="B43" s="189" t="str">
        <f t="shared" si="13"/>
        <v>Conventional Pollutant Standards</v>
      </c>
      <c r="C43" s="189" t="str">
        <f t="shared" si="13"/>
        <v>Percentage Reduction of Separately Regulated Pollutants</v>
      </c>
      <c r="D43" s="182" t="s">
        <v>354</v>
      </c>
      <c r="E43" s="182" t="s">
        <v>17</v>
      </c>
      <c r="F43" s="182" t="s">
        <v>354</v>
      </c>
      <c r="G43" s="182" t="s">
        <v>17</v>
      </c>
      <c r="H43" s="183">
        <v>341</v>
      </c>
      <c r="I43" s="184" t="s">
        <v>310</v>
      </c>
      <c r="J43" s="189" t="str">
        <f t="shared" si="11"/>
        <v>Conventional Pollutant Standard</v>
      </c>
      <c r="K43" s="189" t="str">
        <f t="shared" si="11"/>
        <v>trans reduce regulated pollutants</v>
      </c>
      <c r="L43" s="190">
        <f t="shared" si="11"/>
        <v>0</v>
      </c>
      <c r="M43" s="190">
        <f t="shared" si="11"/>
        <v>1</v>
      </c>
      <c r="N43" s="190">
        <f t="shared" si="11"/>
        <v>0.02</v>
      </c>
      <c r="O43" s="189" t="str">
        <f t="shared" si="11"/>
        <v>% reduction in emissions</v>
      </c>
      <c r="P43" s="186" t="s">
        <v>356</v>
      </c>
      <c r="Q43" s="189" t="str">
        <f t="shared" si="12"/>
        <v>transportation-sector-main.html#conv-pol-stds</v>
      </c>
      <c r="R43" s="189" t="str">
        <f t="shared" si="12"/>
        <v>conventional-pollutant-standards.html</v>
      </c>
      <c r="S43" s="188"/>
      <c r="W43" s="182" t="str" cm="1">
        <f t="array" ref="W43">IFERROR(INDEX(A$761:A$954,MATCH(H43,A$761:A$954,0),0),"Save")</f>
        <v>Save</v>
      </c>
    </row>
    <row r="44" spans="1:23" s="182" customFormat="1" hidden="1" x14ac:dyDescent="0.25">
      <c r="A44" s="189" t="str">
        <f t="shared" si="13"/>
        <v>Transportation</v>
      </c>
      <c r="B44" s="189" t="str">
        <f t="shared" si="13"/>
        <v>Conventional Pollutant Standards</v>
      </c>
      <c r="C44" s="189" t="str">
        <f t="shared" si="13"/>
        <v>Percentage Reduction of Separately Regulated Pollutants</v>
      </c>
      <c r="D44" s="182" t="s">
        <v>354</v>
      </c>
      <c r="E44" s="182" t="s">
        <v>318</v>
      </c>
      <c r="F44" s="182" t="s">
        <v>354</v>
      </c>
      <c r="G44" s="182" t="s">
        <v>318</v>
      </c>
      <c r="H44" s="183">
        <v>342</v>
      </c>
      <c r="I44" s="184" t="s">
        <v>310</v>
      </c>
      <c r="J44" s="189" t="str">
        <f t="shared" si="11"/>
        <v>Conventional Pollutant Standard</v>
      </c>
      <c r="K44" s="189" t="str">
        <f t="shared" si="11"/>
        <v>trans reduce regulated pollutants</v>
      </c>
      <c r="L44" s="190">
        <f t="shared" si="11"/>
        <v>0</v>
      </c>
      <c r="M44" s="190">
        <f t="shared" si="11"/>
        <v>1</v>
      </c>
      <c r="N44" s="190">
        <f t="shared" si="11"/>
        <v>0.02</v>
      </c>
      <c r="O44" s="189" t="str">
        <f t="shared" si="11"/>
        <v>% reduction in emissions</v>
      </c>
      <c r="P44" s="186" t="s">
        <v>357</v>
      </c>
      <c r="Q44" s="189" t="str">
        <f t="shared" si="12"/>
        <v>transportation-sector-main.html#conv-pol-stds</v>
      </c>
      <c r="R44" s="189" t="str">
        <f t="shared" si="12"/>
        <v>conventional-pollutant-standards.html</v>
      </c>
      <c r="S44" s="188"/>
      <c r="W44" s="182" t="str" cm="1">
        <f t="array" ref="W44">IFERROR(INDEX(A$761:A$954,MATCH(H44,A$761:A$954,0),0),"Save")</f>
        <v>Save</v>
      </c>
    </row>
    <row r="45" spans="1:23" s="182" customFormat="1" hidden="1" x14ac:dyDescent="0.25">
      <c r="A45" s="189" t="str">
        <f t="shared" si="13"/>
        <v>Transportation</v>
      </c>
      <c r="B45" s="189" t="str">
        <f t="shared" si="13"/>
        <v>Conventional Pollutant Standards</v>
      </c>
      <c r="C45" s="189" t="str">
        <f t="shared" si="13"/>
        <v>Percentage Reduction of Separately Regulated Pollutants</v>
      </c>
      <c r="D45" s="182" t="s">
        <v>354</v>
      </c>
      <c r="E45" s="182" t="s">
        <v>320</v>
      </c>
      <c r="F45" s="182" t="s">
        <v>354</v>
      </c>
      <c r="G45" s="182" t="s">
        <v>320</v>
      </c>
      <c r="H45" s="183">
        <v>343</v>
      </c>
      <c r="I45" s="184" t="s">
        <v>310</v>
      </c>
      <c r="J45" s="189" t="str">
        <f t="shared" si="11"/>
        <v>Conventional Pollutant Standard</v>
      </c>
      <c r="K45" s="189" t="str">
        <f t="shared" si="11"/>
        <v>trans reduce regulated pollutants</v>
      </c>
      <c r="L45" s="190">
        <f t="shared" si="11"/>
        <v>0</v>
      </c>
      <c r="M45" s="190">
        <f t="shared" si="11"/>
        <v>1</v>
      </c>
      <c r="N45" s="190">
        <f t="shared" si="11"/>
        <v>0.02</v>
      </c>
      <c r="O45" s="189" t="str">
        <f t="shared" si="11"/>
        <v>% reduction in emissions</v>
      </c>
      <c r="P45" s="186" t="s">
        <v>358</v>
      </c>
      <c r="Q45" s="189" t="str">
        <f t="shared" si="12"/>
        <v>transportation-sector-main.html#conv-pol-stds</v>
      </c>
      <c r="R45" s="189" t="str">
        <f t="shared" si="12"/>
        <v>conventional-pollutant-standards.html</v>
      </c>
      <c r="S45" s="188"/>
      <c r="W45" s="182" t="str" cm="1">
        <f t="array" ref="W45">IFERROR(INDEX(A$761:A$954,MATCH(H45,A$761:A$954,0),0),"Save")</f>
        <v>Save</v>
      </c>
    </row>
    <row r="46" spans="1:23" s="182" customFormat="1" hidden="1" x14ac:dyDescent="0.25">
      <c r="A46" s="189" t="str">
        <f t="shared" si="13"/>
        <v>Transportation</v>
      </c>
      <c r="B46" s="189" t="str">
        <f t="shared" si="13"/>
        <v>Conventional Pollutant Standards</v>
      </c>
      <c r="C46" s="189" t="str">
        <f t="shared" si="13"/>
        <v>Percentage Reduction of Separately Regulated Pollutants</v>
      </c>
      <c r="D46" s="182" t="s">
        <v>354</v>
      </c>
      <c r="E46" s="182" t="s">
        <v>322</v>
      </c>
      <c r="F46" s="182" t="s">
        <v>354</v>
      </c>
      <c r="G46" s="182" t="s">
        <v>323</v>
      </c>
      <c r="H46" s="183">
        <v>344</v>
      </c>
      <c r="I46" s="184" t="s">
        <v>310</v>
      </c>
      <c r="J46" s="189" t="str">
        <f t="shared" si="11"/>
        <v>Conventional Pollutant Standard</v>
      </c>
      <c r="K46" s="189" t="str">
        <f t="shared" si="11"/>
        <v>trans reduce regulated pollutants</v>
      </c>
      <c r="L46" s="190">
        <f t="shared" si="11"/>
        <v>0</v>
      </c>
      <c r="M46" s="190">
        <f t="shared" si="11"/>
        <v>1</v>
      </c>
      <c r="N46" s="190">
        <f t="shared" si="11"/>
        <v>0.02</v>
      </c>
      <c r="O46" s="189" t="str">
        <f t="shared" si="11"/>
        <v>% reduction in emissions</v>
      </c>
      <c r="P46" s="186" t="s">
        <v>359</v>
      </c>
      <c r="Q46" s="189" t="str">
        <f t="shared" si="12"/>
        <v>transportation-sector-main.html#conv-pol-stds</v>
      </c>
      <c r="R46" s="189" t="str">
        <f t="shared" si="12"/>
        <v>conventional-pollutant-standards.html</v>
      </c>
      <c r="S46" s="188"/>
      <c r="W46" s="182" t="str" cm="1">
        <f t="array" ref="W46">IFERROR(INDEX(A$761:A$954,MATCH(H46,A$761:A$954,0),0),"Save")</f>
        <v>Save</v>
      </c>
    </row>
    <row r="47" spans="1:23" s="182" customFormat="1" hidden="1" x14ac:dyDescent="0.25">
      <c r="A47" s="189" t="str">
        <f t="shared" si="13"/>
        <v>Transportation</v>
      </c>
      <c r="B47" s="189" t="str">
        <f t="shared" si="13"/>
        <v>Conventional Pollutant Standards</v>
      </c>
      <c r="C47" s="189" t="str">
        <f t="shared" si="13"/>
        <v>Percentage Reduction of Separately Regulated Pollutants</v>
      </c>
      <c r="D47" s="182" t="s">
        <v>354</v>
      </c>
      <c r="E47" s="182" t="s">
        <v>325</v>
      </c>
      <c r="F47" s="182" t="s">
        <v>354</v>
      </c>
      <c r="G47" s="182" t="s">
        <v>325</v>
      </c>
      <c r="H47" s="183">
        <v>345</v>
      </c>
      <c r="I47" s="191" t="s">
        <v>332</v>
      </c>
      <c r="J47" s="189"/>
      <c r="K47" s="189"/>
      <c r="L47" s="190"/>
      <c r="M47" s="190"/>
      <c r="N47" s="190"/>
      <c r="O47" s="189"/>
      <c r="P47" s="186"/>
      <c r="Q47" s="189"/>
      <c r="R47" s="189"/>
      <c r="S47" s="188"/>
      <c r="W47" s="182" t="str" cm="1">
        <f t="array" ref="W47">IFERROR(INDEX(A$761:A$954,MATCH(H47,A$761:A$954,0),0),"Save")</f>
        <v>Save</v>
      </c>
    </row>
    <row r="48" spans="1:23" s="182" customFormat="1" hidden="1" x14ac:dyDescent="0.25">
      <c r="A48" s="189" t="str">
        <f t="shared" si="13"/>
        <v>Transportation</v>
      </c>
      <c r="B48" s="189" t="str">
        <f t="shared" si="13"/>
        <v>Conventional Pollutant Standards</v>
      </c>
      <c r="C48" s="189" t="str">
        <f t="shared" si="13"/>
        <v>Percentage Reduction of Separately Regulated Pollutants</v>
      </c>
      <c r="D48" s="182" t="s">
        <v>354</v>
      </c>
      <c r="E48" s="182" t="s">
        <v>327</v>
      </c>
      <c r="F48" s="182" t="s">
        <v>354</v>
      </c>
      <c r="G48" s="182" t="s">
        <v>327</v>
      </c>
      <c r="H48" s="183">
        <v>346</v>
      </c>
      <c r="I48" s="184" t="s">
        <v>310</v>
      </c>
      <c r="J48" s="189" t="str">
        <f t="shared" ref="J48:O49" si="14">J$2</f>
        <v>Conventional Pollutant Standard</v>
      </c>
      <c r="K48" s="189" t="str">
        <f t="shared" si="14"/>
        <v>trans reduce regulated pollutants</v>
      </c>
      <c r="L48" s="190">
        <f t="shared" si="14"/>
        <v>0</v>
      </c>
      <c r="M48" s="190">
        <f t="shared" si="14"/>
        <v>1</v>
      </c>
      <c r="N48" s="190">
        <f t="shared" si="14"/>
        <v>0.02</v>
      </c>
      <c r="O48" s="189" t="str">
        <f t="shared" si="14"/>
        <v>% reduction in emissions</v>
      </c>
      <c r="P48" s="186" t="s">
        <v>360</v>
      </c>
      <c r="Q48" s="189" t="str">
        <f>Q$2</f>
        <v>transportation-sector-main.html#conv-pol-stds</v>
      </c>
      <c r="R48" s="189" t="str">
        <f>R$2</f>
        <v>conventional-pollutant-standards.html</v>
      </c>
      <c r="S48" s="188"/>
      <c r="W48" s="182" t="str" cm="1">
        <f t="array" ref="W48">IFERROR(INDEX(A$761:A$954,MATCH(H48,A$761:A$954,0),0),"Save")</f>
        <v>Save</v>
      </c>
    </row>
    <row r="49" spans="1:23" s="182" customFormat="1" hidden="1" x14ac:dyDescent="0.25">
      <c r="A49" s="189" t="str">
        <f t="shared" si="13"/>
        <v>Transportation</v>
      </c>
      <c r="B49" s="189" t="str">
        <f t="shared" si="13"/>
        <v>Conventional Pollutant Standards</v>
      </c>
      <c r="C49" s="189" t="str">
        <f t="shared" si="13"/>
        <v>Percentage Reduction of Separately Regulated Pollutants</v>
      </c>
      <c r="D49" s="182" t="s">
        <v>354</v>
      </c>
      <c r="E49" s="182" t="s">
        <v>329</v>
      </c>
      <c r="F49" s="182" t="s">
        <v>354</v>
      </c>
      <c r="G49" s="182" t="s">
        <v>329</v>
      </c>
      <c r="H49" s="183">
        <v>347</v>
      </c>
      <c r="I49" s="184" t="s">
        <v>310</v>
      </c>
      <c r="J49" s="189" t="str">
        <f t="shared" si="14"/>
        <v>Conventional Pollutant Standard</v>
      </c>
      <c r="K49" s="189" t="str">
        <f t="shared" si="14"/>
        <v>trans reduce regulated pollutants</v>
      </c>
      <c r="L49" s="190">
        <f t="shared" si="14"/>
        <v>0</v>
      </c>
      <c r="M49" s="190">
        <f t="shared" si="14"/>
        <v>1</v>
      </c>
      <c r="N49" s="190">
        <f t="shared" si="14"/>
        <v>0.02</v>
      </c>
      <c r="O49" s="189" t="str">
        <f t="shared" si="14"/>
        <v>% reduction in emissions</v>
      </c>
      <c r="P49" s="186" t="s">
        <v>361</v>
      </c>
      <c r="Q49" s="189" t="str">
        <f>Q$2</f>
        <v>transportation-sector-main.html#conv-pol-stds</v>
      </c>
      <c r="R49" s="189" t="str">
        <f>R$2</f>
        <v>conventional-pollutant-standards.html</v>
      </c>
      <c r="S49" s="188"/>
      <c r="W49" s="182" t="str" cm="1">
        <f t="array" ref="W49">IFERROR(INDEX(A$761:A$954,MATCH(H49,A$761:A$954,0),0),"Save")</f>
        <v>Save</v>
      </c>
    </row>
    <row r="50" spans="1:23" s="182" customFormat="1" hidden="1" x14ac:dyDescent="0.25">
      <c r="A50" s="189" t="str">
        <f t="shared" si="13"/>
        <v>Transportation</v>
      </c>
      <c r="B50" s="189" t="str">
        <f t="shared" si="13"/>
        <v>Conventional Pollutant Standards</v>
      </c>
      <c r="C50" s="189" t="str">
        <f t="shared" si="13"/>
        <v>Percentage Reduction of Separately Regulated Pollutants</v>
      </c>
      <c r="D50" s="182" t="s">
        <v>354</v>
      </c>
      <c r="E50" s="182" t="s">
        <v>331</v>
      </c>
      <c r="F50" s="182" t="s">
        <v>354</v>
      </c>
      <c r="G50" s="182" t="s">
        <v>331</v>
      </c>
      <c r="H50" s="183">
        <v>348</v>
      </c>
      <c r="I50" s="191" t="s">
        <v>332</v>
      </c>
      <c r="J50" s="189"/>
      <c r="K50" s="189"/>
      <c r="L50" s="190"/>
      <c r="M50" s="190"/>
      <c r="N50" s="190"/>
      <c r="O50" s="189"/>
      <c r="P50" s="186"/>
      <c r="Q50" s="189"/>
      <c r="R50" s="189"/>
      <c r="S50" s="188"/>
      <c r="W50" s="182" t="str" cm="1">
        <f t="array" ref="W50">IFERROR(INDEX(A$761:A$954,MATCH(H50,A$761:A$954,0),0),"Save")</f>
        <v>Save</v>
      </c>
    </row>
    <row r="51" spans="1:23" s="182" customFormat="1" hidden="1" x14ac:dyDescent="0.25">
      <c r="A51" s="189" t="str">
        <f t="shared" si="13"/>
        <v>Transportation</v>
      </c>
      <c r="B51" s="189" t="str">
        <f t="shared" si="13"/>
        <v>Conventional Pollutant Standards</v>
      </c>
      <c r="C51" s="189" t="str">
        <f t="shared" si="13"/>
        <v>Percentage Reduction of Separately Regulated Pollutants</v>
      </c>
      <c r="D51" s="182" t="s">
        <v>354</v>
      </c>
      <c r="E51" s="182" t="s">
        <v>333</v>
      </c>
      <c r="F51" s="182" t="s">
        <v>354</v>
      </c>
      <c r="G51" s="182" t="s">
        <v>333</v>
      </c>
      <c r="H51" s="183">
        <v>349</v>
      </c>
      <c r="I51" s="191" t="s">
        <v>332</v>
      </c>
      <c r="J51" s="189"/>
      <c r="K51" s="189"/>
      <c r="L51" s="190"/>
      <c r="M51" s="190"/>
      <c r="N51" s="190"/>
      <c r="O51" s="189"/>
      <c r="P51" s="186"/>
      <c r="Q51" s="189"/>
      <c r="R51" s="189"/>
      <c r="S51" s="188"/>
      <c r="W51" s="182" t="str" cm="1">
        <f t="array" ref="W51">IFERROR(INDEX(A$761:A$954,MATCH(H51,A$761:A$954,0),0),"Save")</f>
        <v>Save</v>
      </c>
    </row>
    <row r="52" spans="1:23" s="182" customFormat="1" hidden="1" x14ac:dyDescent="0.25">
      <c r="A52" s="189" t="str">
        <f t="shared" si="13"/>
        <v>Transportation</v>
      </c>
      <c r="B52" s="189" t="str">
        <f t="shared" si="13"/>
        <v>Conventional Pollutant Standards</v>
      </c>
      <c r="C52" s="189" t="str">
        <f t="shared" si="13"/>
        <v>Percentage Reduction of Separately Regulated Pollutants</v>
      </c>
      <c r="D52" s="182" t="s">
        <v>362</v>
      </c>
      <c r="E52" s="182" t="s">
        <v>308</v>
      </c>
      <c r="F52" s="182" t="s">
        <v>362</v>
      </c>
      <c r="G52" s="182" t="s">
        <v>309</v>
      </c>
      <c r="H52" s="183">
        <v>350</v>
      </c>
      <c r="I52" s="184" t="s">
        <v>310</v>
      </c>
      <c r="J52" s="189" t="str">
        <f t="shared" ref="J52:O59" si="15">J$2</f>
        <v>Conventional Pollutant Standard</v>
      </c>
      <c r="K52" s="189" t="str">
        <f t="shared" si="15"/>
        <v>trans reduce regulated pollutants</v>
      </c>
      <c r="L52" s="190">
        <f t="shared" si="15"/>
        <v>0</v>
      </c>
      <c r="M52" s="190">
        <f t="shared" si="15"/>
        <v>1</v>
      </c>
      <c r="N52" s="190">
        <f t="shared" si="15"/>
        <v>0.02</v>
      </c>
      <c r="O52" s="189" t="str">
        <f t="shared" si="15"/>
        <v>% reduction in emissions</v>
      </c>
      <c r="P52" s="186" t="s">
        <v>363</v>
      </c>
      <c r="Q52" s="189" t="str">
        <f t="shared" ref="Q52:R59" si="16">Q$2</f>
        <v>transportation-sector-main.html#conv-pol-stds</v>
      </c>
      <c r="R52" s="189" t="str">
        <f t="shared" si="16"/>
        <v>conventional-pollutant-standards.html</v>
      </c>
      <c r="S52" s="188"/>
      <c r="W52" s="182" t="str" cm="1">
        <f t="array" ref="W52">IFERROR(INDEX(A$761:A$954,MATCH(H52,A$761:A$954,0),0),"Save")</f>
        <v>Save</v>
      </c>
    </row>
    <row r="53" spans="1:23" s="182" customFormat="1" hidden="1" x14ac:dyDescent="0.25">
      <c r="A53" s="189" t="str">
        <f t="shared" si="13"/>
        <v>Transportation</v>
      </c>
      <c r="B53" s="189" t="str">
        <f t="shared" si="13"/>
        <v>Conventional Pollutant Standards</v>
      </c>
      <c r="C53" s="189" t="str">
        <f t="shared" si="13"/>
        <v>Percentage Reduction of Separately Regulated Pollutants</v>
      </c>
      <c r="D53" s="182" t="s">
        <v>362</v>
      </c>
      <c r="E53" s="182" t="s">
        <v>17</v>
      </c>
      <c r="F53" s="182" t="s">
        <v>362</v>
      </c>
      <c r="G53" s="182" t="s">
        <v>17</v>
      </c>
      <c r="H53" s="183">
        <v>351</v>
      </c>
      <c r="I53" s="184" t="s">
        <v>310</v>
      </c>
      <c r="J53" s="189" t="str">
        <f t="shared" si="15"/>
        <v>Conventional Pollutant Standard</v>
      </c>
      <c r="K53" s="189" t="str">
        <f t="shared" si="15"/>
        <v>trans reduce regulated pollutants</v>
      </c>
      <c r="L53" s="190">
        <f t="shared" si="15"/>
        <v>0</v>
      </c>
      <c r="M53" s="190">
        <f t="shared" si="15"/>
        <v>1</v>
      </c>
      <c r="N53" s="190">
        <f t="shared" si="15"/>
        <v>0.02</v>
      </c>
      <c r="O53" s="189" t="str">
        <f t="shared" si="15"/>
        <v>% reduction in emissions</v>
      </c>
      <c r="P53" s="186" t="s">
        <v>364</v>
      </c>
      <c r="Q53" s="189" t="str">
        <f t="shared" si="16"/>
        <v>transportation-sector-main.html#conv-pol-stds</v>
      </c>
      <c r="R53" s="189" t="str">
        <f t="shared" si="16"/>
        <v>conventional-pollutant-standards.html</v>
      </c>
      <c r="S53" s="188"/>
      <c r="W53" s="182" t="str" cm="1">
        <f t="array" ref="W53">IFERROR(INDEX(A$761:A$954,MATCH(H53,A$761:A$954,0),0),"Save")</f>
        <v>Save</v>
      </c>
    </row>
    <row r="54" spans="1:23" s="182" customFormat="1" hidden="1" x14ac:dyDescent="0.25">
      <c r="A54" s="189" t="str">
        <f t="shared" si="13"/>
        <v>Transportation</v>
      </c>
      <c r="B54" s="189" t="str">
        <f t="shared" si="13"/>
        <v>Conventional Pollutant Standards</v>
      </c>
      <c r="C54" s="189" t="str">
        <f t="shared" si="13"/>
        <v>Percentage Reduction of Separately Regulated Pollutants</v>
      </c>
      <c r="D54" s="182" t="s">
        <v>362</v>
      </c>
      <c r="E54" s="182" t="s">
        <v>318</v>
      </c>
      <c r="F54" s="182" t="s">
        <v>362</v>
      </c>
      <c r="G54" s="182" t="s">
        <v>318</v>
      </c>
      <c r="H54" s="183">
        <v>352</v>
      </c>
      <c r="I54" s="184" t="s">
        <v>310</v>
      </c>
      <c r="J54" s="189" t="str">
        <f t="shared" si="15"/>
        <v>Conventional Pollutant Standard</v>
      </c>
      <c r="K54" s="189" t="str">
        <f t="shared" si="15"/>
        <v>trans reduce regulated pollutants</v>
      </c>
      <c r="L54" s="190">
        <f t="shared" si="15"/>
        <v>0</v>
      </c>
      <c r="M54" s="190">
        <f t="shared" si="15"/>
        <v>1</v>
      </c>
      <c r="N54" s="190">
        <f t="shared" si="15"/>
        <v>0.02</v>
      </c>
      <c r="O54" s="189" t="str">
        <f t="shared" si="15"/>
        <v>% reduction in emissions</v>
      </c>
      <c r="P54" s="186" t="s">
        <v>365</v>
      </c>
      <c r="Q54" s="189" t="str">
        <f t="shared" si="16"/>
        <v>transportation-sector-main.html#conv-pol-stds</v>
      </c>
      <c r="R54" s="189" t="str">
        <f t="shared" si="16"/>
        <v>conventional-pollutant-standards.html</v>
      </c>
      <c r="S54" s="188"/>
      <c r="W54" s="182" t="str" cm="1">
        <f t="array" ref="W54">IFERROR(INDEX(A$761:A$954,MATCH(H54,A$761:A$954,0),0),"Save")</f>
        <v>Save</v>
      </c>
    </row>
    <row r="55" spans="1:23" s="182" customFormat="1" hidden="1" x14ac:dyDescent="0.25">
      <c r="A55" s="189" t="str">
        <f t="shared" si="13"/>
        <v>Transportation</v>
      </c>
      <c r="B55" s="189" t="str">
        <f t="shared" si="13"/>
        <v>Conventional Pollutant Standards</v>
      </c>
      <c r="C55" s="189" t="str">
        <f t="shared" si="13"/>
        <v>Percentage Reduction of Separately Regulated Pollutants</v>
      </c>
      <c r="D55" s="182" t="s">
        <v>362</v>
      </c>
      <c r="E55" s="182" t="s">
        <v>320</v>
      </c>
      <c r="F55" s="182" t="s">
        <v>362</v>
      </c>
      <c r="G55" s="182" t="s">
        <v>320</v>
      </c>
      <c r="H55" s="183">
        <v>353</v>
      </c>
      <c r="I55" s="184" t="s">
        <v>310</v>
      </c>
      <c r="J55" s="189" t="str">
        <f t="shared" si="15"/>
        <v>Conventional Pollutant Standard</v>
      </c>
      <c r="K55" s="189" t="str">
        <f t="shared" si="15"/>
        <v>trans reduce regulated pollutants</v>
      </c>
      <c r="L55" s="190">
        <f t="shared" si="15"/>
        <v>0</v>
      </c>
      <c r="M55" s="190">
        <f t="shared" si="15"/>
        <v>1</v>
      </c>
      <c r="N55" s="190">
        <f t="shared" si="15"/>
        <v>0.02</v>
      </c>
      <c r="O55" s="189" t="str">
        <f t="shared" si="15"/>
        <v>% reduction in emissions</v>
      </c>
      <c r="P55" s="186" t="s">
        <v>366</v>
      </c>
      <c r="Q55" s="189" t="str">
        <f t="shared" si="16"/>
        <v>transportation-sector-main.html#conv-pol-stds</v>
      </c>
      <c r="R55" s="189" t="str">
        <f t="shared" si="16"/>
        <v>conventional-pollutant-standards.html</v>
      </c>
      <c r="S55" s="188"/>
      <c r="W55" s="182" t="str" cm="1">
        <f t="array" ref="W55">IFERROR(INDEX(A$761:A$954,MATCH(H55,A$761:A$954,0),0),"Save")</f>
        <v>Save</v>
      </c>
    </row>
    <row r="56" spans="1:23" s="182" customFormat="1" hidden="1" x14ac:dyDescent="0.25">
      <c r="A56" s="189" t="str">
        <f t="shared" si="13"/>
        <v>Transportation</v>
      </c>
      <c r="B56" s="189" t="str">
        <f t="shared" si="13"/>
        <v>Conventional Pollutant Standards</v>
      </c>
      <c r="C56" s="189" t="str">
        <f t="shared" si="13"/>
        <v>Percentage Reduction of Separately Regulated Pollutants</v>
      </c>
      <c r="D56" s="182" t="s">
        <v>362</v>
      </c>
      <c r="E56" s="182" t="s">
        <v>322</v>
      </c>
      <c r="F56" s="182" t="s">
        <v>362</v>
      </c>
      <c r="G56" s="182" t="s">
        <v>323</v>
      </c>
      <c r="H56" s="183">
        <v>354</v>
      </c>
      <c r="I56" s="184" t="s">
        <v>310</v>
      </c>
      <c r="J56" s="189" t="str">
        <f t="shared" si="15"/>
        <v>Conventional Pollutant Standard</v>
      </c>
      <c r="K56" s="189" t="str">
        <f t="shared" si="15"/>
        <v>trans reduce regulated pollutants</v>
      </c>
      <c r="L56" s="190">
        <f t="shared" si="15"/>
        <v>0</v>
      </c>
      <c r="M56" s="190">
        <f t="shared" si="15"/>
        <v>1</v>
      </c>
      <c r="N56" s="190">
        <f t="shared" si="15"/>
        <v>0.02</v>
      </c>
      <c r="O56" s="189" t="str">
        <f t="shared" si="15"/>
        <v>% reduction in emissions</v>
      </c>
      <c r="P56" s="186" t="s">
        <v>367</v>
      </c>
      <c r="Q56" s="189" t="str">
        <f t="shared" si="16"/>
        <v>transportation-sector-main.html#conv-pol-stds</v>
      </c>
      <c r="R56" s="189" t="str">
        <f t="shared" si="16"/>
        <v>conventional-pollutant-standards.html</v>
      </c>
      <c r="S56" s="188"/>
      <c r="W56" s="182" t="str" cm="1">
        <f t="array" ref="W56">IFERROR(INDEX(A$761:A$954,MATCH(H56,A$761:A$954,0),0),"Save")</f>
        <v>Save</v>
      </c>
    </row>
    <row r="57" spans="1:23" s="182" customFormat="1" hidden="1" x14ac:dyDescent="0.25">
      <c r="A57" s="189" t="str">
        <f t="shared" si="13"/>
        <v>Transportation</v>
      </c>
      <c r="B57" s="189" t="str">
        <f t="shared" si="13"/>
        <v>Conventional Pollutant Standards</v>
      </c>
      <c r="C57" s="189" t="str">
        <f t="shared" si="13"/>
        <v>Percentage Reduction of Separately Regulated Pollutants</v>
      </c>
      <c r="D57" s="182" t="s">
        <v>362</v>
      </c>
      <c r="E57" s="182" t="s">
        <v>325</v>
      </c>
      <c r="F57" s="182" t="s">
        <v>362</v>
      </c>
      <c r="G57" s="182" t="s">
        <v>325</v>
      </c>
      <c r="H57" s="183">
        <v>355</v>
      </c>
      <c r="I57" s="184" t="s">
        <v>310</v>
      </c>
      <c r="J57" s="189" t="str">
        <f t="shared" si="15"/>
        <v>Conventional Pollutant Standard</v>
      </c>
      <c r="K57" s="189" t="str">
        <f t="shared" si="15"/>
        <v>trans reduce regulated pollutants</v>
      </c>
      <c r="L57" s="190">
        <f t="shared" si="15"/>
        <v>0</v>
      </c>
      <c r="M57" s="190">
        <f t="shared" si="15"/>
        <v>1</v>
      </c>
      <c r="N57" s="190">
        <f t="shared" si="15"/>
        <v>0.02</v>
      </c>
      <c r="O57" s="189" t="str">
        <f t="shared" si="15"/>
        <v>% reduction in emissions</v>
      </c>
      <c r="P57" s="186" t="s">
        <v>368</v>
      </c>
      <c r="Q57" s="189" t="str">
        <f t="shared" si="16"/>
        <v>transportation-sector-main.html#conv-pol-stds</v>
      </c>
      <c r="R57" s="189" t="str">
        <f t="shared" si="16"/>
        <v>conventional-pollutant-standards.html</v>
      </c>
      <c r="S57" s="188"/>
      <c r="W57" s="182" t="str" cm="1">
        <f t="array" ref="W57">IFERROR(INDEX(A$761:A$954,MATCH(H57,A$761:A$954,0),0),"Save")</f>
        <v>Save</v>
      </c>
    </row>
    <row r="58" spans="1:23" s="182" customFormat="1" hidden="1" x14ac:dyDescent="0.25">
      <c r="A58" s="189" t="str">
        <f t="shared" si="13"/>
        <v>Transportation</v>
      </c>
      <c r="B58" s="189" t="str">
        <f t="shared" si="13"/>
        <v>Conventional Pollutant Standards</v>
      </c>
      <c r="C58" s="189" t="str">
        <f t="shared" si="13"/>
        <v>Percentage Reduction of Separately Regulated Pollutants</v>
      </c>
      <c r="D58" s="182" t="s">
        <v>362</v>
      </c>
      <c r="E58" s="182" t="s">
        <v>327</v>
      </c>
      <c r="F58" s="182" t="s">
        <v>362</v>
      </c>
      <c r="G58" s="182" t="s">
        <v>327</v>
      </c>
      <c r="H58" s="183">
        <v>356</v>
      </c>
      <c r="I58" s="184" t="s">
        <v>310</v>
      </c>
      <c r="J58" s="189" t="str">
        <f t="shared" si="15"/>
        <v>Conventional Pollutant Standard</v>
      </c>
      <c r="K58" s="189" t="str">
        <f t="shared" si="15"/>
        <v>trans reduce regulated pollutants</v>
      </c>
      <c r="L58" s="190">
        <f t="shared" si="15"/>
        <v>0</v>
      </c>
      <c r="M58" s="190">
        <f t="shared" si="15"/>
        <v>1</v>
      </c>
      <c r="N58" s="190">
        <f t="shared" si="15"/>
        <v>0.02</v>
      </c>
      <c r="O58" s="189" t="str">
        <f t="shared" si="15"/>
        <v>% reduction in emissions</v>
      </c>
      <c r="P58" s="186" t="s">
        <v>369</v>
      </c>
      <c r="Q58" s="189" t="str">
        <f t="shared" si="16"/>
        <v>transportation-sector-main.html#conv-pol-stds</v>
      </c>
      <c r="R58" s="189" t="str">
        <f t="shared" si="16"/>
        <v>conventional-pollutant-standards.html</v>
      </c>
      <c r="S58" s="188"/>
      <c r="W58" s="182" t="str" cm="1">
        <f t="array" ref="W58">IFERROR(INDEX(A$761:A$954,MATCH(H58,A$761:A$954,0),0),"Save")</f>
        <v>Save</v>
      </c>
    </row>
    <row r="59" spans="1:23" s="182" customFormat="1" hidden="1" x14ac:dyDescent="0.25">
      <c r="A59" s="189" t="str">
        <f t="shared" si="13"/>
        <v>Transportation</v>
      </c>
      <c r="B59" s="189" t="str">
        <f t="shared" si="13"/>
        <v>Conventional Pollutant Standards</v>
      </c>
      <c r="C59" s="189" t="str">
        <f t="shared" si="13"/>
        <v>Percentage Reduction of Separately Regulated Pollutants</v>
      </c>
      <c r="D59" s="182" t="s">
        <v>362</v>
      </c>
      <c r="E59" s="182" t="s">
        <v>329</v>
      </c>
      <c r="F59" s="182" t="s">
        <v>362</v>
      </c>
      <c r="G59" s="182" t="s">
        <v>329</v>
      </c>
      <c r="H59" s="183">
        <v>357</v>
      </c>
      <c r="I59" s="184" t="s">
        <v>310</v>
      </c>
      <c r="J59" s="189" t="str">
        <f t="shared" si="15"/>
        <v>Conventional Pollutant Standard</v>
      </c>
      <c r="K59" s="189" t="str">
        <f t="shared" si="15"/>
        <v>trans reduce regulated pollutants</v>
      </c>
      <c r="L59" s="190">
        <f t="shared" si="15"/>
        <v>0</v>
      </c>
      <c r="M59" s="190">
        <f t="shared" si="15"/>
        <v>1</v>
      </c>
      <c r="N59" s="190">
        <f t="shared" si="15"/>
        <v>0.02</v>
      </c>
      <c r="O59" s="189" t="str">
        <f t="shared" si="15"/>
        <v>% reduction in emissions</v>
      </c>
      <c r="P59" s="186" t="s">
        <v>370</v>
      </c>
      <c r="Q59" s="189" t="str">
        <f t="shared" si="16"/>
        <v>transportation-sector-main.html#conv-pol-stds</v>
      </c>
      <c r="R59" s="189" t="str">
        <f t="shared" si="16"/>
        <v>conventional-pollutant-standards.html</v>
      </c>
      <c r="S59" s="188"/>
      <c r="W59" s="182" t="str" cm="1">
        <f t="array" ref="W59">IFERROR(INDEX(A$761:A$954,MATCH(H59,A$761:A$954,0),0),"Save")</f>
        <v>Save</v>
      </c>
    </row>
    <row r="60" spans="1:23" s="182" customFormat="1" hidden="1" x14ac:dyDescent="0.25">
      <c r="A60" s="189" t="str">
        <f t="shared" si="13"/>
        <v>Transportation</v>
      </c>
      <c r="B60" s="189" t="str">
        <f t="shared" si="13"/>
        <v>Conventional Pollutant Standards</v>
      </c>
      <c r="C60" s="189" t="str">
        <f t="shared" si="13"/>
        <v>Percentage Reduction of Separately Regulated Pollutants</v>
      </c>
      <c r="D60" s="182" t="s">
        <v>362</v>
      </c>
      <c r="E60" s="182" t="s">
        <v>331</v>
      </c>
      <c r="F60" s="182" t="s">
        <v>362</v>
      </c>
      <c r="G60" s="182" t="s">
        <v>331</v>
      </c>
      <c r="H60" s="183">
        <v>358</v>
      </c>
      <c r="I60" s="191" t="s">
        <v>332</v>
      </c>
      <c r="J60" s="189"/>
      <c r="K60" s="189"/>
      <c r="L60" s="190"/>
      <c r="M60" s="190"/>
      <c r="N60" s="190"/>
      <c r="O60" s="189"/>
      <c r="P60" s="186"/>
      <c r="Q60" s="189"/>
      <c r="R60" s="189"/>
      <c r="S60" s="188"/>
      <c r="W60" s="182" t="str" cm="1">
        <f t="array" ref="W60">IFERROR(INDEX(A$761:A$954,MATCH(H60,A$761:A$954,0),0),"Save")</f>
        <v>Save</v>
      </c>
    </row>
    <row r="61" spans="1:23" s="182" customFormat="1" hidden="1" x14ac:dyDescent="0.25">
      <c r="A61" s="189" t="str">
        <f t="shared" si="13"/>
        <v>Transportation</v>
      </c>
      <c r="B61" s="189" t="str">
        <f t="shared" si="13"/>
        <v>Conventional Pollutant Standards</v>
      </c>
      <c r="C61" s="189" t="str">
        <f t="shared" si="13"/>
        <v>Percentage Reduction of Separately Regulated Pollutants</v>
      </c>
      <c r="D61" s="182" t="s">
        <v>362</v>
      </c>
      <c r="E61" s="182" t="s">
        <v>333</v>
      </c>
      <c r="F61" s="182" t="s">
        <v>362</v>
      </c>
      <c r="G61" s="182" t="s">
        <v>333</v>
      </c>
      <c r="H61" s="183">
        <v>359</v>
      </c>
      <c r="I61" s="191" t="s">
        <v>332</v>
      </c>
      <c r="J61" s="189"/>
      <c r="K61" s="189"/>
      <c r="L61" s="190"/>
      <c r="M61" s="190"/>
      <c r="N61" s="190"/>
      <c r="O61" s="189"/>
      <c r="P61" s="186"/>
      <c r="Q61" s="189"/>
      <c r="R61" s="189"/>
      <c r="S61" s="188"/>
      <c r="W61" s="182" t="str" cm="1">
        <f t="array" ref="W61">IFERROR(INDEX(A$761:A$954,MATCH(H61,A$761:A$954,0),0),"Save")</f>
        <v>Save</v>
      </c>
    </row>
    <row r="62" spans="1:23" s="182" customFormat="1" hidden="1" x14ac:dyDescent="0.25">
      <c r="A62" s="182" t="s">
        <v>304</v>
      </c>
      <c r="B62" s="182" t="s">
        <v>371</v>
      </c>
      <c r="C62" s="182" t="s">
        <v>372</v>
      </c>
      <c r="H62" s="183">
        <v>360</v>
      </c>
      <c r="I62" s="191" t="s">
        <v>310</v>
      </c>
      <c r="J62" s="182" t="s">
        <v>372</v>
      </c>
      <c r="K62" s="182" t="s">
        <v>373</v>
      </c>
      <c r="L62" s="192">
        <v>0</v>
      </c>
      <c r="M62" s="192">
        <v>300</v>
      </c>
      <c r="N62" s="192">
        <v>5</v>
      </c>
      <c r="O62" s="182" t="s">
        <v>374</v>
      </c>
      <c r="P62" s="193"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Louisiana had 329 EV charging outlets, approximately 7 per 100k pop.  In 2016, the U.S. had approximately 275 gas fuel pumps per 100k pop.  Therefore, a lever setting of 255 would cause the population density of EV chargers equal to the population density of gas fuel pumps in the US.</v>
      </c>
      <c r="R62" s="182" t="s">
        <v>375</v>
      </c>
      <c r="S62" s="188" t="s">
        <v>376</v>
      </c>
      <c r="U62" s="182" t="s">
        <v>377</v>
      </c>
      <c r="W62" s="182" t="str" cm="1">
        <f t="array" ref="W62">IFERROR(INDEX(A$761:A$954,MATCH(H62,A$761:A$954,0),0),"Save")</f>
        <v>Save</v>
      </c>
    </row>
    <row r="63" spans="1:23" s="182" customFormat="1" hidden="1" x14ac:dyDescent="0.25">
      <c r="A63" s="182" t="s">
        <v>304</v>
      </c>
      <c r="B63" s="182" t="s">
        <v>378</v>
      </c>
      <c r="C63" s="182" t="s">
        <v>379</v>
      </c>
      <c r="D63" s="184"/>
      <c r="E63" s="184"/>
      <c r="F63" s="184"/>
      <c r="G63" s="184"/>
      <c r="H63" s="183">
        <v>361</v>
      </c>
      <c r="I63" s="184" t="s">
        <v>310</v>
      </c>
      <c r="J63" s="182" t="s">
        <v>380</v>
      </c>
      <c r="K63" s="181" t="s">
        <v>381</v>
      </c>
      <c r="L63" s="194">
        <v>0</v>
      </c>
      <c r="M63" s="194">
        <v>1</v>
      </c>
      <c r="N63" s="194">
        <v>0.02</v>
      </c>
      <c r="O63" s="184" t="s">
        <v>382</v>
      </c>
      <c r="P63" s="186" t="s">
        <v>383</v>
      </c>
      <c r="Q63" s="186"/>
      <c r="R63" s="187" t="s">
        <v>384</v>
      </c>
      <c r="S63" s="195" t="s">
        <v>385</v>
      </c>
      <c r="T63" s="191"/>
      <c r="W63" s="182" t="str" cm="1">
        <f t="array" ref="W63">IFERROR(INDEX(A$761:A$954,MATCH(H63,A$761:A$954,0),0),"Save")</f>
        <v>Save</v>
      </c>
    </row>
    <row r="64" spans="1:23" s="182" customFormat="1" hidden="1" x14ac:dyDescent="0.25">
      <c r="A64" s="182" t="s">
        <v>304</v>
      </c>
      <c r="B64" s="182" t="s">
        <v>386</v>
      </c>
      <c r="C64" s="182" t="s">
        <v>387</v>
      </c>
      <c r="D64" s="184" t="s">
        <v>388</v>
      </c>
      <c r="E64" s="184" t="s">
        <v>307</v>
      </c>
      <c r="F64" s="184" t="s">
        <v>389</v>
      </c>
      <c r="G64" s="184" t="s">
        <v>307</v>
      </c>
      <c r="H64" s="183">
        <v>186</v>
      </c>
      <c r="I64" s="184" t="s">
        <v>310</v>
      </c>
      <c r="J64" s="182" t="s">
        <v>390</v>
      </c>
      <c r="K64" s="181" t="s">
        <v>391</v>
      </c>
      <c r="L64" s="194">
        <v>0</v>
      </c>
      <c r="M64" s="194">
        <v>1</v>
      </c>
      <c r="N64" s="194">
        <v>0.01</v>
      </c>
      <c r="O64" s="184" t="s">
        <v>392</v>
      </c>
      <c r="P64" s="193"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Louisiana does not currently have a ZEV requirement.</v>
      </c>
      <c r="Q64" s="187" t="s">
        <v>393</v>
      </c>
      <c r="R64" s="187" t="s">
        <v>394</v>
      </c>
      <c r="S64" s="196" t="s">
        <v>395</v>
      </c>
      <c r="T64" s="191"/>
      <c r="U64" s="182" t="s">
        <v>377</v>
      </c>
      <c r="W64" s="182" t="str" cm="1">
        <f t="array" ref="W64">IFERROR(INDEX(A$761:A$954,MATCH(H64,A$761:A$954,0),0),"Save")</f>
        <v>Save</v>
      </c>
    </row>
    <row r="65" spans="1:23" s="182" customFormat="1" hidden="1" x14ac:dyDescent="0.25">
      <c r="A65" s="189" t="str">
        <f t="shared" ref="A65:C75" si="17">A$64</f>
        <v>Transportation</v>
      </c>
      <c r="B65" s="189" t="str">
        <f t="shared" si="17"/>
        <v>Electric Vehicle Sales Standard</v>
      </c>
      <c r="C65" s="189" t="str">
        <f t="shared" si="17"/>
        <v>Additional Minimum Required EV Sales Percentage</v>
      </c>
      <c r="D65" s="182" t="s">
        <v>396</v>
      </c>
      <c r="E65" s="182" t="s">
        <v>307</v>
      </c>
      <c r="F65" s="182" t="s">
        <v>397</v>
      </c>
      <c r="G65" s="182" t="s">
        <v>307</v>
      </c>
      <c r="H65" s="183">
        <v>203</v>
      </c>
      <c r="I65" s="191" t="s">
        <v>310</v>
      </c>
      <c r="J65" s="189" t="str">
        <f t="shared" ref="J65:O74" si="18">J$64</f>
        <v>EV Sales Standard</v>
      </c>
      <c r="K65" s="189" t="str">
        <f t="shared" si="18"/>
        <v>trans EV minimum</v>
      </c>
      <c r="L65" s="189">
        <f t="shared" si="18"/>
        <v>0</v>
      </c>
      <c r="M65" s="197">
        <f t="shared" si="18"/>
        <v>1</v>
      </c>
      <c r="N65" s="197">
        <f t="shared" si="18"/>
        <v>0.01</v>
      </c>
      <c r="O65" s="197" t="str">
        <f t="shared" si="18"/>
        <v>% of new vehicles sold</v>
      </c>
      <c r="P65" s="186" t="s">
        <v>398</v>
      </c>
      <c r="Q65" s="197" t="str">
        <f t="shared" ref="Q65:R74" si="19">Q$64</f>
        <v>transportation-sector-main.html#ev-mandate</v>
      </c>
      <c r="R65" s="197" t="str">
        <f t="shared" si="19"/>
        <v>ev-mandate.html</v>
      </c>
      <c r="S65" s="195"/>
      <c r="T65" s="191"/>
      <c r="W65" s="182" t="str" cm="1">
        <f t="array" ref="W65">IFERROR(INDEX(A$761:A$954,MATCH(H65,A$761:A$954,0),0),"Save")</f>
        <v>Save</v>
      </c>
    </row>
    <row r="66" spans="1:23" s="182" customFormat="1" hidden="1" x14ac:dyDescent="0.25">
      <c r="A66" s="189" t="str">
        <f t="shared" si="17"/>
        <v>Transportation</v>
      </c>
      <c r="B66" s="189" t="str">
        <f t="shared" si="17"/>
        <v>Electric Vehicle Sales Standard</v>
      </c>
      <c r="C66" s="189" t="str">
        <f t="shared" si="17"/>
        <v>Additional Minimum Required EV Sales Percentage</v>
      </c>
      <c r="D66" s="182" t="s">
        <v>388</v>
      </c>
      <c r="E66" s="182" t="s">
        <v>334</v>
      </c>
      <c r="F66" s="182" t="s">
        <v>389</v>
      </c>
      <c r="G66" s="182" t="s">
        <v>334</v>
      </c>
      <c r="H66" s="183">
        <v>187</v>
      </c>
      <c r="I66" s="184" t="s">
        <v>310</v>
      </c>
      <c r="J66" s="189" t="str">
        <f t="shared" si="18"/>
        <v>EV Sales Standard</v>
      </c>
      <c r="K66" s="189" t="str">
        <f t="shared" si="18"/>
        <v>trans EV minimum</v>
      </c>
      <c r="L66" s="189">
        <f t="shared" si="18"/>
        <v>0</v>
      </c>
      <c r="M66" s="197">
        <f t="shared" si="18"/>
        <v>1</v>
      </c>
      <c r="N66" s="197">
        <f t="shared" si="18"/>
        <v>0.01</v>
      </c>
      <c r="O66" s="197" t="str">
        <f t="shared" si="18"/>
        <v>% of new vehicles sold</v>
      </c>
      <c r="P66" s="186" t="s">
        <v>399</v>
      </c>
      <c r="Q66" s="197" t="str">
        <f t="shared" si="19"/>
        <v>transportation-sector-main.html#ev-mandate</v>
      </c>
      <c r="R66" s="197" t="str">
        <f t="shared" si="19"/>
        <v>ev-mandate.html</v>
      </c>
      <c r="S66" s="196" t="s">
        <v>400</v>
      </c>
      <c r="T66" s="191"/>
      <c r="W66" s="182" t="str" cm="1">
        <f t="array" ref="W66">IFERROR(INDEX(A$761:A$954,MATCH(H66,A$761:A$954,0),0),"Save")</f>
        <v>Save</v>
      </c>
    </row>
    <row r="67" spans="1:23" s="182" customFormat="1" hidden="1" x14ac:dyDescent="0.25">
      <c r="A67" s="189" t="str">
        <f t="shared" si="17"/>
        <v>Transportation</v>
      </c>
      <c r="B67" s="189" t="str">
        <f t="shared" si="17"/>
        <v>Electric Vehicle Sales Standard</v>
      </c>
      <c r="C67" s="189" t="str">
        <f t="shared" si="17"/>
        <v>Additional Minimum Required EV Sales Percentage</v>
      </c>
      <c r="D67" s="182" t="s">
        <v>396</v>
      </c>
      <c r="E67" s="182" t="s">
        <v>334</v>
      </c>
      <c r="F67" s="182" t="s">
        <v>397</v>
      </c>
      <c r="G67" s="182" t="s">
        <v>334</v>
      </c>
      <c r="H67" s="183">
        <v>191</v>
      </c>
      <c r="I67" s="184" t="s">
        <v>310</v>
      </c>
      <c r="J67" s="189" t="str">
        <f t="shared" si="18"/>
        <v>EV Sales Standard</v>
      </c>
      <c r="K67" s="189" t="str">
        <f t="shared" si="18"/>
        <v>trans EV minimum</v>
      </c>
      <c r="L67" s="189">
        <f t="shared" si="18"/>
        <v>0</v>
      </c>
      <c r="M67" s="197">
        <f t="shared" si="18"/>
        <v>1</v>
      </c>
      <c r="N67" s="197">
        <f t="shared" si="18"/>
        <v>0.01</v>
      </c>
      <c r="O67" s="197" t="str">
        <f t="shared" si="18"/>
        <v>% of new vehicles sold</v>
      </c>
      <c r="P67" s="186" t="s">
        <v>401</v>
      </c>
      <c r="Q67" s="197" t="str">
        <f t="shared" si="19"/>
        <v>transportation-sector-main.html#ev-mandate</v>
      </c>
      <c r="R67" s="197" t="str">
        <f t="shared" si="19"/>
        <v>ev-mandate.html</v>
      </c>
      <c r="S67" s="195"/>
      <c r="T67" s="191"/>
      <c r="W67" s="182" t="str" cm="1">
        <f t="array" ref="W67">IFERROR(INDEX(A$761:A$954,MATCH(H67,A$761:A$954,0),0),"Save")</f>
        <v>Save</v>
      </c>
    </row>
    <row r="68" spans="1:23" s="182" customFormat="1" hidden="1" x14ac:dyDescent="0.25">
      <c r="A68" s="189" t="str">
        <f t="shared" si="17"/>
        <v>Transportation</v>
      </c>
      <c r="B68" s="189" t="str">
        <f t="shared" si="17"/>
        <v>Electric Vehicle Sales Standard</v>
      </c>
      <c r="C68" s="189" t="str">
        <f t="shared" si="17"/>
        <v>Additional Minimum Required EV Sales Percentage</v>
      </c>
      <c r="D68" s="182" t="s">
        <v>388</v>
      </c>
      <c r="E68" s="182" t="s">
        <v>343</v>
      </c>
      <c r="F68" s="182" t="s">
        <v>389</v>
      </c>
      <c r="G68" s="182" t="s">
        <v>402</v>
      </c>
      <c r="H68" s="183">
        <v>496</v>
      </c>
      <c r="I68" s="184" t="s">
        <v>310</v>
      </c>
      <c r="J68" s="189" t="str">
        <f t="shared" si="18"/>
        <v>EV Sales Standard</v>
      </c>
      <c r="K68" s="189" t="str">
        <f t="shared" si="18"/>
        <v>trans EV minimum</v>
      </c>
      <c r="L68" s="189">
        <f t="shared" si="18"/>
        <v>0</v>
      </c>
      <c r="M68" s="197">
        <f t="shared" si="18"/>
        <v>1</v>
      </c>
      <c r="N68" s="197">
        <f t="shared" si="18"/>
        <v>0.01</v>
      </c>
      <c r="O68" s="197" t="str">
        <f t="shared" si="18"/>
        <v>% of new vehicles sold</v>
      </c>
      <c r="P68" s="186" t="s">
        <v>403</v>
      </c>
      <c r="Q68" s="197" t="str">
        <f t="shared" si="19"/>
        <v>transportation-sector-main.html#ev-mandate</v>
      </c>
      <c r="R68" s="197" t="str">
        <f t="shared" si="19"/>
        <v>ev-mandate.html</v>
      </c>
      <c r="S68" s="195"/>
      <c r="T68" s="191"/>
      <c r="W68" s="182" t="str" cm="1">
        <f t="array" ref="W68">IFERROR(INDEX(A$761:A$954,MATCH(H68,A$761:A$954,0),0),"Save")</f>
        <v>Save</v>
      </c>
    </row>
    <row r="69" spans="1:23" s="182" customFormat="1" hidden="1" x14ac:dyDescent="0.25">
      <c r="A69" s="189" t="str">
        <f t="shared" si="17"/>
        <v>Transportation</v>
      </c>
      <c r="B69" s="189" t="str">
        <f t="shared" si="17"/>
        <v>Electric Vehicle Sales Standard</v>
      </c>
      <c r="C69" s="189" t="str">
        <f t="shared" si="17"/>
        <v>Additional Minimum Required EV Sales Percentage</v>
      </c>
      <c r="D69" s="182" t="s">
        <v>396</v>
      </c>
      <c r="E69" s="182" t="s">
        <v>343</v>
      </c>
      <c r="F69" s="182" t="s">
        <v>397</v>
      </c>
      <c r="G69" s="182" t="s">
        <v>402</v>
      </c>
      <c r="H69" s="183">
        <v>497</v>
      </c>
      <c r="I69" s="184" t="s">
        <v>310</v>
      </c>
      <c r="J69" s="189" t="str">
        <f t="shared" si="18"/>
        <v>EV Sales Standard</v>
      </c>
      <c r="K69" s="189" t="str">
        <f t="shared" si="18"/>
        <v>trans EV minimum</v>
      </c>
      <c r="L69" s="189">
        <f t="shared" si="18"/>
        <v>0</v>
      </c>
      <c r="M69" s="197">
        <f t="shared" si="18"/>
        <v>1</v>
      </c>
      <c r="N69" s="197">
        <f t="shared" si="18"/>
        <v>0.01</v>
      </c>
      <c r="O69" s="197" t="str">
        <f t="shared" si="18"/>
        <v>% of new vehicles sold</v>
      </c>
      <c r="P69" s="186" t="s">
        <v>404</v>
      </c>
      <c r="Q69" s="197" t="str">
        <f t="shared" si="19"/>
        <v>transportation-sector-main.html#ev-mandate</v>
      </c>
      <c r="R69" s="197" t="str">
        <f t="shared" si="19"/>
        <v>ev-mandate.html</v>
      </c>
      <c r="S69" s="195"/>
      <c r="T69" s="191"/>
      <c r="W69" s="182" t="str" cm="1">
        <f t="array" ref="W69">IFERROR(INDEX(A$761:A$954,MATCH(H69,A$761:A$954,0),0),"Save")</f>
        <v>Save</v>
      </c>
    </row>
    <row r="70" spans="1:23" s="182" customFormat="1" hidden="1" x14ac:dyDescent="0.25">
      <c r="A70" s="189" t="str">
        <f t="shared" si="17"/>
        <v>Transportation</v>
      </c>
      <c r="B70" s="189" t="str">
        <f t="shared" si="17"/>
        <v>Electric Vehicle Sales Standard</v>
      </c>
      <c r="C70" s="189" t="str">
        <f t="shared" si="17"/>
        <v>Additional Minimum Required EV Sales Percentage</v>
      </c>
      <c r="D70" s="182" t="s">
        <v>388</v>
      </c>
      <c r="E70" s="182" t="s">
        <v>346</v>
      </c>
      <c r="F70" s="182" t="s">
        <v>389</v>
      </c>
      <c r="G70" s="182" t="s">
        <v>405</v>
      </c>
      <c r="H70" s="183">
        <v>498</v>
      </c>
      <c r="I70" s="184" t="s">
        <v>310</v>
      </c>
      <c r="J70" s="189" t="str">
        <f t="shared" si="18"/>
        <v>EV Sales Standard</v>
      </c>
      <c r="K70" s="189" t="str">
        <f t="shared" si="18"/>
        <v>trans EV minimum</v>
      </c>
      <c r="L70" s="189">
        <f t="shared" si="18"/>
        <v>0</v>
      </c>
      <c r="M70" s="197">
        <f t="shared" si="18"/>
        <v>1</v>
      </c>
      <c r="N70" s="197">
        <f t="shared" si="18"/>
        <v>0.01</v>
      </c>
      <c r="O70" s="197" t="str">
        <f t="shared" si="18"/>
        <v>% of new vehicles sold</v>
      </c>
      <c r="P70" s="193"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Louisiana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7" t="str">
        <f t="shared" si="19"/>
        <v>transportation-sector-main.html#ev-mandate</v>
      </c>
      <c r="R70" s="197" t="str">
        <f t="shared" si="19"/>
        <v>ev-mandate.html</v>
      </c>
      <c r="S70" s="195"/>
      <c r="T70" s="191"/>
      <c r="U70" s="195" t="s">
        <v>2013</v>
      </c>
      <c r="W70" s="182" t="str" cm="1">
        <f t="array" ref="W70">IFERROR(INDEX(A$761:A$954,MATCH(H70,A$761:A$954,0),0),"Save")</f>
        <v>Save</v>
      </c>
    </row>
    <row r="71" spans="1:23" s="182" customFormat="1" hidden="1" x14ac:dyDescent="0.25">
      <c r="A71" s="189" t="str">
        <f t="shared" si="17"/>
        <v>Transportation</v>
      </c>
      <c r="B71" s="189" t="str">
        <f t="shared" si="17"/>
        <v>Electric Vehicle Sales Standard</v>
      </c>
      <c r="C71" s="189" t="str">
        <f t="shared" si="17"/>
        <v>Additional Minimum Required EV Sales Percentage</v>
      </c>
      <c r="D71" s="182" t="s">
        <v>396</v>
      </c>
      <c r="E71" s="182" t="s">
        <v>346</v>
      </c>
      <c r="F71" s="182" t="s">
        <v>397</v>
      </c>
      <c r="G71" s="182" t="s">
        <v>405</v>
      </c>
      <c r="H71" s="183">
        <v>499</v>
      </c>
      <c r="I71" s="184" t="s">
        <v>310</v>
      </c>
      <c r="J71" s="189" t="str">
        <f t="shared" si="18"/>
        <v>EV Sales Standard</v>
      </c>
      <c r="K71" s="189" t="str">
        <f t="shared" si="18"/>
        <v>trans EV minimum</v>
      </c>
      <c r="L71" s="189">
        <f t="shared" si="18"/>
        <v>0</v>
      </c>
      <c r="M71" s="197">
        <f t="shared" si="18"/>
        <v>1</v>
      </c>
      <c r="N71" s="197">
        <f t="shared" si="18"/>
        <v>0.01</v>
      </c>
      <c r="O71" s="197" t="str">
        <f t="shared" si="18"/>
        <v>% of new vehicles sold</v>
      </c>
      <c r="P71" s="193"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Louisiana,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7" t="str">
        <f t="shared" si="19"/>
        <v>transportation-sector-main.html#ev-mandate</v>
      </c>
      <c r="R71" s="197" t="str">
        <f t="shared" si="19"/>
        <v>ev-mandate.html</v>
      </c>
      <c r="S71" s="195"/>
      <c r="T71" s="191"/>
      <c r="U71" s="195" t="s">
        <v>2013</v>
      </c>
      <c r="W71" s="182" t="str" cm="1">
        <f t="array" ref="W71">IFERROR(INDEX(A$761:A$954,MATCH(H71,A$761:A$954,0),0),"Save")</f>
        <v>Save</v>
      </c>
    </row>
    <row r="72" spans="1:23" s="182" customFormat="1" hidden="1" x14ac:dyDescent="0.25">
      <c r="A72" s="189" t="str">
        <f t="shared" si="17"/>
        <v>Transportation</v>
      </c>
      <c r="B72" s="189" t="str">
        <f t="shared" si="17"/>
        <v>Electric Vehicle Sales Standard</v>
      </c>
      <c r="C72" s="189" t="str">
        <f t="shared" si="17"/>
        <v>Additional Minimum Required EV Sales Percentage</v>
      </c>
      <c r="D72" s="182" t="s">
        <v>388</v>
      </c>
      <c r="E72" s="182" t="s">
        <v>354</v>
      </c>
      <c r="F72" s="182" t="s">
        <v>389</v>
      </c>
      <c r="G72" s="182" t="s">
        <v>406</v>
      </c>
      <c r="H72" s="183">
        <v>500</v>
      </c>
      <c r="I72" s="184" t="s">
        <v>310</v>
      </c>
      <c r="J72" s="189" t="str">
        <f t="shared" si="18"/>
        <v>EV Sales Standard</v>
      </c>
      <c r="K72" s="189" t="str">
        <f t="shared" si="18"/>
        <v>trans EV minimum</v>
      </c>
      <c r="L72" s="189">
        <f t="shared" si="18"/>
        <v>0</v>
      </c>
      <c r="M72" s="197">
        <f t="shared" si="18"/>
        <v>1</v>
      </c>
      <c r="N72" s="197">
        <f t="shared" si="18"/>
        <v>0.01</v>
      </c>
      <c r="O72" s="197" t="str">
        <f t="shared" si="18"/>
        <v>% of new vehicles sold</v>
      </c>
      <c r="P72" s="186" t="s">
        <v>407</v>
      </c>
      <c r="Q72" s="197" t="str">
        <f t="shared" si="19"/>
        <v>transportation-sector-main.html#ev-mandate</v>
      </c>
      <c r="R72" s="197" t="str">
        <f t="shared" si="19"/>
        <v>ev-mandate.html</v>
      </c>
      <c r="S72" s="198" t="s">
        <v>408</v>
      </c>
      <c r="T72" s="191"/>
      <c r="W72" s="182" t="str" cm="1">
        <f t="array" ref="W72">IFERROR(INDEX(A$761:A$954,MATCH(H72,A$761:A$954,0),0),"Save")</f>
        <v>Save</v>
      </c>
    </row>
    <row r="73" spans="1:23" s="182" customFormat="1" hidden="1" x14ac:dyDescent="0.25">
      <c r="A73" s="189" t="str">
        <f t="shared" si="17"/>
        <v>Transportation</v>
      </c>
      <c r="B73" s="189" t="str">
        <f t="shared" si="17"/>
        <v>Electric Vehicle Sales Standard</v>
      </c>
      <c r="C73" s="189" t="str">
        <f t="shared" si="17"/>
        <v>Additional Minimum Required EV Sales Percentage</v>
      </c>
      <c r="D73" s="182" t="s">
        <v>396</v>
      </c>
      <c r="E73" s="182" t="s">
        <v>354</v>
      </c>
      <c r="F73" s="182" t="s">
        <v>397</v>
      </c>
      <c r="G73" s="182" t="s">
        <v>406</v>
      </c>
      <c r="H73" s="183">
        <v>501</v>
      </c>
      <c r="I73" s="184" t="s">
        <v>310</v>
      </c>
      <c r="J73" s="189" t="str">
        <f t="shared" si="18"/>
        <v>EV Sales Standard</v>
      </c>
      <c r="K73" s="189" t="str">
        <f t="shared" si="18"/>
        <v>trans EV minimum</v>
      </c>
      <c r="L73" s="189">
        <f t="shared" si="18"/>
        <v>0</v>
      </c>
      <c r="M73" s="197">
        <f t="shared" si="18"/>
        <v>1</v>
      </c>
      <c r="N73" s="197">
        <f t="shared" si="18"/>
        <v>0.01</v>
      </c>
      <c r="O73" s="197" t="str">
        <f t="shared" si="18"/>
        <v>% of new vehicles sold</v>
      </c>
      <c r="P73" s="186" t="s">
        <v>409</v>
      </c>
      <c r="Q73" s="197" t="str">
        <f t="shared" si="19"/>
        <v>transportation-sector-main.html#ev-mandate</v>
      </c>
      <c r="R73" s="197" t="str">
        <f t="shared" si="19"/>
        <v>ev-mandate.html</v>
      </c>
      <c r="S73" s="195"/>
      <c r="T73" s="191"/>
      <c r="W73" s="182" t="str" cm="1">
        <f t="array" ref="W73">IFERROR(INDEX(A$761:A$954,MATCH(H73,A$761:A$954,0),0),"Save")</f>
        <v>Save</v>
      </c>
    </row>
    <row r="74" spans="1:23" s="182" customFormat="1" hidden="1" x14ac:dyDescent="0.25">
      <c r="A74" s="189" t="str">
        <f t="shared" si="17"/>
        <v>Transportation</v>
      </c>
      <c r="B74" s="189" t="str">
        <f t="shared" si="17"/>
        <v>Electric Vehicle Sales Standard</v>
      </c>
      <c r="C74" s="189" t="str">
        <f t="shared" si="17"/>
        <v>Additional Minimum Required EV Sales Percentage</v>
      </c>
      <c r="D74" s="182" t="s">
        <v>388</v>
      </c>
      <c r="E74" s="182" t="s">
        <v>362</v>
      </c>
      <c r="F74" s="182" t="s">
        <v>389</v>
      </c>
      <c r="G74" s="182" t="s">
        <v>410</v>
      </c>
      <c r="H74" s="183">
        <v>188</v>
      </c>
      <c r="I74" s="184" t="s">
        <v>310</v>
      </c>
      <c r="J74" s="189" t="str">
        <f t="shared" si="18"/>
        <v>EV Sales Standard</v>
      </c>
      <c r="K74" s="189" t="str">
        <f t="shared" si="18"/>
        <v>trans EV minimum</v>
      </c>
      <c r="L74" s="189">
        <f t="shared" si="18"/>
        <v>0</v>
      </c>
      <c r="M74" s="197">
        <f t="shared" si="18"/>
        <v>1</v>
      </c>
      <c r="N74" s="197">
        <f t="shared" si="18"/>
        <v>0.01</v>
      </c>
      <c r="O74" s="197" t="str">
        <f t="shared" si="18"/>
        <v>% of new vehicles sold</v>
      </c>
      <c r="P74" s="186" t="s">
        <v>411</v>
      </c>
      <c r="Q74" s="197" t="str">
        <f t="shared" si="19"/>
        <v>transportation-sector-main.html#ev-mandate</v>
      </c>
      <c r="R74" s="197" t="str">
        <f t="shared" si="19"/>
        <v>ev-mandate.html</v>
      </c>
      <c r="S74" s="195"/>
      <c r="T74" s="191"/>
      <c r="W74" s="182" t="str" cm="1">
        <f t="array" ref="W74">IFERROR(INDEX(A$761:A$954,MATCH(H74,A$761:A$954,0),0),"Save")</f>
        <v>Save</v>
      </c>
    </row>
    <row r="75" spans="1:23" s="182" customFormat="1" hidden="1" x14ac:dyDescent="0.25">
      <c r="A75" s="189" t="str">
        <f t="shared" si="17"/>
        <v>Transportation</v>
      </c>
      <c r="B75" s="189" t="str">
        <f t="shared" si="17"/>
        <v>Electric Vehicle Sales Standard</v>
      </c>
      <c r="C75" s="189" t="str">
        <f t="shared" si="17"/>
        <v>Additional Minimum Required EV Sales Percentage</v>
      </c>
      <c r="D75" s="182" t="s">
        <v>396</v>
      </c>
      <c r="E75" s="182" t="s">
        <v>362</v>
      </c>
      <c r="F75" s="182" t="s">
        <v>397</v>
      </c>
      <c r="G75" s="182" t="s">
        <v>410</v>
      </c>
      <c r="H75" s="183">
        <v>591</v>
      </c>
      <c r="I75" s="191" t="s">
        <v>332</v>
      </c>
      <c r="J75" s="189" t="str">
        <f>J$64</f>
        <v>EV Sales Standard</v>
      </c>
      <c r="K75" s="189" t="str">
        <f>K$64</f>
        <v>trans EV minimum</v>
      </c>
      <c r="L75" s="192"/>
      <c r="M75" s="192"/>
      <c r="N75" s="192"/>
      <c r="O75" s="184"/>
      <c r="P75" s="186"/>
      <c r="Q75" s="187"/>
      <c r="R75" s="187"/>
      <c r="S75" s="195"/>
      <c r="T75" s="191"/>
      <c r="W75" s="182" t="str" cm="1">
        <f t="array" ref="W75">IFERROR(INDEX(A$761:A$954,MATCH(H75,A$761:A$954,0),0),"Save")</f>
        <v>Save</v>
      </c>
    </row>
    <row r="76" spans="1:23" s="182" customFormat="1" hidden="1" x14ac:dyDescent="0.25">
      <c r="A76" s="182" t="s">
        <v>304</v>
      </c>
      <c r="B76" s="182" t="s">
        <v>412</v>
      </c>
      <c r="C76" s="182" t="s">
        <v>413</v>
      </c>
      <c r="D76" s="184" t="s">
        <v>388</v>
      </c>
      <c r="E76" s="184" t="s">
        <v>307</v>
      </c>
      <c r="F76" s="184" t="s">
        <v>389</v>
      </c>
      <c r="G76" s="184" t="s">
        <v>307</v>
      </c>
      <c r="H76" s="183">
        <v>189</v>
      </c>
      <c r="I76" s="184" t="s">
        <v>310</v>
      </c>
      <c r="J76" s="182" t="s">
        <v>414</v>
      </c>
      <c r="K76" s="181" t="s">
        <v>415</v>
      </c>
      <c r="L76" s="194">
        <v>0</v>
      </c>
      <c r="M76" s="194">
        <v>0.5</v>
      </c>
      <c r="N76" s="194">
        <v>0.01</v>
      </c>
      <c r="O76" s="187" t="s">
        <v>416</v>
      </c>
      <c r="P76" s="193"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data.As of late 2020, there is an additional state subsidy of $2500.</v>
      </c>
      <c r="Q76" s="187" t="s">
        <v>417</v>
      </c>
      <c r="R76" s="187" t="s">
        <v>418</v>
      </c>
      <c r="S76" s="195" t="s">
        <v>419</v>
      </c>
      <c r="T76" s="191"/>
      <c r="U76" s="182" t="s">
        <v>2014</v>
      </c>
      <c r="W76" s="182" t="str" cm="1">
        <f t="array" ref="W76">IFERROR(INDEX(A$761:A$954,MATCH(H76,A$761:A$954,0),0),"Save")</f>
        <v>Save</v>
      </c>
    </row>
    <row r="77" spans="1:23" hidden="1" x14ac:dyDescent="0.25">
      <c r="A77" s="189" t="str">
        <f t="shared" ref="A77:C87" si="20">A$76</f>
        <v>Transportation</v>
      </c>
      <c r="B77" s="189" t="str">
        <f t="shared" si="20"/>
        <v>Electric Vehicle Subsidy</v>
      </c>
      <c r="C77" s="189" t="str">
        <f t="shared" si="20"/>
        <v>Additional EV Subsidy Percentage</v>
      </c>
      <c r="D77" s="182" t="s">
        <v>396</v>
      </c>
      <c r="E77" s="182" t="s">
        <v>307</v>
      </c>
      <c r="F77" s="182" t="s">
        <v>397</v>
      </c>
      <c r="G77" s="182" t="s">
        <v>307</v>
      </c>
      <c r="H77" s="43">
        <v>592</v>
      </c>
      <c r="I77" s="191" t="s">
        <v>332</v>
      </c>
      <c r="J77" s="189" t="str">
        <f t="shared" ref="J77:K87" si="21">J$76</f>
        <v>EV Subsidy</v>
      </c>
      <c r="K77" s="199" t="str">
        <f t="shared" si="21"/>
        <v>trans EV subsidy</v>
      </c>
      <c r="L77" s="200"/>
      <c r="M77" s="200"/>
      <c r="N77" s="200"/>
      <c r="O77" s="200"/>
      <c r="P77" s="201"/>
      <c r="Q77" s="200"/>
      <c r="R77" s="200"/>
      <c r="S77" s="202"/>
      <c r="W77" s="182" t="str" cm="1">
        <f t="array" ref="W77">IFERROR(INDEX(A$761:A$954,MATCH(H77,A$761:A$954,0),0),"Save")</f>
        <v>Save</v>
      </c>
    </row>
    <row r="78" spans="1:23" hidden="1" x14ac:dyDescent="0.25">
      <c r="A78" s="189" t="str">
        <f t="shared" si="20"/>
        <v>Transportation</v>
      </c>
      <c r="B78" s="189" t="str">
        <f t="shared" si="20"/>
        <v>Electric Vehicle Subsidy</v>
      </c>
      <c r="C78" s="189" t="str">
        <f t="shared" si="20"/>
        <v>Additional EV Subsidy Percentage</v>
      </c>
      <c r="D78" s="182" t="s">
        <v>388</v>
      </c>
      <c r="E78" s="182" t="s">
        <v>334</v>
      </c>
      <c r="F78" s="182" t="s">
        <v>389</v>
      </c>
      <c r="G78" s="182" t="s">
        <v>334</v>
      </c>
      <c r="H78" s="43">
        <v>593</v>
      </c>
      <c r="I78" s="191" t="s">
        <v>332</v>
      </c>
      <c r="J78" s="189" t="str">
        <f t="shared" si="21"/>
        <v>EV Subsidy</v>
      </c>
      <c r="K78" s="199" t="str">
        <f t="shared" si="21"/>
        <v>trans EV subsidy</v>
      </c>
      <c r="L78" s="200"/>
      <c r="M78" s="200"/>
      <c r="N78" s="200"/>
      <c r="O78" s="200"/>
      <c r="P78" s="201"/>
      <c r="Q78" s="200"/>
      <c r="R78" s="200"/>
      <c r="S78" s="202"/>
      <c r="W78" s="182" t="str" cm="1">
        <f t="array" ref="W78">IFERROR(INDEX(A$761:A$954,MATCH(H78,A$761:A$954,0),0),"Save")</f>
        <v>Save</v>
      </c>
    </row>
    <row r="79" spans="1:23" hidden="1" x14ac:dyDescent="0.25">
      <c r="A79" s="189" t="str">
        <f t="shared" si="20"/>
        <v>Transportation</v>
      </c>
      <c r="B79" s="189" t="str">
        <f t="shared" si="20"/>
        <v>Electric Vehicle Subsidy</v>
      </c>
      <c r="C79" s="189" t="str">
        <f t="shared" si="20"/>
        <v>Additional EV Subsidy Percentage</v>
      </c>
      <c r="D79" s="182" t="s">
        <v>396</v>
      </c>
      <c r="E79" s="182" t="s">
        <v>334</v>
      </c>
      <c r="F79" s="182" t="s">
        <v>397</v>
      </c>
      <c r="G79" s="182" t="s">
        <v>334</v>
      </c>
      <c r="H79" s="43">
        <v>594</v>
      </c>
      <c r="I79" s="191" t="s">
        <v>332</v>
      </c>
      <c r="J79" s="189" t="str">
        <f t="shared" si="21"/>
        <v>EV Subsidy</v>
      </c>
      <c r="K79" s="199" t="str">
        <f t="shared" si="21"/>
        <v>trans EV subsidy</v>
      </c>
      <c r="L79" s="200"/>
      <c r="M79" s="200"/>
      <c r="N79" s="200"/>
      <c r="O79" s="200"/>
      <c r="P79" s="201"/>
      <c r="Q79" s="200"/>
      <c r="R79" s="200"/>
      <c r="S79" s="202"/>
      <c r="W79" s="182" t="str" cm="1">
        <f t="array" ref="W79">IFERROR(INDEX(A$761:A$954,MATCH(H79,A$761:A$954,0),0),"Save")</f>
        <v>Save</v>
      </c>
    </row>
    <row r="80" spans="1:23" hidden="1" x14ac:dyDescent="0.25">
      <c r="A80" s="189" t="str">
        <f t="shared" si="20"/>
        <v>Transportation</v>
      </c>
      <c r="B80" s="189" t="str">
        <f t="shared" si="20"/>
        <v>Electric Vehicle Subsidy</v>
      </c>
      <c r="C80" s="189" t="str">
        <f t="shared" si="20"/>
        <v>Additional EV Subsidy Percentage</v>
      </c>
      <c r="D80" s="182" t="s">
        <v>388</v>
      </c>
      <c r="E80" s="182" t="s">
        <v>343</v>
      </c>
      <c r="F80" s="182" t="s">
        <v>389</v>
      </c>
      <c r="G80" s="182" t="s">
        <v>402</v>
      </c>
      <c r="H80" s="43">
        <v>595</v>
      </c>
      <c r="I80" s="191" t="s">
        <v>332</v>
      </c>
      <c r="J80" s="189" t="str">
        <f t="shared" si="21"/>
        <v>EV Subsidy</v>
      </c>
      <c r="K80" s="199" t="str">
        <f t="shared" si="21"/>
        <v>trans EV subsidy</v>
      </c>
      <c r="L80" s="200"/>
      <c r="M80" s="200"/>
      <c r="N80" s="200"/>
      <c r="O80" s="200"/>
      <c r="P80" s="201"/>
      <c r="Q80" s="200"/>
      <c r="R80" s="200"/>
      <c r="S80" s="202"/>
      <c r="W80" s="182" t="str" cm="1">
        <f t="array" ref="W80">IFERROR(INDEX(A$761:A$954,MATCH(H80,A$761:A$954,0),0),"Save")</f>
        <v>Save</v>
      </c>
    </row>
    <row r="81" spans="1:23" hidden="1" x14ac:dyDescent="0.25">
      <c r="A81" s="189" t="str">
        <f t="shared" si="20"/>
        <v>Transportation</v>
      </c>
      <c r="B81" s="189" t="str">
        <f t="shared" si="20"/>
        <v>Electric Vehicle Subsidy</v>
      </c>
      <c r="C81" s="189" t="str">
        <f t="shared" si="20"/>
        <v>Additional EV Subsidy Percentage</v>
      </c>
      <c r="D81" s="182" t="s">
        <v>396</v>
      </c>
      <c r="E81" s="182" t="s">
        <v>343</v>
      </c>
      <c r="F81" s="182" t="s">
        <v>397</v>
      </c>
      <c r="G81" s="182" t="s">
        <v>402</v>
      </c>
      <c r="H81" s="43">
        <v>596</v>
      </c>
      <c r="I81" s="191" t="s">
        <v>332</v>
      </c>
      <c r="J81" s="189" t="str">
        <f t="shared" si="21"/>
        <v>EV Subsidy</v>
      </c>
      <c r="K81" s="199" t="str">
        <f t="shared" si="21"/>
        <v>trans EV subsidy</v>
      </c>
      <c r="L81" s="200"/>
      <c r="M81" s="200"/>
      <c r="N81" s="200"/>
      <c r="O81" s="200"/>
      <c r="P81" s="201"/>
      <c r="Q81" s="200"/>
      <c r="R81" s="200"/>
      <c r="S81" s="202"/>
      <c r="W81" s="182" t="str" cm="1">
        <f t="array" ref="W81">IFERROR(INDEX(A$761:A$954,MATCH(H81,A$761:A$954,0),0),"Save")</f>
        <v>Save</v>
      </c>
    </row>
    <row r="82" spans="1:23" hidden="1" x14ac:dyDescent="0.25">
      <c r="A82" s="189" t="str">
        <f t="shared" si="20"/>
        <v>Transportation</v>
      </c>
      <c r="B82" s="189" t="str">
        <f t="shared" si="20"/>
        <v>Electric Vehicle Subsidy</v>
      </c>
      <c r="C82" s="189" t="str">
        <f t="shared" si="20"/>
        <v>Additional EV Subsidy Percentage</v>
      </c>
      <c r="D82" s="182" t="s">
        <v>388</v>
      </c>
      <c r="E82" s="182" t="s">
        <v>346</v>
      </c>
      <c r="F82" s="182" t="s">
        <v>389</v>
      </c>
      <c r="G82" s="182" t="s">
        <v>405</v>
      </c>
      <c r="H82" s="43">
        <v>597</v>
      </c>
      <c r="I82" s="191" t="s">
        <v>332</v>
      </c>
      <c r="J82" s="189" t="str">
        <f t="shared" si="21"/>
        <v>EV Subsidy</v>
      </c>
      <c r="K82" s="199" t="str">
        <f t="shared" si="21"/>
        <v>trans EV subsidy</v>
      </c>
      <c r="L82" s="200"/>
      <c r="M82" s="200"/>
      <c r="N82" s="200"/>
      <c r="O82" s="200"/>
      <c r="P82" s="201"/>
      <c r="Q82" s="200"/>
      <c r="R82" s="200"/>
      <c r="S82" s="202"/>
      <c r="W82" s="182" t="str" cm="1">
        <f t="array" ref="W82">IFERROR(INDEX(A$761:A$954,MATCH(H82,A$761:A$954,0),0),"Save")</f>
        <v>Save</v>
      </c>
    </row>
    <row r="83" spans="1:23" hidden="1" x14ac:dyDescent="0.25">
      <c r="A83" s="189" t="str">
        <f t="shared" si="20"/>
        <v>Transportation</v>
      </c>
      <c r="B83" s="189" t="str">
        <f t="shared" si="20"/>
        <v>Electric Vehicle Subsidy</v>
      </c>
      <c r="C83" s="189" t="str">
        <f t="shared" si="20"/>
        <v>Additional EV Subsidy Percentage</v>
      </c>
      <c r="D83" s="182" t="s">
        <v>396</v>
      </c>
      <c r="E83" s="182" t="s">
        <v>346</v>
      </c>
      <c r="F83" s="182" t="s">
        <v>397</v>
      </c>
      <c r="G83" s="182" t="s">
        <v>405</v>
      </c>
      <c r="H83" s="43">
        <v>598</v>
      </c>
      <c r="I83" s="191" t="s">
        <v>332</v>
      </c>
      <c r="J83" s="189" t="str">
        <f t="shared" si="21"/>
        <v>EV Subsidy</v>
      </c>
      <c r="K83" s="199" t="str">
        <f t="shared" si="21"/>
        <v>trans EV subsidy</v>
      </c>
      <c r="L83" s="200"/>
      <c r="M83" s="200"/>
      <c r="N83" s="200"/>
      <c r="O83" s="200"/>
      <c r="P83" s="201"/>
      <c r="Q83" s="200"/>
      <c r="R83" s="200"/>
      <c r="S83" s="202"/>
      <c r="W83" s="182" t="str" cm="1">
        <f t="array" ref="W83">IFERROR(INDEX(A$761:A$954,MATCH(H83,A$761:A$954,0),0),"Save")</f>
        <v>Save</v>
      </c>
    </row>
    <row r="84" spans="1:23" hidden="1" x14ac:dyDescent="0.25">
      <c r="A84" s="189" t="str">
        <f t="shared" si="20"/>
        <v>Transportation</v>
      </c>
      <c r="B84" s="189" t="str">
        <f t="shared" si="20"/>
        <v>Electric Vehicle Subsidy</v>
      </c>
      <c r="C84" s="189" t="str">
        <f t="shared" si="20"/>
        <v>Additional EV Subsidy Percentage</v>
      </c>
      <c r="D84" s="182" t="s">
        <v>388</v>
      </c>
      <c r="E84" s="182" t="s">
        <v>354</v>
      </c>
      <c r="F84" s="182" t="s">
        <v>389</v>
      </c>
      <c r="G84" s="182" t="s">
        <v>406</v>
      </c>
      <c r="H84" s="43">
        <v>599</v>
      </c>
      <c r="I84" s="191" t="s">
        <v>332</v>
      </c>
      <c r="J84" s="189" t="str">
        <f t="shared" si="21"/>
        <v>EV Subsidy</v>
      </c>
      <c r="K84" s="199" t="str">
        <f t="shared" si="21"/>
        <v>trans EV subsidy</v>
      </c>
      <c r="L84" s="200"/>
      <c r="M84" s="200"/>
      <c r="N84" s="200"/>
      <c r="O84" s="200"/>
      <c r="P84" s="201"/>
      <c r="Q84" s="200"/>
      <c r="R84" s="200"/>
      <c r="S84" s="202"/>
      <c r="W84" s="182" t="str" cm="1">
        <f t="array" ref="W84">IFERROR(INDEX(A$761:A$954,MATCH(H84,A$761:A$954,0),0),"Save")</f>
        <v>Save</v>
      </c>
    </row>
    <row r="85" spans="1:23" hidden="1" x14ac:dyDescent="0.25">
      <c r="A85" s="189" t="str">
        <f t="shared" si="20"/>
        <v>Transportation</v>
      </c>
      <c r="B85" s="189" t="str">
        <f t="shared" si="20"/>
        <v>Electric Vehicle Subsidy</v>
      </c>
      <c r="C85" s="189" t="str">
        <f t="shared" si="20"/>
        <v>Additional EV Subsidy Percentage</v>
      </c>
      <c r="D85" s="182" t="s">
        <v>396</v>
      </c>
      <c r="E85" s="182" t="s">
        <v>354</v>
      </c>
      <c r="F85" s="182" t="s">
        <v>397</v>
      </c>
      <c r="G85" s="182" t="s">
        <v>406</v>
      </c>
      <c r="H85" s="43">
        <v>600</v>
      </c>
      <c r="I85" s="191" t="s">
        <v>332</v>
      </c>
      <c r="J85" s="189" t="str">
        <f t="shared" si="21"/>
        <v>EV Subsidy</v>
      </c>
      <c r="K85" s="199" t="str">
        <f t="shared" si="21"/>
        <v>trans EV subsidy</v>
      </c>
      <c r="L85" s="200"/>
      <c r="M85" s="200"/>
      <c r="N85" s="200"/>
      <c r="O85" s="200"/>
      <c r="P85" s="201"/>
      <c r="Q85" s="200"/>
      <c r="R85" s="200"/>
      <c r="S85" s="202"/>
      <c r="W85" s="182" t="str" cm="1">
        <f t="array" ref="W85">IFERROR(INDEX(A$761:A$954,MATCH(H85,A$761:A$954,0),0),"Save")</f>
        <v>Save</v>
      </c>
    </row>
    <row r="86" spans="1:23" hidden="1" x14ac:dyDescent="0.25">
      <c r="A86" s="189" t="str">
        <f t="shared" si="20"/>
        <v>Transportation</v>
      </c>
      <c r="B86" s="189" t="str">
        <f t="shared" si="20"/>
        <v>Electric Vehicle Subsidy</v>
      </c>
      <c r="C86" s="189" t="str">
        <f t="shared" si="20"/>
        <v>Additional EV Subsidy Percentage</v>
      </c>
      <c r="D86" s="182" t="s">
        <v>388</v>
      </c>
      <c r="E86" s="182" t="s">
        <v>362</v>
      </c>
      <c r="F86" s="182" t="s">
        <v>389</v>
      </c>
      <c r="G86" s="182" t="s">
        <v>410</v>
      </c>
      <c r="H86" s="43">
        <v>601</v>
      </c>
      <c r="I86" s="191" t="s">
        <v>332</v>
      </c>
      <c r="J86" s="189" t="str">
        <f t="shared" si="21"/>
        <v>EV Subsidy</v>
      </c>
      <c r="K86" s="199" t="str">
        <f t="shared" si="21"/>
        <v>trans EV subsidy</v>
      </c>
      <c r="L86" s="200"/>
      <c r="M86" s="200"/>
      <c r="N86" s="200"/>
      <c r="O86" s="200"/>
      <c r="P86" s="201"/>
      <c r="Q86" s="200"/>
      <c r="R86" s="200"/>
      <c r="S86" s="202"/>
      <c r="W86" s="182" t="str" cm="1">
        <f t="array" ref="W86">IFERROR(INDEX(A$761:A$954,MATCH(H86,A$761:A$954,0),0),"Save")</f>
        <v>Save</v>
      </c>
    </row>
    <row r="87" spans="1:23" hidden="1" x14ac:dyDescent="0.25">
      <c r="A87" s="189" t="str">
        <f t="shared" si="20"/>
        <v>Transportation</v>
      </c>
      <c r="B87" s="189" t="str">
        <f t="shared" si="20"/>
        <v>Electric Vehicle Subsidy</v>
      </c>
      <c r="C87" s="189" t="str">
        <f t="shared" si="20"/>
        <v>Additional EV Subsidy Percentage</v>
      </c>
      <c r="D87" s="182" t="s">
        <v>396</v>
      </c>
      <c r="E87" s="182" t="s">
        <v>362</v>
      </c>
      <c r="F87" s="182" t="s">
        <v>397</v>
      </c>
      <c r="G87" s="182" t="s">
        <v>410</v>
      </c>
      <c r="H87" s="43">
        <v>602</v>
      </c>
      <c r="I87" s="191" t="s">
        <v>332</v>
      </c>
      <c r="J87" s="189" t="str">
        <f t="shared" si="21"/>
        <v>EV Subsidy</v>
      </c>
      <c r="K87" s="199" t="str">
        <f t="shared" si="21"/>
        <v>trans EV subsidy</v>
      </c>
      <c r="L87" s="200"/>
      <c r="M87" s="200"/>
      <c r="N87" s="200"/>
      <c r="O87" s="200"/>
      <c r="P87" s="201"/>
      <c r="Q87" s="200"/>
      <c r="R87" s="200"/>
      <c r="S87" s="202"/>
      <c r="W87" s="182" t="str" cm="1">
        <f t="array" ref="W87">IFERROR(INDEX(A$761:A$954,MATCH(H87,A$761:A$954,0),0),"Save")</f>
        <v>Save</v>
      </c>
    </row>
    <row r="88" spans="1:23" hidden="1" x14ac:dyDescent="0.25">
      <c r="A88" s="181" t="s">
        <v>304</v>
      </c>
      <c r="B88" s="181" t="s">
        <v>420</v>
      </c>
      <c r="C88" s="181" t="s">
        <v>421</v>
      </c>
      <c r="D88" s="184"/>
      <c r="E88" s="184"/>
      <c r="F88" s="184"/>
      <c r="G88" s="184"/>
      <c r="H88" s="43">
        <v>1</v>
      </c>
      <c r="I88" s="184" t="s">
        <v>310</v>
      </c>
      <c r="J88" s="43" t="s">
        <v>420</v>
      </c>
      <c r="K88" s="181" t="s">
        <v>422</v>
      </c>
      <c r="L88" s="203">
        <v>0</v>
      </c>
      <c r="M88" s="203">
        <v>1</v>
      </c>
      <c r="N88" s="204">
        <v>0.02</v>
      </c>
      <c r="O88" s="184" t="s">
        <v>423</v>
      </c>
      <c r="P88" s="186" t="s">
        <v>424</v>
      </c>
      <c r="Q88" s="184" t="s">
        <v>425</v>
      </c>
      <c r="R88" s="191" t="s">
        <v>426</v>
      </c>
      <c r="S88" s="205" t="s">
        <v>427</v>
      </c>
      <c r="T88" s="184" t="s">
        <v>428</v>
      </c>
      <c r="W88" s="182" t="str" cm="1">
        <f t="array" ref="W88">IFERROR(INDEX(A$761:A$954,MATCH(H88,A$761:A$954,0),0),"Save")</f>
        <v>Save</v>
      </c>
    </row>
    <row r="89" spans="1:23" hidden="1" x14ac:dyDescent="0.25">
      <c r="A89" s="181" t="s">
        <v>304</v>
      </c>
      <c r="B89" s="181" t="s">
        <v>429</v>
      </c>
      <c r="C89" s="181" t="s">
        <v>430</v>
      </c>
      <c r="D89" s="184" t="s">
        <v>388</v>
      </c>
      <c r="E89" s="184" t="s">
        <v>307</v>
      </c>
      <c r="F89" s="184" t="s">
        <v>389</v>
      </c>
      <c r="G89" s="184" t="s">
        <v>307</v>
      </c>
      <c r="H89" s="43">
        <v>362</v>
      </c>
      <c r="I89" s="191" t="s">
        <v>310</v>
      </c>
      <c r="J89" s="43" t="s">
        <v>431</v>
      </c>
      <c r="K89" s="181" t="s">
        <v>432</v>
      </c>
      <c r="L89" s="203">
        <v>0</v>
      </c>
      <c r="M89" s="203">
        <f>ROUND(MaxBoundCalculations!B88,1)</f>
        <v>1</v>
      </c>
      <c r="N89" s="203">
        <v>0.01</v>
      </c>
      <c r="O89" s="184" t="s">
        <v>433</v>
      </c>
      <c r="P89" s="186" t="s">
        <v>434</v>
      </c>
      <c r="Q89" s="184" t="s">
        <v>435</v>
      </c>
      <c r="R89" s="191" t="s">
        <v>436</v>
      </c>
      <c r="S89" s="206" t="s">
        <v>437</v>
      </c>
      <c r="T89" s="184" t="s">
        <v>438</v>
      </c>
      <c r="W89" s="182" t="str" cm="1">
        <f t="array" ref="W89">IFERROR(INDEX(A$761:A$954,MATCH(H89,A$761:A$954,0),0),"Save")</f>
        <v>Save</v>
      </c>
    </row>
    <row r="90" spans="1:23" hidden="1" x14ac:dyDescent="0.25">
      <c r="A90" s="189" t="str">
        <f t="shared" ref="A90:C100" si="22">A$89</f>
        <v>Transportation</v>
      </c>
      <c r="B90" s="189" t="str">
        <f t="shared" si="22"/>
        <v>Fuel Economy Standard</v>
      </c>
      <c r="C90" s="189" t="str">
        <f t="shared" si="22"/>
        <v>Percentage Additional Improvement of Fuel Economy Std</v>
      </c>
      <c r="D90" s="184" t="s">
        <v>396</v>
      </c>
      <c r="E90" s="184" t="s">
        <v>307</v>
      </c>
      <c r="F90" s="184" t="s">
        <v>397</v>
      </c>
      <c r="G90" s="184" t="s">
        <v>307</v>
      </c>
      <c r="H90" s="43">
        <v>363</v>
      </c>
      <c r="I90" s="191" t="s">
        <v>310</v>
      </c>
      <c r="J90" s="207" t="str">
        <f t="shared" ref="J90:O90" si="23">J$89</f>
        <v>Vehicle Fuel Economy Standards</v>
      </c>
      <c r="K90" s="207" t="str">
        <f t="shared" si="23"/>
        <v>trans fuel economy standards</v>
      </c>
      <c r="L90" s="190">
        <f t="shared" si="23"/>
        <v>0</v>
      </c>
      <c r="M90" s="190">
        <f t="shared" si="23"/>
        <v>1</v>
      </c>
      <c r="N90" s="190">
        <f t="shared" si="23"/>
        <v>0.01</v>
      </c>
      <c r="O90" s="189" t="str">
        <f t="shared" si="23"/>
        <v>% increase in miles/gal</v>
      </c>
      <c r="P90" s="186" t="s">
        <v>439</v>
      </c>
      <c r="Q90" s="189" t="str">
        <f>Q$89</f>
        <v>transportation-sector-main.html#fuel-econ-std</v>
      </c>
      <c r="R90" s="189" t="str">
        <f>R$89</f>
        <v>fuel-economy-standard.html</v>
      </c>
      <c r="S90" s="208"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09" t="str">
        <f>T$89</f>
        <v>National Research Council, 2013, "Transitions to Alternative Vehicles and Fuels", https://www.nap.edu/catalog/18264/transitions-to-alternative-vehicles-and-fuels, Table 2.9, Fuel economy test mpg.</v>
      </c>
      <c r="W90" s="182" t="str" cm="1">
        <f t="array" ref="W90">IFERROR(INDEX(A$761:A$954,MATCH(H90,A$761:A$954,0),0),"Save")</f>
        <v>Save</v>
      </c>
    </row>
    <row r="91" spans="1:23" hidden="1" x14ac:dyDescent="0.25">
      <c r="A91" s="189" t="str">
        <f t="shared" si="22"/>
        <v>Transportation</v>
      </c>
      <c r="B91" s="189" t="str">
        <f t="shared" si="22"/>
        <v>Fuel Economy Standard</v>
      </c>
      <c r="C91" s="189" t="str">
        <f t="shared" si="22"/>
        <v>Percentage Additional Improvement of Fuel Economy Std</v>
      </c>
      <c r="D91" s="184" t="s">
        <v>388</v>
      </c>
      <c r="E91" s="184" t="s">
        <v>334</v>
      </c>
      <c r="F91" s="184" t="s">
        <v>389</v>
      </c>
      <c r="G91" s="184" t="s">
        <v>334</v>
      </c>
      <c r="H91" s="43">
        <v>364</v>
      </c>
      <c r="I91" s="191" t="s">
        <v>310</v>
      </c>
      <c r="J91" s="207" t="str">
        <f t="shared" ref="J91:L99" si="24">J$89</f>
        <v>Vehicle Fuel Economy Standards</v>
      </c>
      <c r="K91" s="207" t="str">
        <f t="shared" si="24"/>
        <v>trans fuel economy standards</v>
      </c>
      <c r="L91" s="190">
        <f t="shared" si="24"/>
        <v>0</v>
      </c>
      <c r="M91" s="194">
        <v>0.66</v>
      </c>
      <c r="N91" s="190">
        <f t="shared" ref="N91:O99" si="25">N$89</f>
        <v>0.01</v>
      </c>
      <c r="O91" s="189" t="str">
        <f t="shared" si="25"/>
        <v>% increase in miles/gal</v>
      </c>
      <c r="P91" s="186" t="s">
        <v>440</v>
      </c>
      <c r="Q91" s="189" t="str">
        <f t="shared" ref="Q91:R99" si="26">Q$89</f>
        <v>transportation-sector-main.html#fuel-econ-std</v>
      </c>
      <c r="R91" s="189" t="str">
        <f t="shared" si="26"/>
        <v>fuel-economy-standard.html</v>
      </c>
      <c r="S91" s="206" t="s">
        <v>441</v>
      </c>
      <c r="T91" s="184" t="s">
        <v>442</v>
      </c>
      <c r="W91" s="182" t="str" cm="1">
        <f t="array" ref="W91">IFERROR(INDEX(A$761:A$954,MATCH(H91,A$761:A$954,0),0),"Save")</f>
        <v>Save</v>
      </c>
    </row>
    <row r="92" spans="1:23" hidden="1" x14ac:dyDescent="0.25">
      <c r="A92" s="189" t="str">
        <f t="shared" si="22"/>
        <v>Transportation</v>
      </c>
      <c r="B92" s="189" t="str">
        <f t="shared" si="22"/>
        <v>Fuel Economy Standard</v>
      </c>
      <c r="C92" s="189" t="str">
        <f t="shared" si="22"/>
        <v>Percentage Additional Improvement of Fuel Economy Std</v>
      </c>
      <c r="D92" s="184" t="s">
        <v>396</v>
      </c>
      <c r="E92" s="184" t="s">
        <v>334</v>
      </c>
      <c r="F92" s="184" t="s">
        <v>397</v>
      </c>
      <c r="G92" s="184" t="s">
        <v>334</v>
      </c>
      <c r="H92" s="43">
        <v>365</v>
      </c>
      <c r="I92" s="191" t="s">
        <v>310</v>
      </c>
      <c r="J92" s="207" t="str">
        <f t="shared" si="24"/>
        <v>Vehicle Fuel Economy Standards</v>
      </c>
      <c r="K92" s="207" t="str">
        <f t="shared" si="24"/>
        <v>trans fuel economy standards</v>
      </c>
      <c r="L92" s="190">
        <f t="shared" si="24"/>
        <v>0</v>
      </c>
      <c r="M92" s="190">
        <f>M$91</f>
        <v>0.66</v>
      </c>
      <c r="N92" s="190">
        <f t="shared" si="25"/>
        <v>0.01</v>
      </c>
      <c r="O92" s="189" t="str">
        <f t="shared" si="25"/>
        <v>% increase in miles/gal</v>
      </c>
      <c r="P92" s="186" t="s">
        <v>443</v>
      </c>
      <c r="Q92" s="189" t="str">
        <f t="shared" si="26"/>
        <v>transportation-sector-main.html#fuel-econ-std</v>
      </c>
      <c r="R92" s="189" t="str">
        <f t="shared" si="26"/>
        <v>fuel-economy-standard.html</v>
      </c>
      <c r="S92" s="210"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09" t="str">
        <f>T$89</f>
        <v>National Research Council, 2013, "Transitions to Alternative Vehicles and Fuels", https://www.nap.edu/catalog/18264/transitions-to-alternative-vehicles-and-fuels, Table 2.9, Fuel economy test mpg.</v>
      </c>
      <c r="W92" s="182" t="str" cm="1">
        <f t="array" ref="W92">IFERROR(INDEX(A$761:A$954,MATCH(H92,A$761:A$954,0),0),"Save")</f>
        <v>Save</v>
      </c>
    </row>
    <row r="93" spans="1:23" hidden="1" x14ac:dyDescent="0.25">
      <c r="A93" s="189" t="str">
        <f t="shared" si="22"/>
        <v>Transportation</v>
      </c>
      <c r="B93" s="189" t="str">
        <f t="shared" si="22"/>
        <v>Fuel Economy Standard</v>
      </c>
      <c r="C93" s="189" t="str">
        <f t="shared" si="22"/>
        <v>Percentage Additional Improvement of Fuel Economy Std</v>
      </c>
      <c r="D93" s="184" t="s">
        <v>388</v>
      </c>
      <c r="E93" s="184" t="s">
        <v>343</v>
      </c>
      <c r="F93" s="184" t="s">
        <v>389</v>
      </c>
      <c r="G93" s="184" t="s">
        <v>402</v>
      </c>
      <c r="H93" s="43">
        <v>366</v>
      </c>
      <c r="I93" s="191" t="s">
        <v>310</v>
      </c>
      <c r="J93" s="207" t="str">
        <f t="shared" si="24"/>
        <v>Vehicle Fuel Economy Standards</v>
      </c>
      <c r="K93" s="207" t="str">
        <f t="shared" si="24"/>
        <v>trans fuel economy standards</v>
      </c>
      <c r="L93" s="190">
        <f t="shared" si="24"/>
        <v>0</v>
      </c>
      <c r="M93" s="194">
        <v>0.54</v>
      </c>
      <c r="N93" s="190">
        <f t="shared" si="25"/>
        <v>0.01</v>
      </c>
      <c r="O93" s="189" t="str">
        <f t="shared" si="25"/>
        <v>% increase in miles/gal</v>
      </c>
      <c r="P93" s="201" t="s">
        <v>444</v>
      </c>
      <c r="Q93" s="189" t="str">
        <f t="shared" si="26"/>
        <v>transportation-sector-main.html#fuel-econ-std</v>
      </c>
      <c r="R93" s="189" t="str">
        <f t="shared" si="26"/>
        <v>fuel-economy-standard.html</v>
      </c>
      <c r="S93" s="205" t="s">
        <v>445</v>
      </c>
      <c r="T93" s="184" t="s">
        <v>446</v>
      </c>
      <c r="W93" s="182" t="str" cm="1">
        <f t="array" ref="W93">IFERROR(INDEX(A$761:A$954,MATCH(H93,A$761:A$954,0),0),"Save")</f>
        <v>Save</v>
      </c>
    </row>
    <row r="94" spans="1:23" hidden="1" x14ac:dyDescent="0.25">
      <c r="A94" s="189" t="str">
        <f t="shared" si="22"/>
        <v>Transportation</v>
      </c>
      <c r="B94" s="189" t="str">
        <f t="shared" si="22"/>
        <v>Fuel Economy Standard</v>
      </c>
      <c r="C94" s="189" t="str">
        <f t="shared" si="22"/>
        <v>Percentage Additional Improvement of Fuel Economy Std</v>
      </c>
      <c r="D94" s="184" t="s">
        <v>396</v>
      </c>
      <c r="E94" s="184" t="s">
        <v>343</v>
      </c>
      <c r="F94" s="184" t="s">
        <v>397</v>
      </c>
      <c r="G94" s="184" t="s">
        <v>402</v>
      </c>
      <c r="H94" s="43">
        <v>367</v>
      </c>
      <c r="I94" s="191" t="s">
        <v>310</v>
      </c>
      <c r="J94" s="207" t="str">
        <f t="shared" si="24"/>
        <v>Vehicle Fuel Economy Standards</v>
      </c>
      <c r="K94" s="207" t="str">
        <f t="shared" si="24"/>
        <v>trans fuel economy standards</v>
      </c>
      <c r="L94" s="190">
        <f t="shared" si="24"/>
        <v>0</v>
      </c>
      <c r="M94" s="190">
        <f>M$93</f>
        <v>0.54</v>
      </c>
      <c r="N94" s="190">
        <f t="shared" si="25"/>
        <v>0.01</v>
      </c>
      <c r="O94" s="189" t="str">
        <f t="shared" si="25"/>
        <v>% increase in miles/gal</v>
      </c>
      <c r="P94" s="186" t="s">
        <v>447</v>
      </c>
      <c r="Q94" s="189" t="str">
        <f t="shared" si="26"/>
        <v>transportation-sector-main.html#fuel-econ-std</v>
      </c>
      <c r="R94" s="189" t="str">
        <f t="shared" si="26"/>
        <v>fuel-economy-standard.html</v>
      </c>
      <c r="S94" s="205" t="s">
        <v>445</v>
      </c>
      <c r="T94" s="190" t="str">
        <f>T$93</f>
        <v>David McCollum, Gregory Gould, and Davide Greene, 2009, "Greenhouse Gas Emissions from Aviation and Marine Transportation: Mitigation Potential and Policies", Pew Center on Global Climate Change, http://www.c2es.org/docUploads/aviation-and-marine-report-2009.pdf, Table 4</v>
      </c>
      <c r="W94" s="182" t="str" cm="1">
        <f t="array" ref="W94">IFERROR(INDEX(A$761:A$954,MATCH(H94,A$761:A$954,0),0),"Save")</f>
        <v>Save</v>
      </c>
    </row>
    <row r="95" spans="1:23" hidden="1" x14ac:dyDescent="0.25">
      <c r="A95" s="189" t="str">
        <f t="shared" si="22"/>
        <v>Transportation</v>
      </c>
      <c r="B95" s="189" t="str">
        <f t="shared" si="22"/>
        <v>Fuel Economy Standard</v>
      </c>
      <c r="C95" s="189" t="str">
        <f t="shared" si="22"/>
        <v>Percentage Additional Improvement of Fuel Economy Std</v>
      </c>
      <c r="D95" s="184" t="s">
        <v>388</v>
      </c>
      <c r="E95" s="184" t="s">
        <v>346</v>
      </c>
      <c r="F95" s="184" t="s">
        <v>389</v>
      </c>
      <c r="G95" s="184" t="s">
        <v>405</v>
      </c>
      <c r="H95" s="43">
        <v>368</v>
      </c>
      <c r="I95" s="191" t="s">
        <v>310</v>
      </c>
      <c r="J95" s="207" t="str">
        <f t="shared" si="24"/>
        <v>Vehicle Fuel Economy Standards</v>
      </c>
      <c r="K95" s="207" t="str">
        <f t="shared" si="24"/>
        <v>trans fuel economy standards</v>
      </c>
      <c r="L95" s="190">
        <f t="shared" si="24"/>
        <v>0</v>
      </c>
      <c r="M95" s="194">
        <v>0.2</v>
      </c>
      <c r="N95" s="190">
        <f t="shared" si="25"/>
        <v>0.01</v>
      </c>
      <c r="O95" s="189" t="str">
        <f t="shared" si="25"/>
        <v>% increase in miles/gal</v>
      </c>
      <c r="P95" s="186" t="s">
        <v>448</v>
      </c>
      <c r="Q95" s="189" t="str">
        <f t="shared" si="26"/>
        <v>transportation-sector-main.html#fuel-econ-std</v>
      </c>
      <c r="R95" s="189" t="str">
        <f t="shared" si="26"/>
        <v>fuel-economy-standard.html</v>
      </c>
      <c r="S95" s="205" t="s">
        <v>445</v>
      </c>
      <c r="T95" s="184" t="s">
        <v>449</v>
      </c>
      <c r="W95" s="182" t="str" cm="1">
        <f t="array" ref="W95">IFERROR(INDEX(A$761:A$954,MATCH(H95,A$761:A$954,0),0),"Save")</f>
        <v>Save</v>
      </c>
    </row>
    <row r="96" spans="1:23" hidden="1" x14ac:dyDescent="0.25">
      <c r="A96" s="189" t="str">
        <f t="shared" si="22"/>
        <v>Transportation</v>
      </c>
      <c r="B96" s="189" t="str">
        <f t="shared" si="22"/>
        <v>Fuel Economy Standard</v>
      </c>
      <c r="C96" s="189" t="str">
        <f t="shared" si="22"/>
        <v>Percentage Additional Improvement of Fuel Economy Std</v>
      </c>
      <c r="D96" s="184" t="s">
        <v>396</v>
      </c>
      <c r="E96" s="184" t="s">
        <v>346</v>
      </c>
      <c r="F96" s="184" t="s">
        <v>397</v>
      </c>
      <c r="G96" s="184" t="s">
        <v>405</v>
      </c>
      <c r="H96" s="43">
        <v>369</v>
      </c>
      <c r="I96" s="191" t="s">
        <v>310</v>
      </c>
      <c r="J96" s="207" t="str">
        <f t="shared" si="24"/>
        <v>Vehicle Fuel Economy Standards</v>
      </c>
      <c r="K96" s="207" t="str">
        <f t="shared" si="24"/>
        <v>trans fuel economy standards</v>
      </c>
      <c r="L96" s="190">
        <f t="shared" si="24"/>
        <v>0</v>
      </c>
      <c r="M96" s="190">
        <f>M$95</f>
        <v>0.2</v>
      </c>
      <c r="N96" s="190">
        <f t="shared" si="25"/>
        <v>0.01</v>
      </c>
      <c r="O96" s="189" t="str">
        <f t="shared" si="25"/>
        <v>% increase in miles/gal</v>
      </c>
      <c r="P96" s="186" t="s">
        <v>450</v>
      </c>
      <c r="Q96" s="189" t="str">
        <f t="shared" si="26"/>
        <v>transportation-sector-main.html#fuel-econ-std</v>
      </c>
      <c r="R96" s="189" t="str">
        <f t="shared" si="26"/>
        <v>fuel-economy-standard.html</v>
      </c>
      <c r="S96" s="205" t="s">
        <v>445</v>
      </c>
      <c r="T96" s="190" t="str">
        <f>T$95</f>
        <v>U.S. DOE, 2013, "Potential for Energy Efficiency Improvement Beyond the Light-Duty-Vehicle Sector", http://www.nrel.gov/docs/fy13osti/55637.pdf, Section 3.4.5, Paragraph 1</v>
      </c>
      <c r="W96" s="182" t="str" cm="1">
        <f t="array" ref="W96">IFERROR(INDEX(A$761:A$954,MATCH(H96,A$761:A$954,0),0),"Save")</f>
        <v>Save</v>
      </c>
    </row>
    <row r="97" spans="1:23" hidden="1" x14ac:dyDescent="0.25">
      <c r="A97" s="189" t="str">
        <f t="shared" si="22"/>
        <v>Transportation</v>
      </c>
      <c r="B97" s="189" t="str">
        <f t="shared" si="22"/>
        <v>Fuel Economy Standard</v>
      </c>
      <c r="C97" s="189" t="str">
        <f t="shared" si="22"/>
        <v>Percentage Additional Improvement of Fuel Economy Std</v>
      </c>
      <c r="D97" s="184" t="s">
        <v>388</v>
      </c>
      <c r="E97" s="184" t="s">
        <v>354</v>
      </c>
      <c r="F97" s="184" t="s">
        <v>389</v>
      </c>
      <c r="G97" s="184" t="s">
        <v>406</v>
      </c>
      <c r="H97" s="43">
        <v>370</v>
      </c>
      <c r="I97" s="191" t="s">
        <v>310</v>
      </c>
      <c r="J97" s="207" t="str">
        <f t="shared" si="24"/>
        <v>Vehicle Fuel Economy Standards</v>
      </c>
      <c r="K97" s="207" t="str">
        <f t="shared" si="24"/>
        <v>trans fuel economy standards</v>
      </c>
      <c r="L97" s="190">
        <f t="shared" si="24"/>
        <v>0</v>
      </c>
      <c r="M97" s="194">
        <v>0.2</v>
      </c>
      <c r="N97" s="190">
        <f t="shared" si="25"/>
        <v>0.01</v>
      </c>
      <c r="O97" s="189" t="str">
        <f t="shared" si="25"/>
        <v>% increase in miles/gal</v>
      </c>
      <c r="P97" s="186" t="s">
        <v>451</v>
      </c>
      <c r="Q97" s="189" t="str">
        <f t="shared" si="26"/>
        <v>transportation-sector-main.html#fuel-econ-std</v>
      </c>
      <c r="R97" s="189" t="str">
        <f t="shared" si="26"/>
        <v>fuel-economy-standard.html</v>
      </c>
      <c r="S97" s="205" t="s">
        <v>445</v>
      </c>
      <c r="T97" s="184" t="s">
        <v>446</v>
      </c>
      <c r="W97" s="182" t="str" cm="1">
        <f t="array" ref="W97">IFERROR(INDEX(A$761:A$954,MATCH(H97,A$761:A$954,0),0),"Save")</f>
        <v>Save</v>
      </c>
    </row>
    <row r="98" spans="1:23" hidden="1" x14ac:dyDescent="0.25">
      <c r="A98" s="189" t="str">
        <f t="shared" si="22"/>
        <v>Transportation</v>
      </c>
      <c r="B98" s="189" t="str">
        <f t="shared" si="22"/>
        <v>Fuel Economy Standard</v>
      </c>
      <c r="C98" s="189" t="str">
        <f t="shared" si="22"/>
        <v>Percentage Additional Improvement of Fuel Economy Std</v>
      </c>
      <c r="D98" s="184" t="s">
        <v>396</v>
      </c>
      <c r="E98" s="184" t="s">
        <v>354</v>
      </c>
      <c r="F98" s="184" t="s">
        <v>397</v>
      </c>
      <c r="G98" s="184" t="s">
        <v>406</v>
      </c>
      <c r="H98" s="43">
        <v>371</v>
      </c>
      <c r="I98" s="191" t="s">
        <v>310</v>
      </c>
      <c r="J98" s="207" t="str">
        <f t="shared" si="24"/>
        <v>Vehicle Fuel Economy Standards</v>
      </c>
      <c r="K98" s="207" t="str">
        <f t="shared" si="24"/>
        <v>trans fuel economy standards</v>
      </c>
      <c r="L98" s="190">
        <f t="shared" si="24"/>
        <v>0</v>
      </c>
      <c r="M98" s="190">
        <f>M$97</f>
        <v>0.2</v>
      </c>
      <c r="N98" s="190">
        <f t="shared" si="25"/>
        <v>0.01</v>
      </c>
      <c r="O98" s="189" t="str">
        <f t="shared" si="25"/>
        <v>% increase in miles/gal</v>
      </c>
      <c r="P98" s="186" t="s">
        <v>452</v>
      </c>
      <c r="Q98" s="189" t="str">
        <f t="shared" si="26"/>
        <v>transportation-sector-main.html#fuel-econ-std</v>
      </c>
      <c r="R98" s="189" t="str">
        <f t="shared" si="26"/>
        <v>fuel-economy-standard.html</v>
      </c>
      <c r="S98" s="205" t="s">
        <v>445</v>
      </c>
      <c r="T98" s="190" t="str">
        <f>T$97</f>
        <v>David McCollum, Gregory Gould, and Davide Greene, 2009, "Greenhouse Gas Emissions from Aviation and Marine Transportation: Mitigation Potential and Policies", Pew Center on Global Climate Change, http://www.c2es.org/docUploads/aviation-and-marine-report-2009.pdf, Table 4</v>
      </c>
      <c r="W98" s="182" t="str" cm="1">
        <f t="array" ref="W98">IFERROR(INDEX(A$761:A$954,MATCH(H98,A$761:A$954,0),0),"Save")</f>
        <v>Save</v>
      </c>
    </row>
    <row r="99" spans="1:23" hidden="1" x14ac:dyDescent="0.25">
      <c r="A99" s="189" t="str">
        <f t="shared" si="22"/>
        <v>Transportation</v>
      </c>
      <c r="B99" s="189" t="str">
        <f t="shared" si="22"/>
        <v>Fuel Economy Standard</v>
      </c>
      <c r="C99" s="189" t="str">
        <f t="shared" si="22"/>
        <v>Percentage Additional Improvement of Fuel Economy Std</v>
      </c>
      <c r="D99" s="184" t="s">
        <v>388</v>
      </c>
      <c r="E99" s="184" t="s">
        <v>362</v>
      </c>
      <c r="F99" s="184" t="s">
        <v>389</v>
      </c>
      <c r="G99" s="184" t="s">
        <v>410</v>
      </c>
      <c r="H99" s="43">
        <v>372</v>
      </c>
      <c r="I99" s="191" t="s">
        <v>310</v>
      </c>
      <c r="J99" s="207" t="str">
        <f t="shared" si="24"/>
        <v>Vehicle Fuel Economy Standards</v>
      </c>
      <c r="K99" s="207" t="str">
        <f t="shared" si="24"/>
        <v>trans fuel economy standards</v>
      </c>
      <c r="L99" s="190">
        <f t="shared" si="24"/>
        <v>0</v>
      </c>
      <c r="M99" s="194">
        <v>0.74</v>
      </c>
      <c r="N99" s="190">
        <f t="shared" si="25"/>
        <v>0.01</v>
      </c>
      <c r="O99" s="189" t="str">
        <f t="shared" si="25"/>
        <v>% increase in miles/gal</v>
      </c>
      <c r="P99" s="186" t="s">
        <v>453</v>
      </c>
      <c r="Q99" s="189" t="str">
        <f t="shared" si="26"/>
        <v>transportation-sector-main.html#fuel-econ-std</v>
      </c>
      <c r="R99" s="189" t="str">
        <f t="shared" si="26"/>
        <v>fuel-economy-standard.html</v>
      </c>
      <c r="S99" s="205" t="s">
        <v>445</v>
      </c>
      <c r="T99" s="184" t="s">
        <v>454</v>
      </c>
      <c r="W99" s="182" t="str" cm="1">
        <f t="array" ref="W99">IFERROR(INDEX(A$761:A$954,MATCH(H99,A$761:A$954,0),0),"Save")</f>
        <v>Save</v>
      </c>
    </row>
    <row r="100" spans="1:23" hidden="1" x14ac:dyDescent="0.25">
      <c r="A100" s="189" t="str">
        <f t="shared" si="22"/>
        <v>Transportation</v>
      </c>
      <c r="B100" s="189" t="str">
        <f t="shared" si="22"/>
        <v>Fuel Economy Standard</v>
      </c>
      <c r="C100" s="189" t="str">
        <f t="shared" si="22"/>
        <v>Percentage Additional Improvement of Fuel Economy Std</v>
      </c>
      <c r="D100" s="184" t="s">
        <v>396</v>
      </c>
      <c r="E100" s="184" t="s">
        <v>362</v>
      </c>
      <c r="F100" s="184" t="s">
        <v>397</v>
      </c>
      <c r="G100" s="184" t="s">
        <v>410</v>
      </c>
      <c r="H100" s="43">
        <v>373</v>
      </c>
      <c r="I100" s="191" t="s">
        <v>332</v>
      </c>
      <c r="J100" s="207" t="str">
        <f>J$89</f>
        <v>Vehicle Fuel Economy Standards</v>
      </c>
      <c r="K100" s="207" t="str">
        <f>K$89</f>
        <v>trans fuel economy standards</v>
      </c>
      <c r="L100" s="197"/>
      <c r="M100" s="185"/>
      <c r="N100" s="197"/>
      <c r="O100" s="199"/>
      <c r="P100" s="186"/>
      <c r="Q100" s="199"/>
      <c r="R100" s="199"/>
      <c r="S100" s="205"/>
      <c r="T100" s="184"/>
      <c r="W100" s="182" t="str" cm="1">
        <f t="array" ref="W100">IFERROR(INDEX(A$761:A$954,MATCH(H100,A$761:A$954,0),0),"Save")</f>
        <v>Save</v>
      </c>
    </row>
    <row r="101" spans="1:23" s="182" customFormat="1" hidden="1" x14ac:dyDescent="0.25">
      <c r="A101" s="182" t="s">
        <v>304</v>
      </c>
      <c r="B101" s="182" t="s">
        <v>455</v>
      </c>
      <c r="C101" s="182" t="s">
        <v>456</v>
      </c>
      <c r="D101" s="184" t="s">
        <v>388</v>
      </c>
      <c r="E101" s="184" t="s">
        <v>307</v>
      </c>
      <c r="F101" s="184" t="s">
        <v>389</v>
      </c>
      <c r="G101" s="184" t="s">
        <v>307</v>
      </c>
      <c r="H101" s="183">
        <v>460</v>
      </c>
      <c r="I101" s="184" t="s">
        <v>310</v>
      </c>
      <c r="J101" s="182" t="s">
        <v>457</v>
      </c>
      <c r="K101" s="181" t="s">
        <v>458</v>
      </c>
      <c r="L101" s="194">
        <v>0</v>
      </c>
      <c r="M101" s="194">
        <v>1</v>
      </c>
      <c r="N101" s="194">
        <v>0.01</v>
      </c>
      <c r="O101" s="184" t="s">
        <v>392</v>
      </c>
      <c r="P101" s="186" t="s">
        <v>459</v>
      </c>
      <c r="Q101" s="187"/>
      <c r="R101" s="187" t="s">
        <v>460</v>
      </c>
      <c r="S101" s="211" t="s">
        <v>461</v>
      </c>
      <c r="T101" s="191"/>
      <c r="W101" s="182" t="str" cm="1">
        <f t="array" ref="W101">IFERROR(INDEX(A$761:A$954,MATCH(H101,A$761:A$954,0),0),"Save")</f>
        <v>Save</v>
      </c>
    </row>
    <row r="102" spans="1:23" hidden="1" x14ac:dyDescent="0.25">
      <c r="A102" s="189" t="str">
        <f t="shared" ref="A102:C112" si="27">A$101</f>
        <v>Transportation</v>
      </c>
      <c r="B102" s="189" t="str">
        <f t="shared" si="27"/>
        <v>Hydrogen Vehicle Sales Standard</v>
      </c>
      <c r="C102" s="189" t="str">
        <f t="shared" si="27"/>
        <v>Minimum Required Hydrogen Vehicle Sales Percentage</v>
      </c>
      <c r="D102" s="184" t="s">
        <v>396</v>
      </c>
      <c r="E102" s="184" t="s">
        <v>307</v>
      </c>
      <c r="F102" s="184" t="s">
        <v>397</v>
      </c>
      <c r="G102" s="184" t="s">
        <v>307</v>
      </c>
      <c r="H102" s="43">
        <v>461</v>
      </c>
      <c r="I102" s="184" t="s">
        <v>310</v>
      </c>
      <c r="J102" s="189" t="str">
        <f t="shared" ref="J102:O110" si="28">J$101</f>
        <v>Hydrogen Veh Sales Standard</v>
      </c>
      <c r="K102" s="189" t="str">
        <f t="shared" si="28"/>
        <v>trans hydrogen vehicle minimum</v>
      </c>
      <c r="L102" s="190">
        <f t="shared" si="28"/>
        <v>0</v>
      </c>
      <c r="M102" s="190">
        <f t="shared" si="28"/>
        <v>1</v>
      </c>
      <c r="N102" s="190">
        <f t="shared" si="28"/>
        <v>0.01</v>
      </c>
      <c r="O102" s="189" t="str">
        <f t="shared" si="28"/>
        <v>% of new vehicles sold</v>
      </c>
      <c r="P102" s="186" t="s">
        <v>462</v>
      </c>
      <c r="Q102" s="199"/>
      <c r="R102" s="189" t="str">
        <f>R$101</f>
        <v>hydrogen-vehicle-mandate.html</v>
      </c>
      <c r="S102" s="205"/>
      <c r="T102" s="184"/>
      <c r="W102" s="182" t="str" cm="1">
        <f t="array" ref="W102">IFERROR(INDEX(A$761:A$954,MATCH(H102,A$761:A$954,0),0),"Save")</f>
        <v>Save</v>
      </c>
    </row>
    <row r="103" spans="1:23" hidden="1" x14ac:dyDescent="0.25">
      <c r="A103" s="189" t="str">
        <f t="shared" si="27"/>
        <v>Transportation</v>
      </c>
      <c r="B103" s="189" t="str">
        <f t="shared" si="27"/>
        <v>Hydrogen Vehicle Sales Standard</v>
      </c>
      <c r="C103" s="189" t="str">
        <f t="shared" si="27"/>
        <v>Minimum Required Hydrogen Vehicle Sales Percentage</v>
      </c>
      <c r="D103" s="184" t="s">
        <v>388</v>
      </c>
      <c r="E103" s="184" t="s">
        <v>334</v>
      </c>
      <c r="F103" s="184" t="s">
        <v>389</v>
      </c>
      <c r="G103" s="184" t="s">
        <v>334</v>
      </c>
      <c r="H103" s="183">
        <v>462</v>
      </c>
      <c r="I103" s="184" t="s">
        <v>310</v>
      </c>
      <c r="J103" s="189" t="str">
        <f t="shared" si="28"/>
        <v>Hydrogen Veh Sales Standard</v>
      </c>
      <c r="K103" s="189" t="str">
        <f t="shared" si="28"/>
        <v>trans hydrogen vehicle minimum</v>
      </c>
      <c r="L103" s="190">
        <f t="shared" si="28"/>
        <v>0</v>
      </c>
      <c r="M103" s="190">
        <f t="shared" si="28"/>
        <v>1</v>
      </c>
      <c r="N103" s="190">
        <f t="shared" si="28"/>
        <v>0.01</v>
      </c>
      <c r="O103" s="189" t="str">
        <f t="shared" si="28"/>
        <v>% of new vehicles sold</v>
      </c>
      <c r="P103" s="186" t="s">
        <v>463</v>
      </c>
      <c r="Q103" s="199"/>
      <c r="R103" s="189" t="str">
        <f>R$101</f>
        <v>hydrogen-vehicle-mandate.html</v>
      </c>
      <c r="S103" s="205"/>
      <c r="T103" s="184"/>
      <c r="W103" s="182" t="str" cm="1">
        <f t="array" ref="W103">IFERROR(INDEX(A$761:A$954,MATCH(H103,A$761:A$954,0),0),"Save")</f>
        <v>Save</v>
      </c>
    </row>
    <row r="104" spans="1:23" hidden="1" x14ac:dyDescent="0.25">
      <c r="A104" s="189" t="str">
        <f t="shared" si="27"/>
        <v>Transportation</v>
      </c>
      <c r="B104" s="189" t="str">
        <f t="shared" si="27"/>
        <v>Hydrogen Vehicle Sales Standard</v>
      </c>
      <c r="C104" s="189" t="str">
        <f t="shared" si="27"/>
        <v>Minimum Required Hydrogen Vehicle Sales Percentage</v>
      </c>
      <c r="D104" s="184" t="s">
        <v>396</v>
      </c>
      <c r="E104" s="184" t="s">
        <v>334</v>
      </c>
      <c r="F104" s="184" t="s">
        <v>397</v>
      </c>
      <c r="G104" s="184" t="s">
        <v>334</v>
      </c>
      <c r="H104" s="43">
        <v>463</v>
      </c>
      <c r="I104" s="184" t="s">
        <v>310</v>
      </c>
      <c r="J104" s="189" t="str">
        <f t="shared" si="28"/>
        <v>Hydrogen Veh Sales Standard</v>
      </c>
      <c r="K104" s="189" t="str">
        <f t="shared" si="28"/>
        <v>trans hydrogen vehicle minimum</v>
      </c>
      <c r="L104" s="190">
        <f t="shared" si="28"/>
        <v>0</v>
      </c>
      <c r="M104" s="190">
        <f t="shared" si="28"/>
        <v>1</v>
      </c>
      <c r="N104" s="190">
        <f t="shared" si="28"/>
        <v>0.01</v>
      </c>
      <c r="O104" s="189" t="str">
        <f t="shared" si="28"/>
        <v>% of new vehicles sold</v>
      </c>
      <c r="P104" s="186" t="s">
        <v>464</v>
      </c>
      <c r="Q104" s="199"/>
      <c r="R104" s="189" t="str">
        <f>R$101</f>
        <v>hydrogen-vehicle-mandate.html</v>
      </c>
      <c r="S104" s="205"/>
      <c r="T104" s="184"/>
      <c r="W104" s="182" t="str" cm="1">
        <f t="array" ref="W104">IFERROR(INDEX(A$761:A$954,MATCH(H104,A$761:A$954,0),0),"Save")</f>
        <v>Save</v>
      </c>
    </row>
    <row r="105" spans="1:23" hidden="1" x14ac:dyDescent="0.25">
      <c r="A105" s="189" t="str">
        <f t="shared" si="27"/>
        <v>Transportation</v>
      </c>
      <c r="B105" s="189" t="str">
        <f t="shared" si="27"/>
        <v>Hydrogen Vehicle Sales Standard</v>
      </c>
      <c r="C105" s="189" t="str">
        <f t="shared" si="27"/>
        <v>Minimum Required Hydrogen Vehicle Sales Percentage</v>
      </c>
      <c r="D105" s="184" t="s">
        <v>388</v>
      </c>
      <c r="E105" s="184" t="s">
        <v>343</v>
      </c>
      <c r="F105" s="184" t="s">
        <v>389</v>
      </c>
      <c r="G105" s="184" t="s">
        <v>402</v>
      </c>
      <c r="H105" s="43">
        <v>502</v>
      </c>
      <c r="I105" s="184" t="s">
        <v>310</v>
      </c>
      <c r="J105" s="189" t="str">
        <f t="shared" si="28"/>
        <v>Hydrogen Veh Sales Standard</v>
      </c>
      <c r="K105" s="189" t="str">
        <f t="shared" si="28"/>
        <v>trans hydrogen vehicle minimum</v>
      </c>
      <c r="L105" s="190">
        <f t="shared" si="28"/>
        <v>0</v>
      </c>
      <c r="M105" s="190">
        <f t="shared" si="28"/>
        <v>1</v>
      </c>
      <c r="N105" s="190">
        <f t="shared" si="28"/>
        <v>0.01</v>
      </c>
      <c r="O105" s="189" t="str">
        <f t="shared" si="28"/>
        <v>% of new vehicles sold</v>
      </c>
      <c r="P105" s="186" t="s">
        <v>465</v>
      </c>
      <c r="Q105" s="199"/>
      <c r="R105" s="199"/>
      <c r="S105" s="205"/>
      <c r="T105" s="184"/>
      <c r="W105" s="182" t="str" cm="1">
        <f t="array" ref="W105">IFERROR(INDEX(A$761:A$954,MATCH(H105,A$761:A$954,0),0),"Save")</f>
        <v>Save</v>
      </c>
    </row>
    <row r="106" spans="1:23" hidden="1" x14ac:dyDescent="0.25">
      <c r="A106" s="189" t="str">
        <f t="shared" si="27"/>
        <v>Transportation</v>
      </c>
      <c r="B106" s="189" t="str">
        <f t="shared" si="27"/>
        <v>Hydrogen Vehicle Sales Standard</v>
      </c>
      <c r="C106" s="189" t="str">
        <f t="shared" si="27"/>
        <v>Minimum Required Hydrogen Vehicle Sales Percentage</v>
      </c>
      <c r="D106" s="184" t="s">
        <v>396</v>
      </c>
      <c r="E106" s="184" t="s">
        <v>343</v>
      </c>
      <c r="F106" s="184" t="s">
        <v>397</v>
      </c>
      <c r="G106" s="184" t="s">
        <v>402</v>
      </c>
      <c r="H106" s="43">
        <v>503</v>
      </c>
      <c r="I106" s="184" t="s">
        <v>310</v>
      </c>
      <c r="J106" s="189" t="str">
        <f t="shared" si="28"/>
        <v>Hydrogen Veh Sales Standard</v>
      </c>
      <c r="K106" s="189" t="str">
        <f t="shared" si="28"/>
        <v>trans hydrogen vehicle minimum</v>
      </c>
      <c r="L106" s="190">
        <f t="shared" si="28"/>
        <v>0</v>
      </c>
      <c r="M106" s="190">
        <f t="shared" si="28"/>
        <v>1</v>
      </c>
      <c r="N106" s="190">
        <f t="shared" si="28"/>
        <v>0.01</v>
      </c>
      <c r="O106" s="189" t="str">
        <f t="shared" si="28"/>
        <v>% of new vehicles sold</v>
      </c>
      <c r="P106" s="186" t="s">
        <v>466</v>
      </c>
      <c r="Q106" s="199"/>
      <c r="R106" s="199"/>
      <c r="S106" s="205"/>
      <c r="T106" s="184"/>
      <c r="W106" s="182" t="str" cm="1">
        <f t="array" ref="W106">IFERROR(INDEX(A$761:A$954,MATCH(H106,A$761:A$954,0),0),"Save")</f>
        <v>Save</v>
      </c>
    </row>
    <row r="107" spans="1:23" hidden="1" x14ac:dyDescent="0.25">
      <c r="A107" s="189" t="str">
        <f t="shared" si="27"/>
        <v>Transportation</v>
      </c>
      <c r="B107" s="189" t="str">
        <f t="shared" si="27"/>
        <v>Hydrogen Vehicle Sales Standard</v>
      </c>
      <c r="C107" s="189" t="str">
        <f t="shared" si="27"/>
        <v>Minimum Required Hydrogen Vehicle Sales Percentage</v>
      </c>
      <c r="D107" s="184" t="s">
        <v>388</v>
      </c>
      <c r="E107" s="184" t="s">
        <v>346</v>
      </c>
      <c r="F107" s="184" t="s">
        <v>389</v>
      </c>
      <c r="G107" s="184" t="s">
        <v>405</v>
      </c>
      <c r="H107" s="43">
        <v>504</v>
      </c>
      <c r="I107" s="184" t="s">
        <v>310</v>
      </c>
      <c r="J107" s="189" t="str">
        <f t="shared" si="28"/>
        <v>Hydrogen Veh Sales Standard</v>
      </c>
      <c r="K107" s="189" t="str">
        <f t="shared" si="28"/>
        <v>trans hydrogen vehicle minimum</v>
      </c>
      <c r="L107" s="190">
        <f t="shared" si="28"/>
        <v>0</v>
      </c>
      <c r="M107" s="190">
        <f t="shared" si="28"/>
        <v>1</v>
      </c>
      <c r="N107" s="190">
        <f t="shared" si="28"/>
        <v>0.01</v>
      </c>
      <c r="O107" s="189" t="str">
        <f t="shared" si="28"/>
        <v>% of new vehicles sold</v>
      </c>
      <c r="P107" s="186" t="s">
        <v>467</v>
      </c>
      <c r="Q107" s="199"/>
      <c r="R107" s="199"/>
      <c r="S107" s="205"/>
      <c r="T107" s="184"/>
      <c r="W107" s="182" t="str" cm="1">
        <f t="array" ref="W107">IFERROR(INDEX(A$761:A$954,MATCH(H107,A$761:A$954,0),0),"Save")</f>
        <v>Save</v>
      </c>
    </row>
    <row r="108" spans="1:23" hidden="1" x14ac:dyDescent="0.25">
      <c r="A108" s="189" t="str">
        <f t="shared" si="27"/>
        <v>Transportation</v>
      </c>
      <c r="B108" s="189" t="str">
        <f t="shared" si="27"/>
        <v>Hydrogen Vehicle Sales Standard</v>
      </c>
      <c r="C108" s="189" t="str">
        <f t="shared" si="27"/>
        <v>Minimum Required Hydrogen Vehicle Sales Percentage</v>
      </c>
      <c r="D108" s="184" t="s">
        <v>396</v>
      </c>
      <c r="E108" s="184" t="s">
        <v>346</v>
      </c>
      <c r="F108" s="184" t="s">
        <v>397</v>
      </c>
      <c r="G108" s="184" t="s">
        <v>405</v>
      </c>
      <c r="H108" s="43">
        <v>505</v>
      </c>
      <c r="I108" s="184" t="s">
        <v>310</v>
      </c>
      <c r="J108" s="189" t="str">
        <f t="shared" si="28"/>
        <v>Hydrogen Veh Sales Standard</v>
      </c>
      <c r="K108" s="189" t="str">
        <f t="shared" si="28"/>
        <v>trans hydrogen vehicle minimum</v>
      </c>
      <c r="L108" s="190">
        <f t="shared" si="28"/>
        <v>0</v>
      </c>
      <c r="M108" s="190">
        <f t="shared" si="28"/>
        <v>1</v>
      </c>
      <c r="N108" s="190">
        <f t="shared" si="28"/>
        <v>0.01</v>
      </c>
      <c r="O108" s="189" t="str">
        <f t="shared" si="28"/>
        <v>% of new vehicles sold</v>
      </c>
      <c r="P108" s="186" t="s">
        <v>468</v>
      </c>
      <c r="Q108" s="199"/>
      <c r="R108" s="199"/>
      <c r="S108" s="205"/>
      <c r="T108" s="184"/>
      <c r="W108" s="182" t="str" cm="1">
        <f t="array" ref="W108">IFERROR(INDEX(A$761:A$954,MATCH(H108,A$761:A$954,0),0),"Save")</f>
        <v>Save</v>
      </c>
    </row>
    <row r="109" spans="1:23" hidden="1" x14ac:dyDescent="0.25">
      <c r="A109" s="189" t="str">
        <f t="shared" si="27"/>
        <v>Transportation</v>
      </c>
      <c r="B109" s="189" t="str">
        <f t="shared" si="27"/>
        <v>Hydrogen Vehicle Sales Standard</v>
      </c>
      <c r="C109" s="189" t="str">
        <f t="shared" si="27"/>
        <v>Minimum Required Hydrogen Vehicle Sales Percentage</v>
      </c>
      <c r="D109" s="184" t="s">
        <v>388</v>
      </c>
      <c r="E109" s="184" t="s">
        <v>354</v>
      </c>
      <c r="F109" s="184" t="s">
        <v>389</v>
      </c>
      <c r="G109" s="184" t="s">
        <v>406</v>
      </c>
      <c r="H109" s="43">
        <v>506</v>
      </c>
      <c r="I109" s="184" t="s">
        <v>310</v>
      </c>
      <c r="J109" s="189" t="str">
        <f t="shared" si="28"/>
        <v>Hydrogen Veh Sales Standard</v>
      </c>
      <c r="K109" s="189" t="str">
        <f t="shared" si="28"/>
        <v>trans hydrogen vehicle minimum</v>
      </c>
      <c r="L109" s="190">
        <f t="shared" si="28"/>
        <v>0</v>
      </c>
      <c r="M109" s="190">
        <f t="shared" si="28"/>
        <v>1</v>
      </c>
      <c r="N109" s="190">
        <f t="shared" si="28"/>
        <v>0.01</v>
      </c>
      <c r="O109" s="189" t="str">
        <f t="shared" si="28"/>
        <v>% of new vehicles sold</v>
      </c>
      <c r="P109" s="186" t="s">
        <v>469</v>
      </c>
      <c r="Q109" s="199"/>
      <c r="R109" s="199"/>
      <c r="S109" s="205"/>
      <c r="T109" s="184"/>
      <c r="W109" s="182" t="str" cm="1">
        <f t="array" ref="W109">IFERROR(INDEX(A$761:A$954,MATCH(H109,A$761:A$954,0),0),"Save")</f>
        <v>Save</v>
      </c>
    </row>
    <row r="110" spans="1:23" hidden="1" x14ac:dyDescent="0.25">
      <c r="A110" s="189" t="str">
        <f t="shared" si="27"/>
        <v>Transportation</v>
      </c>
      <c r="B110" s="189" t="str">
        <f t="shared" si="27"/>
        <v>Hydrogen Vehicle Sales Standard</v>
      </c>
      <c r="C110" s="189" t="str">
        <f t="shared" si="27"/>
        <v>Minimum Required Hydrogen Vehicle Sales Percentage</v>
      </c>
      <c r="D110" s="184" t="s">
        <v>396</v>
      </c>
      <c r="E110" s="184" t="s">
        <v>354</v>
      </c>
      <c r="F110" s="184" t="s">
        <v>397</v>
      </c>
      <c r="G110" s="184" t="s">
        <v>406</v>
      </c>
      <c r="H110" s="43">
        <v>507</v>
      </c>
      <c r="I110" s="184" t="s">
        <v>310</v>
      </c>
      <c r="J110" s="189" t="str">
        <f t="shared" si="28"/>
        <v>Hydrogen Veh Sales Standard</v>
      </c>
      <c r="K110" s="189" t="str">
        <f t="shared" si="28"/>
        <v>trans hydrogen vehicle minimum</v>
      </c>
      <c r="L110" s="190">
        <f t="shared" si="28"/>
        <v>0</v>
      </c>
      <c r="M110" s="190">
        <f t="shared" si="28"/>
        <v>1</v>
      </c>
      <c r="N110" s="190">
        <f t="shared" si="28"/>
        <v>0.01</v>
      </c>
      <c r="O110" s="189" t="str">
        <f t="shared" si="28"/>
        <v>% of new vehicles sold</v>
      </c>
      <c r="P110" s="186" t="s">
        <v>470</v>
      </c>
      <c r="Q110" s="199"/>
      <c r="R110" s="199"/>
      <c r="S110" s="205"/>
      <c r="T110" s="184"/>
      <c r="W110" s="182" t="str" cm="1">
        <f t="array" ref="W110">IFERROR(INDEX(A$761:A$954,MATCH(H110,A$761:A$954,0),0),"Save")</f>
        <v>Save</v>
      </c>
    </row>
    <row r="111" spans="1:23" hidden="1" x14ac:dyDescent="0.25">
      <c r="A111" s="189" t="str">
        <f t="shared" si="27"/>
        <v>Transportation</v>
      </c>
      <c r="B111" s="189" t="str">
        <f t="shared" si="27"/>
        <v>Hydrogen Vehicle Sales Standard</v>
      </c>
      <c r="C111" s="189" t="str">
        <f t="shared" si="27"/>
        <v>Minimum Required Hydrogen Vehicle Sales Percentage</v>
      </c>
      <c r="D111" s="184" t="s">
        <v>388</v>
      </c>
      <c r="E111" s="184" t="s">
        <v>362</v>
      </c>
      <c r="F111" s="184" t="s">
        <v>389</v>
      </c>
      <c r="G111" s="184" t="s">
        <v>410</v>
      </c>
      <c r="H111" s="43">
        <v>603</v>
      </c>
      <c r="I111" s="191" t="s">
        <v>332</v>
      </c>
      <c r="J111" s="207"/>
      <c r="K111" s="207"/>
      <c r="L111" s="197"/>
      <c r="M111" s="185"/>
      <c r="N111" s="197"/>
      <c r="O111" s="199"/>
      <c r="P111" s="186"/>
      <c r="Q111" s="199"/>
      <c r="R111" s="199"/>
      <c r="S111" s="205"/>
      <c r="T111" s="184"/>
      <c r="W111" s="182" t="str" cm="1">
        <f t="array" ref="W111">IFERROR(INDEX(A$761:A$954,MATCH(H111,A$761:A$954,0),0),"Save")</f>
        <v>Save</v>
      </c>
    </row>
    <row r="112" spans="1:23" hidden="1" x14ac:dyDescent="0.25">
      <c r="A112" s="189" t="str">
        <f t="shared" si="27"/>
        <v>Transportation</v>
      </c>
      <c r="B112" s="189" t="str">
        <f t="shared" si="27"/>
        <v>Hydrogen Vehicle Sales Standard</v>
      </c>
      <c r="C112" s="189" t="str">
        <f t="shared" si="27"/>
        <v>Minimum Required Hydrogen Vehicle Sales Percentage</v>
      </c>
      <c r="D112" s="184" t="s">
        <v>396</v>
      </c>
      <c r="E112" s="184" t="s">
        <v>362</v>
      </c>
      <c r="F112" s="184" t="s">
        <v>397</v>
      </c>
      <c r="G112" s="184" t="s">
        <v>410</v>
      </c>
      <c r="H112" s="43">
        <v>604</v>
      </c>
      <c r="I112" s="191" t="s">
        <v>332</v>
      </c>
      <c r="J112" s="207"/>
      <c r="K112" s="207"/>
      <c r="L112" s="197"/>
      <c r="M112" s="185"/>
      <c r="N112" s="197"/>
      <c r="O112" s="199"/>
      <c r="P112" s="186"/>
      <c r="Q112" s="199"/>
      <c r="R112" s="199"/>
      <c r="S112" s="205"/>
      <c r="T112" s="184"/>
      <c r="W112" s="182" t="str" cm="1">
        <f t="array" ref="W112">IFERROR(INDEX(A$761:A$954,MATCH(H112,A$761:A$954,0),0),"Save")</f>
        <v>Save</v>
      </c>
    </row>
    <row r="113" spans="1:23" s="182" customFormat="1" hidden="1" x14ac:dyDescent="0.25">
      <c r="A113" s="182" t="s">
        <v>304</v>
      </c>
      <c r="B113" s="182" t="s">
        <v>471</v>
      </c>
      <c r="C113" s="182" t="s">
        <v>472</v>
      </c>
      <c r="D113" s="184"/>
      <c r="E113" s="184"/>
      <c r="F113" s="184"/>
      <c r="G113" s="184"/>
      <c r="H113" s="183">
        <v>190</v>
      </c>
      <c r="I113" s="184" t="s">
        <v>310</v>
      </c>
      <c r="J113" s="182" t="s">
        <v>471</v>
      </c>
      <c r="K113" s="181" t="s">
        <v>473</v>
      </c>
      <c r="L113" s="185">
        <v>0</v>
      </c>
      <c r="M113" s="185">
        <v>0.2</v>
      </c>
      <c r="N113" s="185">
        <v>0.01</v>
      </c>
      <c r="O113" s="191" t="s">
        <v>474</v>
      </c>
      <c r="P113" s="186" t="s">
        <v>475</v>
      </c>
      <c r="Q113" s="184" t="s">
        <v>476</v>
      </c>
      <c r="R113" s="191" t="s">
        <v>477</v>
      </c>
      <c r="S113" s="212" t="s">
        <v>478</v>
      </c>
      <c r="T113" s="191"/>
      <c r="W113" s="182" t="str" cm="1">
        <f t="array" ref="W113">IFERROR(INDEX(A$761:A$954,MATCH(H113,A$761:A$954,0),0),"Save")</f>
        <v>Save</v>
      </c>
    </row>
    <row r="114" spans="1:23" hidden="1" x14ac:dyDescent="0.25">
      <c r="A114" s="181" t="s">
        <v>304</v>
      </c>
      <c r="B114" s="181" t="s">
        <v>479</v>
      </c>
      <c r="C114" s="181" t="s">
        <v>480</v>
      </c>
      <c r="D114" s="184" t="s">
        <v>388</v>
      </c>
      <c r="E114" s="184" t="s">
        <v>307</v>
      </c>
      <c r="F114" s="184" t="s">
        <v>389</v>
      </c>
      <c r="G114" s="184" t="s">
        <v>307</v>
      </c>
      <c r="H114" s="43">
        <v>848</v>
      </c>
      <c r="I114" s="184" t="s">
        <v>310</v>
      </c>
      <c r="J114" s="181" t="s">
        <v>479</v>
      </c>
      <c r="K114" s="181" t="s">
        <v>481</v>
      </c>
      <c r="L114" s="204">
        <v>0</v>
      </c>
      <c r="M114" s="204">
        <f>-ROUND(MaxBoundCalculations!$B$206,2)</f>
        <v>0.26</v>
      </c>
      <c r="N114" s="204">
        <v>0.01</v>
      </c>
      <c r="O114" s="184" t="s">
        <v>482</v>
      </c>
      <c r="P114" s="213" t="s">
        <v>483</v>
      </c>
      <c r="Q114" s="184" t="s">
        <v>484</v>
      </c>
      <c r="R114" s="191" t="s">
        <v>485</v>
      </c>
      <c r="S114" s="214" t="s">
        <v>486</v>
      </c>
      <c r="T114" s="184"/>
      <c r="W114" s="182" t="str" cm="1">
        <f t="array" ref="W114">IFERROR(INDEX(A$761:A$954,MATCH(H114,A$761:A$954,0),0),"Save")</f>
        <v>Save</v>
      </c>
    </row>
    <row r="115" spans="1:23" hidden="1" x14ac:dyDescent="0.25">
      <c r="A115" s="189" t="str">
        <f t="shared" ref="A115:C125" si="29">A$114</f>
        <v>Transportation</v>
      </c>
      <c r="B115" s="189" t="str">
        <f t="shared" si="29"/>
        <v>Mode Shifting</v>
      </c>
      <c r="C115" s="189" t="str">
        <f t="shared" si="29"/>
        <v>Percent of Travel Demand Shifted to Other Modes or Eliminated</v>
      </c>
      <c r="D115" s="184" t="s">
        <v>388</v>
      </c>
      <c r="E115" s="184" t="s">
        <v>334</v>
      </c>
      <c r="F115" s="184" t="s">
        <v>389</v>
      </c>
      <c r="G115" s="184" t="s">
        <v>334</v>
      </c>
      <c r="H115" s="43">
        <v>849</v>
      </c>
      <c r="I115" s="191" t="s">
        <v>332</v>
      </c>
      <c r="J115" s="189"/>
      <c r="K115" s="190"/>
      <c r="L115" s="190"/>
      <c r="M115" s="190"/>
      <c r="N115" s="190"/>
      <c r="O115" s="215"/>
      <c r="P115" s="213" t="s">
        <v>487</v>
      </c>
      <c r="Q115" s="215"/>
      <c r="R115" s="215"/>
      <c r="S115" s="216"/>
      <c r="T115" s="184"/>
      <c r="W115" s="182" t="str" cm="1">
        <f t="array" ref="W115">IFERROR(INDEX(A$761:A$954,MATCH(H115,A$761:A$954,0),0),"Save")</f>
        <v>Save</v>
      </c>
    </row>
    <row r="116" spans="1:23" hidden="1" x14ac:dyDescent="0.25">
      <c r="A116" s="189" t="str">
        <f t="shared" si="29"/>
        <v>Transportation</v>
      </c>
      <c r="B116" s="189" t="str">
        <f t="shared" si="29"/>
        <v>Mode Shifting</v>
      </c>
      <c r="C116" s="189" t="str">
        <f t="shared" si="29"/>
        <v>Percent of Travel Demand Shifted to Other Modes or Eliminated</v>
      </c>
      <c r="D116" s="184" t="s">
        <v>388</v>
      </c>
      <c r="E116" s="184" t="s">
        <v>343</v>
      </c>
      <c r="F116" s="184" t="s">
        <v>389</v>
      </c>
      <c r="G116" s="184" t="s">
        <v>402</v>
      </c>
      <c r="H116" s="43">
        <v>850</v>
      </c>
      <c r="I116" s="184" t="s">
        <v>310</v>
      </c>
      <c r="J116" s="189" t="str">
        <f>J$114</f>
        <v>Mode Shifting</v>
      </c>
      <c r="K116" s="189" t="str">
        <f>K$114</f>
        <v>trans mode shifting</v>
      </c>
      <c r="L116" s="190">
        <f>L$114</f>
        <v>0</v>
      </c>
      <c r="M116" s="204">
        <f>-ROUND(MaxBoundCalculations!$B$207,2)</f>
        <v>0.3</v>
      </c>
      <c r="N116" s="190">
        <f>N$114</f>
        <v>0.01</v>
      </c>
      <c r="O116" s="215" t="str">
        <f>O$114</f>
        <v>% of trips shifted</v>
      </c>
      <c r="P116" s="213" t="s">
        <v>488</v>
      </c>
      <c r="Q116" s="215" t="str">
        <f>Q$114</f>
        <v>transportation-sector-main.html#tdm</v>
      </c>
      <c r="R116" s="215" t="str">
        <f>R$114</f>
        <v>transportation-demand-management.html</v>
      </c>
      <c r="S116" s="216" t="str">
        <f>S$114</f>
        <v>International Energy Agency, 2009, "Transport, Energy and CO2: Moving toward Sustainability", http://www.iea.org/publications/freepublications/publication/transport2009.pdf</v>
      </c>
      <c r="T116" s="184"/>
      <c r="W116" s="182" t="str" cm="1">
        <f t="array" ref="W116">IFERROR(INDEX(A$761:A$954,MATCH(H116,A$761:A$954,0),0),"Save")</f>
        <v>Save</v>
      </c>
    </row>
    <row r="117" spans="1:23" hidden="1" x14ac:dyDescent="0.25">
      <c r="A117" s="189" t="str">
        <f t="shared" si="29"/>
        <v>Transportation</v>
      </c>
      <c r="B117" s="189" t="str">
        <f t="shared" si="29"/>
        <v>Mode Shifting</v>
      </c>
      <c r="C117" s="189" t="str">
        <f t="shared" si="29"/>
        <v>Percent of Travel Demand Shifted to Other Modes or Eliminated</v>
      </c>
      <c r="D117" s="184" t="s">
        <v>388</v>
      </c>
      <c r="E117" s="184" t="s">
        <v>346</v>
      </c>
      <c r="F117" s="184" t="s">
        <v>389</v>
      </c>
      <c r="G117" s="184" t="s">
        <v>405</v>
      </c>
      <c r="H117" s="43">
        <v>851</v>
      </c>
      <c r="I117" s="191" t="s">
        <v>332</v>
      </c>
      <c r="J117" s="189"/>
      <c r="K117" s="190"/>
      <c r="L117" s="190"/>
      <c r="M117" s="190"/>
      <c r="N117" s="190"/>
      <c r="O117" s="215"/>
      <c r="P117" s="213"/>
      <c r="Q117" s="215"/>
      <c r="R117" s="215"/>
      <c r="S117" s="216"/>
      <c r="T117" s="184"/>
      <c r="W117" s="182" t="str" cm="1">
        <f t="array" ref="W117">IFERROR(INDEX(A$761:A$954,MATCH(H117,A$761:A$954,0),0),"Save")</f>
        <v>Save</v>
      </c>
    </row>
    <row r="118" spans="1:23" hidden="1" x14ac:dyDescent="0.25">
      <c r="A118" s="189" t="str">
        <f t="shared" si="29"/>
        <v>Transportation</v>
      </c>
      <c r="B118" s="189" t="str">
        <f t="shared" si="29"/>
        <v>Mode Shifting</v>
      </c>
      <c r="C118" s="189" t="str">
        <f t="shared" si="29"/>
        <v>Percent of Travel Demand Shifted to Other Modes or Eliminated</v>
      </c>
      <c r="D118" s="184" t="s">
        <v>388</v>
      </c>
      <c r="E118" s="184" t="s">
        <v>354</v>
      </c>
      <c r="F118" s="184" t="s">
        <v>389</v>
      </c>
      <c r="G118" s="184" t="s">
        <v>406</v>
      </c>
      <c r="H118" s="43">
        <v>852</v>
      </c>
      <c r="I118" s="191" t="s">
        <v>332</v>
      </c>
      <c r="J118" s="189"/>
      <c r="K118" s="190"/>
      <c r="L118" s="190"/>
      <c r="M118" s="190"/>
      <c r="N118" s="190"/>
      <c r="O118" s="215"/>
      <c r="P118" s="213"/>
      <c r="Q118" s="215"/>
      <c r="R118" s="215"/>
      <c r="S118" s="216"/>
      <c r="T118" s="184"/>
      <c r="W118" s="182" t="str" cm="1">
        <f t="array" ref="W118">IFERROR(INDEX(A$761:A$954,MATCH(H118,A$761:A$954,0),0),"Save")</f>
        <v>Save</v>
      </c>
    </row>
    <row r="119" spans="1:23" hidden="1" x14ac:dyDescent="0.25">
      <c r="A119" s="189" t="str">
        <f t="shared" si="29"/>
        <v>Transportation</v>
      </c>
      <c r="B119" s="189" t="str">
        <f t="shared" si="29"/>
        <v>Mode Shifting</v>
      </c>
      <c r="C119" s="189" t="str">
        <f t="shared" si="29"/>
        <v>Percent of Travel Demand Shifted to Other Modes or Eliminated</v>
      </c>
      <c r="D119" s="184" t="s">
        <v>388</v>
      </c>
      <c r="E119" s="184" t="s">
        <v>362</v>
      </c>
      <c r="F119" s="184" t="s">
        <v>389</v>
      </c>
      <c r="G119" s="184" t="s">
        <v>410</v>
      </c>
      <c r="H119" s="43">
        <v>853</v>
      </c>
      <c r="I119" s="191" t="s">
        <v>332</v>
      </c>
      <c r="J119" s="189"/>
      <c r="K119" s="190"/>
      <c r="L119" s="190"/>
      <c r="M119" s="190"/>
      <c r="N119" s="190"/>
      <c r="O119" s="215"/>
      <c r="P119" s="213"/>
      <c r="Q119" s="215"/>
      <c r="R119" s="215"/>
      <c r="S119" s="216"/>
      <c r="T119" s="184"/>
      <c r="W119" s="182" t="str" cm="1">
        <f t="array" ref="W119">IFERROR(INDEX(A$761:A$954,MATCH(H119,A$761:A$954,0),0),"Save")</f>
        <v>Save</v>
      </c>
    </row>
    <row r="120" spans="1:23" hidden="1" x14ac:dyDescent="0.25">
      <c r="A120" s="189" t="str">
        <f t="shared" si="29"/>
        <v>Transportation</v>
      </c>
      <c r="B120" s="189" t="str">
        <f t="shared" si="29"/>
        <v>Mode Shifting</v>
      </c>
      <c r="C120" s="189" t="str">
        <f t="shared" si="29"/>
        <v>Percent of Travel Demand Shifted to Other Modes or Eliminated</v>
      </c>
      <c r="D120" s="184" t="s">
        <v>396</v>
      </c>
      <c r="E120" s="184" t="s">
        <v>307</v>
      </c>
      <c r="F120" s="184" t="s">
        <v>397</v>
      </c>
      <c r="G120" s="184" t="s">
        <v>307</v>
      </c>
      <c r="H120" s="43">
        <v>854</v>
      </c>
      <c r="I120" s="191" t="s">
        <v>332</v>
      </c>
      <c r="J120" s="189"/>
      <c r="K120" s="190"/>
      <c r="L120" s="190"/>
      <c r="M120" s="190"/>
      <c r="N120" s="190"/>
      <c r="O120" s="215"/>
      <c r="P120" s="213"/>
      <c r="Q120" s="215"/>
      <c r="R120" s="215"/>
      <c r="S120" s="216"/>
      <c r="T120" s="184"/>
      <c r="W120" s="182" t="str" cm="1">
        <f t="array" ref="W120">IFERROR(INDEX(A$761:A$954,MATCH(H120,A$761:A$954,0),0),"Save")</f>
        <v>Save</v>
      </c>
    </row>
    <row r="121" spans="1:23" hidden="1" x14ac:dyDescent="0.25">
      <c r="A121" s="189" t="str">
        <f t="shared" si="29"/>
        <v>Transportation</v>
      </c>
      <c r="B121" s="189" t="str">
        <f t="shared" si="29"/>
        <v>Mode Shifting</v>
      </c>
      <c r="C121" s="189" t="str">
        <f t="shared" si="29"/>
        <v>Percent of Travel Demand Shifted to Other Modes or Eliminated</v>
      </c>
      <c r="D121" s="184" t="s">
        <v>396</v>
      </c>
      <c r="E121" s="184" t="s">
        <v>334</v>
      </c>
      <c r="F121" s="184" t="s">
        <v>397</v>
      </c>
      <c r="G121" s="184" t="s">
        <v>334</v>
      </c>
      <c r="H121" s="43">
        <v>855</v>
      </c>
      <c r="I121" s="184" t="s">
        <v>310</v>
      </c>
      <c r="J121" s="189" t="str">
        <f>J$114</f>
        <v>Mode Shifting</v>
      </c>
      <c r="K121" s="189" t="str">
        <f>K$114</f>
        <v>trans mode shifting</v>
      </c>
      <c r="L121" s="190">
        <f>L$114</f>
        <v>0</v>
      </c>
      <c r="M121" s="204">
        <f>-ROUND(MaxBoundCalculations!$B$222,2)</f>
        <v>0.22</v>
      </c>
      <c r="N121" s="190">
        <f>N$114</f>
        <v>0.01</v>
      </c>
      <c r="O121" s="215" t="str">
        <f>O$114</f>
        <v>% of trips shifted</v>
      </c>
      <c r="P121" s="213" t="s">
        <v>489</v>
      </c>
      <c r="Q121" s="215" t="str">
        <f>Q$114</f>
        <v>transportation-sector-main.html#tdm</v>
      </c>
      <c r="R121" s="215" t="str">
        <f>R$114</f>
        <v>transportation-demand-management.html</v>
      </c>
      <c r="S121" s="216" t="str">
        <f>S$114</f>
        <v>International Energy Agency, 2009, "Transport, Energy and CO2: Moving toward Sustainability", http://www.iea.org/publications/freepublications/publication/transport2009.pdf</v>
      </c>
      <c r="T121" s="184"/>
      <c r="W121" s="182" t="str" cm="1">
        <f t="array" ref="W121">IFERROR(INDEX(A$761:A$954,MATCH(H121,A$761:A$954,0),0),"Save")</f>
        <v>Save</v>
      </c>
    </row>
    <row r="122" spans="1:23" hidden="1" x14ac:dyDescent="0.25">
      <c r="A122" s="189" t="str">
        <f t="shared" si="29"/>
        <v>Transportation</v>
      </c>
      <c r="B122" s="189" t="str">
        <f t="shared" si="29"/>
        <v>Mode Shifting</v>
      </c>
      <c r="C122" s="189" t="str">
        <f t="shared" si="29"/>
        <v>Percent of Travel Demand Shifted to Other Modes or Eliminated</v>
      </c>
      <c r="D122" s="184" t="s">
        <v>396</v>
      </c>
      <c r="E122" s="184" t="s">
        <v>343</v>
      </c>
      <c r="F122" s="184" t="s">
        <v>397</v>
      </c>
      <c r="G122" s="184" t="s">
        <v>402</v>
      </c>
      <c r="H122" s="43">
        <v>856</v>
      </c>
      <c r="I122" s="191" t="s">
        <v>332</v>
      </c>
      <c r="J122" s="189"/>
      <c r="K122" s="190"/>
      <c r="L122" s="190"/>
      <c r="M122" s="190"/>
      <c r="N122" s="190"/>
      <c r="O122" s="215"/>
      <c r="P122" s="213"/>
      <c r="Q122" s="215"/>
      <c r="R122" s="215"/>
      <c r="S122" s="216"/>
      <c r="T122" s="184"/>
      <c r="W122" s="182" t="str" cm="1">
        <f t="array" ref="W122">IFERROR(INDEX(A$761:A$954,MATCH(H122,A$761:A$954,0),0),"Save")</f>
        <v>Save</v>
      </c>
    </row>
    <row r="123" spans="1:23" hidden="1" x14ac:dyDescent="0.25">
      <c r="A123" s="189" t="str">
        <f t="shared" si="29"/>
        <v>Transportation</v>
      </c>
      <c r="B123" s="189" t="str">
        <f t="shared" si="29"/>
        <v>Mode Shifting</v>
      </c>
      <c r="C123" s="189" t="str">
        <f t="shared" si="29"/>
        <v>Percent of Travel Demand Shifted to Other Modes or Eliminated</v>
      </c>
      <c r="D123" s="184" t="s">
        <v>396</v>
      </c>
      <c r="E123" s="184" t="s">
        <v>346</v>
      </c>
      <c r="F123" s="184" t="s">
        <v>397</v>
      </c>
      <c r="G123" s="184" t="s">
        <v>405</v>
      </c>
      <c r="H123" s="43">
        <v>857</v>
      </c>
      <c r="I123" s="191" t="s">
        <v>332</v>
      </c>
      <c r="J123" s="189"/>
      <c r="K123" s="190"/>
      <c r="L123" s="190"/>
      <c r="M123" s="190"/>
      <c r="N123" s="190"/>
      <c r="O123" s="215"/>
      <c r="P123" s="213"/>
      <c r="Q123" s="215"/>
      <c r="R123" s="215"/>
      <c r="S123" s="216"/>
      <c r="T123" s="184"/>
      <c r="W123" s="182" t="str" cm="1">
        <f t="array" ref="W123">IFERROR(INDEX(A$761:A$954,MATCH(H123,A$761:A$954,0),0),"Save")</f>
        <v>Save</v>
      </c>
    </row>
    <row r="124" spans="1:23" hidden="1" x14ac:dyDescent="0.25">
      <c r="A124" s="189" t="str">
        <f t="shared" si="29"/>
        <v>Transportation</v>
      </c>
      <c r="B124" s="189" t="str">
        <f t="shared" si="29"/>
        <v>Mode Shifting</v>
      </c>
      <c r="C124" s="189" t="str">
        <f t="shared" si="29"/>
        <v>Percent of Travel Demand Shifted to Other Modes or Eliminated</v>
      </c>
      <c r="D124" s="184" t="s">
        <v>396</v>
      </c>
      <c r="E124" s="184" t="s">
        <v>354</v>
      </c>
      <c r="F124" s="184" t="s">
        <v>397</v>
      </c>
      <c r="G124" s="184" t="s">
        <v>406</v>
      </c>
      <c r="H124" s="43">
        <v>858</v>
      </c>
      <c r="I124" s="191" t="s">
        <v>332</v>
      </c>
      <c r="J124" s="189"/>
      <c r="K124" s="190"/>
      <c r="L124" s="190"/>
      <c r="M124" s="190"/>
      <c r="N124" s="190"/>
      <c r="O124" s="215"/>
      <c r="P124" s="213"/>
      <c r="Q124" s="215"/>
      <c r="R124" s="215"/>
      <c r="S124" s="216"/>
      <c r="T124" s="184"/>
      <c r="W124" s="182" t="str" cm="1">
        <f t="array" ref="W124">IFERROR(INDEX(A$761:A$954,MATCH(H124,A$761:A$954,0),0),"Save")</f>
        <v>Save</v>
      </c>
    </row>
    <row r="125" spans="1:23" hidden="1" x14ac:dyDescent="0.25">
      <c r="A125" s="189" t="str">
        <f t="shared" si="29"/>
        <v>Transportation</v>
      </c>
      <c r="B125" s="189" t="str">
        <f t="shared" si="29"/>
        <v>Mode Shifting</v>
      </c>
      <c r="C125" s="189" t="str">
        <f t="shared" si="29"/>
        <v>Percent of Travel Demand Shifted to Other Modes or Eliminated</v>
      </c>
      <c r="D125" s="184" t="s">
        <v>396</v>
      </c>
      <c r="E125" s="184" t="s">
        <v>362</v>
      </c>
      <c r="F125" s="184" t="s">
        <v>397</v>
      </c>
      <c r="G125" s="184" t="s">
        <v>410</v>
      </c>
      <c r="H125" s="43">
        <v>859</v>
      </c>
      <c r="I125" s="191" t="s">
        <v>332</v>
      </c>
      <c r="J125" s="189"/>
      <c r="K125" s="190"/>
      <c r="L125" s="190"/>
      <c r="M125" s="190"/>
      <c r="N125" s="190"/>
      <c r="O125" s="215"/>
      <c r="P125" s="213"/>
      <c r="Q125" s="215"/>
      <c r="R125" s="215"/>
      <c r="S125" s="216"/>
      <c r="T125" s="184"/>
      <c r="W125" s="182" t="str" cm="1">
        <f t="array" ref="W125">IFERROR(INDEX(A$761:A$954,MATCH(H125,A$761:A$954,0),0),"Save")</f>
        <v>Save</v>
      </c>
    </row>
    <row r="126" spans="1:23" hidden="1" x14ac:dyDescent="0.25">
      <c r="A126" s="181" t="s">
        <v>490</v>
      </c>
      <c r="B126" s="181" t="s">
        <v>491</v>
      </c>
      <c r="C126" s="181" t="s">
        <v>492</v>
      </c>
      <c r="D126" s="184" t="s">
        <v>493</v>
      </c>
      <c r="E126" s="184" t="s">
        <v>494</v>
      </c>
      <c r="F126" s="184" t="s">
        <v>495</v>
      </c>
      <c r="G126" s="184" t="s">
        <v>496</v>
      </c>
      <c r="H126" s="43">
        <v>435</v>
      </c>
      <c r="I126" s="184" t="s">
        <v>310</v>
      </c>
      <c r="J126" s="181" t="s">
        <v>491</v>
      </c>
      <c r="K126" s="181" t="s">
        <v>497</v>
      </c>
      <c r="L126" s="203">
        <v>0</v>
      </c>
      <c r="M126" s="203">
        <v>1</v>
      </c>
      <c r="N126" s="203">
        <v>0.01</v>
      </c>
      <c r="O126" s="184" t="s">
        <v>498</v>
      </c>
      <c r="P126" s="217" t="str">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**Description:** This policy replaces the specified fraction of newly sold non-electric heating systems in urban, residential buildings with electricity-using heating systems. // **Guidance for setting values:** In the BAU case, in Louisiana, the share of electricity among fuels used for heating in urban, residential buildings will rise from 3.7% to 5.2% through 2050.</v>
      </c>
      <c r="Q126" s="184" t="s">
        <v>499</v>
      </c>
      <c r="R126" s="191" t="s">
        <v>500</v>
      </c>
      <c r="S126" s="205"/>
      <c r="T126" s="184"/>
      <c r="U126" s="181" t="s">
        <v>143</v>
      </c>
      <c r="W126" s="182" t="str" cm="1">
        <f t="array" ref="W126">IFERROR(INDEX(A$761:A$954,MATCH(H126,A$761:A$954,0),0),"Save")</f>
        <v>Save</v>
      </c>
    </row>
    <row r="127" spans="1:23" hidden="1" x14ac:dyDescent="0.25">
      <c r="A127" s="189" t="str">
        <f t="shared" ref="A127:C140" si="30">A$126</f>
        <v>Buildings and Appliances</v>
      </c>
      <c r="B127" s="189" t="str">
        <f t="shared" si="30"/>
        <v>Building Component Electrification</v>
      </c>
      <c r="C127" s="189" t="str">
        <f t="shared" si="30"/>
        <v>Fraction of New Bldg Components Shifted to Other Fuels</v>
      </c>
      <c r="D127" s="184" t="s">
        <v>501</v>
      </c>
      <c r="E127" s="184" t="s">
        <v>494</v>
      </c>
      <c r="F127" s="184" t="s">
        <v>495</v>
      </c>
      <c r="G127" s="184" t="s">
        <v>502</v>
      </c>
      <c r="H127" s="43">
        <v>436</v>
      </c>
      <c r="I127" s="184" t="s">
        <v>332</v>
      </c>
      <c r="J127" s="189"/>
      <c r="K127" s="189"/>
      <c r="L127" s="190"/>
      <c r="M127" s="190"/>
      <c r="N127" s="190"/>
      <c r="O127" s="215"/>
      <c r="P127" s="186"/>
      <c r="Q127" s="215"/>
      <c r="R127" s="215"/>
      <c r="S127" s="216"/>
      <c r="T127" s="215"/>
      <c r="W127" s="182" t="str" cm="1">
        <f t="array" ref="W127">IFERROR(INDEX(A$761:A$954,MATCH(H127,A$761:A$954,0),0),"Save")</f>
        <v>Save</v>
      </c>
    </row>
    <row r="128" spans="1:23" hidden="1" x14ac:dyDescent="0.25">
      <c r="A128" s="189" t="str">
        <f t="shared" si="30"/>
        <v>Buildings and Appliances</v>
      </c>
      <c r="B128" s="189" t="str">
        <f t="shared" si="30"/>
        <v>Building Component Electrification</v>
      </c>
      <c r="C128" s="189" t="str">
        <f t="shared" si="30"/>
        <v>Fraction of New Bldg Components Shifted to Other Fuels</v>
      </c>
      <c r="D128" s="184" t="s">
        <v>503</v>
      </c>
      <c r="E128" s="184" t="s">
        <v>494</v>
      </c>
      <c r="F128" s="184" t="s">
        <v>495</v>
      </c>
      <c r="G128" s="184" t="s">
        <v>504</v>
      </c>
      <c r="H128" s="43">
        <v>437</v>
      </c>
      <c r="I128" s="184" t="s">
        <v>332</v>
      </c>
      <c r="J128" s="189"/>
      <c r="K128" s="189"/>
      <c r="L128" s="189"/>
      <c r="M128" s="190"/>
      <c r="N128" s="190"/>
      <c r="O128" s="215"/>
      <c r="P128" s="186"/>
      <c r="Q128" s="215"/>
      <c r="R128" s="215"/>
      <c r="S128" s="216"/>
      <c r="T128" s="215"/>
      <c r="W128" s="182" t="str" cm="1">
        <f t="array" ref="W128">IFERROR(INDEX(A$761:A$954,MATCH(H128,A$761:A$954,0),0),"Save")</f>
        <v>Save</v>
      </c>
    </row>
    <row r="129" spans="1:23" hidden="1" x14ac:dyDescent="0.25">
      <c r="A129" s="189" t="str">
        <f t="shared" si="30"/>
        <v>Buildings and Appliances</v>
      </c>
      <c r="B129" s="189" t="str">
        <f t="shared" si="30"/>
        <v>Building Component Electrification</v>
      </c>
      <c r="C129" s="189" t="str">
        <f t="shared" si="30"/>
        <v>Fraction of New Bldg Components Shifted to Other Fuels</v>
      </c>
      <c r="D129" s="184" t="s">
        <v>505</v>
      </c>
      <c r="E129" s="184" t="s">
        <v>494</v>
      </c>
      <c r="F129" s="184" t="s">
        <v>495</v>
      </c>
      <c r="G129" s="184" t="s">
        <v>506</v>
      </c>
      <c r="H129" s="43">
        <v>438</v>
      </c>
      <c r="I129" s="184" t="s">
        <v>310</v>
      </c>
      <c r="J129" s="189" t="str">
        <f t="shared" ref="J129:O131" si="31">J$126</f>
        <v>Building Component Electrification</v>
      </c>
      <c r="K129" s="189" t="str">
        <f t="shared" si="31"/>
        <v>bldgs new component fuel shifting</v>
      </c>
      <c r="L129" s="190">
        <f t="shared" si="31"/>
        <v>0</v>
      </c>
      <c r="M129" s="190">
        <f t="shared" si="31"/>
        <v>1</v>
      </c>
      <c r="N129" s="190">
        <f t="shared" si="31"/>
        <v>0.01</v>
      </c>
      <c r="O129" s="215" t="str">
        <f t="shared" si="31"/>
        <v>% of newly sold non-electric building components</v>
      </c>
      <c r="P129" s="218" t="str">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**Description:** This policy replaces the specified fraction of newly sold non-electric appliances in urban, residential buildings with electricity-using appliances. // **Guidance for setting values:** In the BAU case, in Louisiana, the share of electricity among fuels used by appliances in urban, residential buildings will fall from 31.2% to 21.9% through 2050.</v>
      </c>
      <c r="Q129" s="215" t="str">
        <f t="shared" ref="Q129:R131" si="32">Q$126</f>
        <v>buildings-sector-main.html#component-elec</v>
      </c>
      <c r="R129" s="215" t="str">
        <f t="shared" si="32"/>
        <v>building-component-electrification.html</v>
      </c>
      <c r="S129" s="216"/>
      <c r="T129" s="215"/>
      <c r="U129" s="181" t="s">
        <v>143</v>
      </c>
      <c r="W129" s="182" t="str" cm="1">
        <f t="array" ref="W129">IFERROR(INDEX(A$761:A$954,MATCH(H129,A$761:A$954,0),0),"Save")</f>
        <v>Save</v>
      </c>
    </row>
    <row r="130" spans="1:23" hidden="1" x14ac:dyDescent="0.25">
      <c r="A130" s="189" t="str">
        <f t="shared" si="30"/>
        <v>Buildings and Appliances</v>
      </c>
      <c r="B130" s="189" t="str">
        <f t="shared" si="30"/>
        <v>Building Component Electrification</v>
      </c>
      <c r="C130" s="189" t="str">
        <f t="shared" si="30"/>
        <v>Fraction of New Bldg Components Shifted to Other Fuels</v>
      </c>
      <c r="D130" s="184" t="s">
        <v>507</v>
      </c>
      <c r="E130" s="184" t="s">
        <v>494</v>
      </c>
      <c r="F130" s="184" t="s">
        <v>495</v>
      </c>
      <c r="G130" s="184" t="s">
        <v>508</v>
      </c>
      <c r="H130" s="43">
        <v>439</v>
      </c>
      <c r="I130" s="184" t="s">
        <v>332</v>
      </c>
      <c r="J130" s="189" t="str">
        <f t="shared" si="31"/>
        <v>Building Component Electrification</v>
      </c>
      <c r="K130" s="189" t="str">
        <f t="shared" si="31"/>
        <v>bldgs new component fuel shifting</v>
      </c>
      <c r="L130" s="190">
        <f t="shared" si="31"/>
        <v>0</v>
      </c>
      <c r="M130" s="190">
        <f t="shared" si="31"/>
        <v>1</v>
      </c>
      <c r="N130" s="190">
        <f t="shared" si="31"/>
        <v>0.01</v>
      </c>
      <c r="O130" s="215" t="str">
        <f t="shared" si="31"/>
        <v>% of newly sold non-electric building components</v>
      </c>
      <c r="P130" s="186" t="s">
        <v>509</v>
      </c>
      <c r="Q130" s="215" t="str">
        <f t="shared" si="32"/>
        <v>buildings-sector-main.html#component-elec</v>
      </c>
      <c r="R130" s="215" t="str">
        <f t="shared" si="32"/>
        <v>building-component-electrification.html</v>
      </c>
      <c r="S130" s="216"/>
      <c r="T130" s="215"/>
      <c r="U130" s="181" t="s">
        <v>143</v>
      </c>
      <c r="W130" s="182" t="str" cm="1">
        <f t="array" ref="W130">IFERROR(INDEX(A$761:A$954,MATCH(H130,A$761:A$954,0),0),"Save")</f>
        <v>Save</v>
      </c>
    </row>
    <row r="131" spans="1:23" hidden="1" x14ac:dyDescent="0.25">
      <c r="A131" s="189" t="str">
        <f t="shared" si="30"/>
        <v>Buildings and Appliances</v>
      </c>
      <c r="B131" s="189" t="str">
        <f t="shared" si="30"/>
        <v>Building Component Electrification</v>
      </c>
      <c r="C131" s="189" t="str">
        <f t="shared" si="30"/>
        <v>Fraction of New Bldg Components Shifted to Other Fuels</v>
      </c>
      <c r="D131" s="184" t="s">
        <v>493</v>
      </c>
      <c r="E131" s="184" t="s">
        <v>510</v>
      </c>
      <c r="F131" s="184" t="s">
        <v>511</v>
      </c>
      <c r="G131" s="184" t="s">
        <v>496</v>
      </c>
      <c r="H131" s="43">
        <v>440</v>
      </c>
      <c r="I131" s="184" t="s">
        <v>310</v>
      </c>
      <c r="J131" s="189" t="str">
        <f t="shared" si="31"/>
        <v>Building Component Electrification</v>
      </c>
      <c r="K131" s="189" t="str">
        <f t="shared" si="31"/>
        <v>bldgs new component fuel shifting</v>
      </c>
      <c r="L131" s="190">
        <f t="shared" si="31"/>
        <v>0</v>
      </c>
      <c r="M131" s="190">
        <f t="shared" si="31"/>
        <v>1</v>
      </c>
      <c r="N131" s="190">
        <f t="shared" si="31"/>
        <v>0.01</v>
      </c>
      <c r="O131" s="215" t="str">
        <f t="shared" si="31"/>
        <v>% of newly sold non-electric building components</v>
      </c>
      <c r="P131" s="218" t="str">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**Description:** This policy replaces the specified fraction of newly sold non-electric heating systems in rural, residential buildings with electricity-using heating systems. // **Guidance for setting values:** In the BAU case, in Louisiana, the share of electricity among fuels used for heating in rural, residential buildings will rise from 3.7% to 5.2% through 2050.</v>
      </c>
      <c r="Q131" s="215" t="str">
        <f t="shared" si="32"/>
        <v>buildings-sector-main.html#component-elec</v>
      </c>
      <c r="R131" s="215" t="str">
        <f t="shared" si="32"/>
        <v>building-component-electrification.html</v>
      </c>
      <c r="S131" s="216"/>
      <c r="T131" s="215"/>
      <c r="U131" s="181" t="s">
        <v>143</v>
      </c>
      <c r="W131" s="182" t="str" cm="1">
        <f t="array" ref="W131">IFERROR(INDEX(A$761:A$954,MATCH(H131,A$761:A$954,0),0),"Save")</f>
        <v>Save</v>
      </c>
    </row>
    <row r="132" spans="1:23" hidden="1" x14ac:dyDescent="0.25">
      <c r="A132" s="189" t="str">
        <f t="shared" si="30"/>
        <v>Buildings and Appliances</v>
      </c>
      <c r="B132" s="189" t="str">
        <f t="shared" si="30"/>
        <v>Building Component Electrification</v>
      </c>
      <c r="C132" s="189" t="str">
        <f t="shared" si="30"/>
        <v>Fraction of New Bldg Components Shifted to Other Fuels</v>
      </c>
      <c r="D132" s="184" t="s">
        <v>501</v>
      </c>
      <c r="E132" s="184" t="s">
        <v>510</v>
      </c>
      <c r="F132" s="184" t="s">
        <v>511</v>
      </c>
      <c r="G132" s="184" t="s">
        <v>502</v>
      </c>
      <c r="H132" s="43">
        <v>441</v>
      </c>
      <c r="I132" s="184" t="s">
        <v>332</v>
      </c>
      <c r="J132" s="189"/>
      <c r="K132" s="189"/>
      <c r="L132" s="189"/>
      <c r="M132" s="190"/>
      <c r="N132" s="190"/>
      <c r="O132" s="215"/>
      <c r="P132" s="186"/>
      <c r="Q132" s="215"/>
      <c r="R132" s="215"/>
      <c r="S132" s="216"/>
      <c r="T132" s="215"/>
      <c r="W132" s="182" t="str" cm="1">
        <f t="array" ref="W132">IFERROR(INDEX(A$761:A$954,MATCH(H132,A$761:A$954,0),0),"Save")</f>
        <v>Save</v>
      </c>
    </row>
    <row r="133" spans="1:23" hidden="1" x14ac:dyDescent="0.25">
      <c r="A133" s="189" t="str">
        <f t="shared" si="30"/>
        <v>Buildings and Appliances</v>
      </c>
      <c r="B133" s="189" t="str">
        <f t="shared" si="30"/>
        <v>Building Component Electrification</v>
      </c>
      <c r="C133" s="189" t="str">
        <f t="shared" si="30"/>
        <v>Fraction of New Bldg Components Shifted to Other Fuels</v>
      </c>
      <c r="D133" s="184" t="s">
        <v>503</v>
      </c>
      <c r="E133" s="184" t="s">
        <v>510</v>
      </c>
      <c r="F133" s="184" t="s">
        <v>511</v>
      </c>
      <c r="G133" s="184" t="s">
        <v>504</v>
      </c>
      <c r="H133" s="43">
        <v>442</v>
      </c>
      <c r="I133" s="184" t="s">
        <v>332</v>
      </c>
      <c r="J133" s="189"/>
      <c r="K133" s="189"/>
      <c r="L133" s="189"/>
      <c r="M133" s="190"/>
      <c r="N133" s="190"/>
      <c r="O133" s="215"/>
      <c r="P133" s="186"/>
      <c r="Q133" s="215"/>
      <c r="R133" s="215"/>
      <c r="S133" s="216"/>
      <c r="T133" s="215"/>
      <c r="W133" s="182" t="str" cm="1">
        <f t="array" ref="W133">IFERROR(INDEX(A$761:A$954,MATCH(H133,A$761:A$954,0),0),"Save")</f>
        <v>Save</v>
      </c>
    </row>
    <row r="134" spans="1:23" hidden="1" x14ac:dyDescent="0.25">
      <c r="A134" s="189" t="str">
        <f t="shared" si="30"/>
        <v>Buildings and Appliances</v>
      </c>
      <c r="B134" s="189" t="str">
        <f t="shared" si="30"/>
        <v>Building Component Electrification</v>
      </c>
      <c r="C134" s="189" t="str">
        <f t="shared" si="30"/>
        <v>Fraction of New Bldg Components Shifted to Other Fuels</v>
      </c>
      <c r="D134" s="184" t="s">
        <v>505</v>
      </c>
      <c r="E134" s="184" t="s">
        <v>510</v>
      </c>
      <c r="F134" s="184" t="s">
        <v>511</v>
      </c>
      <c r="G134" s="184" t="s">
        <v>506</v>
      </c>
      <c r="H134" s="43">
        <v>443</v>
      </c>
      <c r="I134" s="184" t="s">
        <v>310</v>
      </c>
      <c r="J134" s="189" t="str">
        <f t="shared" ref="J134:O136" si="33">J$126</f>
        <v>Building Component Electrification</v>
      </c>
      <c r="K134" s="189" t="str">
        <f t="shared" si="33"/>
        <v>bldgs new component fuel shifting</v>
      </c>
      <c r="L134" s="190">
        <f t="shared" si="33"/>
        <v>0</v>
      </c>
      <c r="M134" s="190">
        <f t="shared" si="33"/>
        <v>1</v>
      </c>
      <c r="N134" s="190">
        <f t="shared" si="33"/>
        <v>0.01</v>
      </c>
      <c r="O134" s="215" t="str">
        <f t="shared" si="33"/>
        <v>% of newly sold non-electric building components</v>
      </c>
      <c r="P134" s="218" t="str">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fall from 31.2% to 21.9% through 2050.</v>
      </c>
      <c r="Q134" s="215" t="str">
        <f t="shared" ref="Q134:R136" si="34">Q$126</f>
        <v>buildings-sector-main.html#component-elec</v>
      </c>
      <c r="R134" s="215" t="str">
        <f t="shared" si="34"/>
        <v>building-component-electrification.html</v>
      </c>
      <c r="S134" s="216"/>
      <c r="T134" s="215"/>
      <c r="U134" s="181" t="s">
        <v>143</v>
      </c>
      <c r="W134" s="182" t="str" cm="1">
        <f t="array" ref="W134">IFERROR(INDEX(A$761:A$954,MATCH(H134,A$761:A$954,0),0),"Save")</f>
        <v>Save</v>
      </c>
    </row>
    <row r="135" spans="1:23" hidden="1" x14ac:dyDescent="0.25">
      <c r="A135" s="189" t="str">
        <f t="shared" si="30"/>
        <v>Buildings and Appliances</v>
      </c>
      <c r="B135" s="189" t="str">
        <f t="shared" si="30"/>
        <v>Building Component Electrification</v>
      </c>
      <c r="C135" s="189" t="str">
        <f t="shared" si="30"/>
        <v>Fraction of New Bldg Components Shifted to Other Fuels</v>
      </c>
      <c r="D135" s="184" t="s">
        <v>507</v>
      </c>
      <c r="E135" s="184" t="s">
        <v>510</v>
      </c>
      <c r="F135" s="184" t="s">
        <v>511</v>
      </c>
      <c r="G135" s="184" t="s">
        <v>508</v>
      </c>
      <c r="H135" s="43">
        <v>444</v>
      </c>
      <c r="I135" s="184" t="s">
        <v>332</v>
      </c>
      <c r="J135" s="189" t="str">
        <f t="shared" si="33"/>
        <v>Building Component Electrification</v>
      </c>
      <c r="K135" s="189" t="str">
        <f t="shared" si="33"/>
        <v>bldgs new component fuel shifting</v>
      </c>
      <c r="L135" s="190">
        <f t="shared" si="33"/>
        <v>0</v>
      </c>
      <c r="M135" s="190">
        <f t="shared" si="33"/>
        <v>1</v>
      </c>
      <c r="N135" s="190">
        <f t="shared" si="33"/>
        <v>0.01</v>
      </c>
      <c r="O135" s="215" t="str">
        <f t="shared" si="33"/>
        <v>% of newly sold non-electric building components</v>
      </c>
      <c r="P135" s="186" t="s">
        <v>512</v>
      </c>
      <c r="Q135" s="215" t="str">
        <f t="shared" si="34"/>
        <v>buildings-sector-main.html#component-elec</v>
      </c>
      <c r="R135" s="215" t="str">
        <f t="shared" si="34"/>
        <v>building-component-electrification.html</v>
      </c>
      <c r="S135" s="216"/>
      <c r="T135" s="215"/>
      <c r="U135" s="181" t="s">
        <v>143</v>
      </c>
      <c r="W135" s="182" t="str" cm="1">
        <f t="array" ref="W135">IFERROR(INDEX(A$761:A$954,MATCH(H135,A$761:A$954,0),0),"Save")</f>
        <v>Save</v>
      </c>
    </row>
    <row r="136" spans="1:23" hidden="1" x14ac:dyDescent="0.25">
      <c r="A136" s="189" t="str">
        <f t="shared" si="30"/>
        <v>Buildings and Appliances</v>
      </c>
      <c r="B136" s="189" t="str">
        <f t="shared" si="30"/>
        <v>Building Component Electrification</v>
      </c>
      <c r="C136" s="189" t="str">
        <f t="shared" si="30"/>
        <v>Fraction of New Bldg Components Shifted to Other Fuels</v>
      </c>
      <c r="D136" s="184" t="s">
        <v>493</v>
      </c>
      <c r="E136" s="184" t="s">
        <v>513</v>
      </c>
      <c r="F136" s="184" t="s">
        <v>514</v>
      </c>
      <c r="G136" s="184" t="s">
        <v>496</v>
      </c>
      <c r="H136" s="43">
        <v>445</v>
      </c>
      <c r="I136" s="184" t="s">
        <v>310</v>
      </c>
      <c r="J136" s="189" t="str">
        <f t="shared" si="33"/>
        <v>Building Component Electrification</v>
      </c>
      <c r="K136" s="189" t="str">
        <f t="shared" si="33"/>
        <v>bldgs new component fuel shifting</v>
      </c>
      <c r="L136" s="190">
        <f t="shared" si="33"/>
        <v>0</v>
      </c>
      <c r="M136" s="190">
        <f t="shared" si="33"/>
        <v>1</v>
      </c>
      <c r="N136" s="190">
        <f t="shared" si="33"/>
        <v>0.01</v>
      </c>
      <c r="O136" s="215" t="str">
        <f t="shared" si="33"/>
        <v>% of newly sold non-electric building components</v>
      </c>
      <c r="P136" s="218" t="str">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**Description:** This policy replaces the specified fraction of newly sold non-electric heating systems in commercial buildings with electricity-using heating systems. // **Guidance for setting values:** In the BAU case, in Louisiana, the share of electricity among fuels used for heating in commercial buildings will rise from 0.5% to 0.6% through 2050.</v>
      </c>
      <c r="Q136" s="215" t="str">
        <f t="shared" si="34"/>
        <v>buildings-sector-main.html#component-elec</v>
      </c>
      <c r="R136" s="215" t="str">
        <f t="shared" si="34"/>
        <v>building-component-electrification.html</v>
      </c>
      <c r="S136" s="216"/>
      <c r="T136" s="215"/>
      <c r="U136" s="181" t="s">
        <v>143</v>
      </c>
      <c r="W136" s="182" t="str" cm="1">
        <f t="array" ref="W136">IFERROR(INDEX(A$761:A$954,MATCH(H136,A$761:A$954,0),0),"Save")</f>
        <v>Save</v>
      </c>
    </row>
    <row r="137" spans="1:23" hidden="1" x14ac:dyDescent="0.25">
      <c r="A137" s="189" t="str">
        <f t="shared" si="30"/>
        <v>Buildings and Appliances</v>
      </c>
      <c r="B137" s="189" t="str">
        <f t="shared" si="30"/>
        <v>Building Component Electrification</v>
      </c>
      <c r="C137" s="189" t="str">
        <f t="shared" si="30"/>
        <v>Fraction of New Bldg Components Shifted to Other Fuels</v>
      </c>
      <c r="D137" s="184" t="s">
        <v>501</v>
      </c>
      <c r="E137" s="184" t="s">
        <v>513</v>
      </c>
      <c r="F137" s="184" t="s">
        <v>514</v>
      </c>
      <c r="G137" s="184" t="s">
        <v>502</v>
      </c>
      <c r="H137" s="43">
        <v>446</v>
      </c>
      <c r="I137" s="184" t="s">
        <v>332</v>
      </c>
      <c r="J137" s="189"/>
      <c r="K137" s="189"/>
      <c r="L137" s="189"/>
      <c r="M137" s="190"/>
      <c r="N137" s="190"/>
      <c r="O137" s="215"/>
      <c r="P137" s="186"/>
      <c r="Q137" s="215"/>
      <c r="R137" s="215"/>
      <c r="S137" s="216"/>
      <c r="T137" s="215"/>
      <c r="W137" s="182" t="str" cm="1">
        <f t="array" ref="W137">IFERROR(INDEX(A$761:A$954,MATCH(H137,A$761:A$954,0),0),"Save")</f>
        <v>Save</v>
      </c>
    </row>
    <row r="138" spans="1:23" hidden="1" x14ac:dyDescent="0.25">
      <c r="A138" s="189" t="str">
        <f t="shared" si="30"/>
        <v>Buildings and Appliances</v>
      </c>
      <c r="B138" s="189" t="str">
        <f t="shared" si="30"/>
        <v>Building Component Electrification</v>
      </c>
      <c r="C138" s="189" t="str">
        <f t="shared" si="30"/>
        <v>Fraction of New Bldg Components Shifted to Other Fuels</v>
      </c>
      <c r="D138" s="184" t="s">
        <v>503</v>
      </c>
      <c r="E138" s="184" t="s">
        <v>513</v>
      </c>
      <c r="F138" s="184" t="s">
        <v>514</v>
      </c>
      <c r="G138" s="184" t="s">
        <v>504</v>
      </c>
      <c r="H138" s="43">
        <v>447</v>
      </c>
      <c r="I138" s="184" t="s">
        <v>332</v>
      </c>
      <c r="J138" s="189"/>
      <c r="K138" s="189"/>
      <c r="L138" s="189"/>
      <c r="M138" s="190"/>
      <c r="N138" s="190"/>
      <c r="O138" s="215"/>
      <c r="P138" s="186"/>
      <c r="Q138" s="215"/>
      <c r="R138" s="215"/>
      <c r="S138" s="216"/>
      <c r="T138" s="215"/>
      <c r="W138" s="182" t="str" cm="1">
        <f t="array" ref="W138">IFERROR(INDEX(A$761:A$954,MATCH(H138,A$761:A$954,0),0),"Save")</f>
        <v>Save</v>
      </c>
    </row>
    <row r="139" spans="1:23" hidden="1" x14ac:dyDescent="0.25">
      <c r="A139" s="189" t="str">
        <f t="shared" si="30"/>
        <v>Buildings and Appliances</v>
      </c>
      <c r="B139" s="189" t="str">
        <f t="shared" si="30"/>
        <v>Building Component Electrification</v>
      </c>
      <c r="C139" s="189" t="str">
        <f t="shared" si="30"/>
        <v>Fraction of New Bldg Components Shifted to Other Fuels</v>
      </c>
      <c r="D139" s="184" t="s">
        <v>505</v>
      </c>
      <c r="E139" s="184" t="s">
        <v>513</v>
      </c>
      <c r="F139" s="184" t="s">
        <v>514</v>
      </c>
      <c r="G139" s="184" t="s">
        <v>506</v>
      </c>
      <c r="H139" s="43">
        <v>448</v>
      </c>
      <c r="I139" s="184" t="s">
        <v>310</v>
      </c>
      <c r="J139" s="189" t="str">
        <f t="shared" ref="J139:O140" si="35">J$126</f>
        <v>Building Component Electrification</v>
      </c>
      <c r="K139" s="189" t="str">
        <f t="shared" si="35"/>
        <v>bldgs new component fuel shifting</v>
      </c>
      <c r="L139" s="190">
        <f t="shared" si="35"/>
        <v>0</v>
      </c>
      <c r="M139" s="190">
        <f t="shared" si="35"/>
        <v>1</v>
      </c>
      <c r="N139" s="190">
        <f t="shared" si="35"/>
        <v>0.01</v>
      </c>
      <c r="O139" s="215" t="str">
        <f t="shared" si="35"/>
        <v>% of newly sold non-electric building components</v>
      </c>
      <c r="P139" s="218" t="str">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**Description:** This policy replaces the specified fraction of newly sold non-electric appliances in commercial buildings with electricity-using appliances. // **Guidance for setting values:** In the BAU case, in Louisiana, the share of electricity among fuels used by appliances in commercial buildings will fall from 31.7% to 18.9% through 2050.</v>
      </c>
      <c r="Q139" s="215" t="str">
        <f>Q$126</f>
        <v>buildings-sector-main.html#component-elec</v>
      </c>
      <c r="R139" s="215" t="str">
        <f>R$126</f>
        <v>building-component-electrification.html</v>
      </c>
      <c r="S139" s="216"/>
      <c r="T139" s="215"/>
      <c r="U139" s="181" t="s">
        <v>143</v>
      </c>
      <c r="W139" s="182" t="str" cm="1">
        <f t="array" ref="W139">IFERROR(INDEX(A$761:A$954,MATCH(H139,A$761:A$954,0),0),"Save")</f>
        <v>Save</v>
      </c>
    </row>
    <row r="140" spans="1:23" hidden="1" x14ac:dyDescent="0.25">
      <c r="A140" s="189" t="str">
        <f t="shared" si="30"/>
        <v>Buildings and Appliances</v>
      </c>
      <c r="B140" s="189" t="str">
        <f t="shared" si="30"/>
        <v>Building Component Electrification</v>
      </c>
      <c r="C140" s="189" t="str">
        <f t="shared" si="30"/>
        <v>Fraction of New Bldg Components Shifted to Other Fuels</v>
      </c>
      <c r="D140" s="184" t="s">
        <v>507</v>
      </c>
      <c r="E140" s="184" t="s">
        <v>513</v>
      </c>
      <c r="F140" s="184" t="s">
        <v>514</v>
      </c>
      <c r="G140" s="184" t="s">
        <v>508</v>
      </c>
      <c r="H140" s="43">
        <v>449</v>
      </c>
      <c r="I140" s="184" t="s">
        <v>310</v>
      </c>
      <c r="J140" s="189" t="str">
        <f t="shared" si="35"/>
        <v>Building Component Electrification</v>
      </c>
      <c r="K140" s="189" t="str">
        <f t="shared" si="35"/>
        <v>bldgs new component fuel shifting</v>
      </c>
      <c r="L140" s="190">
        <f t="shared" si="35"/>
        <v>0</v>
      </c>
      <c r="M140" s="190">
        <f t="shared" si="35"/>
        <v>1</v>
      </c>
      <c r="N140" s="190">
        <f t="shared" si="35"/>
        <v>0.01</v>
      </c>
      <c r="O140" s="215" t="str">
        <f t="shared" si="35"/>
        <v>% of newly sold non-electric building components</v>
      </c>
      <c r="P140" s="218" t="str">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**Description:** This policy replaces the specified fraction of newly sold non-electric other components in commercial buildings with electricity-using components. // **Guidance for setting values:** In the BAU case, in the Louisiana, the share of electricity among fuels used by other components in commercial buildings will rise from 56.7% to 79.1% through 2050.</v>
      </c>
      <c r="Q140" s="215" t="str">
        <f>Q$126</f>
        <v>buildings-sector-main.html#component-elec</v>
      </c>
      <c r="R140" s="215" t="str">
        <f>R$126</f>
        <v>building-component-electrification.html</v>
      </c>
      <c r="S140" s="216"/>
      <c r="T140" s="215"/>
      <c r="U140" s="181" t="s">
        <v>143</v>
      </c>
      <c r="W140" s="182" t="str" cm="1">
        <f t="array" ref="W140">IFERROR(INDEX(A$761:A$954,MATCH(H140,A$761:A$954,0),0),"Save")</f>
        <v>Save</v>
      </c>
    </row>
    <row r="141" spans="1:23" s="189" customFormat="1" hidden="1" x14ac:dyDescent="0.25">
      <c r="A141" s="181" t="s">
        <v>490</v>
      </c>
      <c r="B141" s="181" t="s">
        <v>515</v>
      </c>
      <c r="C141" s="181" t="s">
        <v>516</v>
      </c>
      <c r="D141" s="184" t="s">
        <v>493</v>
      </c>
      <c r="E141" s="184" t="s">
        <v>494</v>
      </c>
      <c r="F141" s="184" t="s">
        <v>495</v>
      </c>
      <c r="G141" s="184" t="s">
        <v>496</v>
      </c>
      <c r="H141" s="43">
        <v>13</v>
      </c>
      <c r="I141" s="184" t="s">
        <v>310</v>
      </c>
      <c r="J141" s="181" t="s">
        <v>515</v>
      </c>
      <c r="K141" s="181" t="s">
        <v>517</v>
      </c>
      <c r="L141" s="203">
        <v>0</v>
      </c>
      <c r="M141" s="203">
        <f>ROUND(MaxBoundCalculations!B162,2)</f>
        <v>0.22</v>
      </c>
      <c r="N141" s="203">
        <v>0.01</v>
      </c>
      <c r="O141" s="184" t="s">
        <v>518</v>
      </c>
      <c r="P141" s="218"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4" t="s">
        <v>519</v>
      </c>
      <c r="R141" s="191" t="s">
        <v>520</v>
      </c>
      <c r="S141" s="205" t="s">
        <v>521</v>
      </c>
      <c r="T141" s="184" t="s">
        <v>522</v>
      </c>
      <c r="W141" s="182" t="str" cm="1">
        <f t="array" ref="W141">IFERROR(INDEX(A$761:A$954,MATCH(H141,A$761:A$954,0),0),"Save")</f>
        <v>Save</v>
      </c>
    </row>
    <row r="142" spans="1:23" s="189" customFormat="1" hidden="1" x14ac:dyDescent="0.25">
      <c r="A142" s="189" t="str">
        <f t="shared" ref="A142:C158" si="36">A$141</f>
        <v>Buildings and Appliances</v>
      </c>
      <c r="B142" s="189" t="str">
        <f t="shared" si="36"/>
        <v>Building Energy Efficiency Standards</v>
      </c>
      <c r="C142" s="189" t="str">
        <f t="shared" si="36"/>
        <v>Reduction in E Use Allowed by Component Eff Std</v>
      </c>
      <c r="D142" s="184" t="s">
        <v>501</v>
      </c>
      <c r="E142" s="184" t="s">
        <v>494</v>
      </c>
      <c r="F142" s="184" t="s">
        <v>495</v>
      </c>
      <c r="G142" s="184" t="s">
        <v>502</v>
      </c>
      <c r="H142" s="43">
        <v>14</v>
      </c>
      <c r="I142" s="184" t="s">
        <v>310</v>
      </c>
      <c r="J142" s="189" t="str">
        <f t="shared" ref="J142:L158" si="37">J$141</f>
        <v>Building Energy Efficiency Standards</v>
      </c>
      <c r="K142" s="197" t="str">
        <f t="shared" si="37"/>
        <v>bldgs efficiency standards</v>
      </c>
      <c r="L142" s="197">
        <f t="shared" si="37"/>
        <v>0</v>
      </c>
      <c r="M142" s="185">
        <f>ROUND(MaxBoundCalculations!B163,2)</f>
        <v>0.38</v>
      </c>
      <c r="N142" s="197">
        <f t="shared" ref="N142:O158" si="38">N$141</f>
        <v>0.01</v>
      </c>
      <c r="O142" s="199" t="str">
        <f t="shared" si="38"/>
        <v>% reduction in energy use</v>
      </c>
      <c r="P142" s="218"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199" t="str">
        <f t="shared" ref="Q142:S158" si="39">Q$141</f>
        <v>buildings-sector-main.html#eff-stds</v>
      </c>
      <c r="R142" s="199" t="str">
        <f t="shared" si="39"/>
        <v>building-energy-efficiency-standards.html</v>
      </c>
      <c r="S142" s="219"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199" t="str">
        <f t="shared" ref="T142:T158" si="40">T141</f>
        <v>Itron, 2007, "ASSESSMENT OF LONG-TERM
ELECTRIC ENERGY EFFICIENCY
POTENTIAL IN CALIFORNIA’S
RESIDENTIAL SECTOR," http://www.energy.ca.gov/2007publications/CEC-500-2007-002/CEC-500-2007-002.PDF, p.33, Table 5-1</v>
      </c>
      <c r="W142" s="182" t="str" cm="1">
        <f t="array" ref="W142">IFERROR(INDEX(A$761:A$954,MATCH(H142,A$761:A$954,0),0),"Save")</f>
        <v>Save</v>
      </c>
    </row>
    <row r="143" spans="1:23" s="189" customFormat="1" hidden="1" x14ac:dyDescent="0.25">
      <c r="A143" s="189" t="str">
        <f t="shared" si="36"/>
        <v>Buildings and Appliances</v>
      </c>
      <c r="B143" s="189" t="str">
        <f t="shared" si="36"/>
        <v>Building Energy Efficiency Standards</v>
      </c>
      <c r="C143" s="189" t="str">
        <f t="shared" si="36"/>
        <v>Reduction in E Use Allowed by Component Eff Std</v>
      </c>
      <c r="D143" s="184" t="s">
        <v>523</v>
      </c>
      <c r="E143" s="184" t="s">
        <v>494</v>
      </c>
      <c r="F143" s="184" t="s">
        <v>495</v>
      </c>
      <c r="G143" s="184" t="s">
        <v>524</v>
      </c>
      <c r="H143" s="43">
        <v>15</v>
      </c>
      <c r="I143" s="184" t="s">
        <v>310</v>
      </c>
      <c r="J143" s="189" t="str">
        <f t="shared" si="37"/>
        <v>Building Energy Efficiency Standards</v>
      </c>
      <c r="K143" s="197" t="str">
        <f t="shared" si="37"/>
        <v>bldgs efficiency standards</v>
      </c>
      <c r="L143" s="197">
        <f t="shared" si="37"/>
        <v>0</v>
      </c>
      <c r="M143" s="185">
        <f>ROUND(MaxBoundCalculations!B163,2)</f>
        <v>0.38</v>
      </c>
      <c r="N143" s="197">
        <f t="shared" si="38"/>
        <v>0.01</v>
      </c>
      <c r="O143" s="199" t="str">
        <f t="shared" si="38"/>
        <v>% reduction in energy use</v>
      </c>
      <c r="P143" s="218"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199" t="str">
        <f t="shared" si="39"/>
        <v>buildings-sector-main.html#eff-stds</v>
      </c>
      <c r="R143" s="199" t="str">
        <f t="shared" si="39"/>
        <v>building-energy-efficiency-standards.html</v>
      </c>
      <c r="S143" s="219"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199" t="str">
        <f t="shared" si="40"/>
        <v>Itron, 2007, "ASSESSMENT OF LONG-TERM
ELECTRIC ENERGY EFFICIENCY
POTENTIAL IN CALIFORNIA’S
RESIDENTIAL SECTOR," http://www.energy.ca.gov/2007publications/CEC-500-2007-002/CEC-500-2007-002.PDF, p.33, Table 5-1</v>
      </c>
      <c r="W143" s="182" t="str" cm="1">
        <f t="array" ref="W143">IFERROR(INDEX(A$761:A$954,MATCH(H143,A$761:A$954,0),0),"Save")</f>
        <v>Save</v>
      </c>
    </row>
    <row r="144" spans="1:23" s="189" customFormat="1" hidden="1" x14ac:dyDescent="0.25">
      <c r="A144" s="189" t="str">
        <f t="shared" si="36"/>
        <v>Buildings and Appliances</v>
      </c>
      <c r="B144" s="189" t="str">
        <f t="shared" si="36"/>
        <v>Building Energy Efficiency Standards</v>
      </c>
      <c r="C144" s="189" t="str">
        <f t="shared" si="36"/>
        <v>Reduction in E Use Allowed by Component Eff Std</v>
      </c>
      <c r="D144" s="184" t="s">
        <v>503</v>
      </c>
      <c r="E144" s="184" t="s">
        <v>494</v>
      </c>
      <c r="F144" s="184" t="s">
        <v>495</v>
      </c>
      <c r="G144" s="184" t="s">
        <v>504</v>
      </c>
      <c r="H144" s="43">
        <v>16</v>
      </c>
      <c r="I144" s="184" t="s">
        <v>310</v>
      </c>
      <c r="J144" s="189" t="str">
        <f t="shared" si="37"/>
        <v>Building Energy Efficiency Standards</v>
      </c>
      <c r="K144" s="197" t="str">
        <f t="shared" si="37"/>
        <v>bldgs efficiency standards</v>
      </c>
      <c r="L144" s="197">
        <f t="shared" si="37"/>
        <v>0</v>
      </c>
      <c r="M144" s="185">
        <f>ROUND(MaxBoundCalculations!B161,2)</f>
        <v>0.4</v>
      </c>
      <c r="N144" s="197">
        <f t="shared" si="38"/>
        <v>0.01</v>
      </c>
      <c r="O144" s="199" t="str">
        <f t="shared" si="38"/>
        <v>% reduction in energy use</v>
      </c>
      <c r="P144" s="218"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199" t="str">
        <f t="shared" si="39"/>
        <v>buildings-sector-main.html#eff-stds</v>
      </c>
      <c r="R144" s="199" t="str">
        <f t="shared" si="39"/>
        <v>building-energy-efficiency-standards.html</v>
      </c>
      <c r="S144" s="219"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199" t="str">
        <f t="shared" si="40"/>
        <v>Itron, 2007, "ASSESSMENT OF LONG-TERM
ELECTRIC ENERGY EFFICIENCY
POTENTIAL IN CALIFORNIA’S
RESIDENTIAL SECTOR," http://www.energy.ca.gov/2007publications/CEC-500-2007-002/CEC-500-2007-002.PDF, p.33, Table 5-1</v>
      </c>
      <c r="W144" s="182" t="str" cm="1">
        <f t="array" ref="W144">IFERROR(INDEX(A$761:A$954,MATCH(H144,A$761:A$954,0),0),"Save")</f>
        <v>Save</v>
      </c>
    </row>
    <row r="145" spans="1:23" s="189" customFormat="1" hidden="1" x14ac:dyDescent="0.25">
      <c r="A145" s="189" t="str">
        <f t="shared" si="36"/>
        <v>Buildings and Appliances</v>
      </c>
      <c r="B145" s="189" t="str">
        <f t="shared" si="36"/>
        <v>Building Energy Efficiency Standards</v>
      </c>
      <c r="C145" s="189" t="str">
        <f t="shared" si="36"/>
        <v>Reduction in E Use Allowed by Component Eff Std</v>
      </c>
      <c r="D145" s="184" t="s">
        <v>505</v>
      </c>
      <c r="E145" s="184" t="s">
        <v>494</v>
      </c>
      <c r="F145" s="184" t="s">
        <v>495</v>
      </c>
      <c r="G145" s="184" t="s">
        <v>506</v>
      </c>
      <c r="H145" s="43">
        <v>17</v>
      </c>
      <c r="I145" s="184" t="s">
        <v>310</v>
      </c>
      <c r="J145" s="189" t="str">
        <f t="shared" si="37"/>
        <v>Building Energy Efficiency Standards</v>
      </c>
      <c r="K145" s="197" t="str">
        <f t="shared" si="37"/>
        <v>bldgs efficiency standards</v>
      </c>
      <c r="L145" s="197">
        <f t="shared" si="37"/>
        <v>0</v>
      </c>
      <c r="M145" s="185">
        <f>ROUND(MaxBoundCalculations!B159,2)</f>
        <v>0.38</v>
      </c>
      <c r="N145" s="197">
        <f t="shared" si="38"/>
        <v>0.01</v>
      </c>
      <c r="O145" s="199" t="str">
        <f t="shared" si="38"/>
        <v>% reduction in energy use</v>
      </c>
      <c r="P145" s="218"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199" t="str">
        <f t="shared" si="39"/>
        <v>buildings-sector-main.html#eff-stds</v>
      </c>
      <c r="R145" s="199" t="str">
        <f t="shared" si="39"/>
        <v>building-energy-efficiency-standards.html</v>
      </c>
      <c r="S145" s="219"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199" t="str">
        <f t="shared" si="40"/>
        <v>Itron, 2007, "ASSESSMENT OF LONG-TERM
ELECTRIC ENERGY EFFICIENCY
POTENTIAL IN CALIFORNIA’S
RESIDENTIAL SECTOR," http://www.energy.ca.gov/2007publications/CEC-500-2007-002/CEC-500-2007-002.PDF, p.33, Table 5-1</v>
      </c>
      <c r="W145" s="182" t="str" cm="1">
        <f t="array" ref="W145">IFERROR(INDEX(A$761:A$954,MATCH(H145,A$761:A$954,0),0),"Save")</f>
        <v>Save</v>
      </c>
    </row>
    <row r="146" spans="1:23" s="189" customFormat="1" hidden="1" x14ac:dyDescent="0.25">
      <c r="A146" s="189" t="str">
        <f t="shared" si="36"/>
        <v>Buildings and Appliances</v>
      </c>
      <c r="B146" s="189" t="str">
        <f t="shared" si="36"/>
        <v>Building Energy Efficiency Standards</v>
      </c>
      <c r="C146" s="189" t="str">
        <f t="shared" si="36"/>
        <v>Reduction in E Use Allowed by Component Eff Std</v>
      </c>
      <c r="D146" s="184" t="s">
        <v>507</v>
      </c>
      <c r="E146" s="184" t="s">
        <v>494</v>
      </c>
      <c r="F146" s="184" t="s">
        <v>495</v>
      </c>
      <c r="G146" s="184" t="s">
        <v>508</v>
      </c>
      <c r="H146" s="43">
        <v>18</v>
      </c>
      <c r="I146" s="184" t="s">
        <v>310</v>
      </c>
      <c r="J146" s="189" t="str">
        <f t="shared" si="37"/>
        <v>Building Energy Efficiency Standards</v>
      </c>
      <c r="K146" s="197" t="str">
        <f t="shared" si="37"/>
        <v>bldgs efficiency standards</v>
      </c>
      <c r="L146" s="197">
        <f t="shared" si="37"/>
        <v>0</v>
      </c>
      <c r="M146" s="185">
        <f>ROUND(MaxBoundCalculations!B160,2)</f>
        <v>0.11</v>
      </c>
      <c r="N146" s="197">
        <f t="shared" si="38"/>
        <v>0.01</v>
      </c>
      <c r="O146" s="199" t="str">
        <f t="shared" si="38"/>
        <v>% reduction in energy use</v>
      </c>
      <c r="P146" s="218"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199" t="str">
        <f t="shared" si="39"/>
        <v>buildings-sector-main.html#eff-stds</v>
      </c>
      <c r="R146" s="199" t="str">
        <f t="shared" si="39"/>
        <v>building-energy-efficiency-standards.html</v>
      </c>
      <c r="S146" s="219"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199" t="str">
        <f t="shared" si="40"/>
        <v>Itron, 2007, "ASSESSMENT OF LONG-TERM
ELECTRIC ENERGY EFFICIENCY
POTENTIAL IN CALIFORNIA’S
RESIDENTIAL SECTOR," http://www.energy.ca.gov/2007publications/CEC-500-2007-002/CEC-500-2007-002.PDF, p.33, Table 5-1</v>
      </c>
      <c r="W146" s="182" t="str" cm="1">
        <f t="array" ref="W146">IFERROR(INDEX(A$761:A$954,MATCH(H146,A$761:A$954,0),0),"Save")</f>
        <v>Save</v>
      </c>
    </row>
    <row r="147" spans="1:23" s="189" customFormat="1" hidden="1" x14ac:dyDescent="0.25">
      <c r="A147" s="189" t="str">
        <f t="shared" si="36"/>
        <v>Buildings and Appliances</v>
      </c>
      <c r="B147" s="189" t="str">
        <f t="shared" si="36"/>
        <v>Building Energy Efficiency Standards</v>
      </c>
      <c r="C147" s="189" t="str">
        <f t="shared" si="36"/>
        <v>Reduction in E Use Allowed by Component Eff Std</v>
      </c>
      <c r="D147" s="184" t="s">
        <v>493</v>
      </c>
      <c r="E147" s="184" t="s">
        <v>510</v>
      </c>
      <c r="F147" s="184" t="s">
        <v>511</v>
      </c>
      <c r="G147" s="184" t="s">
        <v>496</v>
      </c>
      <c r="H147" s="43">
        <v>150</v>
      </c>
      <c r="I147" s="184" t="s">
        <v>310</v>
      </c>
      <c r="J147" s="189" t="str">
        <f t="shared" si="37"/>
        <v>Building Energy Efficiency Standards</v>
      </c>
      <c r="K147" s="197" t="str">
        <f t="shared" si="37"/>
        <v>bldgs efficiency standards</v>
      </c>
      <c r="L147" s="197">
        <f t="shared" si="37"/>
        <v>0</v>
      </c>
      <c r="M147" s="197">
        <f t="shared" ref="M147:M158" si="41">M141</f>
        <v>0.22</v>
      </c>
      <c r="N147" s="197">
        <f t="shared" si="38"/>
        <v>0.01</v>
      </c>
      <c r="O147" s="199" t="str">
        <f t="shared" si="38"/>
        <v>% reduction in energy use</v>
      </c>
      <c r="P147" s="218"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199" t="str">
        <f t="shared" si="39"/>
        <v>buildings-sector-main.html#eff-stds</v>
      </c>
      <c r="R147" s="199" t="str">
        <f t="shared" si="39"/>
        <v>building-energy-efficiency-standards.html</v>
      </c>
      <c r="S147" s="219"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199" t="str">
        <f t="shared" si="40"/>
        <v>Itron, 2007, "ASSESSMENT OF LONG-TERM
ELECTRIC ENERGY EFFICIENCY
POTENTIAL IN CALIFORNIA’S
RESIDENTIAL SECTOR," http://www.energy.ca.gov/2007publications/CEC-500-2007-002/CEC-500-2007-002.PDF, p.33, Table 5-1</v>
      </c>
      <c r="W147" s="182" t="str" cm="1">
        <f t="array" ref="W147">IFERROR(INDEX(A$761:A$954,MATCH(H147,A$761:A$954,0),0),"Save")</f>
        <v>Save</v>
      </c>
    </row>
    <row r="148" spans="1:23" s="189" customFormat="1" hidden="1" x14ac:dyDescent="0.25">
      <c r="A148" s="189" t="str">
        <f t="shared" si="36"/>
        <v>Buildings and Appliances</v>
      </c>
      <c r="B148" s="189" t="str">
        <f t="shared" si="36"/>
        <v>Building Energy Efficiency Standards</v>
      </c>
      <c r="C148" s="189" t="str">
        <f t="shared" si="36"/>
        <v>Reduction in E Use Allowed by Component Eff Std</v>
      </c>
      <c r="D148" s="184" t="s">
        <v>501</v>
      </c>
      <c r="E148" s="184" t="s">
        <v>510</v>
      </c>
      <c r="F148" s="184" t="s">
        <v>511</v>
      </c>
      <c r="G148" s="184" t="s">
        <v>502</v>
      </c>
      <c r="H148" s="43">
        <v>151</v>
      </c>
      <c r="I148" s="184" t="s">
        <v>310</v>
      </c>
      <c r="J148" s="189" t="str">
        <f t="shared" si="37"/>
        <v>Building Energy Efficiency Standards</v>
      </c>
      <c r="K148" s="197" t="str">
        <f t="shared" si="37"/>
        <v>bldgs efficiency standards</v>
      </c>
      <c r="L148" s="197">
        <f t="shared" si="37"/>
        <v>0</v>
      </c>
      <c r="M148" s="197">
        <f t="shared" si="41"/>
        <v>0.38</v>
      </c>
      <c r="N148" s="197">
        <f t="shared" si="38"/>
        <v>0.01</v>
      </c>
      <c r="O148" s="199" t="str">
        <f t="shared" si="38"/>
        <v>% reduction in energy use</v>
      </c>
      <c r="P148" s="218"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199" t="str">
        <f t="shared" si="39"/>
        <v>buildings-sector-main.html#eff-stds</v>
      </c>
      <c r="R148" s="199" t="str">
        <f t="shared" si="39"/>
        <v>building-energy-efficiency-standards.html</v>
      </c>
      <c r="S148" s="219"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199" t="str">
        <f t="shared" si="40"/>
        <v>Itron, 2007, "ASSESSMENT OF LONG-TERM
ELECTRIC ENERGY EFFICIENCY
POTENTIAL IN CALIFORNIA’S
RESIDENTIAL SECTOR," http://www.energy.ca.gov/2007publications/CEC-500-2007-002/CEC-500-2007-002.PDF, p.33, Table 5-1</v>
      </c>
      <c r="W148" s="182" t="str" cm="1">
        <f t="array" ref="W148">IFERROR(INDEX(A$761:A$954,MATCH(H148,A$761:A$954,0),0),"Save")</f>
        <v>Save</v>
      </c>
    </row>
    <row r="149" spans="1:23" s="189" customFormat="1" hidden="1" x14ac:dyDescent="0.25">
      <c r="A149" s="189" t="str">
        <f t="shared" si="36"/>
        <v>Buildings and Appliances</v>
      </c>
      <c r="B149" s="189" t="str">
        <f t="shared" si="36"/>
        <v>Building Energy Efficiency Standards</v>
      </c>
      <c r="C149" s="189" t="str">
        <f t="shared" si="36"/>
        <v>Reduction in E Use Allowed by Component Eff Std</v>
      </c>
      <c r="D149" s="184" t="s">
        <v>523</v>
      </c>
      <c r="E149" s="184" t="s">
        <v>510</v>
      </c>
      <c r="F149" s="184" t="s">
        <v>511</v>
      </c>
      <c r="G149" s="184" t="s">
        <v>524</v>
      </c>
      <c r="H149" s="43">
        <v>152</v>
      </c>
      <c r="I149" s="184" t="s">
        <v>310</v>
      </c>
      <c r="J149" s="189" t="str">
        <f t="shared" si="37"/>
        <v>Building Energy Efficiency Standards</v>
      </c>
      <c r="K149" s="197" t="str">
        <f t="shared" si="37"/>
        <v>bldgs efficiency standards</v>
      </c>
      <c r="L149" s="197">
        <f t="shared" si="37"/>
        <v>0</v>
      </c>
      <c r="M149" s="197">
        <f t="shared" si="41"/>
        <v>0.38</v>
      </c>
      <c r="N149" s="197">
        <f t="shared" si="38"/>
        <v>0.01</v>
      </c>
      <c r="O149" s="199" t="str">
        <f t="shared" si="38"/>
        <v>% reduction in energy use</v>
      </c>
      <c r="P149" s="218"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199" t="str">
        <f t="shared" si="39"/>
        <v>buildings-sector-main.html#eff-stds</v>
      </c>
      <c r="R149" s="199" t="str">
        <f t="shared" si="39"/>
        <v>building-energy-efficiency-standards.html</v>
      </c>
      <c r="S149" s="219"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199" t="str">
        <f t="shared" si="40"/>
        <v>Itron, 2007, "ASSESSMENT OF LONG-TERM
ELECTRIC ENERGY EFFICIENCY
POTENTIAL IN CALIFORNIA’S
RESIDENTIAL SECTOR," http://www.energy.ca.gov/2007publications/CEC-500-2007-002/CEC-500-2007-002.PDF, p.33, Table 5-1</v>
      </c>
      <c r="W149" s="182" t="str" cm="1">
        <f t="array" ref="W149">IFERROR(INDEX(A$761:A$954,MATCH(H149,A$761:A$954,0),0),"Save")</f>
        <v>Save</v>
      </c>
    </row>
    <row r="150" spans="1:23" s="189" customFormat="1" hidden="1" x14ac:dyDescent="0.25">
      <c r="A150" s="189" t="str">
        <f t="shared" si="36"/>
        <v>Buildings and Appliances</v>
      </c>
      <c r="B150" s="189" t="str">
        <f t="shared" si="36"/>
        <v>Building Energy Efficiency Standards</v>
      </c>
      <c r="C150" s="189" t="str">
        <f t="shared" si="36"/>
        <v>Reduction in E Use Allowed by Component Eff Std</v>
      </c>
      <c r="D150" s="184" t="s">
        <v>503</v>
      </c>
      <c r="E150" s="184" t="s">
        <v>510</v>
      </c>
      <c r="F150" s="184" t="s">
        <v>511</v>
      </c>
      <c r="G150" s="184" t="s">
        <v>504</v>
      </c>
      <c r="H150" s="43">
        <v>153</v>
      </c>
      <c r="I150" s="184" t="s">
        <v>310</v>
      </c>
      <c r="J150" s="189" t="str">
        <f t="shared" si="37"/>
        <v>Building Energy Efficiency Standards</v>
      </c>
      <c r="K150" s="197" t="str">
        <f t="shared" si="37"/>
        <v>bldgs efficiency standards</v>
      </c>
      <c r="L150" s="197">
        <f t="shared" si="37"/>
        <v>0</v>
      </c>
      <c r="M150" s="197">
        <f t="shared" si="41"/>
        <v>0.4</v>
      </c>
      <c r="N150" s="197">
        <f t="shared" si="38"/>
        <v>0.01</v>
      </c>
      <c r="O150" s="199" t="str">
        <f t="shared" si="38"/>
        <v>% reduction in energy use</v>
      </c>
      <c r="P150" s="218"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199" t="str">
        <f t="shared" si="39"/>
        <v>buildings-sector-main.html#eff-stds</v>
      </c>
      <c r="R150" s="199" t="str">
        <f t="shared" si="39"/>
        <v>building-energy-efficiency-standards.html</v>
      </c>
      <c r="S150" s="219"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199" t="str">
        <f t="shared" si="40"/>
        <v>Itron, 2007, "ASSESSMENT OF LONG-TERM
ELECTRIC ENERGY EFFICIENCY
POTENTIAL IN CALIFORNIA’S
RESIDENTIAL SECTOR," http://www.energy.ca.gov/2007publications/CEC-500-2007-002/CEC-500-2007-002.PDF, p.33, Table 5-1</v>
      </c>
      <c r="W150" s="182" t="str" cm="1">
        <f t="array" ref="W150">IFERROR(INDEX(A$761:A$954,MATCH(H150,A$761:A$954,0),0),"Save")</f>
        <v>Save</v>
      </c>
    </row>
    <row r="151" spans="1:23" s="189" customFormat="1" hidden="1" x14ac:dyDescent="0.25">
      <c r="A151" s="189" t="str">
        <f t="shared" si="36"/>
        <v>Buildings and Appliances</v>
      </c>
      <c r="B151" s="189" t="str">
        <f t="shared" si="36"/>
        <v>Building Energy Efficiency Standards</v>
      </c>
      <c r="C151" s="189" t="str">
        <f t="shared" si="36"/>
        <v>Reduction in E Use Allowed by Component Eff Std</v>
      </c>
      <c r="D151" s="184" t="s">
        <v>505</v>
      </c>
      <c r="E151" s="184" t="s">
        <v>510</v>
      </c>
      <c r="F151" s="184" t="s">
        <v>511</v>
      </c>
      <c r="G151" s="184" t="s">
        <v>506</v>
      </c>
      <c r="H151" s="43">
        <v>154</v>
      </c>
      <c r="I151" s="184" t="s">
        <v>310</v>
      </c>
      <c r="J151" s="189" t="str">
        <f t="shared" si="37"/>
        <v>Building Energy Efficiency Standards</v>
      </c>
      <c r="K151" s="197" t="str">
        <f t="shared" si="37"/>
        <v>bldgs efficiency standards</v>
      </c>
      <c r="L151" s="197">
        <f t="shared" si="37"/>
        <v>0</v>
      </c>
      <c r="M151" s="197">
        <f t="shared" si="41"/>
        <v>0.38</v>
      </c>
      <c r="N151" s="197">
        <f t="shared" si="38"/>
        <v>0.01</v>
      </c>
      <c r="O151" s="199" t="str">
        <f t="shared" si="38"/>
        <v>% reduction in energy use</v>
      </c>
      <c r="P151" s="218"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199" t="str">
        <f t="shared" si="39"/>
        <v>buildings-sector-main.html#eff-stds</v>
      </c>
      <c r="R151" s="199" t="str">
        <f t="shared" si="39"/>
        <v>building-energy-efficiency-standards.html</v>
      </c>
      <c r="S151" s="219"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199" t="str">
        <f t="shared" si="40"/>
        <v>Itron, 2007, "ASSESSMENT OF LONG-TERM
ELECTRIC ENERGY EFFICIENCY
POTENTIAL IN CALIFORNIA’S
RESIDENTIAL SECTOR," http://www.energy.ca.gov/2007publications/CEC-500-2007-002/CEC-500-2007-002.PDF, p.33, Table 5-1</v>
      </c>
      <c r="W151" s="182" t="str" cm="1">
        <f t="array" ref="W151">IFERROR(INDEX(A$761:A$954,MATCH(H151,A$761:A$954,0),0),"Save")</f>
        <v>Save</v>
      </c>
    </row>
    <row r="152" spans="1:23" s="189" customFormat="1" hidden="1" x14ac:dyDescent="0.25">
      <c r="A152" s="189" t="str">
        <f t="shared" si="36"/>
        <v>Buildings and Appliances</v>
      </c>
      <c r="B152" s="189" t="str">
        <f t="shared" si="36"/>
        <v>Building Energy Efficiency Standards</v>
      </c>
      <c r="C152" s="189" t="str">
        <f t="shared" si="36"/>
        <v>Reduction in E Use Allowed by Component Eff Std</v>
      </c>
      <c r="D152" s="184" t="s">
        <v>507</v>
      </c>
      <c r="E152" s="184" t="s">
        <v>510</v>
      </c>
      <c r="F152" s="184" t="s">
        <v>511</v>
      </c>
      <c r="G152" s="184" t="s">
        <v>508</v>
      </c>
      <c r="H152" s="43">
        <v>155</v>
      </c>
      <c r="I152" s="184" t="s">
        <v>310</v>
      </c>
      <c r="J152" s="189" t="str">
        <f t="shared" si="37"/>
        <v>Building Energy Efficiency Standards</v>
      </c>
      <c r="K152" s="197" t="str">
        <f t="shared" si="37"/>
        <v>bldgs efficiency standards</v>
      </c>
      <c r="L152" s="197">
        <f t="shared" si="37"/>
        <v>0</v>
      </c>
      <c r="M152" s="197">
        <f t="shared" si="41"/>
        <v>0.11</v>
      </c>
      <c r="N152" s="197">
        <f t="shared" si="38"/>
        <v>0.01</v>
      </c>
      <c r="O152" s="199" t="str">
        <f t="shared" si="38"/>
        <v>% reduction in energy use</v>
      </c>
      <c r="P152" s="218"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199" t="str">
        <f t="shared" si="39"/>
        <v>buildings-sector-main.html#eff-stds</v>
      </c>
      <c r="R152" s="199" t="str">
        <f t="shared" si="39"/>
        <v>building-energy-efficiency-standards.html</v>
      </c>
      <c r="S152" s="219"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199" t="str">
        <f t="shared" si="40"/>
        <v>Itron, 2007, "ASSESSMENT OF LONG-TERM
ELECTRIC ENERGY EFFICIENCY
POTENTIAL IN CALIFORNIA’S
RESIDENTIAL SECTOR," http://www.energy.ca.gov/2007publications/CEC-500-2007-002/CEC-500-2007-002.PDF, p.33, Table 5-1</v>
      </c>
      <c r="W152" s="182" t="str" cm="1">
        <f t="array" ref="W152">IFERROR(INDEX(A$761:A$954,MATCH(H152,A$761:A$954,0),0),"Save")</f>
        <v>Save</v>
      </c>
    </row>
    <row r="153" spans="1:23" s="189" customFormat="1" hidden="1" x14ac:dyDescent="0.25">
      <c r="A153" s="189" t="str">
        <f t="shared" si="36"/>
        <v>Buildings and Appliances</v>
      </c>
      <c r="B153" s="189" t="str">
        <f t="shared" si="36"/>
        <v>Building Energy Efficiency Standards</v>
      </c>
      <c r="C153" s="189" t="str">
        <f t="shared" si="36"/>
        <v>Reduction in E Use Allowed by Component Eff Std</v>
      </c>
      <c r="D153" s="184" t="s">
        <v>493</v>
      </c>
      <c r="E153" s="184" t="s">
        <v>513</v>
      </c>
      <c r="F153" s="184" t="s">
        <v>514</v>
      </c>
      <c r="G153" s="184" t="s">
        <v>496</v>
      </c>
      <c r="H153" s="43">
        <v>156</v>
      </c>
      <c r="I153" s="184" t="s">
        <v>310</v>
      </c>
      <c r="J153" s="189" t="str">
        <f t="shared" si="37"/>
        <v>Building Energy Efficiency Standards</v>
      </c>
      <c r="K153" s="197" t="str">
        <f t="shared" si="37"/>
        <v>bldgs efficiency standards</v>
      </c>
      <c r="L153" s="197">
        <f t="shared" si="37"/>
        <v>0</v>
      </c>
      <c r="M153" s="197">
        <f t="shared" si="41"/>
        <v>0.22</v>
      </c>
      <c r="N153" s="197">
        <f t="shared" si="38"/>
        <v>0.01</v>
      </c>
      <c r="O153" s="199" t="str">
        <f t="shared" si="38"/>
        <v>% reduction in energy use</v>
      </c>
      <c r="P153" s="218"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199" t="str">
        <f t="shared" si="39"/>
        <v>buildings-sector-main.html#eff-stds</v>
      </c>
      <c r="R153" s="199" t="str">
        <f t="shared" si="39"/>
        <v>building-energy-efficiency-standards.html</v>
      </c>
      <c r="S153" s="219"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199" t="str">
        <f t="shared" si="40"/>
        <v>Itron, 2007, "ASSESSMENT OF LONG-TERM
ELECTRIC ENERGY EFFICIENCY
POTENTIAL IN CALIFORNIA’S
RESIDENTIAL SECTOR," http://www.energy.ca.gov/2007publications/CEC-500-2007-002/CEC-500-2007-002.PDF, p.33, Table 5-1</v>
      </c>
      <c r="W153" s="182" t="str" cm="1">
        <f t="array" ref="W153">IFERROR(INDEX(A$761:A$954,MATCH(H153,A$761:A$954,0),0),"Save")</f>
        <v>Save</v>
      </c>
    </row>
    <row r="154" spans="1:23" s="189" customFormat="1" hidden="1" x14ac:dyDescent="0.25">
      <c r="A154" s="189" t="str">
        <f t="shared" si="36"/>
        <v>Buildings and Appliances</v>
      </c>
      <c r="B154" s="189" t="str">
        <f t="shared" si="36"/>
        <v>Building Energy Efficiency Standards</v>
      </c>
      <c r="C154" s="189" t="str">
        <f t="shared" si="36"/>
        <v>Reduction in E Use Allowed by Component Eff Std</v>
      </c>
      <c r="D154" s="184" t="s">
        <v>501</v>
      </c>
      <c r="E154" s="184" t="s">
        <v>513</v>
      </c>
      <c r="F154" s="184" t="s">
        <v>514</v>
      </c>
      <c r="G154" s="184" t="s">
        <v>502</v>
      </c>
      <c r="H154" s="43">
        <v>157</v>
      </c>
      <c r="I154" s="184" t="s">
        <v>310</v>
      </c>
      <c r="J154" s="189" t="str">
        <f t="shared" si="37"/>
        <v>Building Energy Efficiency Standards</v>
      </c>
      <c r="K154" s="197" t="str">
        <f t="shared" si="37"/>
        <v>bldgs efficiency standards</v>
      </c>
      <c r="L154" s="197">
        <f t="shared" si="37"/>
        <v>0</v>
      </c>
      <c r="M154" s="197">
        <f t="shared" si="41"/>
        <v>0.38</v>
      </c>
      <c r="N154" s="197">
        <f t="shared" si="38"/>
        <v>0.01</v>
      </c>
      <c r="O154" s="199" t="str">
        <f t="shared" si="38"/>
        <v>% reduction in energy use</v>
      </c>
      <c r="P154" s="218"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199" t="str">
        <f t="shared" si="39"/>
        <v>buildings-sector-main.html#eff-stds</v>
      </c>
      <c r="R154" s="199" t="str">
        <f t="shared" si="39"/>
        <v>building-energy-efficiency-standards.html</v>
      </c>
      <c r="S154" s="219"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199" t="str">
        <f t="shared" si="40"/>
        <v>Itron, 2007, "ASSESSMENT OF LONG-TERM
ELECTRIC ENERGY EFFICIENCY
POTENTIAL IN CALIFORNIA’S
RESIDENTIAL SECTOR," http://www.energy.ca.gov/2007publications/CEC-500-2007-002/CEC-500-2007-002.PDF, p.33, Table 5-1</v>
      </c>
      <c r="W154" s="182" t="str" cm="1">
        <f t="array" ref="W154">IFERROR(INDEX(A$761:A$954,MATCH(H154,A$761:A$954,0),0),"Save")</f>
        <v>Save</v>
      </c>
    </row>
    <row r="155" spans="1:23" s="189" customFormat="1" hidden="1" x14ac:dyDescent="0.25">
      <c r="A155" s="189" t="str">
        <f t="shared" si="36"/>
        <v>Buildings and Appliances</v>
      </c>
      <c r="B155" s="189" t="str">
        <f t="shared" si="36"/>
        <v>Building Energy Efficiency Standards</v>
      </c>
      <c r="C155" s="189" t="str">
        <f t="shared" si="36"/>
        <v>Reduction in E Use Allowed by Component Eff Std</v>
      </c>
      <c r="D155" s="184" t="s">
        <v>523</v>
      </c>
      <c r="E155" s="184" t="s">
        <v>513</v>
      </c>
      <c r="F155" s="184" t="s">
        <v>514</v>
      </c>
      <c r="G155" s="184" t="s">
        <v>524</v>
      </c>
      <c r="H155" s="43">
        <v>158</v>
      </c>
      <c r="I155" s="184" t="s">
        <v>310</v>
      </c>
      <c r="J155" s="189" t="str">
        <f t="shared" si="37"/>
        <v>Building Energy Efficiency Standards</v>
      </c>
      <c r="K155" s="197" t="str">
        <f t="shared" si="37"/>
        <v>bldgs efficiency standards</v>
      </c>
      <c r="L155" s="197">
        <f t="shared" si="37"/>
        <v>0</v>
      </c>
      <c r="M155" s="197">
        <f t="shared" si="41"/>
        <v>0.38</v>
      </c>
      <c r="N155" s="197">
        <f t="shared" si="38"/>
        <v>0.01</v>
      </c>
      <c r="O155" s="199" t="str">
        <f t="shared" si="38"/>
        <v>% reduction in energy use</v>
      </c>
      <c r="P155" s="218"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199" t="str">
        <f t="shared" si="39"/>
        <v>buildings-sector-main.html#eff-stds</v>
      </c>
      <c r="R155" s="199" t="str">
        <f t="shared" si="39"/>
        <v>building-energy-efficiency-standards.html</v>
      </c>
      <c r="S155" s="219"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199" t="str">
        <f t="shared" si="40"/>
        <v>Itron, 2007, "ASSESSMENT OF LONG-TERM
ELECTRIC ENERGY EFFICIENCY
POTENTIAL IN CALIFORNIA’S
RESIDENTIAL SECTOR," http://www.energy.ca.gov/2007publications/CEC-500-2007-002/CEC-500-2007-002.PDF, p.33, Table 5-1</v>
      </c>
      <c r="W155" s="182" t="str" cm="1">
        <f t="array" ref="W155">IFERROR(INDEX(A$761:A$954,MATCH(H155,A$761:A$954,0),0),"Save")</f>
        <v>Save</v>
      </c>
    </row>
    <row r="156" spans="1:23" s="189" customFormat="1" hidden="1" x14ac:dyDescent="0.25">
      <c r="A156" s="189" t="str">
        <f t="shared" si="36"/>
        <v>Buildings and Appliances</v>
      </c>
      <c r="B156" s="189" t="str">
        <f t="shared" si="36"/>
        <v>Building Energy Efficiency Standards</v>
      </c>
      <c r="C156" s="189" t="str">
        <f t="shared" si="36"/>
        <v>Reduction in E Use Allowed by Component Eff Std</v>
      </c>
      <c r="D156" s="184" t="s">
        <v>503</v>
      </c>
      <c r="E156" s="184" t="s">
        <v>513</v>
      </c>
      <c r="F156" s="184" t="s">
        <v>514</v>
      </c>
      <c r="G156" s="184" t="s">
        <v>504</v>
      </c>
      <c r="H156" s="43">
        <v>159</v>
      </c>
      <c r="I156" s="184" t="s">
        <v>310</v>
      </c>
      <c r="J156" s="189" t="str">
        <f t="shared" si="37"/>
        <v>Building Energy Efficiency Standards</v>
      </c>
      <c r="K156" s="197" t="str">
        <f t="shared" si="37"/>
        <v>bldgs efficiency standards</v>
      </c>
      <c r="L156" s="197">
        <f t="shared" si="37"/>
        <v>0</v>
      </c>
      <c r="M156" s="197">
        <f t="shared" si="41"/>
        <v>0.4</v>
      </c>
      <c r="N156" s="197">
        <f t="shared" si="38"/>
        <v>0.01</v>
      </c>
      <c r="O156" s="199" t="str">
        <f t="shared" si="38"/>
        <v>% reduction in energy use</v>
      </c>
      <c r="P156" s="218"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199" t="str">
        <f t="shared" si="39"/>
        <v>buildings-sector-main.html#eff-stds</v>
      </c>
      <c r="R156" s="199" t="str">
        <f t="shared" si="39"/>
        <v>building-energy-efficiency-standards.html</v>
      </c>
      <c r="S156" s="219"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199" t="str">
        <f t="shared" si="40"/>
        <v>Itron, 2007, "ASSESSMENT OF LONG-TERM
ELECTRIC ENERGY EFFICIENCY
POTENTIAL IN CALIFORNIA’S
RESIDENTIAL SECTOR," http://www.energy.ca.gov/2007publications/CEC-500-2007-002/CEC-500-2007-002.PDF, p.33, Table 5-1</v>
      </c>
      <c r="W156" s="182" t="str" cm="1">
        <f t="array" ref="W156">IFERROR(INDEX(A$761:A$954,MATCH(H156,A$761:A$954,0),0),"Save")</f>
        <v>Save</v>
      </c>
    </row>
    <row r="157" spans="1:23" s="189" customFormat="1" hidden="1" x14ac:dyDescent="0.25">
      <c r="A157" s="189" t="str">
        <f t="shared" si="36"/>
        <v>Buildings and Appliances</v>
      </c>
      <c r="B157" s="189" t="str">
        <f t="shared" si="36"/>
        <v>Building Energy Efficiency Standards</v>
      </c>
      <c r="C157" s="189" t="str">
        <f t="shared" si="36"/>
        <v>Reduction in E Use Allowed by Component Eff Std</v>
      </c>
      <c r="D157" s="184" t="s">
        <v>505</v>
      </c>
      <c r="E157" s="184" t="s">
        <v>513</v>
      </c>
      <c r="F157" s="184" t="s">
        <v>514</v>
      </c>
      <c r="G157" s="184" t="s">
        <v>506</v>
      </c>
      <c r="H157" s="43">
        <v>160</v>
      </c>
      <c r="I157" s="184" t="s">
        <v>310</v>
      </c>
      <c r="J157" s="189" t="str">
        <f t="shared" si="37"/>
        <v>Building Energy Efficiency Standards</v>
      </c>
      <c r="K157" s="197" t="str">
        <f t="shared" si="37"/>
        <v>bldgs efficiency standards</v>
      </c>
      <c r="L157" s="197">
        <f t="shared" si="37"/>
        <v>0</v>
      </c>
      <c r="M157" s="197">
        <f t="shared" si="41"/>
        <v>0.38</v>
      </c>
      <c r="N157" s="197">
        <f t="shared" si="38"/>
        <v>0.01</v>
      </c>
      <c r="O157" s="199" t="str">
        <f t="shared" si="38"/>
        <v>% reduction in energy use</v>
      </c>
      <c r="P157" s="218"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199" t="str">
        <f t="shared" si="39"/>
        <v>buildings-sector-main.html#eff-stds</v>
      </c>
      <c r="R157" s="199" t="str">
        <f t="shared" si="39"/>
        <v>building-energy-efficiency-standards.html</v>
      </c>
      <c r="S157" s="219"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199" t="str">
        <f t="shared" si="40"/>
        <v>Itron, 2007, "ASSESSMENT OF LONG-TERM
ELECTRIC ENERGY EFFICIENCY
POTENTIAL IN CALIFORNIA’S
RESIDENTIAL SECTOR," http://www.energy.ca.gov/2007publications/CEC-500-2007-002/CEC-500-2007-002.PDF, p.33, Table 5-1</v>
      </c>
      <c r="W157" s="182" t="str" cm="1">
        <f t="array" ref="W157">IFERROR(INDEX(A$761:A$954,MATCH(H157,A$761:A$954,0),0),"Save")</f>
        <v>Save</v>
      </c>
    </row>
    <row r="158" spans="1:23" s="189" customFormat="1" hidden="1" x14ac:dyDescent="0.25">
      <c r="A158" s="189" t="str">
        <f t="shared" si="36"/>
        <v>Buildings and Appliances</v>
      </c>
      <c r="B158" s="189" t="str">
        <f t="shared" si="36"/>
        <v>Building Energy Efficiency Standards</v>
      </c>
      <c r="C158" s="189" t="str">
        <f t="shared" si="36"/>
        <v>Reduction in E Use Allowed by Component Eff Std</v>
      </c>
      <c r="D158" s="184" t="s">
        <v>507</v>
      </c>
      <c r="E158" s="184" t="s">
        <v>513</v>
      </c>
      <c r="F158" s="184" t="s">
        <v>514</v>
      </c>
      <c r="G158" s="184" t="s">
        <v>508</v>
      </c>
      <c r="H158" s="43">
        <v>161</v>
      </c>
      <c r="I158" s="184" t="s">
        <v>310</v>
      </c>
      <c r="J158" s="189" t="str">
        <f t="shared" si="37"/>
        <v>Building Energy Efficiency Standards</v>
      </c>
      <c r="K158" s="197" t="str">
        <f t="shared" si="37"/>
        <v>bldgs efficiency standards</v>
      </c>
      <c r="L158" s="197">
        <f t="shared" si="37"/>
        <v>0</v>
      </c>
      <c r="M158" s="197">
        <f t="shared" si="41"/>
        <v>0.11</v>
      </c>
      <c r="N158" s="197">
        <f t="shared" si="38"/>
        <v>0.01</v>
      </c>
      <c r="O158" s="199" t="str">
        <f t="shared" si="38"/>
        <v>% reduction in energy use</v>
      </c>
      <c r="P158" s="218"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199" t="str">
        <f t="shared" si="39"/>
        <v>buildings-sector-main.html#eff-stds</v>
      </c>
      <c r="R158" s="199" t="str">
        <f t="shared" si="39"/>
        <v>building-energy-efficiency-standards.html</v>
      </c>
      <c r="S158" s="219"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199" t="str">
        <f t="shared" si="40"/>
        <v>Itron, 2007, "ASSESSMENT OF LONG-TERM
ELECTRIC ENERGY EFFICIENCY
POTENTIAL IN CALIFORNIA’S
RESIDENTIAL SECTOR," http://www.energy.ca.gov/2007publications/CEC-500-2007-002/CEC-500-2007-002.PDF, p.33, Table 5-1</v>
      </c>
      <c r="W158" s="182" t="str" cm="1">
        <f t="array" ref="W158">IFERROR(INDEX(A$761:A$954,MATCH(H158,A$761:A$954,0),0),"Save")</f>
        <v>Save</v>
      </c>
    </row>
    <row r="159" spans="1:23" s="189" customFormat="1" hidden="1" x14ac:dyDescent="0.25">
      <c r="A159" s="181" t="s">
        <v>490</v>
      </c>
      <c r="B159" s="181" t="s">
        <v>525</v>
      </c>
      <c r="C159" s="181" t="s">
        <v>526</v>
      </c>
      <c r="D159" s="184"/>
      <c r="E159" s="184"/>
      <c r="F159" s="184"/>
      <c r="G159" s="184"/>
      <c r="H159" s="43">
        <v>19</v>
      </c>
      <c r="I159" s="184" t="s">
        <v>310</v>
      </c>
      <c r="J159" s="181" t="s">
        <v>525</v>
      </c>
      <c r="K159" s="181" t="s">
        <v>527</v>
      </c>
      <c r="L159" s="181">
        <v>0</v>
      </c>
      <c r="M159" s="181">
        <v>1</v>
      </c>
      <c r="N159" s="181">
        <v>1</v>
      </c>
      <c r="O159" s="184" t="s">
        <v>528</v>
      </c>
      <c r="P159" s="220" t="s">
        <v>529</v>
      </c>
      <c r="Q159" s="184" t="s">
        <v>530</v>
      </c>
      <c r="R159" s="191" t="s">
        <v>531</v>
      </c>
      <c r="S159" s="212" t="s">
        <v>532</v>
      </c>
      <c r="T159" s="199"/>
      <c r="W159" s="182" t="str" cm="1">
        <f t="array" ref="W159">IFERROR(INDEX(A$761:A$954,MATCH(H159,A$761:A$954,0),0),"Save")</f>
        <v>Save</v>
      </c>
    </row>
    <row r="160" spans="1:23" s="189" customFormat="1" hidden="1" x14ac:dyDescent="0.25">
      <c r="A160" s="181" t="s">
        <v>490</v>
      </c>
      <c r="B160" s="181" t="s">
        <v>533</v>
      </c>
      <c r="C160" s="181" t="s">
        <v>534</v>
      </c>
      <c r="D160" s="184"/>
      <c r="E160" s="184"/>
      <c r="F160" s="184"/>
      <c r="G160" s="184"/>
      <c r="H160" s="43">
        <v>146</v>
      </c>
      <c r="I160" s="184" t="s">
        <v>310</v>
      </c>
      <c r="J160" s="43" t="s">
        <v>535</v>
      </c>
      <c r="K160" s="181" t="s">
        <v>536</v>
      </c>
      <c r="L160" s="204">
        <v>0</v>
      </c>
      <c r="M160" s="204">
        <f>ROUND(MaxBoundCalculations!B172,2)</f>
        <v>0.24</v>
      </c>
      <c r="N160" s="221">
        <v>5.0000000000000001E-3</v>
      </c>
      <c r="O160" s="184" t="s">
        <v>537</v>
      </c>
      <c r="P160" s="222" t="s">
        <v>2019</v>
      </c>
      <c r="Q160" s="184" t="s">
        <v>538</v>
      </c>
      <c r="R160" s="191" t="s">
        <v>539</v>
      </c>
      <c r="S160" s="212" t="s">
        <v>540</v>
      </c>
      <c r="T160" s="191" t="s">
        <v>541</v>
      </c>
      <c r="U160" s="189" t="s">
        <v>542</v>
      </c>
      <c r="W160" s="182" t="str" cm="1">
        <f t="array" ref="W160">IFERROR(INDEX(A$761:A$954,MATCH(H160,A$761:A$954,0),0),"Save")</f>
        <v>Save</v>
      </c>
    </row>
    <row r="161" spans="1:23" s="189" customFormat="1" hidden="1" x14ac:dyDescent="0.25">
      <c r="A161" s="181" t="s">
        <v>490</v>
      </c>
      <c r="B161" s="181" t="s">
        <v>543</v>
      </c>
      <c r="C161" s="181" t="s">
        <v>544</v>
      </c>
      <c r="D161" s="184"/>
      <c r="E161" s="184"/>
      <c r="F161" s="184"/>
      <c r="G161" s="184"/>
      <c r="H161" s="43">
        <v>147</v>
      </c>
      <c r="I161" s="184" t="s">
        <v>310</v>
      </c>
      <c r="J161" s="43" t="s">
        <v>535</v>
      </c>
      <c r="K161" s="181" t="s">
        <v>545</v>
      </c>
      <c r="L161" s="181">
        <v>0</v>
      </c>
      <c r="M161" s="203">
        <v>0.5</v>
      </c>
      <c r="N161" s="204">
        <v>0.01</v>
      </c>
      <c r="O161" s="184" t="s">
        <v>546</v>
      </c>
      <c r="P161" s="186" t="s">
        <v>547</v>
      </c>
      <c r="Q161" s="184" t="s">
        <v>548</v>
      </c>
      <c r="R161" s="191" t="s">
        <v>549</v>
      </c>
      <c r="S161" s="212" t="s">
        <v>550</v>
      </c>
      <c r="T161" s="199"/>
      <c r="W161" s="182" t="str" cm="1">
        <f t="array" ref="W161">IFERROR(INDEX(A$761:A$954,MATCH(H161,A$761:A$954,0),0),"Save")</f>
        <v>Save</v>
      </c>
    </row>
    <row r="162" spans="1:23" s="189" customFormat="1" hidden="1" x14ac:dyDescent="0.25">
      <c r="A162" s="181" t="s">
        <v>490</v>
      </c>
      <c r="B162" s="181" t="s">
        <v>551</v>
      </c>
      <c r="C162" s="181" t="s">
        <v>552</v>
      </c>
      <c r="D162" s="184"/>
      <c r="E162" s="184"/>
      <c r="F162" s="184"/>
      <c r="G162" s="184"/>
      <c r="H162" s="43">
        <v>20</v>
      </c>
      <c r="I162" s="184" t="s">
        <v>310</v>
      </c>
      <c r="J162" s="181" t="s">
        <v>551</v>
      </c>
      <c r="K162" s="181" t="s">
        <v>553</v>
      </c>
      <c r="L162" s="181">
        <v>0</v>
      </c>
      <c r="M162" s="181">
        <v>1</v>
      </c>
      <c r="N162" s="181">
        <v>1</v>
      </c>
      <c r="O162" s="184" t="s">
        <v>528</v>
      </c>
      <c r="P162" s="186" t="s">
        <v>554</v>
      </c>
      <c r="Q162" s="184" t="s">
        <v>555</v>
      </c>
      <c r="R162" s="191" t="s">
        <v>556</v>
      </c>
      <c r="S162" s="212" t="s">
        <v>532</v>
      </c>
      <c r="T162" s="199"/>
      <c r="W162" s="182" t="str" cm="1">
        <f t="array" ref="W162">IFERROR(INDEX(A$761:A$954,MATCH(H162,A$761:A$954,0),0),"Save")</f>
        <v>Save</v>
      </c>
    </row>
    <row r="163" spans="1:23" s="189" customFormat="1" hidden="1" x14ac:dyDescent="0.25">
      <c r="A163" s="181" t="s">
        <v>490</v>
      </c>
      <c r="B163" s="181" t="s">
        <v>557</v>
      </c>
      <c r="C163" s="181" t="s">
        <v>558</v>
      </c>
      <c r="D163" s="184" t="s">
        <v>494</v>
      </c>
      <c r="E163" s="184"/>
      <c r="F163" s="184" t="s">
        <v>495</v>
      </c>
      <c r="G163" s="184"/>
      <c r="H163" s="43">
        <v>378</v>
      </c>
      <c r="I163" s="184" t="s">
        <v>310</v>
      </c>
      <c r="J163" s="181" t="s">
        <v>559</v>
      </c>
      <c r="K163" s="181" t="s">
        <v>560</v>
      </c>
      <c r="L163" s="203">
        <v>0</v>
      </c>
      <c r="M163" s="203">
        <v>0.5</v>
      </c>
      <c r="N163" s="203">
        <v>0.01</v>
      </c>
      <c r="O163" s="184" t="s">
        <v>561</v>
      </c>
      <c r="P163" s="186" t="s">
        <v>562</v>
      </c>
      <c r="Q163" s="184" t="s">
        <v>563</v>
      </c>
      <c r="R163" s="191" t="s">
        <v>564</v>
      </c>
      <c r="S163" s="205" t="s">
        <v>445</v>
      </c>
      <c r="T163" s="191"/>
      <c r="W163" s="182" t="str" cm="1">
        <f t="array" ref="W163">IFERROR(INDEX(A$761:A$954,MATCH(H163,A$761:A$954,0),0),"Save")</f>
        <v>Save</v>
      </c>
    </row>
    <row r="164" spans="1:23" s="189" customFormat="1" hidden="1" x14ac:dyDescent="0.25">
      <c r="A164" s="189" t="str">
        <f t="shared" ref="A164:C165" si="42">A$163</f>
        <v>Buildings and Appliances</v>
      </c>
      <c r="B164" s="189" t="str">
        <f t="shared" si="42"/>
        <v>Retrofit Existing Buildings</v>
      </c>
      <c r="C164" s="189" t="str">
        <f t="shared" si="42"/>
        <v>Share of Preexisting Buildings Subject to Retrofitting</v>
      </c>
      <c r="D164" s="184" t="s">
        <v>510</v>
      </c>
      <c r="E164" s="184"/>
      <c r="F164" s="184" t="s">
        <v>511</v>
      </c>
      <c r="G164" s="184"/>
      <c r="H164" s="43">
        <v>379</v>
      </c>
      <c r="I164" s="184" t="s">
        <v>310</v>
      </c>
      <c r="J164" s="189" t="str">
        <f t="shared" ref="J164:O165" si="43">J$163</f>
        <v>Increased Retrofitting</v>
      </c>
      <c r="K164" s="190" t="str">
        <f t="shared" si="43"/>
        <v>bldgs retrofitting</v>
      </c>
      <c r="L164" s="190">
        <f t="shared" si="43"/>
        <v>0</v>
      </c>
      <c r="M164" s="197">
        <f t="shared" si="43"/>
        <v>0.5</v>
      </c>
      <c r="N164" s="197">
        <f t="shared" si="43"/>
        <v>0.01</v>
      </c>
      <c r="O164" s="199" t="str">
        <f t="shared" si="43"/>
        <v>% of existing buildings</v>
      </c>
      <c r="P164" s="186" t="s">
        <v>565</v>
      </c>
      <c r="Q164" s="184" t="s">
        <v>563</v>
      </c>
      <c r="R164" s="191" t="s">
        <v>564</v>
      </c>
      <c r="S164" s="219" t="str">
        <f>S163</f>
        <v>Calculated from model data; see the relevant variable(s) in the InputData folder for source information.</v>
      </c>
      <c r="T164" s="199"/>
      <c r="W164" s="182" t="str" cm="1">
        <f t="array" ref="W164">IFERROR(INDEX(A$761:A$954,MATCH(H164,A$761:A$954,0),0),"Save")</f>
        <v>Save</v>
      </c>
    </row>
    <row r="165" spans="1:23" s="189" customFormat="1" hidden="1" x14ac:dyDescent="0.25">
      <c r="A165" s="189" t="str">
        <f t="shared" si="42"/>
        <v>Buildings and Appliances</v>
      </c>
      <c r="B165" s="189" t="str">
        <f t="shared" si="42"/>
        <v>Retrofit Existing Buildings</v>
      </c>
      <c r="C165" s="189" t="str">
        <f t="shared" si="42"/>
        <v>Share of Preexisting Buildings Subject to Retrofitting</v>
      </c>
      <c r="D165" s="184" t="s">
        <v>513</v>
      </c>
      <c r="E165" s="184"/>
      <c r="F165" s="184" t="s">
        <v>514</v>
      </c>
      <c r="G165" s="184"/>
      <c r="H165" s="43">
        <v>380</v>
      </c>
      <c r="I165" s="184" t="s">
        <v>310</v>
      </c>
      <c r="J165" s="189" t="str">
        <f t="shared" si="43"/>
        <v>Increased Retrofitting</v>
      </c>
      <c r="K165" s="190" t="str">
        <f t="shared" si="43"/>
        <v>bldgs retrofitting</v>
      </c>
      <c r="L165" s="190">
        <f t="shared" si="43"/>
        <v>0</v>
      </c>
      <c r="M165" s="197">
        <f t="shared" si="43"/>
        <v>0.5</v>
      </c>
      <c r="N165" s="197">
        <f t="shared" si="43"/>
        <v>0.01</v>
      </c>
      <c r="O165" s="199" t="str">
        <f t="shared" si="43"/>
        <v>% of existing buildings</v>
      </c>
      <c r="P165" s="186" t="s">
        <v>566</v>
      </c>
      <c r="Q165" s="184" t="s">
        <v>563</v>
      </c>
      <c r="R165" s="191" t="s">
        <v>564</v>
      </c>
      <c r="S165" s="219" t="str">
        <f>S164</f>
        <v>Calculated from model data; see the relevant variable(s) in the InputData folder for source information.</v>
      </c>
      <c r="T165" s="199"/>
      <c r="W165" s="182" t="str" cm="1">
        <f t="array" ref="W165">IFERROR(INDEX(A$761:A$954,MATCH(H165,A$761:A$954,0),0),"Save")</f>
        <v>Save</v>
      </c>
    </row>
    <row r="166" spans="1:23" s="189" customFormat="1" hidden="1" x14ac:dyDescent="0.25">
      <c r="A166" s="181" t="s">
        <v>490</v>
      </c>
      <c r="B166" s="181" t="s">
        <v>567</v>
      </c>
      <c r="C166" s="181" t="s">
        <v>568</v>
      </c>
      <c r="D166" s="184" t="s">
        <v>493</v>
      </c>
      <c r="E166" s="184"/>
      <c r="F166" s="184" t="s">
        <v>496</v>
      </c>
      <c r="G166" s="184"/>
      <c r="H166" s="43">
        <v>27</v>
      </c>
      <c r="I166" s="184" t="s">
        <v>310</v>
      </c>
      <c r="J166" s="181" t="s">
        <v>567</v>
      </c>
      <c r="K166" s="181" t="s">
        <v>569</v>
      </c>
      <c r="L166" s="181">
        <v>0</v>
      </c>
      <c r="M166" s="181">
        <v>1</v>
      </c>
      <c r="N166" s="181">
        <v>1</v>
      </c>
      <c r="O166" s="184" t="s">
        <v>528</v>
      </c>
      <c r="P166" s="186" t="s">
        <v>570</v>
      </c>
      <c r="Q166" s="184" t="s">
        <v>571</v>
      </c>
      <c r="R166" s="191" t="s">
        <v>572</v>
      </c>
      <c r="S166" s="212" t="s">
        <v>532</v>
      </c>
      <c r="T166" s="199"/>
      <c r="W166" s="182" t="str" cm="1">
        <f t="array" ref="W166">IFERROR(INDEX(A$761:A$954,MATCH(H166,A$761:A$954,0),0),"Save")</f>
        <v>Save</v>
      </c>
    </row>
    <row r="167" spans="1:23" s="189" customFormat="1" hidden="1" x14ac:dyDescent="0.25">
      <c r="A167" s="189" t="str">
        <f t="shared" ref="A167:C171" si="44">A$166</f>
        <v>Buildings and Appliances</v>
      </c>
      <c r="B167" s="189" t="str">
        <f t="shared" si="44"/>
        <v>Rebate for Efficient Products</v>
      </c>
      <c r="C167" s="189" t="str">
        <f t="shared" si="44"/>
        <v>Boolean Rebate Program for Efficient Components</v>
      </c>
      <c r="D167" s="184" t="s">
        <v>501</v>
      </c>
      <c r="E167" s="184"/>
      <c r="F167" s="184" t="s">
        <v>502</v>
      </c>
      <c r="G167" s="184"/>
      <c r="H167" s="43">
        <v>28</v>
      </c>
      <c r="I167" s="184" t="s">
        <v>310</v>
      </c>
      <c r="J167" s="189" t="str">
        <f t="shared" ref="J167:O167" si="45">J$166</f>
        <v>Rebate for Efficient Products</v>
      </c>
      <c r="K167" s="189" t="str">
        <f t="shared" si="45"/>
        <v>bldgs rebate</v>
      </c>
      <c r="L167" s="189">
        <f t="shared" si="45"/>
        <v>0</v>
      </c>
      <c r="M167" s="189">
        <f t="shared" si="45"/>
        <v>1</v>
      </c>
      <c r="N167" s="189">
        <f t="shared" si="45"/>
        <v>1</v>
      </c>
      <c r="O167" s="199" t="str">
        <f t="shared" si="45"/>
        <v>on/off</v>
      </c>
      <c r="P167" s="186" t="s">
        <v>573</v>
      </c>
      <c r="Q167" s="184" t="s">
        <v>571</v>
      </c>
      <c r="R167" s="191" t="s">
        <v>572</v>
      </c>
      <c r="S167" s="212" t="s">
        <v>532</v>
      </c>
      <c r="T167" s="199"/>
      <c r="W167" s="182" t="str" cm="1">
        <f t="array" ref="W167">IFERROR(INDEX(A$761:A$954,MATCH(H167,A$761:A$954,0),0),"Save")</f>
        <v>Save</v>
      </c>
    </row>
    <row r="168" spans="1:23" s="189" customFormat="1" hidden="1" x14ac:dyDescent="0.25">
      <c r="A168" s="189" t="str">
        <f t="shared" si="44"/>
        <v>Buildings and Appliances</v>
      </c>
      <c r="B168" s="189" t="str">
        <f t="shared" si="44"/>
        <v>Rebate for Efficient Products</v>
      </c>
      <c r="C168" s="189" t="str">
        <f t="shared" si="44"/>
        <v>Boolean Rebate Program for Efficient Components</v>
      </c>
      <c r="D168" s="184" t="s">
        <v>523</v>
      </c>
      <c r="E168" s="184"/>
      <c r="F168" s="184" t="s">
        <v>524</v>
      </c>
      <c r="G168" s="184"/>
      <c r="H168" s="43">
        <v>605</v>
      </c>
      <c r="I168" s="184" t="s">
        <v>332</v>
      </c>
      <c r="J168" s="189" t="str">
        <f t="shared" ref="J168:K171" si="46">J$166</f>
        <v>Rebate for Efficient Products</v>
      </c>
      <c r="K168" s="189" t="str">
        <f t="shared" si="46"/>
        <v>bldgs rebate</v>
      </c>
      <c r="L168" s="181"/>
      <c r="M168" s="181"/>
      <c r="N168" s="181"/>
      <c r="O168" s="184"/>
      <c r="P168" s="186"/>
      <c r="Q168" s="199"/>
      <c r="R168" s="191"/>
      <c r="S168" s="219"/>
      <c r="T168" s="199"/>
      <c r="W168" s="182" t="str" cm="1">
        <f t="array" ref="W168">IFERROR(INDEX(A$761:A$954,MATCH(H168,A$761:A$954,0),0),"Save")</f>
        <v>Save</v>
      </c>
    </row>
    <row r="169" spans="1:23" s="189" customFormat="1" hidden="1" x14ac:dyDescent="0.25">
      <c r="A169" s="189" t="str">
        <f t="shared" si="44"/>
        <v>Buildings and Appliances</v>
      </c>
      <c r="B169" s="189" t="str">
        <f t="shared" si="44"/>
        <v>Rebate for Efficient Products</v>
      </c>
      <c r="C169" s="189" t="str">
        <f t="shared" si="44"/>
        <v>Boolean Rebate Program for Efficient Components</v>
      </c>
      <c r="D169" s="184" t="s">
        <v>503</v>
      </c>
      <c r="E169" s="184"/>
      <c r="F169" s="184" t="s">
        <v>504</v>
      </c>
      <c r="G169" s="184"/>
      <c r="H169" s="43">
        <v>606</v>
      </c>
      <c r="I169" s="184" t="s">
        <v>332</v>
      </c>
      <c r="J169" s="189" t="str">
        <f t="shared" si="46"/>
        <v>Rebate for Efficient Products</v>
      </c>
      <c r="K169" s="189" t="str">
        <f t="shared" si="46"/>
        <v>bldgs rebate</v>
      </c>
      <c r="L169" s="181"/>
      <c r="M169" s="181"/>
      <c r="N169" s="181"/>
      <c r="O169" s="184"/>
      <c r="P169" s="186"/>
      <c r="Q169" s="199"/>
      <c r="R169" s="191"/>
      <c r="S169" s="219"/>
      <c r="T169" s="199"/>
      <c r="W169" s="182" t="str" cm="1">
        <f t="array" ref="W169">IFERROR(INDEX(A$761:A$954,MATCH(H169,A$761:A$954,0),0),"Save")</f>
        <v>Save</v>
      </c>
    </row>
    <row r="170" spans="1:23" s="189" customFormat="1" hidden="1" x14ac:dyDescent="0.25">
      <c r="A170" s="189" t="str">
        <f t="shared" si="44"/>
        <v>Buildings and Appliances</v>
      </c>
      <c r="B170" s="189" t="str">
        <f t="shared" si="44"/>
        <v>Rebate for Efficient Products</v>
      </c>
      <c r="C170" s="189" t="str">
        <f t="shared" si="44"/>
        <v>Boolean Rebate Program for Efficient Components</v>
      </c>
      <c r="D170" s="184" t="s">
        <v>505</v>
      </c>
      <c r="E170" s="184"/>
      <c r="F170" s="184" t="s">
        <v>506</v>
      </c>
      <c r="G170" s="184"/>
      <c r="H170" s="43">
        <v>29</v>
      </c>
      <c r="I170" s="184" t="s">
        <v>310</v>
      </c>
      <c r="J170" s="189" t="str">
        <f t="shared" si="46"/>
        <v>Rebate for Efficient Products</v>
      </c>
      <c r="K170" s="189" t="str">
        <f t="shared" si="46"/>
        <v>bldgs rebate</v>
      </c>
      <c r="L170" s="189">
        <f>L$166</f>
        <v>0</v>
      </c>
      <c r="M170" s="189">
        <f>M$166</f>
        <v>1</v>
      </c>
      <c r="N170" s="189">
        <f>N$166</f>
        <v>1</v>
      </c>
      <c r="O170" s="199" t="str">
        <f>O$166</f>
        <v>on/off</v>
      </c>
      <c r="P170" s="186" t="s">
        <v>574</v>
      </c>
      <c r="Q170" s="184" t="s">
        <v>571</v>
      </c>
      <c r="R170" s="191" t="s">
        <v>572</v>
      </c>
      <c r="S170" s="212" t="s">
        <v>532</v>
      </c>
      <c r="T170" s="199"/>
      <c r="W170" s="182" t="str" cm="1">
        <f t="array" ref="W170">IFERROR(INDEX(A$761:A$954,MATCH(H170,A$761:A$954,0),0),"Save")</f>
        <v>Save</v>
      </c>
    </row>
    <row r="171" spans="1:23" s="189" customFormat="1" hidden="1" x14ac:dyDescent="0.25">
      <c r="A171" s="189" t="str">
        <f t="shared" si="44"/>
        <v>Buildings and Appliances</v>
      </c>
      <c r="B171" s="189" t="str">
        <f t="shared" si="44"/>
        <v>Rebate for Efficient Products</v>
      </c>
      <c r="C171" s="189" t="str">
        <f t="shared" si="44"/>
        <v>Boolean Rebate Program for Efficient Components</v>
      </c>
      <c r="D171" s="184" t="s">
        <v>507</v>
      </c>
      <c r="E171" s="184"/>
      <c r="F171" s="184" t="s">
        <v>508</v>
      </c>
      <c r="G171" s="184"/>
      <c r="H171" s="43">
        <v>607</v>
      </c>
      <c r="I171" s="184" t="s">
        <v>332</v>
      </c>
      <c r="J171" s="189" t="str">
        <f t="shared" si="46"/>
        <v>Rebate for Efficient Products</v>
      </c>
      <c r="K171" s="189" t="str">
        <f t="shared" si="46"/>
        <v>bldgs rebate</v>
      </c>
      <c r="L171" s="181"/>
      <c r="M171" s="181"/>
      <c r="N171" s="181"/>
      <c r="O171" s="184"/>
      <c r="P171" s="186"/>
      <c r="Q171" s="199"/>
      <c r="R171" s="191"/>
      <c r="S171" s="219"/>
      <c r="T171" s="199"/>
      <c r="W171" s="182" t="str" cm="1">
        <f t="array" ref="W171">IFERROR(INDEX(A$761:A$954,MATCH(H171,A$761:A$954,0),0),"Save")</f>
        <v>Save</v>
      </c>
    </row>
    <row r="172" spans="1:23" s="182" customFormat="1" hidden="1" x14ac:dyDescent="0.25">
      <c r="A172" s="182" t="s">
        <v>575</v>
      </c>
      <c r="B172" s="182" t="s">
        <v>576</v>
      </c>
      <c r="C172" s="182" t="s">
        <v>577</v>
      </c>
      <c r="D172" s="184" t="s">
        <v>578</v>
      </c>
      <c r="E172" s="184"/>
      <c r="F172" s="184" t="s">
        <v>579</v>
      </c>
      <c r="G172" s="191"/>
      <c r="H172" s="183">
        <v>167</v>
      </c>
      <c r="I172" s="191" t="s">
        <v>310</v>
      </c>
      <c r="J172" s="182" t="s">
        <v>580</v>
      </c>
      <c r="K172" s="181" t="s">
        <v>581</v>
      </c>
      <c r="L172" s="182">
        <v>0</v>
      </c>
      <c r="M172" s="182">
        <v>1</v>
      </c>
      <c r="N172" s="182">
        <v>1</v>
      </c>
      <c r="O172" s="191" t="s">
        <v>528</v>
      </c>
      <c r="P172" s="218" t="str">
        <f>_xlfn.CONCAT("**Description:** This policy prevents new coal capacity from being built or deployed. No new coal is planned in ", 'Repeating Values'!C1,".")</f>
        <v>**Description:** This policy prevents new coal capacity from being built or deployed. No new coal is planned in Louisiana.</v>
      </c>
      <c r="Q172" s="184" t="s">
        <v>582</v>
      </c>
      <c r="R172" s="191" t="s">
        <v>583</v>
      </c>
      <c r="S172" s="212"/>
      <c r="T172" s="191"/>
      <c r="U172" s="182" t="s">
        <v>584</v>
      </c>
      <c r="W172" s="182" t="str" cm="1">
        <f t="array" ref="W172">IFERROR(INDEX(A$761:A$954,MATCH(H172,A$761:A$954,0),0),"Save")</f>
        <v>Save</v>
      </c>
    </row>
    <row r="173" spans="1:23" s="189" customFormat="1" hidden="1" x14ac:dyDescent="0.25">
      <c r="A173" s="189" t="str">
        <f t="shared" ref="A173:C187" si="47">A$172</f>
        <v>Electricity Supply</v>
      </c>
      <c r="B173" s="189" t="str">
        <f t="shared" si="47"/>
        <v>New Power Plant</v>
      </c>
      <c r="C173" s="189" t="str">
        <f t="shared" si="47"/>
        <v>Boolean Ban New Power Plants</v>
      </c>
      <c r="D173" s="191" t="s">
        <v>585</v>
      </c>
      <c r="E173" s="184"/>
      <c r="F173" s="191" t="s">
        <v>586</v>
      </c>
      <c r="G173" s="184"/>
      <c r="H173" s="43">
        <v>168</v>
      </c>
      <c r="I173" s="184" t="s">
        <v>310</v>
      </c>
      <c r="J173" s="189" t="str">
        <f t="shared" ref="J173:O175" si="48">J$172</f>
        <v>Ban New Power Plants</v>
      </c>
      <c r="K173" s="189" t="str">
        <f t="shared" si="48"/>
        <v>elec ban new power plants</v>
      </c>
      <c r="L173" s="189">
        <f t="shared" si="48"/>
        <v>0</v>
      </c>
      <c r="M173" s="189">
        <f t="shared" si="48"/>
        <v>1</v>
      </c>
      <c r="N173" s="189">
        <f t="shared" si="48"/>
        <v>1</v>
      </c>
      <c r="O173" s="199" t="str">
        <f t="shared" si="48"/>
        <v>on/off</v>
      </c>
      <c r="P173" s="186" t="s">
        <v>587</v>
      </c>
      <c r="Q173" s="199" t="str">
        <f t="shared" ref="Q173:R175" si="49">Q$172</f>
        <v>electricity-sector-main.html#ban</v>
      </c>
      <c r="R173" s="199" t="str">
        <f t="shared" si="49"/>
        <v>ban-new-capacity.html</v>
      </c>
      <c r="S173" s="219"/>
      <c r="T173" s="199"/>
      <c r="W173" s="182" t="str" cm="1">
        <f t="array" ref="W173">IFERROR(INDEX(A$761:A$954,MATCH(H173,A$761:A$954,0),0),"Save")</f>
        <v>Save</v>
      </c>
    </row>
    <row r="174" spans="1:23" s="189" customFormat="1" hidden="1" x14ac:dyDescent="0.25">
      <c r="A174" s="189" t="str">
        <f t="shared" si="47"/>
        <v>Electricity Supply</v>
      </c>
      <c r="B174" s="189" t="str">
        <f t="shared" si="47"/>
        <v>New Power Plant</v>
      </c>
      <c r="C174" s="189" t="str">
        <f t="shared" si="47"/>
        <v>Boolean Ban New Power Plants</v>
      </c>
      <c r="D174" s="191" t="s">
        <v>588</v>
      </c>
      <c r="E174" s="184"/>
      <c r="F174" s="191" t="s">
        <v>589</v>
      </c>
      <c r="G174" s="184"/>
      <c r="H174" s="183">
        <v>169</v>
      </c>
      <c r="I174" s="184" t="s">
        <v>310</v>
      </c>
      <c r="J174" s="189" t="str">
        <f t="shared" si="48"/>
        <v>Ban New Power Plants</v>
      </c>
      <c r="K174" s="189" t="str">
        <f t="shared" si="48"/>
        <v>elec ban new power plants</v>
      </c>
      <c r="L174" s="189">
        <f t="shared" si="48"/>
        <v>0</v>
      </c>
      <c r="M174" s="189">
        <f t="shared" si="48"/>
        <v>1</v>
      </c>
      <c r="N174" s="189">
        <f t="shared" si="48"/>
        <v>1</v>
      </c>
      <c r="O174" s="199" t="str">
        <f t="shared" si="48"/>
        <v>on/off</v>
      </c>
      <c r="P174" s="186" t="s">
        <v>590</v>
      </c>
      <c r="Q174" s="199" t="str">
        <f t="shared" si="49"/>
        <v>electricity-sector-main.html#ban</v>
      </c>
      <c r="R174" s="199" t="str">
        <f t="shared" si="49"/>
        <v>ban-new-capacity.html</v>
      </c>
      <c r="S174" s="219"/>
      <c r="T174" s="199"/>
      <c r="W174" s="182" t="str" cm="1">
        <f t="array" ref="W174">IFERROR(INDEX(A$761:A$954,MATCH(H174,A$761:A$954,0),0),"Save")</f>
        <v>Save</v>
      </c>
    </row>
    <row r="175" spans="1:23" s="189" customFormat="1" hidden="1" x14ac:dyDescent="0.25">
      <c r="A175" s="189" t="str">
        <f t="shared" si="47"/>
        <v>Electricity Supply</v>
      </c>
      <c r="B175" s="189" t="str">
        <f t="shared" si="47"/>
        <v>New Power Plant</v>
      </c>
      <c r="C175" s="189" t="str">
        <f t="shared" si="47"/>
        <v>Boolean Ban New Power Plants</v>
      </c>
      <c r="D175" s="191" t="s">
        <v>591</v>
      </c>
      <c r="E175" s="184"/>
      <c r="F175" s="191" t="s">
        <v>592</v>
      </c>
      <c r="G175" s="184"/>
      <c r="H175" s="43">
        <v>170</v>
      </c>
      <c r="I175" s="184" t="s">
        <v>310</v>
      </c>
      <c r="J175" s="189" t="str">
        <f t="shared" si="48"/>
        <v>Ban New Power Plants</v>
      </c>
      <c r="K175" s="189" t="str">
        <f t="shared" si="48"/>
        <v>elec ban new power plants</v>
      </c>
      <c r="L175" s="189">
        <f t="shared" si="48"/>
        <v>0</v>
      </c>
      <c r="M175" s="189">
        <f t="shared" si="48"/>
        <v>1</v>
      </c>
      <c r="N175" s="189">
        <f t="shared" si="48"/>
        <v>1</v>
      </c>
      <c r="O175" s="199" t="str">
        <f t="shared" si="48"/>
        <v>on/off</v>
      </c>
      <c r="P175" s="186" t="s">
        <v>593</v>
      </c>
      <c r="Q175" s="199" t="str">
        <f t="shared" si="49"/>
        <v>electricity-sector-main.html#ban</v>
      </c>
      <c r="R175" s="199" t="str">
        <f t="shared" si="49"/>
        <v>ban-new-capacity.html</v>
      </c>
      <c r="S175" s="219"/>
      <c r="T175" s="199"/>
      <c r="W175" s="182" t="str" cm="1">
        <f t="array" ref="W175">IFERROR(INDEX(A$761:A$954,MATCH(H175,A$761:A$954,0),0),"Save")</f>
        <v>Save</v>
      </c>
    </row>
    <row r="176" spans="1:23" s="189" customFormat="1" hidden="1" x14ac:dyDescent="0.25">
      <c r="A176" s="189" t="str">
        <f t="shared" si="47"/>
        <v>Electricity Supply</v>
      </c>
      <c r="B176" s="189" t="str">
        <f t="shared" si="47"/>
        <v>New Power Plant</v>
      </c>
      <c r="C176" s="189" t="str">
        <f t="shared" si="47"/>
        <v>Boolean Ban New Power Plants</v>
      </c>
      <c r="D176" s="191" t="s">
        <v>594</v>
      </c>
      <c r="E176" s="184"/>
      <c r="F176" s="191" t="s">
        <v>595</v>
      </c>
      <c r="G176" s="184"/>
      <c r="H176" s="43">
        <v>608</v>
      </c>
      <c r="I176" s="184" t="s">
        <v>332</v>
      </c>
      <c r="J176" s="189" t="str">
        <f t="shared" ref="J176:K187" si="50">J$172</f>
        <v>Ban New Power Plants</v>
      </c>
      <c r="K176" s="189" t="str">
        <f t="shared" si="50"/>
        <v>elec ban new power plants</v>
      </c>
      <c r="L176" s="181"/>
      <c r="M176" s="181"/>
      <c r="N176" s="181"/>
      <c r="O176" s="184"/>
      <c r="P176" s="186"/>
      <c r="Q176" s="199"/>
      <c r="R176" s="191"/>
      <c r="S176" s="219"/>
      <c r="T176" s="199"/>
      <c r="W176" s="182" t="str" cm="1">
        <f t="array" ref="W176">IFERROR(INDEX(A$761:A$954,MATCH(H176,A$761:A$954,0),0),"Save")</f>
        <v>Save</v>
      </c>
    </row>
    <row r="177" spans="1:23" s="189" customFormat="1" hidden="1" x14ac:dyDescent="0.25">
      <c r="A177" s="189" t="str">
        <f t="shared" si="47"/>
        <v>Electricity Supply</v>
      </c>
      <c r="B177" s="189" t="str">
        <f t="shared" si="47"/>
        <v>New Power Plant</v>
      </c>
      <c r="C177" s="189" t="str">
        <f t="shared" si="47"/>
        <v>Boolean Ban New Power Plants</v>
      </c>
      <c r="D177" s="191" t="s">
        <v>596</v>
      </c>
      <c r="E177" s="184"/>
      <c r="F177" s="191" t="s">
        <v>597</v>
      </c>
      <c r="G177" s="184"/>
      <c r="H177" s="43">
        <v>609</v>
      </c>
      <c r="I177" s="184" t="s">
        <v>332</v>
      </c>
      <c r="J177" s="189" t="str">
        <f t="shared" si="50"/>
        <v>Ban New Power Plants</v>
      </c>
      <c r="K177" s="189" t="str">
        <f t="shared" si="50"/>
        <v>elec ban new power plants</v>
      </c>
      <c r="L177" s="181"/>
      <c r="M177" s="181"/>
      <c r="N177" s="181"/>
      <c r="O177" s="184"/>
      <c r="P177" s="186"/>
      <c r="Q177" s="199"/>
      <c r="R177" s="191"/>
      <c r="S177" s="219"/>
      <c r="T177" s="199"/>
      <c r="W177" s="182" t="str" cm="1">
        <f t="array" ref="W177">IFERROR(INDEX(A$761:A$954,MATCH(H177,A$761:A$954,0),0),"Save")</f>
        <v>Save</v>
      </c>
    </row>
    <row r="178" spans="1:23" s="189" customFormat="1" hidden="1" x14ac:dyDescent="0.25">
      <c r="A178" s="189" t="str">
        <f t="shared" si="47"/>
        <v>Electricity Supply</v>
      </c>
      <c r="B178" s="189" t="str">
        <f t="shared" si="47"/>
        <v>New Power Plant</v>
      </c>
      <c r="C178" s="189" t="str">
        <f t="shared" si="47"/>
        <v>Boolean Ban New Power Plants</v>
      </c>
      <c r="D178" s="191" t="s">
        <v>598</v>
      </c>
      <c r="E178" s="184"/>
      <c r="F178" s="191" t="s">
        <v>599</v>
      </c>
      <c r="G178" s="184"/>
      <c r="H178" s="43">
        <v>610</v>
      </c>
      <c r="I178" s="184" t="s">
        <v>332</v>
      </c>
      <c r="J178" s="189" t="str">
        <f t="shared" si="50"/>
        <v>Ban New Power Plants</v>
      </c>
      <c r="K178" s="189" t="str">
        <f t="shared" si="50"/>
        <v>elec ban new power plants</v>
      </c>
      <c r="L178" s="181"/>
      <c r="M178" s="181"/>
      <c r="N178" s="181"/>
      <c r="O178" s="184"/>
      <c r="P178" s="186"/>
      <c r="Q178" s="199"/>
      <c r="R178" s="191"/>
      <c r="S178" s="219"/>
      <c r="T178" s="199"/>
      <c r="W178" s="182" t="str" cm="1">
        <f t="array" ref="W178">IFERROR(INDEX(A$761:A$954,MATCH(H178,A$761:A$954,0),0),"Save")</f>
        <v>Save</v>
      </c>
    </row>
    <row r="179" spans="1:23" s="189" customFormat="1" hidden="1" x14ac:dyDescent="0.25">
      <c r="A179" s="189" t="str">
        <f t="shared" si="47"/>
        <v>Electricity Supply</v>
      </c>
      <c r="B179" s="189" t="str">
        <f t="shared" si="47"/>
        <v>New Power Plant</v>
      </c>
      <c r="C179" s="189" t="str">
        <f t="shared" si="47"/>
        <v>Boolean Ban New Power Plants</v>
      </c>
      <c r="D179" s="191" t="s">
        <v>600</v>
      </c>
      <c r="E179" s="184"/>
      <c r="F179" s="191" t="s">
        <v>601</v>
      </c>
      <c r="G179" s="184"/>
      <c r="H179" s="43">
        <v>611</v>
      </c>
      <c r="I179" s="184" t="s">
        <v>332</v>
      </c>
      <c r="J179" s="189" t="str">
        <f t="shared" si="50"/>
        <v>Ban New Power Plants</v>
      </c>
      <c r="K179" s="189" t="str">
        <f t="shared" si="50"/>
        <v>elec ban new power plants</v>
      </c>
      <c r="L179" s="181"/>
      <c r="M179" s="181"/>
      <c r="N179" s="181"/>
      <c r="O179" s="184"/>
      <c r="P179" s="186"/>
      <c r="Q179" s="199"/>
      <c r="R179" s="191"/>
      <c r="S179" s="219"/>
      <c r="T179" s="199"/>
      <c r="W179" s="182" t="str" cm="1">
        <f t="array" ref="W179">IFERROR(INDEX(A$761:A$954,MATCH(H179,A$761:A$954,0),0),"Save")</f>
        <v>Save</v>
      </c>
    </row>
    <row r="180" spans="1:23" s="189" customFormat="1" hidden="1" x14ac:dyDescent="0.25">
      <c r="A180" s="189" t="str">
        <f t="shared" si="47"/>
        <v>Electricity Supply</v>
      </c>
      <c r="B180" s="189" t="str">
        <f t="shared" si="47"/>
        <v>New Power Plant</v>
      </c>
      <c r="C180" s="189" t="str">
        <f t="shared" si="47"/>
        <v>Boolean Ban New Power Plants</v>
      </c>
      <c r="D180" s="191" t="s">
        <v>602</v>
      </c>
      <c r="E180" s="184"/>
      <c r="F180" s="191" t="s">
        <v>603</v>
      </c>
      <c r="G180" s="184"/>
      <c r="H180" s="43">
        <v>612</v>
      </c>
      <c r="I180" s="184" t="s">
        <v>332</v>
      </c>
      <c r="J180" s="189" t="str">
        <f t="shared" si="50"/>
        <v>Ban New Power Plants</v>
      </c>
      <c r="K180" s="189" t="str">
        <f t="shared" si="50"/>
        <v>elec ban new power plants</v>
      </c>
      <c r="L180" s="181"/>
      <c r="M180" s="181"/>
      <c r="N180" s="181"/>
      <c r="O180" s="184"/>
      <c r="P180" s="186"/>
      <c r="Q180" s="199"/>
      <c r="R180" s="191"/>
      <c r="S180" s="219"/>
      <c r="T180" s="199"/>
      <c r="W180" s="182" t="str" cm="1">
        <f t="array" ref="W180">IFERROR(INDEX(A$761:A$954,MATCH(H180,A$761:A$954,0),0),"Save")</f>
        <v>Save</v>
      </c>
    </row>
    <row r="181" spans="1:23" s="189" customFormat="1" hidden="1" x14ac:dyDescent="0.25">
      <c r="A181" s="189" t="str">
        <f t="shared" si="47"/>
        <v>Electricity Supply</v>
      </c>
      <c r="B181" s="189" t="str">
        <f t="shared" si="47"/>
        <v>New Power Plant</v>
      </c>
      <c r="C181" s="189" t="str">
        <f t="shared" si="47"/>
        <v>Boolean Ban New Power Plants</v>
      </c>
      <c r="D181" s="191" t="s">
        <v>604</v>
      </c>
      <c r="E181" s="184"/>
      <c r="F181" s="191" t="s">
        <v>605</v>
      </c>
      <c r="G181" s="184"/>
      <c r="H181" s="43">
        <v>613</v>
      </c>
      <c r="I181" s="184" t="s">
        <v>332</v>
      </c>
      <c r="J181" s="189" t="str">
        <f t="shared" si="50"/>
        <v>Ban New Power Plants</v>
      </c>
      <c r="K181" s="189" t="str">
        <f t="shared" si="50"/>
        <v>elec ban new power plants</v>
      </c>
      <c r="L181" s="181"/>
      <c r="M181" s="181"/>
      <c r="N181" s="181"/>
      <c r="O181" s="184"/>
      <c r="P181" s="186"/>
      <c r="Q181" s="199"/>
      <c r="R181" s="191"/>
      <c r="S181" s="219"/>
      <c r="T181" s="199"/>
      <c r="W181" s="182" t="str" cm="1">
        <f t="array" ref="W181">IFERROR(INDEX(A$761:A$954,MATCH(H181,A$761:A$954,0),0),"Save")</f>
        <v>Save</v>
      </c>
    </row>
    <row r="182" spans="1:23" s="189" customFormat="1" hidden="1" x14ac:dyDescent="0.25">
      <c r="A182" s="189" t="str">
        <f t="shared" si="47"/>
        <v>Electricity Supply</v>
      </c>
      <c r="B182" s="189" t="str">
        <f t="shared" si="47"/>
        <v>New Power Plant</v>
      </c>
      <c r="C182" s="189" t="str">
        <f t="shared" si="47"/>
        <v>Boolean Ban New Power Plants</v>
      </c>
      <c r="D182" s="191" t="s">
        <v>606</v>
      </c>
      <c r="E182" s="184"/>
      <c r="F182" s="191" t="s">
        <v>607</v>
      </c>
      <c r="G182" s="184"/>
      <c r="H182" s="43">
        <v>614</v>
      </c>
      <c r="I182" s="184" t="s">
        <v>332</v>
      </c>
      <c r="J182" s="189" t="str">
        <f t="shared" si="50"/>
        <v>Ban New Power Plants</v>
      </c>
      <c r="K182" s="189" t="str">
        <f t="shared" si="50"/>
        <v>elec ban new power plants</v>
      </c>
      <c r="L182" s="181"/>
      <c r="M182" s="181"/>
      <c r="N182" s="181"/>
      <c r="O182" s="184"/>
      <c r="P182" s="186"/>
      <c r="Q182" s="199"/>
      <c r="R182" s="191"/>
      <c r="S182" s="219"/>
      <c r="T182" s="199"/>
      <c r="W182" s="182" t="str" cm="1">
        <f t="array" ref="W182">IFERROR(INDEX(A$761:A$954,MATCH(H182,A$761:A$954,0),0),"Save")</f>
        <v>Save</v>
      </c>
    </row>
    <row r="183" spans="1:23" s="189" customFormat="1" hidden="1" x14ac:dyDescent="0.25">
      <c r="A183" s="189" t="str">
        <f t="shared" si="47"/>
        <v>Electricity Supply</v>
      </c>
      <c r="B183" s="189" t="str">
        <f t="shared" si="47"/>
        <v>New Power Plant</v>
      </c>
      <c r="C183" s="189" t="str">
        <f t="shared" si="47"/>
        <v>Boolean Ban New Power Plants</v>
      </c>
      <c r="D183" s="191" t="s">
        <v>608</v>
      </c>
      <c r="E183" s="184"/>
      <c r="F183" s="191" t="s">
        <v>609</v>
      </c>
      <c r="G183" s="184"/>
      <c r="H183" s="43">
        <v>116</v>
      </c>
      <c r="I183" s="184" t="s">
        <v>310</v>
      </c>
      <c r="J183" s="189" t="str">
        <f t="shared" si="50"/>
        <v>Ban New Power Plants</v>
      </c>
      <c r="K183" s="189" t="str">
        <f t="shared" si="50"/>
        <v>elec ban new power plants</v>
      </c>
      <c r="L183" s="189">
        <f>L$172</f>
        <v>0</v>
      </c>
      <c r="M183" s="189">
        <f>M$172</f>
        <v>1</v>
      </c>
      <c r="N183" s="189">
        <f>N$172</f>
        <v>1</v>
      </c>
      <c r="O183" s="199" t="str">
        <f>O$172</f>
        <v>on/off</v>
      </c>
      <c r="P183" s="186" t="s">
        <v>610</v>
      </c>
      <c r="Q183" s="199" t="str">
        <f>Q$172</f>
        <v>electricity-sector-main.html#ban</v>
      </c>
      <c r="R183" s="199" t="str">
        <f>R$172</f>
        <v>ban-new-capacity.html</v>
      </c>
      <c r="S183" s="219"/>
      <c r="T183" s="199"/>
      <c r="W183" s="182" t="str" cm="1">
        <f t="array" ref="W183">IFERROR(INDEX(A$761:A$954,MATCH(H183,A$761:A$954,0),0),"Save")</f>
        <v>Save</v>
      </c>
    </row>
    <row r="184" spans="1:23" s="189" customFormat="1" hidden="1" x14ac:dyDescent="0.25">
      <c r="A184" s="189" t="str">
        <f t="shared" si="47"/>
        <v>Electricity Supply</v>
      </c>
      <c r="B184" s="189" t="str">
        <f t="shared" si="47"/>
        <v>New Power Plant</v>
      </c>
      <c r="C184" s="189" t="str">
        <f t="shared" si="47"/>
        <v>Boolean Ban New Power Plants</v>
      </c>
      <c r="D184" s="191" t="s">
        <v>611</v>
      </c>
      <c r="E184" s="184"/>
      <c r="F184" s="191" t="s">
        <v>612</v>
      </c>
      <c r="G184" s="184"/>
      <c r="H184" s="43">
        <v>615</v>
      </c>
      <c r="I184" s="184" t="s">
        <v>332</v>
      </c>
      <c r="J184" s="189" t="str">
        <f t="shared" si="50"/>
        <v>Ban New Power Plants</v>
      </c>
      <c r="K184" s="189" t="str">
        <f t="shared" si="50"/>
        <v>elec ban new power plants</v>
      </c>
      <c r="L184" s="190"/>
      <c r="M184" s="190"/>
      <c r="N184" s="190"/>
      <c r="O184" s="199"/>
      <c r="P184" s="186"/>
      <c r="Q184" s="199"/>
      <c r="R184" s="191"/>
      <c r="S184" s="219"/>
      <c r="T184" s="199"/>
      <c r="W184" s="182" t="str" cm="1">
        <f t="array" ref="W184">IFERROR(INDEX(A$761:A$954,MATCH(H184,A$761:A$954,0),0),"Save")</f>
        <v>Save</v>
      </c>
    </row>
    <row r="185" spans="1:23" s="189" customFormat="1" hidden="1" x14ac:dyDescent="0.25">
      <c r="A185" s="189" t="str">
        <f t="shared" si="47"/>
        <v>Electricity Supply</v>
      </c>
      <c r="B185" s="189" t="str">
        <f t="shared" si="47"/>
        <v>New Power Plant</v>
      </c>
      <c r="C185" s="189" t="str">
        <f t="shared" si="47"/>
        <v>Boolean Ban New Power Plants</v>
      </c>
      <c r="D185" s="191" t="s">
        <v>613</v>
      </c>
      <c r="E185" s="184"/>
      <c r="F185" s="191" t="s">
        <v>614</v>
      </c>
      <c r="G185" s="184"/>
      <c r="H185" s="43">
        <v>616</v>
      </c>
      <c r="I185" s="184" t="s">
        <v>332</v>
      </c>
      <c r="J185" s="189" t="str">
        <f t="shared" si="50"/>
        <v>Ban New Power Plants</v>
      </c>
      <c r="K185" s="189" t="str">
        <f t="shared" si="50"/>
        <v>elec ban new power plants</v>
      </c>
      <c r="L185" s="190"/>
      <c r="M185" s="190"/>
      <c r="N185" s="190"/>
      <c r="O185" s="199"/>
      <c r="P185" s="186"/>
      <c r="Q185" s="199"/>
      <c r="R185" s="191"/>
      <c r="S185" s="219"/>
      <c r="T185" s="199"/>
      <c r="W185" s="182" t="str" cm="1">
        <f t="array" ref="W185">IFERROR(INDEX(A$761:A$954,MATCH(H185,A$761:A$954,0),0),"Save")</f>
        <v>Save</v>
      </c>
    </row>
    <row r="186" spans="1:23" s="189" customFormat="1" hidden="1" x14ac:dyDescent="0.25">
      <c r="A186" s="189" t="str">
        <f t="shared" si="47"/>
        <v>Electricity Supply</v>
      </c>
      <c r="B186" s="189" t="str">
        <f t="shared" si="47"/>
        <v>New Power Plant</v>
      </c>
      <c r="C186" s="189" t="str">
        <f t="shared" si="47"/>
        <v>Boolean Ban New Power Plants</v>
      </c>
      <c r="D186" s="191" t="s">
        <v>615</v>
      </c>
      <c r="E186" s="184"/>
      <c r="F186" s="191" t="s">
        <v>616</v>
      </c>
      <c r="G186" s="184"/>
      <c r="H186" s="43">
        <v>617</v>
      </c>
      <c r="I186" s="184" t="s">
        <v>332</v>
      </c>
      <c r="J186" s="189" t="str">
        <f t="shared" si="50"/>
        <v>Ban New Power Plants</v>
      </c>
      <c r="K186" s="189" t="str">
        <f t="shared" si="50"/>
        <v>elec ban new power plants</v>
      </c>
      <c r="L186" s="190"/>
      <c r="M186" s="190"/>
      <c r="N186" s="190"/>
      <c r="O186" s="199"/>
      <c r="P186" s="186"/>
      <c r="Q186" s="199"/>
      <c r="R186" s="191"/>
      <c r="S186" s="219"/>
      <c r="T186" s="199"/>
      <c r="W186" s="182" t="str" cm="1">
        <f t="array" ref="W186">IFERROR(INDEX(A$761:A$954,MATCH(H186,A$761:A$954,0),0),"Save")</f>
        <v>Save</v>
      </c>
    </row>
    <row r="187" spans="1:23" s="189" customFormat="1" hidden="1" x14ac:dyDescent="0.25">
      <c r="A187" s="189" t="str">
        <f t="shared" si="47"/>
        <v>Electricity Supply</v>
      </c>
      <c r="B187" s="189" t="str">
        <f t="shared" si="47"/>
        <v>New Power Plant</v>
      </c>
      <c r="C187" s="189" t="str">
        <f t="shared" si="47"/>
        <v>Boolean Ban New Power Plants</v>
      </c>
      <c r="D187" s="191" t="s">
        <v>617</v>
      </c>
      <c r="E187" s="184"/>
      <c r="F187" s="191" t="s">
        <v>618</v>
      </c>
      <c r="G187" s="184"/>
      <c r="H187" s="43">
        <v>618</v>
      </c>
      <c r="I187" s="184" t="s">
        <v>332</v>
      </c>
      <c r="J187" s="189" t="str">
        <f t="shared" si="50"/>
        <v>Ban New Power Plants</v>
      </c>
      <c r="K187" s="189" t="str">
        <f t="shared" si="50"/>
        <v>elec ban new power plants</v>
      </c>
      <c r="L187" s="190"/>
      <c r="M187" s="190"/>
      <c r="N187" s="190"/>
      <c r="O187" s="199"/>
      <c r="P187" s="186"/>
      <c r="Q187" s="199"/>
      <c r="R187" s="191"/>
      <c r="S187" s="219"/>
      <c r="T187" s="199"/>
      <c r="W187" s="182" t="str" cm="1">
        <f t="array" ref="W187">IFERROR(INDEX(A$761:A$954,MATCH(H187,A$761:A$954,0),0),"Save")</f>
        <v>Save</v>
      </c>
    </row>
    <row r="188" spans="1:23" s="182" customFormat="1" hidden="1" x14ac:dyDescent="0.25">
      <c r="A188" s="182" t="s">
        <v>575</v>
      </c>
      <c r="B188" s="182" t="s">
        <v>619</v>
      </c>
      <c r="C188" s="182" t="s">
        <v>620</v>
      </c>
      <c r="D188" s="184" t="s">
        <v>578</v>
      </c>
      <c r="E188" s="184"/>
      <c r="F188" s="184" t="s">
        <v>579</v>
      </c>
      <c r="G188" s="191"/>
      <c r="H188" s="183">
        <v>876</v>
      </c>
      <c r="I188" s="191" t="s">
        <v>310</v>
      </c>
      <c r="J188" s="182" t="s">
        <v>621</v>
      </c>
      <c r="K188" s="182" t="s">
        <v>622</v>
      </c>
      <c r="L188" s="194">
        <v>0</v>
      </c>
      <c r="M188" s="194">
        <v>1</v>
      </c>
      <c r="N188" s="194">
        <v>0.01</v>
      </c>
      <c r="O188" s="191" t="s">
        <v>623</v>
      </c>
      <c r="P188" s="184" t="s">
        <v>624</v>
      </c>
      <c r="Q188" s="184" t="s">
        <v>625</v>
      </c>
      <c r="R188" s="191" t="s">
        <v>626</v>
      </c>
      <c r="S188" s="212"/>
      <c r="T188" s="191"/>
      <c r="W188" s="182" t="str" cm="1">
        <f t="array" ref="W188">IFERROR(INDEX(A$761:A$954,MATCH(H188,A$761:A$954,0),0),"Save")</f>
        <v>Save</v>
      </c>
    </row>
    <row r="189" spans="1:23" s="189" customFormat="1" hidden="1" x14ac:dyDescent="0.25">
      <c r="A189" s="189" t="str">
        <f t="shared" ref="A189:C203" si="51">A$188</f>
        <v>Electricity Supply</v>
      </c>
      <c r="B189" s="189" t="str">
        <f t="shared" si="51"/>
        <v>Carbon Capture and Sequestration</v>
      </c>
      <c r="C189" s="189" t="str">
        <f t="shared" si="51"/>
        <v>Electricity Sector Fraction of Potential Additional CCS Achieved</v>
      </c>
      <c r="D189" s="191" t="s">
        <v>585</v>
      </c>
      <c r="E189" s="184"/>
      <c r="F189" s="191" t="s">
        <v>586</v>
      </c>
      <c r="G189" s="184"/>
      <c r="H189" s="183">
        <v>877</v>
      </c>
      <c r="I189" s="191" t="s">
        <v>310</v>
      </c>
      <c r="J189" s="189" t="str">
        <f t="shared" ref="J189:R189" si="52">J$188</f>
        <v>Electricity Sector CCS</v>
      </c>
      <c r="K189" s="189" t="str">
        <f t="shared" si="52"/>
        <v>elec CCS</v>
      </c>
      <c r="L189" s="190">
        <f t="shared" si="52"/>
        <v>0</v>
      </c>
      <c r="M189" s="190">
        <f t="shared" si="52"/>
        <v>1</v>
      </c>
      <c r="N189" s="190">
        <f t="shared" si="52"/>
        <v>0.01</v>
      </c>
      <c r="O189" s="190" t="str">
        <f t="shared" si="52"/>
        <v>% of CO2 captured</v>
      </c>
      <c r="P189" s="190"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0" t="str">
        <f t="shared" si="52"/>
        <v>ccs.html#ccs</v>
      </c>
      <c r="R189" s="190" t="str">
        <f t="shared" si="52"/>
        <v>carbon-capture-and-sequestration.html</v>
      </c>
      <c r="S189" s="219"/>
      <c r="T189" s="199"/>
      <c r="W189" s="182" t="str" cm="1">
        <f t="array" ref="W189">IFERROR(INDEX(A$761:A$954,MATCH(H189,A$761:A$954,0),0),"Save")</f>
        <v>Save</v>
      </c>
    </row>
    <row r="190" spans="1:23" s="189" customFormat="1" hidden="1" x14ac:dyDescent="0.25">
      <c r="A190" s="189" t="str">
        <f t="shared" si="51"/>
        <v>Electricity Supply</v>
      </c>
      <c r="B190" s="189" t="str">
        <f t="shared" si="51"/>
        <v>Carbon Capture and Sequestration</v>
      </c>
      <c r="C190" s="189" t="str">
        <f t="shared" si="51"/>
        <v>Electricity Sector Fraction of Potential Additional CCS Achieved</v>
      </c>
      <c r="D190" s="191" t="s">
        <v>588</v>
      </c>
      <c r="E190" s="184"/>
      <c r="F190" s="191" t="s">
        <v>589</v>
      </c>
      <c r="G190" s="184"/>
      <c r="H190" s="183">
        <v>878</v>
      </c>
      <c r="I190" s="184" t="s">
        <v>332</v>
      </c>
      <c r="J190" s="189" t="str">
        <f t="shared" ref="J190:K203" si="53">J$188</f>
        <v>Electricity Sector CCS</v>
      </c>
      <c r="K190" s="189" t="str">
        <f t="shared" si="53"/>
        <v>elec CCS</v>
      </c>
      <c r="L190" s="190"/>
      <c r="M190" s="190"/>
      <c r="N190" s="190"/>
      <c r="O190" s="199"/>
      <c r="P190" s="184"/>
      <c r="Q190" s="199"/>
      <c r="R190" s="191"/>
      <c r="S190" s="219"/>
      <c r="T190" s="199"/>
      <c r="W190" s="182" t="str" cm="1">
        <f t="array" ref="W190">IFERROR(INDEX(A$761:A$954,MATCH(H190,A$761:A$954,0),0),"Save")</f>
        <v>Save</v>
      </c>
    </row>
    <row r="191" spans="1:23" s="189" customFormat="1" hidden="1" x14ac:dyDescent="0.25">
      <c r="A191" s="189" t="str">
        <f t="shared" si="51"/>
        <v>Electricity Supply</v>
      </c>
      <c r="B191" s="189" t="str">
        <f t="shared" si="51"/>
        <v>Carbon Capture and Sequestration</v>
      </c>
      <c r="C191" s="189" t="str">
        <f t="shared" si="51"/>
        <v>Electricity Sector Fraction of Potential Additional CCS Achieved</v>
      </c>
      <c r="D191" s="191" t="s">
        <v>591</v>
      </c>
      <c r="E191" s="184"/>
      <c r="F191" s="191" t="s">
        <v>592</v>
      </c>
      <c r="G191" s="184"/>
      <c r="H191" s="183">
        <v>879</v>
      </c>
      <c r="I191" s="184" t="s">
        <v>332</v>
      </c>
      <c r="J191" s="189" t="str">
        <f t="shared" si="53"/>
        <v>Electricity Sector CCS</v>
      </c>
      <c r="K191" s="189" t="str">
        <f t="shared" si="53"/>
        <v>elec CCS</v>
      </c>
      <c r="L191" s="190"/>
      <c r="M191" s="190"/>
      <c r="N191" s="190"/>
      <c r="O191" s="199"/>
      <c r="P191" s="184"/>
      <c r="Q191" s="199"/>
      <c r="R191" s="191"/>
      <c r="S191" s="219"/>
      <c r="T191" s="199"/>
      <c r="W191" s="182" t="str" cm="1">
        <f t="array" ref="W191">IFERROR(INDEX(A$761:A$954,MATCH(H191,A$761:A$954,0),0),"Save")</f>
        <v>Save</v>
      </c>
    </row>
    <row r="192" spans="1:23" s="189" customFormat="1" hidden="1" x14ac:dyDescent="0.25">
      <c r="A192" s="189" t="str">
        <f t="shared" si="51"/>
        <v>Electricity Supply</v>
      </c>
      <c r="B192" s="189" t="str">
        <f t="shared" si="51"/>
        <v>Carbon Capture and Sequestration</v>
      </c>
      <c r="C192" s="189" t="str">
        <f t="shared" si="51"/>
        <v>Electricity Sector Fraction of Potential Additional CCS Achieved</v>
      </c>
      <c r="D192" s="191" t="s">
        <v>594</v>
      </c>
      <c r="E192" s="184"/>
      <c r="F192" s="191" t="s">
        <v>595</v>
      </c>
      <c r="G192" s="184"/>
      <c r="H192" s="183">
        <v>880</v>
      </c>
      <c r="I192" s="184" t="s">
        <v>332</v>
      </c>
      <c r="J192" s="189" t="str">
        <f t="shared" si="53"/>
        <v>Electricity Sector CCS</v>
      </c>
      <c r="K192" s="189" t="str">
        <f t="shared" si="53"/>
        <v>elec CCS</v>
      </c>
      <c r="L192" s="190"/>
      <c r="M192" s="190"/>
      <c r="N192" s="190"/>
      <c r="O192" s="199"/>
      <c r="P192" s="184"/>
      <c r="Q192" s="199"/>
      <c r="R192" s="191"/>
      <c r="S192" s="219"/>
      <c r="T192" s="199"/>
      <c r="W192" s="182" t="str" cm="1">
        <f t="array" ref="W192">IFERROR(INDEX(A$761:A$954,MATCH(H192,A$761:A$954,0),0),"Save")</f>
        <v>Save</v>
      </c>
    </row>
    <row r="193" spans="1:23" s="189" customFormat="1" hidden="1" x14ac:dyDescent="0.25">
      <c r="A193" s="189" t="str">
        <f t="shared" si="51"/>
        <v>Electricity Supply</v>
      </c>
      <c r="B193" s="189" t="str">
        <f t="shared" si="51"/>
        <v>Carbon Capture and Sequestration</v>
      </c>
      <c r="C193" s="189" t="str">
        <f t="shared" si="51"/>
        <v>Electricity Sector Fraction of Potential Additional CCS Achieved</v>
      </c>
      <c r="D193" s="191" t="s">
        <v>596</v>
      </c>
      <c r="E193" s="184"/>
      <c r="F193" s="191" t="s">
        <v>597</v>
      </c>
      <c r="G193" s="184"/>
      <c r="H193" s="183">
        <v>881</v>
      </c>
      <c r="I193" s="184" t="s">
        <v>332</v>
      </c>
      <c r="J193" s="189" t="str">
        <f t="shared" si="53"/>
        <v>Electricity Sector CCS</v>
      </c>
      <c r="K193" s="189" t="str">
        <f t="shared" si="53"/>
        <v>elec CCS</v>
      </c>
      <c r="L193" s="190"/>
      <c r="M193" s="190"/>
      <c r="N193" s="190"/>
      <c r="O193" s="199"/>
      <c r="P193" s="184"/>
      <c r="Q193" s="199"/>
      <c r="R193" s="191"/>
      <c r="S193" s="219"/>
      <c r="T193" s="199"/>
      <c r="W193" s="182" t="str" cm="1">
        <f t="array" ref="W193">IFERROR(INDEX(A$761:A$954,MATCH(H193,A$761:A$954,0),0),"Save")</f>
        <v>Save</v>
      </c>
    </row>
    <row r="194" spans="1:23" s="189" customFormat="1" hidden="1" x14ac:dyDescent="0.25">
      <c r="A194" s="189" t="str">
        <f t="shared" si="51"/>
        <v>Electricity Supply</v>
      </c>
      <c r="B194" s="189" t="str">
        <f t="shared" si="51"/>
        <v>Carbon Capture and Sequestration</v>
      </c>
      <c r="C194" s="189" t="str">
        <f t="shared" si="51"/>
        <v>Electricity Sector Fraction of Potential Additional CCS Achieved</v>
      </c>
      <c r="D194" s="191" t="s">
        <v>598</v>
      </c>
      <c r="E194" s="184"/>
      <c r="F194" s="191" t="s">
        <v>599</v>
      </c>
      <c r="G194" s="184"/>
      <c r="H194" s="183">
        <v>882</v>
      </c>
      <c r="I194" s="184" t="s">
        <v>332</v>
      </c>
      <c r="J194" s="189" t="str">
        <f t="shared" si="53"/>
        <v>Electricity Sector CCS</v>
      </c>
      <c r="K194" s="189" t="str">
        <f t="shared" si="53"/>
        <v>elec CCS</v>
      </c>
      <c r="L194" s="190"/>
      <c r="M194" s="190"/>
      <c r="N194" s="190"/>
      <c r="O194" s="199"/>
      <c r="P194" s="184"/>
      <c r="Q194" s="199"/>
      <c r="R194" s="191"/>
      <c r="S194" s="219"/>
      <c r="T194" s="199"/>
      <c r="W194" s="182" t="str" cm="1">
        <f t="array" ref="W194">IFERROR(INDEX(A$761:A$954,MATCH(H194,A$761:A$954,0),0),"Save")</f>
        <v>Save</v>
      </c>
    </row>
    <row r="195" spans="1:23" s="189" customFormat="1" hidden="1" x14ac:dyDescent="0.25">
      <c r="A195" s="189" t="str">
        <f t="shared" si="51"/>
        <v>Electricity Supply</v>
      </c>
      <c r="B195" s="189" t="str">
        <f t="shared" si="51"/>
        <v>Carbon Capture and Sequestration</v>
      </c>
      <c r="C195" s="189" t="str">
        <f t="shared" si="51"/>
        <v>Electricity Sector Fraction of Potential Additional CCS Achieved</v>
      </c>
      <c r="D195" s="191" t="s">
        <v>600</v>
      </c>
      <c r="E195" s="184"/>
      <c r="F195" s="191" t="s">
        <v>601</v>
      </c>
      <c r="G195" s="184"/>
      <c r="H195" s="183">
        <v>883</v>
      </c>
      <c r="I195" s="191" t="s">
        <v>310</v>
      </c>
      <c r="J195" s="189" t="str">
        <f t="shared" si="53"/>
        <v>Electricity Sector CCS</v>
      </c>
      <c r="K195" s="189" t="str">
        <f t="shared" si="53"/>
        <v>elec CCS</v>
      </c>
      <c r="L195" s="190">
        <f t="shared" ref="L195:R195" si="54">L$188</f>
        <v>0</v>
      </c>
      <c r="M195" s="190">
        <f t="shared" si="54"/>
        <v>1</v>
      </c>
      <c r="N195" s="190">
        <f t="shared" si="54"/>
        <v>0.01</v>
      </c>
      <c r="O195" s="190" t="str">
        <f t="shared" si="54"/>
        <v>% of CO2 captured</v>
      </c>
      <c r="P195" s="190"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0" t="str">
        <f t="shared" si="54"/>
        <v>ccs.html#ccs</v>
      </c>
      <c r="R195" s="190" t="str">
        <f t="shared" si="54"/>
        <v>carbon-capture-and-sequestration.html</v>
      </c>
      <c r="S195" s="219"/>
      <c r="T195" s="199"/>
      <c r="W195" s="182" t="str" cm="1">
        <f t="array" ref="W195">IFERROR(INDEX(A$761:A$954,MATCH(H195,A$761:A$954,0),0),"Save")</f>
        <v>Save</v>
      </c>
    </row>
    <row r="196" spans="1:23" s="189" customFormat="1" hidden="1" x14ac:dyDescent="0.25">
      <c r="A196" s="189" t="str">
        <f t="shared" si="51"/>
        <v>Electricity Supply</v>
      </c>
      <c r="B196" s="189" t="str">
        <f t="shared" si="51"/>
        <v>Carbon Capture and Sequestration</v>
      </c>
      <c r="C196" s="189" t="str">
        <f t="shared" si="51"/>
        <v>Electricity Sector Fraction of Potential Additional CCS Achieved</v>
      </c>
      <c r="D196" s="191" t="s">
        <v>602</v>
      </c>
      <c r="E196" s="184"/>
      <c r="F196" s="191" t="s">
        <v>603</v>
      </c>
      <c r="G196" s="184"/>
      <c r="H196" s="183">
        <v>884</v>
      </c>
      <c r="I196" s="184" t="s">
        <v>332</v>
      </c>
      <c r="J196" s="189" t="str">
        <f t="shared" si="53"/>
        <v>Electricity Sector CCS</v>
      </c>
      <c r="K196" s="189" t="str">
        <f t="shared" si="53"/>
        <v>elec CCS</v>
      </c>
      <c r="L196" s="190"/>
      <c r="M196" s="190"/>
      <c r="N196" s="190"/>
      <c r="O196" s="199"/>
      <c r="P196" s="184"/>
      <c r="Q196" s="199"/>
      <c r="R196" s="191"/>
      <c r="S196" s="219"/>
      <c r="T196" s="199"/>
      <c r="W196" s="182" t="str" cm="1">
        <f t="array" ref="W196">IFERROR(INDEX(A$761:A$954,MATCH(H196,A$761:A$954,0),0),"Save")</f>
        <v>Save</v>
      </c>
    </row>
    <row r="197" spans="1:23" s="189" customFormat="1" hidden="1" x14ac:dyDescent="0.25">
      <c r="A197" s="189" t="str">
        <f t="shared" si="51"/>
        <v>Electricity Supply</v>
      </c>
      <c r="B197" s="189" t="str">
        <f t="shared" si="51"/>
        <v>Carbon Capture and Sequestration</v>
      </c>
      <c r="C197" s="189" t="str">
        <f t="shared" si="51"/>
        <v>Electricity Sector Fraction of Potential Additional CCS Achieved</v>
      </c>
      <c r="D197" s="191" t="s">
        <v>604</v>
      </c>
      <c r="E197" s="184"/>
      <c r="F197" s="191" t="s">
        <v>605</v>
      </c>
      <c r="G197" s="184"/>
      <c r="H197" s="183">
        <v>885</v>
      </c>
      <c r="I197" s="191" t="s">
        <v>310</v>
      </c>
      <c r="J197" s="189" t="str">
        <f t="shared" si="53"/>
        <v>Electricity Sector CCS</v>
      </c>
      <c r="K197" s="189" t="str">
        <f t="shared" si="53"/>
        <v>elec CCS</v>
      </c>
      <c r="L197" s="190">
        <f t="shared" ref="L197:R199" si="55">L$188</f>
        <v>0</v>
      </c>
      <c r="M197" s="190">
        <f t="shared" si="55"/>
        <v>1</v>
      </c>
      <c r="N197" s="190">
        <f t="shared" si="55"/>
        <v>0.01</v>
      </c>
      <c r="O197" s="190" t="str">
        <f t="shared" si="55"/>
        <v>% of CO2 captured</v>
      </c>
      <c r="P197" s="190"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0" t="str">
        <f t="shared" si="55"/>
        <v>ccs.html#ccs</v>
      </c>
      <c r="R197" s="190" t="str">
        <f t="shared" si="55"/>
        <v>carbon-capture-and-sequestration.html</v>
      </c>
      <c r="S197" s="219"/>
      <c r="T197" s="199"/>
      <c r="W197" s="182" t="str" cm="1">
        <f t="array" ref="W197">IFERROR(INDEX(A$761:A$954,MATCH(H197,A$761:A$954,0),0),"Save")</f>
        <v>Save</v>
      </c>
    </row>
    <row r="198" spans="1:23" s="189" customFormat="1" hidden="1" x14ac:dyDescent="0.25">
      <c r="A198" s="189" t="str">
        <f t="shared" si="51"/>
        <v>Electricity Supply</v>
      </c>
      <c r="B198" s="189" t="str">
        <f t="shared" si="51"/>
        <v>Carbon Capture and Sequestration</v>
      </c>
      <c r="C198" s="189" t="str">
        <f t="shared" si="51"/>
        <v>Electricity Sector Fraction of Potential Additional CCS Achieved</v>
      </c>
      <c r="D198" s="191" t="s">
        <v>606</v>
      </c>
      <c r="E198" s="184"/>
      <c r="F198" s="191" t="s">
        <v>607</v>
      </c>
      <c r="G198" s="184"/>
      <c r="H198" s="183">
        <v>886</v>
      </c>
      <c r="I198" s="191" t="s">
        <v>310</v>
      </c>
      <c r="J198" s="189" t="str">
        <f t="shared" si="53"/>
        <v>Electricity Sector CCS</v>
      </c>
      <c r="K198" s="189" t="str">
        <f t="shared" si="53"/>
        <v>elec CCS</v>
      </c>
      <c r="L198" s="190">
        <f t="shared" si="55"/>
        <v>0</v>
      </c>
      <c r="M198" s="190">
        <f t="shared" si="55"/>
        <v>1</v>
      </c>
      <c r="N198" s="190">
        <f t="shared" si="55"/>
        <v>0.01</v>
      </c>
      <c r="O198" s="190" t="str">
        <f t="shared" si="55"/>
        <v>% of CO2 captured</v>
      </c>
      <c r="P198" s="190"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0" t="str">
        <f t="shared" si="55"/>
        <v>ccs.html#ccs</v>
      </c>
      <c r="R198" s="190" t="str">
        <f t="shared" si="55"/>
        <v>carbon-capture-and-sequestration.html</v>
      </c>
      <c r="S198" s="219"/>
      <c r="T198" s="199"/>
      <c r="W198" s="182" t="str" cm="1">
        <f t="array" ref="W198">IFERROR(INDEX(A$761:A$954,MATCH(H198,A$761:A$954,0),0),"Save")</f>
        <v>Save</v>
      </c>
    </row>
    <row r="199" spans="1:23" s="189" customFormat="1" hidden="1" x14ac:dyDescent="0.25">
      <c r="A199" s="189" t="str">
        <f t="shared" si="51"/>
        <v>Electricity Supply</v>
      </c>
      <c r="B199" s="189" t="str">
        <f t="shared" si="51"/>
        <v>Carbon Capture and Sequestration</v>
      </c>
      <c r="C199" s="189" t="str">
        <f t="shared" si="51"/>
        <v>Electricity Sector Fraction of Potential Additional CCS Achieved</v>
      </c>
      <c r="D199" s="191" t="s">
        <v>608</v>
      </c>
      <c r="E199" s="184"/>
      <c r="F199" s="191" t="s">
        <v>609</v>
      </c>
      <c r="G199" s="184"/>
      <c r="H199" s="183">
        <v>887</v>
      </c>
      <c r="I199" s="191" t="s">
        <v>310</v>
      </c>
      <c r="J199" s="189" t="str">
        <f t="shared" si="53"/>
        <v>Electricity Sector CCS</v>
      </c>
      <c r="K199" s="189" t="str">
        <f t="shared" si="53"/>
        <v>elec CCS</v>
      </c>
      <c r="L199" s="190">
        <f t="shared" si="55"/>
        <v>0</v>
      </c>
      <c r="M199" s="190">
        <f t="shared" si="55"/>
        <v>1</v>
      </c>
      <c r="N199" s="190">
        <f t="shared" si="55"/>
        <v>0.01</v>
      </c>
      <c r="O199" s="190" t="str">
        <f t="shared" si="55"/>
        <v>% of CO2 captured</v>
      </c>
      <c r="P199" s="190"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0" t="str">
        <f t="shared" si="55"/>
        <v>ccs.html#ccs</v>
      </c>
      <c r="R199" s="190" t="str">
        <f t="shared" si="55"/>
        <v>carbon-capture-and-sequestration.html</v>
      </c>
      <c r="S199" s="219"/>
      <c r="T199" s="199"/>
      <c r="W199" s="182" t="str" cm="1">
        <f t="array" ref="W199">IFERROR(INDEX(A$761:A$954,MATCH(H199,A$761:A$954,0),0),"Save")</f>
        <v>Save</v>
      </c>
    </row>
    <row r="200" spans="1:23" s="189" customFormat="1" hidden="1" x14ac:dyDescent="0.25">
      <c r="A200" s="189" t="str">
        <f t="shared" si="51"/>
        <v>Electricity Supply</v>
      </c>
      <c r="B200" s="189" t="str">
        <f t="shared" si="51"/>
        <v>Carbon Capture and Sequestration</v>
      </c>
      <c r="C200" s="189" t="str">
        <f t="shared" si="51"/>
        <v>Electricity Sector Fraction of Potential Additional CCS Achieved</v>
      </c>
      <c r="D200" s="191" t="s">
        <v>611</v>
      </c>
      <c r="E200" s="184"/>
      <c r="F200" s="191" t="s">
        <v>612</v>
      </c>
      <c r="G200" s="184"/>
      <c r="H200" s="183">
        <v>888</v>
      </c>
      <c r="I200" s="184" t="s">
        <v>332</v>
      </c>
      <c r="J200" s="189" t="str">
        <f t="shared" si="53"/>
        <v>Electricity Sector CCS</v>
      </c>
      <c r="K200" s="189" t="str">
        <f t="shared" si="53"/>
        <v>elec CCS</v>
      </c>
      <c r="L200" s="190"/>
      <c r="M200" s="190"/>
      <c r="N200" s="190"/>
      <c r="O200" s="199"/>
      <c r="P200" s="184"/>
      <c r="Q200" s="199"/>
      <c r="R200" s="191"/>
      <c r="S200" s="219"/>
      <c r="T200" s="199"/>
      <c r="W200" s="182" t="str" cm="1">
        <f t="array" ref="W200">IFERROR(INDEX(A$761:A$954,MATCH(H200,A$761:A$954,0),0),"Save")</f>
        <v>Save</v>
      </c>
    </row>
    <row r="201" spans="1:23" s="189" customFormat="1" hidden="1" x14ac:dyDescent="0.25">
      <c r="A201" s="189" t="str">
        <f t="shared" si="51"/>
        <v>Electricity Supply</v>
      </c>
      <c r="B201" s="189" t="str">
        <f t="shared" si="51"/>
        <v>Carbon Capture and Sequestration</v>
      </c>
      <c r="C201" s="189" t="str">
        <f t="shared" si="51"/>
        <v>Electricity Sector Fraction of Potential Additional CCS Achieved</v>
      </c>
      <c r="D201" s="191" t="s">
        <v>613</v>
      </c>
      <c r="E201" s="184"/>
      <c r="F201" s="191" t="s">
        <v>614</v>
      </c>
      <c r="G201" s="184"/>
      <c r="H201" s="183">
        <v>889</v>
      </c>
      <c r="I201" s="184" t="s">
        <v>332</v>
      </c>
      <c r="J201" s="189" t="str">
        <f t="shared" si="53"/>
        <v>Electricity Sector CCS</v>
      </c>
      <c r="K201" s="189" t="str">
        <f t="shared" si="53"/>
        <v>elec CCS</v>
      </c>
      <c r="L201" s="190"/>
      <c r="M201" s="190"/>
      <c r="N201" s="190"/>
      <c r="O201" s="199"/>
      <c r="P201" s="184"/>
      <c r="Q201" s="199"/>
      <c r="R201" s="191"/>
      <c r="S201" s="219"/>
      <c r="T201" s="199"/>
      <c r="W201" s="182" t="str" cm="1">
        <f t="array" ref="W201">IFERROR(INDEX(A$761:A$954,MATCH(H201,A$761:A$954,0),0),"Save")</f>
        <v>Save</v>
      </c>
    </row>
    <row r="202" spans="1:23" s="189" customFormat="1" hidden="1" x14ac:dyDescent="0.25">
      <c r="A202" s="189" t="str">
        <f t="shared" si="51"/>
        <v>Electricity Supply</v>
      </c>
      <c r="B202" s="189" t="str">
        <f t="shared" si="51"/>
        <v>Carbon Capture and Sequestration</v>
      </c>
      <c r="C202" s="189" t="str">
        <f t="shared" si="51"/>
        <v>Electricity Sector Fraction of Potential Additional CCS Achieved</v>
      </c>
      <c r="D202" s="191" t="s">
        <v>615</v>
      </c>
      <c r="E202" s="184"/>
      <c r="F202" s="191" t="s">
        <v>616</v>
      </c>
      <c r="G202" s="184"/>
      <c r="H202" s="183">
        <v>890</v>
      </c>
      <c r="I202" s="184" t="s">
        <v>332</v>
      </c>
      <c r="J202" s="189" t="str">
        <f t="shared" si="53"/>
        <v>Electricity Sector CCS</v>
      </c>
      <c r="K202" s="189" t="str">
        <f t="shared" si="53"/>
        <v>elec CCS</v>
      </c>
      <c r="L202" s="190"/>
      <c r="M202" s="190"/>
      <c r="N202" s="190"/>
      <c r="O202" s="199"/>
      <c r="P202" s="184"/>
      <c r="Q202" s="199"/>
      <c r="R202" s="191"/>
      <c r="S202" s="219"/>
      <c r="T202" s="199"/>
      <c r="W202" s="182" t="str" cm="1">
        <f t="array" ref="W202">IFERROR(INDEX(A$761:A$954,MATCH(H202,A$761:A$954,0),0),"Save")</f>
        <v>Save</v>
      </c>
    </row>
    <row r="203" spans="1:23" s="189" customFormat="1" hidden="1" x14ac:dyDescent="0.25">
      <c r="A203" s="189" t="str">
        <f t="shared" si="51"/>
        <v>Electricity Supply</v>
      </c>
      <c r="B203" s="189" t="str">
        <f t="shared" si="51"/>
        <v>Carbon Capture and Sequestration</v>
      </c>
      <c r="C203" s="189" t="str">
        <f t="shared" si="51"/>
        <v>Electricity Sector Fraction of Potential Additional CCS Achieved</v>
      </c>
      <c r="D203" s="191" t="s">
        <v>617</v>
      </c>
      <c r="E203" s="184"/>
      <c r="F203" s="191" t="s">
        <v>618</v>
      </c>
      <c r="G203" s="184"/>
      <c r="H203" s="183">
        <v>891</v>
      </c>
      <c r="I203" s="191" t="s">
        <v>310</v>
      </c>
      <c r="J203" s="189" t="str">
        <f t="shared" si="53"/>
        <v>Electricity Sector CCS</v>
      </c>
      <c r="K203" s="189" t="str">
        <f t="shared" si="53"/>
        <v>elec CCS</v>
      </c>
      <c r="L203" s="190">
        <f t="shared" ref="L203:R203" si="56">L$188</f>
        <v>0</v>
      </c>
      <c r="M203" s="190">
        <f t="shared" si="56"/>
        <v>1</v>
      </c>
      <c r="N203" s="190">
        <f t="shared" si="56"/>
        <v>0.01</v>
      </c>
      <c r="O203" s="190" t="str">
        <f t="shared" si="56"/>
        <v>% of CO2 captured</v>
      </c>
      <c r="P203" s="190"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0" t="str">
        <f t="shared" si="56"/>
        <v>ccs.html#ccs</v>
      </c>
      <c r="R203" s="190" t="str">
        <f t="shared" si="56"/>
        <v>carbon-capture-and-sequestration.html</v>
      </c>
      <c r="S203" s="219"/>
      <c r="T203" s="199"/>
      <c r="W203" s="182" t="str" cm="1">
        <f t="array" ref="W203">IFERROR(INDEX(A$761:A$954,MATCH(H203,A$761:A$954,0),0),"Save")</f>
        <v>Save</v>
      </c>
    </row>
    <row r="204" spans="1:23" s="189" customFormat="1" hidden="1" x14ac:dyDescent="0.25">
      <c r="A204" s="181" t="s">
        <v>575</v>
      </c>
      <c r="B204" s="184" t="s">
        <v>627</v>
      </c>
      <c r="C204" s="181" t="s">
        <v>628</v>
      </c>
      <c r="D204" s="184"/>
      <c r="E204" s="184"/>
      <c r="F204" s="184"/>
      <c r="G204" s="184"/>
      <c r="H204" s="43">
        <v>508</v>
      </c>
      <c r="I204" s="184" t="s">
        <v>310</v>
      </c>
      <c r="J204" s="184" t="s">
        <v>627</v>
      </c>
      <c r="K204" s="181" t="s">
        <v>629</v>
      </c>
      <c r="L204" s="203">
        <v>0</v>
      </c>
      <c r="M204" s="204">
        <v>1</v>
      </c>
      <c r="N204" s="204">
        <v>0.01</v>
      </c>
      <c r="O204" s="184" t="s">
        <v>630</v>
      </c>
      <c r="P204" s="223"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0% in 2050 as a generation-weighted state average. Many states have different requirements for municipalities, co-ops, and investor owned utilities. In 2020, the value is 0%. To set a carbon-free electricity standard that starts ramping up in 2021, the Customize Implementation Schedule feature below allows users to customize the start year setting. Simply take the 0% value, divide by your chosen policy setting, and enter the resulting value in the 'Implementation %' box for 2020.  // **Guidance for setting values:** Multiple states have set 100% clean energy or renewable energy laws or goals, not includingLouisiana.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4" t="s">
        <v>631</v>
      </c>
      <c r="R204" s="191" t="s">
        <v>632</v>
      </c>
      <c r="S204" s="212" t="s">
        <v>633</v>
      </c>
      <c r="T204" s="184"/>
      <c r="U204" s="189" t="s">
        <v>144</v>
      </c>
      <c r="W204" s="182" t="str" cm="1">
        <f t="array" ref="W204">IFERROR(INDEX(A$761:A$954,MATCH(H204,A$761:A$954,0),0),"Save")</f>
        <v>Save</v>
      </c>
    </row>
    <row r="205" spans="1:23" s="182" customFormat="1" hidden="1" x14ac:dyDescent="0.25">
      <c r="A205" s="182" t="s">
        <v>575</v>
      </c>
      <c r="B205" s="182" t="s">
        <v>634</v>
      </c>
      <c r="C205" s="182" t="s">
        <v>635</v>
      </c>
      <c r="D205" s="191"/>
      <c r="E205" s="191"/>
      <c r="F205" s="191"/>
      <c r="G205" s="191"/>
      <c r="H205" s="183">
        <v>148</v>
      </c>
      <c r="I205" s="184" t="s">
        <v>310</v>
      </c>
      <c r="J205" s="182" t="s">
        <v>636</v>
      </c>
      <c r="K205" s="181" t="s">
        <v>637</v>
      </c>
      <c r="L205" s="185">
        <v>-0.5</v>
      </c>
      <c r="M205" s="185">
        <v>1</v>
      </c>
      <c r="N205" s="185">
        <v>0.02</v>
      </c>
      <c r="O205" s="191" t="s">
        <v>638</v>
      </c>
      <c r="P205" s="193"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Louisiana increased by 0%.</v>
      </c>
      <c r="Q205" s="184" t="s">
        <v>639</v>
      </c>
      <c r="R205" s="191" t="s">
        <v>640</v>
      </c>
      <c r="S205" s="212" t="s">
        <v>641</v>
      </c>
      <c r="T205" s="191"/>
      <c r="U205" s="182" t="s">
        <v>145</v>
      </c>
      <c r="W205" s="182" t="str" cm="1">
        <f t="array" ref="W205">IFERROR(INDEX(A$761:A$954,MATCH(H205,A$761:A$954,0),0),"Save")</f>
        <v>Save</v>
      </c>
    </row>
    <row r="206" spans="1:23" s="182" customFormat="1" hidden="1" x14ac:dyDescent="0.25">
      <c r="A206" s="182" t="s">
        <v>575</v>
      </c>
      <c r="B206" s="182" t="s">
        <v>642</v>
      </c>
      <c r="C206" s="182" t="s">
        <v>643</v>
      </c>
      <c r="D206" s="184" t="s">
        <v>578</v>
      </c>
      <c r="E206" s="184"/>
      <c r="F206" s="184" t="s">
        <v>579</v>
      </c>
      <c r="G206" s="191"/>
      <c r="H206" s="183">
        <v>149</v>
      </c>
      <c r="I206" s="184" t="s">
        <v>310</v>
      </c>
      <c r="J206" s="182" t="s">
        <v>636</v>
      </c>
      <c r="K206" s="181" t="s">
        <v>644</v>
      </c>
      <c r="L206" s="185">
        <v>-0.5</v>
      </c>
      <c r="M206" s="185">
        <v>1</v>
      </c>
      <c r="N206" s="185">
        <v>0.02</v>
      </c>
      <c r="O206" s="191" t="s">
        <v>645</v>
      </c>
      <c r="P206" s="193"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Louisiana increased by 45%.</v>
      </c>
      <c r="Q206" s="184" t="s">
        <v>646</v>
      </c>
      <c r="R206" s="191" t="s">
        <v>640</v>
      </c>
      <c r="S206" s="212" t="s">
        <v>641</v>
      </c>
      <c r="T206" s="191"/>
      <c r="U206" s="182" t="s">
        <v>145</v>
      </c>
      <c r="W206" s="182" t="str" cm="1">
        <f t="array" ref="W206">IFERROR(INDEX(A$761:A$954,MATCH(H206,A$761:A$954,0),0),"Save")</f>
        <v>Save</v>
      </c>
    </row>
    <row r="207" spans="1:23" s="182" customFormat="1" hidden="1" x14ac:dyDescent="0.25">
      <c r="A207" s="189" t="str">
        <f t="shared" ref="A207:C221" si="57">A$206</f>
        <v>Electricity Supply</v>
      </c>
      <c r="B207" s="189" t="str">
        <f t="shared" si="57"/>
        <v>Change Electricity Imports</v>
      </c>
      <c r="C207" s="189" t="str">
        <f t="shared" si="57"/>
        <v>Percent Change in Electricity Imports</v>
      </c>
      <c r="D207" s="191" t="s">
        <v>585</v>
      </c>
      <c r="E207" s="184"/>
      <c r="F207" s="191" t="s">
        <v>586</v>
      </c>
      <c r="G207" s="191"/>
      <c r="H207" s="183">
        <v>526</v>
      </c>
      <c r="I207" s="184" t="s">
        <v>310</v>
      </c>
      <c r="J207" s="189" t="str">
        <f t="shared" ref="J207:O221" si="58">J$206</f>
        <v>Electricity Imports and Exports</v>
      </c>
      <c r="K207" s="189" t="str">
        <f t="shared" si="58"/>
        <v>elec change imports</v>
      </c>
      <c r="L207" s="190">
        <f t="shared" si="58"/>
        <v>-0.5</v>
      </c>
      <c r="M207" s="190">
        <f t="shared" si="58"/>
        <v>1</v>
      </c>
      <c r="N207" s="190">
        <f t="shared" si="58"/>
        <v>0.02</v>
      </c>
      <c r="O207" s="189" t="str">
        <f t="shared" si="58"/>
        <v>% change in imports</v>
      </c>
      <c r="P207" s="193"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Louisiana increased by 45%.</v>
      </c>
      <c r="Q207" s="189" t="str">
        <f t="shared" ref="Q207:S221" si="59">Q$206</f>
        <v>electricity-sector-main.html#elec-imports</v>
      </c>
      <c r="R207" s="189" t="str">
        <f t="shared" si="59"/>
        <v>electricity-imports-exports.html</v>
      </c>
      <c r="S207" s="224" t="str">
        <f t="shared" si="59"/>
        <v>Energy Information Administation.  2016.  Electric Power Annual.  Table 2.13.</v>
      </c>
      <c r="T207" s="191"/>
      <c r="W207" s="182" t="str" cm="1">
        <f t="array" ref="W207">IFERROR(INDEX(A$761:A$954,MATCH(H207,A$761:A$954,0),0),"Save")</f>
        <v>Save</v>
      </c>
    </row>
    <row r="208" spans="1:23" s="182" customFormat="1" hidden="1" x14ac:dyDescent="0.25">
      <c r="A208" s="189" t="str">
        <f t="shared" si="57"/>
        <v>Electricity Supply</v>
      </c>
      <c r="B208" s="189" t="str">
        <f t="shared" si="57"/>
        <v>Change Electricity Imports</v>
      </c>
      <c r="C208" s="189" t="str">
        <f t="shared" si="57"/>
        <v>Percent Change in Electricity Imports</v>
      </c>
      <c r="D208" s="191" t="s">
        <v>588</v>
      </c>
      <c r="E208" s="184"/>
      <c r="F208" s="191" t="s">
        <v>589</v>
      </c>
      <c r="G208" s="191"/>
      <c r="H208" s="183">
        <v>527</v>
      </c>
      <c r="I208" s="184" t="s">
        <v>310</v>
      </c>
      <c r="J208" s="189" t="str">
        <f t="shared" si="58"/>
        <v>Electricity Imports and Exports</v>
      </c>
      <c r="K208" s="189" t="str">
        <f t="shared" si="58"/>
        <v>elec change imports</v>
      </c>
      <c r="L208" s="190">
        <f t="shared" si="58"/>
        <v>-0.5</v>
      </c>
      <c r="M208" s="190">
        <f t="shared" si="58"/>
        <v>1</v>
      </c>
      <c r="N208" s="190">
        <f t="shared" si="58"/>
        <v>0.02</v>
      </c>
      <c r="O208" s="189" t="str">
        <f t="shared" si="58"/>
        <v>% change in imports</v>
      </c>
      <c r="P208" s="193"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Louisiana increased by 45%.</v>
      </c>
      <c r="Q208" s="189" t="str">
        <f t="shared" si="59"/>
        <v>electricity-sector-main.html#elec-imports</v>
      </c>
      <c r="R208" s="189" t="str">
        <f t="shared" si="59"/>
        <v>electricity-imports-exports.html</v>
      </c>
      <c r="S208" s="224" t="str">
        <f t="shared" si="59"/>
        <v>Energy Information Administation.  2016.  Electric Power Annual.  Table 2.13.</v>
      </c>
      <c r="T208" s="191"/>
      <c r="W208" s="182" t="str" cm="1">
        <f t="array" ref="W208">IFERROR(INDEX(A$761:A$954,MATCH(H208,A$761:A$954,0),0),"Save")</f>
        <v>Save</v>
      </c>
    </row>
    <row r="209" spans="1:23" s="182" customFormat="1" hidden="1" x14ac:dyDescent="0.25">
      <c r="A209" s="189" t="str">
        <f t="shared" si="57"/>
        <v>Electricity Supply</v>
      </c>
      <c r="B209" s="189" t="str">
        <f t="shared" si="57"/>
        <v>Change Electricity Imports</v>
      </c>
      <c r="C209" s="189" t="str">
        <f t="shared" si="57"/>
        <v>Percent Change in Electricity Imports</v>
      </c>
      <c r="D209" s="191" t="s">
        <v>591</v>
      </c>
      <c r="E209" s="184"/>
      <c r="F209" s="191" t="s">
        <v>592</v>
      </c>
      <c r="G209" s="191"/>
      <c r="H209" s="183">
        <v>528</v>
      </c>
      <c r="I209" s="184" t="s">
        <v>310</v>
      </c>
      <c r="J209" s="189" t="str">
        <f t="shared" si="58"/>
        <v>Electricity Imports and Exports</v>
      </c>
      <c r="K209" s="189" t="str">
        <f t="shared" si="58"/>
        <v>elec change imports</v>
      </c>
      <c r="L209" s="190">
        <f t="shared" si="58"/>
        <v>-0.5</v>
      </c>
      <c r="M209" s="190">
        <f t="shared" si="58"/>
        <v>1</v>
      </c>
      <c r="N209" s="190">
        <f t="shared" si="58"/>
        <v>0.02</v>
      </c>
      <c r="O209" s="189" t="str">
        <f t="shared" si="58"/>
        <v>% change in imports</v>
      </c>
      <c r="P209" s="193"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Louisiana increased by 45%.</v>
      </c>
      <c r="Q209" s="189" t="str">
        <f t="shared" si="59"/>
        <v>electricity-sector-main.html#elec-imports</v>
      </c>
      <c r="R209" s="189" t="str">
        <f t="shared" si="59"/>
        <v>electricity-imports-exports.html</v>
      </c>
      <c r="S209" s="224" t="str">
        <f t="shared" si="59"/>
        <v>Energy Information Administation.  2016.  Electric Power Annual.  Table 2.13.</v>
      </c>
      <c r="T209" s="191"/>
      <c r="W209" s="182" t="str" cm="1">
        <f t="array" ref="W209">IFERROR(INDEX(A$761:A$954,MATCH(H209,A$761:A$954,0),0),"Save")</f>
        <v>Save</v>
      </c>
    </row>
    <row r="210" spans="1:23" s="182" customFormat="1" hidden="1" x14ac:dyDescent="0.25">
      <c r="A210" s="189" t="str">
        <f t="shared" si="57"/>
        <v>Electricity Supply</v>
      </c>
      <c r="B210" s="189" t="str">
        <f t="shared" si="57"/>
        <v>Change Electricity Imports</v>
      </c>
      <c r="C210" s="189" t="str">
        <f t="shared" si="57"/>
        <v>Percent Change in Electricity Imports</v>
      </c>
      <c r="D210" s="191" t="s">
        <v>594</v>
      </c>
      <c r="E210" s="184"/>
      <c r="F210" s="191" t="s">
        <v>595</v>
      </c>
      <c r="G210" s="191"/>
      <c r="H210" s="183">
        <v>529</v>
      </c>
      <c r="I210" s="184" t="s">
        <v>310</v>
      </c>
      <c r="J210" s="189" t="str">
        <f t="shared" si="58"/>
        <v>Electricity Imports and Exports</v>
      </c>
      <c r="K210" s="189" t="str">
        <f t="shared" si="58"/>
        <v>elec change imports</v>
      </c>
      <c r="L210" s="190">
        <f t="shared" si="58"/>
        <v>-0.5</v>
      </c>
      <c r="M210" s="190">
        <f t="shared" si="58"/>
        <v>1</v>
      </c>
      <c r="N210" s="190">
        <f t="shared" si="58"/>
        <v>0.02</v>
      </c>
      <c r="O210" s="189" t="str">
        <f t="shared" si="58"/>
        <v>% change in imports</v>
      </c>
      <c r="P210" s="193"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Louisiana increased by 45%.</v>
      </c>
      <c r="Q210" s="189" t="str">
        <f t="shared" si="59"/>
        <v>electricity-sector-main.html#elec-imports</v>
      </c>
      <c r="R210" s="189" t="str">
        <f t="shared" si="59"/>
        <v>electricity-imports-exports.html</v>
      </c>
      <c r="S210" s="224" t="str">
        <f t="shared" si="59"/>
        <v>Energy Information Administation.  2016.  Electric Power Annual.  Table 2.13.</v>
      </c>
      <c r="T210" s="191"/>
      <c r="W210" s="182" t="str" cm="1">
        <f t="array" ref="W210">IFERROR(INDEX(A$761:A$954,MATCH(H210,A$761:A$954,0),0),"Save")</f>
        <v>Save</v>
      </c>
    </row>
    <row r="211" spans="1:23" s="182" customFormat="1" hidden="1" x14ac:dyDescent="0.25">
      <c r="A211" s="189" t="str">
        <f t="shared" si="57"/>
        <v>Electricity Supply</v>
      </c>
      <c r="B211" s="189" t="str">
        <f t="shared" si="57"/>
        <v>Change Electricity Imports</v>
      </c>
      <c r="C211" s="189" t="str">
        <f t="shared" si="57"/>
        <v>Percent Change in Electricity Imports</v>
      </c>
      <c r="D211" s="191" t="s">
        <v>596</v>
      </c>
      <c r="E211" s="184"/>
      <c r="F211" s="191" t="s">
        <v>597</v>
      </c>
      <c r="G211" s="191"/>
      <c r="H211" s="183">
        <v>530</v>
      </c>
      <c r="I211" s="184" t="s">
        <v>310</v>
      </c>
      <c r="J211" s="189" t="str">
        <f t="shared" si="58"/>
        <v>Electricity Imports and Exports</v>
      </c>
      <c r="K211" s="189" t="str">
        <f t="shared" si="58"/>
        <v>elec change imports</v>
      </c>
      <c r="L211" s="190">
        <f t="shared" si="58"/>
        <v>-0.5</v>
      </c>
      <c r="M211" s="190">
        <f t="shared" si="58"/>
        <v>1</v>
      </c>
      <c r="N211" s="190">
        <f t="shared" si="58"/>
        <v>0.02</v>
      </c>
      <c r="O211" s="189" t="str">
        <f t="shared" si="58"/>
        <v>% change in imports</v>
      </c>
      <c r="P211" s="193"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Louisiana increased by 45%.</v>
      </c>
      <c r="Q211" s="189" t="str">
        <f t="shared" si="59"/>
        <v>electricity-sector-main.html#elec-imports</v>
      </c>
      <c r="R211" s="189" t="str">
        <f t="shared" si="59"/>
        <v>electricity-imports-exports.html</v>
      </c>
      <c r="S211" s="224" t="str">
        <f t="shared" si="59"/>
        <v>Energy Information Administation.  2016.  Electric Power Annual.  Table 2.13.</v>
      </c>
      <c r="T211" s="191"/>
      <c r="W211" s="182" t="str" cm="1">
        <f t="array" ref="W211">IFERROR(INDEX(A$761:A$954,MATCH(H211,A$761:A$954,0),0),"Save")</f>
        <v>Save</v>
      </c>
    </row>
    <row r="212" spans="1:23" s="182" customFormat="1" hidden="1" x14ac:dyDescent="0.25">
      <c r="A212" s="189" t="str">
        <f t="shared" si="57"/>
        <v>Electricity Supply</v>
      </c>
      <c r="B212" s="189" t="str">
        <f t="shared" si="57"/>
        <v>Change Electricity Imports</v>
      </c>
      <c r="C212" s="189" t="str">
        <f t="shared" si="57"/>
        <v>Percent Change in Electricity Imports</v>
      </c>
      <c r="D212" s="191" t="s">
        <v>598</v>
      </c>
      <c r="E212" s="184"/>
      <c r="F212" s="191" t="s">
        <v>599</v>
      </c>
      <c r="G212" s="191"/>
      <c r="H212" s="183">
        <v>531</v>
      </c>
      <c r="I212" s="184" t="s">
        <v>332</v>
      </c>
      <c r="J212" s="189" t="str">
        <f t="shared" si="58"/>
        <v>Electricity Imports and Exports</v>
      </c>
      <c r="K212" s="189" t="str">
        <f t="shared" si="58"/>
        <v>elec change imports</v>
      </c>
      <c r="L212" s="190">
        <f t="shared" si="58"/>
        <v>-0.5</v>
      </c>
      <c r="M212" s="190">
        <f t="shared" si="58"/>
        <v>1</v>
      </c>
      <c r="N212" s="190">
        <f t="shared" si="58"/>
        <v>0.02</v>
      </c>
      <c r="O212" s="189" t="str">
        <f t="shared" si="58"/>
        <v>% change in imports</v>
      </c>
      <c r="P212" s="186"/>
      <c r="Q212" s="189" t="str">
        <f t="shared" si="59"/>
        <v>electricity-sector-main.html#elec-imports</v>
      </c>
      <c r="R212" s="189" t="str">
        <f t="shared" si="59"/>
        <v>electricity-imports-exports.html</v>
      </c>
      <c r="S212" s="224" t="str">
        <f t="shared" si="59"/>
        <v>Energy Information Administation.  2016.  Electric Power Annual.  Table 2.13.</v>
      </c>
      <c r="T212" s="191"/>
      <c r="W212" s="182" t="str" cm="1">
        <f t="array" ref="W212">IFERROR(INDEX(A$761:A$954,MATCH(H212,A$761:A$954,0),0),"Save")</f>
        <v>Save</v>
      </c>
    </row>
    <row r="213" spans="1:23" s="182" customFormat="1" hidden="1" x14ac:dyDescent="0.25">
      <c r="A213" s="189" t="str">
        <f t="shared" si="57"/>
        <v>Electricity Supply</v>
      </c>
      <c r="B213" s="189" t="str">
        <f t="shared" si="57"/>
        <v>Change Electricity Imports</v>
      </c>
      <c r="C213" s="189" t="str">
        <f t="shared" si="57"/>
        <v>Percent Change in Electricity Imports</v>
      </c>
      <c r="D213" s="191" t="s">
        <v>600</v>
      </c>
      <c r="E213" s="184"/>
      <c r="F213" s="191" t="s">
        <v>601</v>
      </c>
      <c r="G213" s="191"/>
      <c r="H213" s="183">
        <v>532</v>
      </c>
      <c r="I213" s="184" t="s">
        <v>310</v>
      </c>
      <c r="J213" s="189" t="str">
        <f t="shared" si="58"/>
        <v>Electricity Imports and Exports</v>
      </c>
      <c r="K213" s="189" t="str">
        <f t="shared" si="58"/>
        <v>elec change imports</v>
      </c>
      <c r="L213" s="190">
        <f t="shared" si="58"/>
        <v>-0.5</v>
      </c>
      <c r="M213" s="190">
        <f t="shared" si="58"/>
        <v>1</v>
      </c>
      <c r="N213" s="190">
        <f t="shared" si="58"/>
        <v>0.02</v>
      </c>
      <c r="O213" s="189" t="str">
        <f t="shared" si="58"/>
        <v>% change in imports</v>
      </c>
      <c r="P213" s="193"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Louisiana increased by 45%.</v>
      </c>
      <c r="Q213" s="189" t="str">
        <f t="shared" si="59"/>
        <v>electricity-sector-main.html#elec-imports</v>
      </c>
      <c r="R213" s="189" t="str">
        <f t="shared" si="59"/>
        <v>electricity-imports-exports.html</v>
      </c>
      <c r="S213" s="224" t="str">
        <f t="shared" si="59"/>
        <v>Energy Information Administation.  2016.  Electric Power Annual.  Table 2.13.</v>
      </c>
      <c r="T213" s="191"/>
      <c r="W213" s="182" t="str" cm="1">
        <f t="array" ref="W213">IFERROR(INDEX(A$761:A$954,MATCH(H213,A$761:A$954,0),0),"Save")</f>
        <v>Save</v>
      </c>
    </row>
    <row r="214" spans="1:23" s="182" customFormat="1" hidden="1" x14ac:dyDescent="0.25">
      <c r="A214" s="189" t="str">
        <f t="shared" si="57"/>
        <v>Electricity Supply</v>
      </c>
      <c r="B214" s="189" t="str">
        <f t="shared" si="57"/>
        <v>Change Electricity Imports</v>
      </c>
      <c r="C214" s="189" t="str">
        <f t="shared" si="57"/>
        <v>Percent Change in Electricity Imports</v>
      </c>
      <c r="D214" s="191" t="s">
        <v>602</v>
      </c>
      <c r="E214" s="184"/>
      <c r="F214" s="191" t="s">
        <v>603</v>
      </c>
      <c r="G214" s="191"/>
      <c r="H214" s="183">
        <v>533</v>
      </c>
      <c r="I214" s="184" t="s">
        <v>332</v>
      </c>
      <c r="J214" s="189" t="str">
        <f t="shared" si="58"/>
        <v>Electricity Imports and Exports</v>
      </c>
      <c r="K214" s="189" t="str">
        <f t="shared" si="58"/>
        <v>elec change imports</v>
      </c>
      <c r="L214" s="190">
        <f t="shared" si="58"/>
        <v>-0.5</v>
      </c>
      <c r="M214" s="190">
        <f t="shared" si="58"/>
        <v>1</v>
      </c>
      <c r="N214" s="190">
        <f t="shared" si="58"/>
        <v>0.02</v>
      </c>
      <c r="O214" s="189" t="str">
        <f t="shared" si="58"/>
        <v>% change in imports</v>
      </c>
      <c r="P214" s="186"/>
      <c r="Q214" s="189" t="str">
        <f t="shared" si="59"/>
        <v>electricity-sector-main.html#elec-imports</v>
      </c>
      <c r="R214" s="189" t="str">
        <f t="shared" si="59"/>
        <v>electricity-imports-exports.html</v>
      </c>
      <c r="S214" s="224" t="str">
        <f t="shared" si="59"/>
        <v>Energy Information Administation.  2016.  Electric Power Annual.  Table 2.13.</v>
      </c>
      <c r="T214" s="191"/>
      <c r="W214" s="182" t="str" cm="1">
        <f t="array" ref="W214">IFERROR(INDEX(A$761:A$954,MATCH(H214,A$761:A$954,0),0),"Save")</f>
        <v>Save</v>
      </c>
    </row>
    <row r="215" spans="1:23" s="182" customFormat="1" hidden="1" x14ac:dyDescent="0.25">
      <c r="A215" s="189" t="str">
        <f t="shared" si="57"/>
        <v>Electricity Supply</v>
      </c>
      <c r="B215" s="189" t="str">
        <f t="shared" si="57"/>
        <v>Change Electricity Imports</v>
      </c>
      <c r="C215" s="189" t="str">
        <f t="shared" si="57"/>
        <v>Percent Change in Electricity Imports</v>
      </c>
      <c r="D215" s="191" t="s">
        <v>604</v>
      </c>
      <c r="E215" s="184"/>
      <c r="F215" s="191" t="s">
        <v>605</v>
      </c>
      <c r="G215" s="191"/>
      <c r="H215" s="183">
        <v>534</v>
      </c>
      <c r="I215" s="184" t="s">
        <v>310</v>
      </c>
      <c r="J215" s="189" t="str">
        <f t="shared" si="58"/>
        <v>Electricity Imports and Exports</v>
      </c>
      <c r="K215" s="189" t="str">
        <f t="shared" si="58"/>
        <v>elec change imports</v>
      </c>
      <c r="L215" s="190">
        <f t="shared" si="58"/>
        <v>-0.5</v>
      </c>
      <c r="M215" s="190">
        <f t="shared" si="58"/>
        <v>1</v>
      </c>
      <c r="N215" s="190">
        <f t="shared" si="58"/>
        <v>0.02</v>
      </c>
      <c r="O215" s="189" t="str">
        <f t="shared" si="58"/>
        <v>% change in imports</v>
      </c>
      <c r="P215" s="193"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Louisiana increased by 45%.</v>
      </c>
      <c r="Q215" s="189" t="str">
        <f t="shared" si="59"/>
        <v>electricity-sector-main.html#elec-imports</v>
      </c>
      <c r="R215" s="189" t="str">
        <f t="shared" si="59"/>
        <v>electricity-imports-exports.html</v>
      </c>
      <c r="S215" s="224" t="str">
        <f t="shared" si="59"/>
        <v>Energy Information Administation.  2016.  Electric Power Annual.  Table 2.13.</v>
      </c>
      <c r="T215" s="191"/>
      <c r="W215" s="182" t="str" cm="1">
        <f t="array" ref="W215">IFERROR(INDEX(A$761:A$954,MATCH(H215,A$761:A$954,0),0),"Save")</f>
        <v>Save</v>
      </c>
    </row>
    <row r="216" spans="1:23" s="182" customFormat="1" hidden="1" x14ac:dyDescent="0.25">
      <c r="A216" s="189" t="str">
        <f t="shared" si="57"/>
        <v>Electricity Supply</v>
      </c>
      <c r="B216" s="189" t="str">
        <f t="shared" si="57"/>
        <v>Change Electricity Imports</v>
      </c>
      <c r="C216" s="189" t="str">
        <f t="shared" si="57"/>
        <v>Percent Change in Electricity Imports</v>
      </c>
      <c r="D216" s="191" t="s">
        <v>606</v>
      </c>
      <c r="E216" s="184"/>
      <c r="F216" s="191" t="s">
        <v>607</v>
      </c>
      <c r="G216" s="191"/>
      <c r="H216" s="183">
        <v>535</v>
      </c>
      <c r="I216" s="184" t="s">
        <v>332</v>
      </c>
      <c r="J216" s="189" t="str">
        <f t="shared" si="58"/>
        <v>Electricity Imports and Exports</v>
      </c>
      <c r="K216" s="189" t="str">
        <f t="shared" si="58"/>
        <v>elec change imports</v>
      </c>
      <c r="L216" s="190">
        <f t="shared" si="58"/>
        <v>-0.5</v>
      </c>
      <c r="M216" s="190">
        <f t="shared" si="58"/>
        <v>1</v>
      </c>
      <c r="N216" s="190">
        <f t="shared" si="58"/>
        <v>0.02</v>
      </c>
      <c r="O216" s="189" t="str">
        <f t="shared" si="58"/>
        <v>% change in imports</v>
      </c>
      <c r="P216" s="186"/>
      <c r="Q216" s="189" t="str">
        <f t="shared" si="59"/>
        <v>electricity-sector-main.html#elec-imports</v>
      </c>
      <c r="R216" s="189" t="str">
        <f t="shared" si="59"/>
        <v>electricity-imports-exports.html</v>
      </c>
      <c r="S216" s="224" t="str">
        <f t="shared" si="59"/>
        <v>Energy Information Administation.  2016.  Electric Power Annual.  Table 2.13.</v>
      </c>
      <c r="T216" s="191"/>
      <c r="W216" s="182" t="str" cm="1">
        <f t="array" ref="W216">IFERROR(INDEX(A$761:A$954,MATCH(H216,A$761:A$954,0),0),"Save")</f>
        <v>Save</v>
      </c>
    </row>
    <row r="217" spans="1:23" s="182" customFormat="1" hidden="1" x14ac:dyDescent="0.25">
      <c r="A217" s="189" t="str">
        <f t="shared" si="57"/>
        <v>Electricity Supply</v>
      </c>
      <c r="B217" s="189" t="str">
        <f t="shared" si="57"/>
        <v>Change Electricity Imports</v>
      </c>
      <c r="C217" s="189" t="str">
        <f t="shared" si="57"/>
        <v>Percent Change in Electricity Imports</v>
      </c>
      <c r="D217" s="191" t="s">
        <v>608</v>
      </c>
      <c r="E217" s="184"/>
      <c r="F217" s="191" t="s">
        <v>609</v>
      </c>
      <c r="G217" s="191"/>
      <c r="H217" s="183">
        <v>536</v>
      </c>
      <c r="I217" s="184" t="s">
        <v>332</v>
      </c>
      <c r="J217" s="189" t="str">
        <f t="shared" si="58"/>
        <v>Electricity Imports and Exports</v>
      </c>
      <c r="K217" s="189" t="str">
        <f t="shared" si="58"/>
        <v>elec change imports</v>
      </c>
      <c r="L217" s="190">
        <f t="shared" si="58"/>
        <v>-0.5</v>
      </c>
      <c r="M217" s="190">
        <f t="shared" si="58"/>
        <v>1</v>
      </c>
      <c r="N217" s="190">
        <f t="shared" si="58"/>
        <v>0.02</v>
      </c>
      <c r="O217" s="189" t="str">
        <f t="shared" si="58"/>
        <v>% change in imports</v>
      </c>
      <c r="P217" s="186"/>
      <c r="Q217" s="189" t="str">
        <f t="shared" si="59"/>
        <v>electricity-sector-main.html#elec-imports</v>
      </c>
      <c r="R217" s="189" t="str">
        <f t="shared" si="59"/>
        <v>electricity-imports-exports.html</v>
      </c>
      <c r="S217" s="224" t="str">
        <f t="shared" si="59"/>
        <v>Energy Information Administation.  2016.  Electric Power Annual.  Table 2.13.</v>
      </c>
      <c r="T217" s="191"/>
      <c r="W217" s="182" t="str" cm="1">
        <f t="array" ref="W217">IFERROR(INDEX(A$761:A$954,MATCH(H217,A$761:A$954,0),0),"Save")</f>
        <v>Save</v>
      </c>
    </row>
    <row r="218" spans="1:23" s="182" customFormat="1" hidden="1" x14ac:dyDescent="0.25">
      <c r="A218" s="189" t="str">
        <f t="shared" si="57"/>
        <v>Electricity Supply</v>
      </c>
      <c r="B218" s="189" t="str">
        <f t="shared" si="57"/>
        <v>Change Electricity Imports</v>
      </c>
      <c r="C218" s="189" t="str">
        <f t="shared" si="57"/>
        <v>Percent Change in Electricity Imports</v>
      </c>
      <c r="D218" s="191" t="s">
        <v>611</v>
      </c>
      <c r="E218" s="184"/>
      <c r="F218" s="191" t="s">
        <v>612</v>
      </c>
      <c r="G218" s="191"/>
      <c r="H218" s="183">
        <v>537</v>
      </c>
      <c r="I218" s="184" t="s">
        <v>332</v>
      </c>
      <c r="J218" s="189" t="str">
        <f t="shared" si="58"/>
        <v>Electricity Imports and Exports</v>
      </c>
      <c r="K218" s="189" t="str">
        <f t="shared" si="58"/>
        <v>elec change imports</v>
      </c>
      <c r="L218" s="190">
        <f t="shared" si="58"/>
        <v>-0.5</v>
      </c>
      <c r="M218" s="190">
        <f t="shared" si="58"/>
        <v>1</v>
      </c>
      <c r="N218" s="190">
        <f t="shared" si="58"/>
        <v>0.02</v>
      </c>
      <c r="O218" s="189" t="str">
        <f t="shared" si="58"/>
        <v>% change in imports</v>
      </c>
      <c r="P218" s="186"/>
      <c r="Q218" s="189" t="str">
        <f t="shared" si="59"/>
        <v>electricity-sector-main.html#elec-imports</v>
      </c>
      <c r="R218" s="189" t="str">
        <f t="shared" si="59"/>
        <v>electricity-imports-exports.html</v>
      </c>
      <c r="S218" s="224" t="str">
        <f t="shared" si="59"/>
        <v>Energy Information Administation.  2016.  Electric Power Annual.  Table 2.13.</v>
      </c>
      <c r="T218" s="191"/>
      <c r="W218" s="182" t="str" cm="1">
        <f t="array" ref="W218">IFERROR(INDEX(A$761:A$954,MATCH(H218,A$761:A$954,0),0),"Save")</f>
        <v>Save</v>
      </c>
    </row>
    <row r="219" spans="1:23" s="182" customFormat="1" hidden="1" x14ac:dyDescent="0.25">
      <c r="A219" s="189" t="str">
        <f t="shared" si="57"/>
        <v>Electricity Supply</v>
      </c>
      <c r="B219" s="189" t="str">
        <f t="shared" si="57"/>
        <v>Change Electricity Imports</v>
      </c>
      <c r="C219" s="189" t="str">
        <f t="shared" si="57"/>
        <v>Percent Change in Electricity Imports</v>
      </c>
      <c r="D219" s="191" t="s">
        <v>613</v>
      </c>
      <c r="E219" s="184"/>
      <c r="F219" s="191" t="s">
        <v>614</v>
      </c>
      <c r="G219" s="191"/>
      <c r="H219" s="183">
        <v>538</v>
      </c>
      <c r="I219" s="184" t="s">
        <v>332</v>
      </c>
      <c r="J219" s="189" t="str">
        <f t="shared" si="58"/>
        <v>Electricity Imports and Exports</v>
      </c>
      <c r="K219" s="189" t="str">
        <f t="shared" si="58"/>
        <v>elec change imports</v>
      </c>
      <c r="L219" s="190">
        <f t="shared" si="58"/>
        <v>-0.5</v>
      </c>
      <c r="M219" s="190">
        <f t="shared" si="58"/>
        <v>1</v>
      </c>
      <c r="N219" s="190">
        <f t="shared" si="58"/>
        <v>0.02</v>
      </c>
      <c r="O219" s="189" t="str">
        <f t="shared" si="58"/>
        <v>% change in imports</v>
      </c>
      <c r="P219" s="186"/>
      <c r="Q219" s="189" t="str">
        <f t="shared" si="59"/>
        <v>electricity-sector-main.html#elec-imports</v>
      </c>
      <c r="R219" s="189" t="str">
        <f t="shared" si="59"/>
        <v>electricity-imports-exports.html</v>
      </c>
      <c r="S219" s="224" t="str">
        <f t="shared" si="59"/>
        <v>Energy Information Administation.  2016.  Electric Power Annual.  Table 2.13.</v>
      </c>
      <c r="T219" s="191"/>
      <c r="W219" s="182" t="str" cm="1">
        <f t="array" ref="W219">IFERROR(INDEX(A$761:A$954,MATCH(H219,A$761:A$954,0),0),"Save")</f>
        <v>Save</v>
      </c>
    </row>
    <row r="220" spans="1:23" s="182" customFormat="1" hidden="1" x14ac:dyDescent="0.25">
      <c r="A220" s="189" t="str">
        <f t="shared" si="57"/>
        <v>Electricity Supply</v>
      </c>
      <c r="B220" s="189" t="str">
        <f t="shared" si="57"/>
        <v>Change Electricity Imports</v>
      </c>
      <c r="C220" s="189" t="str">
        <f t="shared" si="57"/>
        <v>Percent Change in Electricity Imports</v>
      </c>
      <c r="D220" s="191" t="s">
        <v>615</v>
      </c>
      <c r="E220" s="184"/>
      <c r="F220" s="191" t="s">
        <v>616</v>
      </c>
      <c r="G220" s="191"/>
      <c r="H220" s="183">
        <v>539</v>
      </c>
      <c r="I220" s="184" t="s">
        <v>332</v>
      </c>
      <c r="J220" s="189" t="str">
        <f t="shared" si="58"/>
        <v>Electricity Imports and Exports</v>
      </c>
      <c r="K220" s="189" t="str">
        <f t="shared" si="58"/>
        <v>elec change imports</v>
      </c>
      <c r="L220" s="190">
        <f t="shared" si="58"/>
        <v>-0.5</v>
      </c>
      <c r="M220" s="190">
        <f t="shared" si="58"/>
        <v>1</v>
      </c>
      <c r="N220" s="190">
        <f t="shared" si="58"/>
        <v>0.02</v>
      </c>
      <c r="O220" s="189" t="str">
        <f t="shared" si="58"/>
        <v>% change in imports</v>
      </c>
      <c r="P220" s="186"/>
      <c r="Q220" s="189" t="str">
        <f t="shared" si="59"/>
        <v>electricity-sector-main.html#elec-imports</v>
      </c>
      <c r="R220" s="189" t="str">
        <f t="shared" si="59"/>
        <v>electricity-imports-exports.html</v>
      </c>
      <c r="S220" s="224" t="str">
        <f t="shared" si="59"/>
        <v>Energy Information Administation.  2016.  Electric Power Annual.  Table 2.13.</v>
      </c>
      <c r="T220" s="191"/>
      <c r="W220" s="182" t="str" cm="1">
        <f t="array" ref="W220">IFERROR(INDEX(A$761:A$954,MATCH(H220,A$761:A$954,0),0),"Save")</f>
        <v>Save</v>
      </c>
    </row>
    <row r="221" spans="1:23" s="182" customFormat="1" hidden="1" x14ac:dyDescent="0.25">
      <c r="A221" s="189" t="str">
        <f t="shared" si="57"/>
        <v>Electricity Supply</v>
      </c>
      <c r="B221" s="189" t="str">
        <f t="shared" si="57"/>
        <v>Change Electricity Imports</v>
      </c>
      <c r="C221" s="189" t="str">
        <f t="shared" si="57"/>
        <v>Percent Change in Electricity Imports</v>
      </c>
      <c r="D221" s="191" t="s">
        <v>617</v>
      </c>
      <c r="E221" s="184"/>
      <c r="F221" s="191" t="s">
        <v>618</v>
      </c>
      <c r="G221" s="191"/>
      <c r="H221" s="183">
        <v>540</v>
      </c>
      <c r="I221" s="184" t="s">
        <v>332</v>
      </c>
      <c r="J221" s="189" t="str">
        <f t="shared" si="58"/>
        <v>Electricity Imports and Exports</v>
      </c>
      <c r="K221" s="189" t="str">
        <f t="shared" si="58"/>
        <v>elec change imports</v>
      </c>
      <c r="L221" s="190">
        <f t="shared" si="58"/>
        <v>-0.5</v>
      </c>
      <c r="M221" s="190">
        <f t="shared" si="58"/>
        <v>1</v>
      </c>
      <c r="N221" s="190">
        <f t="shared" si="58"/>
        <v>0.02</v>
      </c>
      <c r="O221" s="189" t="str">
        <f t="shared" si="58"/>
        <v>% change in imports</v>
      </c>
      <c r="P221" s="186"/>
      <c r="Q221" s="189" t="str">
        <f t="shared" si="59"/>
        <v>electricity-sector-main.html#elec-imports</v>
      </c>
      <c r="R221" s="189" t="str">
        <f t="shared" si="59"/>
        <v>electricity-imports-exports.html</v>
      </c>
      <c r="S221" s="224" t="str">
        <f t="shared" si="59"/>
        <v>Energy Information Administation.  2016.  Electric Power Annual.  Table 2.13.</v>
      </c>
      <c r="T221" s="191"/>
      <c r="W221" s="182" t="str" cm="1">
        <f t="array" ref="W221">IFERROR(INDEX(A$761:A$954,MATCH(H221,A$761:A$954,0),0),"Save")</f>
        <v>Save</v>
      </c>
    </row>
    <row r="222" spans="1:23" hidden="1" x14ac:dyDescent="0.25">
      <c r="A222" s="181" t="s">
        <v>575</v>
      </c>
      <c r="B222" s="181" t="s">
        <v>647</v>
      </c>
      <c r="C222" s="181" t="s">
        <v>648</v>
      </c>
      <c r="D222" s="184"/>
      <c r="E222" s="184"/>
      <c r="F222" s="184"/>
      <c r="G222" s="184"/>
      <c r="H222" s="43">
        <v>619</v>
      </c>
      <c r="I222" s="184" t="s">
        <v>332</v>
      </c>
      <c r="J222" s="181" t="s">
        <v>647</v>
      </c>
      <c r="K222" s="181" t="s">
        <v>649</v>
      </c>
      <c r="O222" s="184"/>
      <c r="P222" s="186"/>
      <c r="Q222" s="184"/>
      <c r="R222" s="191"/>
      <c r="S222" s="205"/>
      <c r="T222" s="184"/>
      <c r="W222" s="182" t="str" cm="1">
        <f t="array" ref="W222">IFERROR(INDEX(A$761:A$954,MATCH(H222,A$761:A$954,0),0),"Save")</f>
        <v>Save</v>
      </c>
    </row>
    <row r="223" spans="1:23" hidden="1" x14ac:dyDescent="0.25">
      <c r="A223" s="181" t="s">
        <v>575</v>
      </c>
      <c r="B223" s="181" t="s">
        <v>650</v>
      </c>
      <c r="C223" s="181" t="s">
        <v>651</v>
      </c>
      <c r="D223" s="184"/>
      <c r="E223" s="184"/>
      <c r="F223" s="184"/>
      <c r="G223" s="184"/>
      <c r="H223" s="43">
        <v>30</v>
      </c>
      <c r="I223" s="184" t="s">
        <v>310</v>
      </c>
      <c r="J223" s="181" t="s">
        <v>650</v>
      </c>
      <c r="K223" s="181" t="s">
        <v>652</v>
      </c>
      <c r="L223" s="203">
        <v>0</v>
      </c>
      <c r="M223" s="204">
        <v>1</v>
      </c>
      <c r="N223" s="204">
        <v>0.01</v>
      </c>
      <c r="O223" s="184" t="s">
        <v>653</v>
      </c>
      <c r="P223" s="218"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Louisiana, a 100% setting provides for an additional 7242 MW of demand response capacity in 2050 (on top of a BAU quantity of 2343 MW).</v>
      </c>
      <c r="Q223" s="184" t="s">
        <v>654</v>
      </c>
      <c r="R223" s="191" t="s">
        <v>655</v>
      </c>
      <c r="S223" s="205" t="s">
        <v>445</v>
      </c>
      <c r="T223" s="184"/>
      <c r="U223" s="181" t="s">
        <v>146</v>
      </c>
      <c r="W223" s="182" t="str" cm="1">
        <f t="array" ref="W223">IFERROR(INDEX(A$761:A$954,MATCH(H223,A$761:A$954,0),0),"Save")</f>
        <v>Save</v>
      </c>
    </row>
    <row r="224" spans="1:23" hidden="1" x14ac:dyDescent="0.25">
      <c r="A224" s="181" t="s">
        <v>575</v>
      </c>
      <c r="B224" s="181" t="s">
        <v>656</v>
      </c>
      <c r="C224" s="181" t="s">
        <v>657</v>
      </c>
      <c r="D224" s="184" t="s">
        <v>578</v>
      </c>
      <c r="E224" s="184"/>
      <c r="F224" s="184" t="s">
        <v>579</v>
      </c>
      <c r="G224" s="184"/>
      <c r="H224" s="43">
        <v>31</v>
      </c>
      <c r="I224" s="181" t="str">
        <f>IF('Supporting Data'!X6 &gt; 0, "Yes", "No")</f>
        <v>Yes</v>
      </c>
      <c r="J224" s="181" t="s">
        <v>656</v>
      </c>
      <c r="K224" s="181" t="s">
        <v>658</v>
      </c>
      <c r="L224" s="225">
        <v>0</v>
      </c>
      <c r="M224" s="225">
        <v>25000</v>
      </c>
      <c r="N224" s="225">
        <v>500</v>
      </c>
      <c r="O224" s="184" t="s">
        <v>659</v>
      </c>
      <c r="P224" s="218"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Louisiana will retire 0 MW of coal by 2050. Louisiana currently has 2192 MW of coal capacity.</v>
      </c>
      <c r="Q224" s="184" t="s">
        <v>660</v>
      </c>
      <c r="R224" s="191" t="s">
        <v>661</v>
      </c>
      <c r="S224" s="205" t="s">
        <v>662</v>
      </c>
      <c r="T224" s="184" t="s">
        <v>663</v>
      </c>
      <c r="U224" s="181" t="s">
        <v>664</v>
      </c>
      <c r="W224" s="182" t="str" cm="1">
        <f t="array" ref="W224">IFERROR(INDEX(A$761:A$954,MATCH(H224,A$761:A$954,0),0),"Save")</f>
        <v>Save</v>
      </c>
    </row>
    <row r="225" spans="1:26" hidden="1" x14ac:dyDescent="0.25">
      <c r="A225" s="189" t="str">
        <f t="shared" ref="A225:C239" si="61">A$224</f>
        <v>Electricity Supply</v>
      </c>
      <c r="B225" s="189" t="str">
        <f t="shared" si="61"/>
        <v>Early Retirement of Power Plants</v>
      </c>
      <c r="C225" s="189" t="str">
        <f t="shared" si="61"/>
        <v>Annual Additional Capacity Retired due to Early Retirement Policy</v>
      </c>
      <c r="D225" s="191" t="s">
        <v>585</v>
      </c>
      <c r="E225" s="184"/>
      <c r="F225" s="191" t="s">
        <v>586</v>
      </c>
      <c r="G225" s="184"/>
      <c r="H225" s="43">
        <v>620</v>
      </c>
      <c r="I225" s="181" t="str">
        <f>IF('Supporting Data'!Y6 &gt; 0, "Yes", "No")</f>
        <v>Yes</v>
      </c>
      <c r="J225" s="189" t="str">
        <f t="shared" ref="J225:K239" si="62">J$224</f>
        <v>Early Retirement of Power Plants</v>
      </c>
      <c r="K225" s="189" t="str">
        <f t="shared" si="62"/>
        <v>elec early retirement</v>
      </c>
      <c r="L225" s="226">
        <f>L224</f>
        <v>0</v>
      </c>
      <c r="M225" s="226">
        <f>M224</f>
        <v>25000</v>
      </c>
      <c r="N225" s="226">
        <f>N224</f>
        <v>500</v>
      </c>
      <c r="O225" s="226" t="str">
        <f>O224</f>
        <v>MW/year</v>
      </c>
      <c r="P225" s="218"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Louisiana will retire 44 MW of gas non-peaking plants by 2050. Louisiana currently has 6053MW of natural gas non-peaking capacity.</v>
      </c>
      <c r="Q225" s="184"/>
      <c r="R225" s="191"/>
      <c r="S225" s="205"/>
      <c r="T225" s="184"/>
      <c r="U225" s="181" t="s">
        <v>664</v>
      </c>
      <c r="W225" s="182" t="str" cm="1">
        <f t="array" ref="W225">IFERROR(INDEX(A$761:A$954,MATCH(H225,A$761:A$954,0),0),"Save")</f>
        <v>Save</v>
      </c>
    </row>
    <row r="226" spans="1:26" hidden="1" x14ac:dyDescent="0.25">
      <c r="A226" s="189" t="str">
        <f t="shared" si="61"/>
        <v>Electricity Supply</v>
      </c>
      <c r="B226" s="189" t="str">
        <f t="shared" si="61"/>
        <v>Early Retirement of Power Plants</v>
      </c>
      <c r="C226" s="189" t="str">
        <f t="shared" si="61"/>
        <v>Annual Additional Capacity Retired due to Early Retirement Policy</v>
      </c>
      <c r="D226" s="191" t="s">
        <v>588</v>
      </c>
      <c r="E226" s="184"/>
      <c r="F226" s="191" t="s">
        <v>589</v>
      </c>
      <c r="G226" s="184"/>
      <c r="H226" s="43">
        <v>32</v>
      </c>
      <c r="I226" s="181" t="str">
        <f>IF('Supporting Data'!Z6 &gt; 0, "Yes", "No")</f>
        <v>Yes</v>
      </c>
      <c r="J226" s="189" t="str">
        <f t="shared" si="62"/>
        <v>Early Retirement of Power Plants</v>
      </c>
      <c r="K226" s="189" t="str">
        <f t="shared" si="62"/>
        <v>elec early retirement</v>
      </c>
      <c r="L226" s="189">
        <f>L$224</f>
        <v>0</v>
      </c>
      <c r="M226" s="189">
        <f>M$224</f>
        <v>25000</v>
      </c>
      <c r="N226" s="189">
        <f>N$224</f>
        <v>500</v>
      </c>
      <c r="O226" s="199" t="str">
        <f>O$224</f>
        <v>MW/year</v>
      </c>
      <c r="P226" s="218"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Louisiana will retire 0 MW of nuclear capacity by 2050. Louisiana currently has 2133 MW of nuclear capacity.</v>
      </c>
      <c r="Q226" s="199" t="str">
        <f>Q$224</f>
        <v>electricity-sector-main.html#early-ret</v>
      </c>
      <c r="R226" s="199" t="str">
        <f>R$224</f>
        <v>early-retirement-of-power-plants.html</v>
      </c>
      <c r="S226" s="205" t="s">
        <v>445</v>
      </c>
      <c r="T226" s="184"/>
      <c r="U226" s="181" t="s">
        <v>664</v>
      </c>
      <c r="W226" s="182" t="str" cm="1">
        <f t="array" ref="W226">IFERROR(INDEX(A$761:A$954,MATCH(H226,A$761:A$954,0),0),"Save")</f>
        <v>Save</v>
      </c>
    </row>
    <row r="227" spans="1:26" hidden="1" x14ac:dyDescent="0.25">
      <c r="A227" s="189" t="str">
        <f t="shared" si="61"/>
        <v>Electricity Supply</v>
      </c>
      <c r="B227" s="189" t="str">
        <f t="shared" si="61"/>
        <v>Early Retirement of Power Plants</v>
      </c>
      <c r="C227" s="189" t="str">
        <f t="shared" si="61"/>
        <v>Annual Additional Capacity Retired due to Early Retirement Policy</v>
      </c>
      <c r="D227" s="191" t="s">
        <v>591</v>
      </c>
      <c r="E227" s="184"/>
      <c r="F227" s="191" t="s">
        <v>592</v>
      </c>
      <c r="G227" s="184"/>
      <c r="H227" s="43">
        <v>621</v>
      </c>
      <c r="I227" s="184" t="s">
        <v>332</v>
      </c>
      <c r="J227" s="189" t="str">
        <f t="shared" si="62"/>
        <v>Early Retirement of Power Plants</v>
      </c>
      <c r="K227" s="189" t="str">
        <f t="shared" si="62"/>
        <v>elec early retirement</v>
      </c>
      <c r="L227" s="225"/>
      <c r="M227" s="225"/>
      <c r="N227" s="225"/>
      <c r="O227" s="184"/>
      <c r="P227" s="186"/>
      <c r="Q227" s="184"/>
      <c r="R227" s="191"/>
      <c r="S227" s="205"/>
      <c r="T227" s="184"/>
      <c r="W227" s="182" t="str" cm="1">
        <f t="array" ref="W227">IFERROR(INDEX(A$761:A$954,MATCH(H227,A$761:A$954,0),0),"Save")</f>
        <v>Save</v>
      </c>
    </row>
    <row r="228" spans="1:26" hidden="1" x14ac:dyDescent="0.25">
      <c r="A228" s="189" t="str">
        <f t="shared" si="61"/>
        <v>Electricity Supply</v>
      </c>
      <c r="B228" s="189" t="str">
        <f t="shared" si="61"/>
        <v>Early Retirement of Power Plants</v>
      </c>
      <c r="C228" s="189" t="str">
        <f t="shared" si="61"/>
        <v>Annual Additional Capacity Retired due to Early Retirement Policy</v>
      </c>
      <c r="D228" s="191" t="s">
        <v>594</v>
      </c>
      <c r="E228" s="184"/>
      <c r="F228" s="191" t="s">
        <v>595</v>
      </c>
      <c r="G228" s="184"/>
      <c r="H228" s="43">
        <v>622</v>
      </c>
      <c r="I228" s="184" t="s">
        <v>332</v>
      </c>
      <c r="J228" s="189" t="str">
        <f t="shared" si="62"/>
        <v>Early Retirement of Power Plants</v>
      </c>
      <c r="K228" s="189" t="str">
        <f t="shared" si="62"/>
        <v>elec early retirement</v>
      </c>
      <c r="L228" s="225"/>
      <c r="M228" s="225"/>
      <c r="N228" s="225"/>
      <c r="O228" s="184"/>
      <c r="P228" s="186"/>
      <c r="Q228" s="184"/>
      <c r="R228" s="191"/>
      <c r="S228" s="205"/>
      <c r="T228" s="184"/>
      <c r="W228" s="182" t="str" cm="1">
        <f t="array" ref="W228">IFERROR(INDEX(A$761:A$954,MATCH(H228,A$761:A$954,0),0),"Save")</f>
        <v>Save</v>
      </c>
      <c r="Z228" s="181"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Louisiana will retire 68 MW of biomass capacity by 2050. Louisiana currently has 11 MW of biomass capacity.</v>
      </c>
    </row>
    <row r="229" spans="1:26" hidden="1" x14ac:dyDescent="0.25">
      <c r="A229" s="189" t="str">
        <f t="shared" si="61"/>
        <v>Electricity Supply</v>
      </c>
      <c r="B229" s="189" t="str">
        <f t="shared" si="61"/>
        <v>Early Retirement of Power Plants</v>
      </c>
      <c r="C229" s="189" t="str">
        <f t="shared" si="61"/>
        <v>Annual Additional Capacity Retired due to Early Retirement Policy</v>
      </c>
      <c r="D229" s="191" t="s">
        <v>596</v>
      </c>
      <c r="E229" s="184"/>
      <c r="F229" s="191" t="s">
        <v>597</v>
      </c>
      <c r="G229" s="184"/>
      <c r="H229" s="43">
        <v>623</v>
      </c>
      <c r="I229" s="184" t="s">
        <v>332</v>
      </c>
      <c r="J229" s="189" t="str">
        <f t="shared" si="62"/>
        <v>Early Retirement of Power Plants</v>
      </c>
      <c r="K229" s="189" t="str">
        <f t="shared" si="62"/>
        <v>elec early retirement</v>
      </c>
      <c r="L229" s="225"/>
      <c r="M229" s="225"/>
      <c r="N229" s="225"/>
      <c r="O229" s="184"/>
      <c r="P229" s="186"/>
      <c r="Q229" s="184"/>
      <c r="R229" s="191"/>
      <c r="S229" s="205"/>
      <c r="T229" s="184"/>
      <c r="W229" s="182" t="str" cm="1">
        <f t="array" ref="W229">IFERROR(INDEX(A$761:A$954,MATCH(H229,A$761:A$954,0),0),"Save")</f>
        <v>Save</v>
      </c>
    </row>
    <row r="230" spans="1:26" hidden="1" x14ac:dyDescent="0.25">
      <c r="A230" s="189" t="str">
        <f t="shared" si="61"/>
        <v>Electricity Supply</v>
      </c>
      <c r="B230" s="189" t="str">
        <f t="shared" si="61"/>
        <v>Early Retirement of Power Plants</v>
      </c>
      <c r="C230" s="189" t="str">
        <f t="shared" si="61"/>
        <v>Annual Additional Capacity Retired due to Early Retirement Policy</v>
      </c>
      <c r="D230" s="191" t="s">
        <v>598</v>
      </c>
      <c r="E230" s="184"/>
      <c r="F230" s="191" t="s">
        <v>599</v>
      </c>
      <c r="G230" s="184"/>
      <c r="H230" s="43">
        <v>624</v>
      </c>
      <c r="I230" s="184" t="s">
        <v>332</v>
      </c>
      <c r="J230" s="189" t="str">
        <f t="shared" si="62"/>
        <v>Early Retirement of Power Plants</v>
      </c>
      <c r="K230" s="189" t="str">
        <f t="shared" si="62"/>
        <v>elec early retirement</v>
      </c>
      <c r="L230" s="225"/>
      <c r="M230" s="225"/>
      <c r="N230" s="225"/>
      <c r="O230" s="184"/>
      <c r="P230" s="186"/>
      <c r="Q230" s="184"/>
      <c r="R230" s="191"/>
      <c r="S230" s="205"/>
      <c r="T230" s="184"/>
      <c r="W230" s="182" t="str" cm="1">
        <f t="array" ref="W230">IFERROR(INDEX(A$761:A$954,MATCH(H230,A$761:A$954,0),0),"Save")</f>
        <v>Save</v>
      </c>
    </row>
    <row r="231" spans="1:26" hidden="1" x14ac:dyDescent="0.25">
      <c r="A231" s="189" t="str">
        <f t="shared" si="61"/>
        <v>Electricity Supply</v>
      </c>
      <c r="B231" s="189" t="str">
        <f t="shared" si="61"/>
        <v>Early Retirement of Power Plants</v>
      </c>
      <c r="C231" s="189" t="str">
        <f t="shared" si="61"/>
        <v>Annual Additional Capacity Retired due to Early Retirement Policy</v>
      </c>
      <c r="D231" s="191" t="s">
        <v>600</v>
      </c>
      <c r="E231" s="184"/>
      <c r="F231" s="191" t="s">
        <v>601</v>
      </c>
      <c r="G231" s="184"/>
      <c r="H231" s="43">
        <v>625</v>
      </c>
      <c r="I231" s="181" t="str">
        <f>IF('Supporting Data'!AE6 &gt; 0, "Yes", "No")</f>
        <v>Yes</v>
      </c>
      <c r="J231" s="189" t="str">
        <f t="shared" si="62"/>
        <v>Early Retirement of Power Plants</v>
      </c>
      <c r="K231" s="189" t="str">
        <f t="shared" si="62"/>
        <v>elec early retirement</v>
      </c>
      <c r="L231" s="225"/>
      <c r="M231" s="225"/>
      <c r="N231" s="225"/>
      <c r="O231" s="184"/>
      <c r="P231" s="218"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Louisiana will retire 68 MW of biomass capacity by 2050. Louisiana currently has 11 MW of biomass capacity.</v>
      </c>
      <c r="Q231" s="184"/>
      <c r="R231" s="191"/>
      <c r="S231" s="205"/>
      <c r="T231" s="184"/>
      <c r="U231" s="181" t="s">
        <v>147</v>
      </c>
      <c r="W231" s="182" t="str" cm="1">
        <f t="array" ref="W231">IFERROR(INDEX(A$761:A$954,MATCH(H231,A$761:A$954,0),0),"Save")</f>
        <v>Save</v>
      </c>
      <c r="Z231" s="181" t="s">
        <v>665</v>
      </c>
    </row>
    <row r="232" spans="1:26" hidden="1" x14ac:dyDescent="0.25">
      <c r="A232" s="189" t="str">
        <f t="shared" si="61"/>
        <v>Electricity Supply</v>
      </c>
      <c r="B232" s="189" t="str">
        <f t="shared" si="61"/>
        <v>Early Retirement of Power Plants</v>
      </c>
      <c r="C232" s="189" t="str">
        <f t="shared" si="61"/>
        <v>Annual Additional Capacity Retired due to Early Retirement Policy</v>
      </c>
      <c r="D232" s="191" t="s">
        <v>602</v>
      </c>
      <c r="E232" s="184"/>
      <c r="F232" s="191" t="s">
        <v>603</v>
      </c>
      <c r="G232" s="184"/>
      <c r="H232" s="43">
        <v>626</v>
      </c>
      <c r="I232" s="184" t="s">
        <v>332</v>
      </c>
      <c r="J232" s="189" t="str">
        <f t="shared" si="62"/>
        <v>Early Retirement of Power Plants</v>
      </c>
      <c r="K232" s="189" t="str">
        <f t="shared" si="62"/>
        <v>elec early retirement</v>
      </c>
      <c r="L232" s="225"/>
      <c r="M232" s="225"/>
      <c r="N232" s="225"/>
      <c r="O232" s="184"/>
      <c r="P232" s="186"/>
      <c r="Q232" s="184"/>
      <c r="R232" s="191"/>
      <c r="S232" s="205"/>
      <c r="T232" s="184"/>
      <c r="W232" s="182" t="str" cm="1">
        <f t="array" ref="W232">IFERROR(INDEX(A$761:A$954,MATCH(H232,A$761:A$954,0),0),"Save")</f>
        <v>Save</v>
      </c>
    </row>
    <row r="233" spans="1:26" hidden="1" x14ac:dyDescent="0.25">
      <c r="A233" s="189" t="str">
        <f t="shared" si="61"/>
        <v>Electricity Supply</v>
      </c>
      <c r="B233" s="189" t="str">
        <f t="shared" si="61"/>
        <v>Early Retirement of Power Plants</v>
      </c>
      <c r="C233" s="189" t="str">
        <f t="shared" si="61"/>
        <v>Annual Additional Capacity Retired due to Early Retirement Policy</v>
      </c>
      <c r="D233" s="191" t="s">
        <v>604</v>
      </c>
      <c r="E233" s="184"/>
      <c r="F233" s="191" t="s">
        <v>605</v>
      </c>
      <c r="G233" s="184"/>
      <c r="H233" s="43">
        <v>627</v>
      </c>
      <c r="I233" s="181" t="str">
        <f>IF('Supporting Data'!$AG$6 &gt; 0, "Yes", "No")</f>
        <v>Yes</v>
      </c>
      <c r="J233" s="189" t="str">
        <f t="shared" si="62"/>
        <v>Early Retirement of Power Plants</v>
      </c>
      <c r="K233" s="189" t="str">
        <f t="shared" si="62"/>
        <v>elec early retirement</v>
      </c>
      <c r="L233" s="225"/>
      <c r="M233" s="225"/>
      <c r="N233" s="225"/>
      <c r="O233" s="184"/>
      <c r="P233" s="218"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Louisiana will retire 0 MW of petroleum capacity by 2050. Louisiana currently has 855 MW of petroleum capacity.</v>
      </c>
      <c r="Q233" s="184"/>
      <c r="R233" s="191"/>
      <c r="S233" s="205"/>
      <c r="T233" s="184"/>
      <c r="U233" s="181" t="s">
        <v>147</v>
      </c>
      <c r="W233" s="182" t="str" cm="1">
        <f t="array" ref="W233">IFERROR(INDEX(A$761:A$954,MATCH(H233,A$761:A$954,0),0),"Save")</f>
        <v>Save</v>
      </c>
    </row>
    <row r="234" spans="1:26" hidden="1" x14ac:dyDescent="0.25">
      <c r="A234" s="189" t="str">
        <f t="shared" si="61"/>
        <v>Electricity Supply</v>
      </c>
      <c r="B234" s="189" t="str">
        <f t="shared" si="61"/>
        <v>Early Retirement of Power Plants</v>
      </c>
      <c r="C234" s="189" t="str">
        <f t="shared" si="61"/>
        <v>Annual Additional Capacity Retired due to Early Retirement Policy</v>
      </c>
      <c r="D234" s="191" t="s">
        <v>606</v>
      </c>
      <c r="E234" s="184"/>
      <c r="F234" s="191" t="s">
        <v>607</v>
      </c>
      <c r="G234" s="184"/>
      <c r="H234" s="43">
        <v>628</v>
      </c>
      <c r="I234" s="181" t="str">
        <f>IF('Supporting Data'!$AH$6 &gt; 0, "Yes", "No")</f>
        <v>Yes</v>
      </c>
      <c r="J234" s="189" t="str">
        <f t="shared" si="62"/>
        <v>Early Retirement of Power Plants</v>
      </c>
      <c r="K234" s="189" t="str">
        <f t="shared" si="62"/>
        <v>elec early retirement</v>
      </c>
      <c r="L234" s="226">
        <f>L224</f>
        <v>0</v>
      </c>
      <c r="M234" s="226">
        <f>M224</f>
        <v>25000</v>
      </c>
      <c r="N234" s="226">
        <f>N224</f>
        <v>500</v>
      </c>
      <c r="O234" s="226" t="str">
        <f>O224</f>
        <v>MW/year</v>
      </c>
      <c r="P234" s="218"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Louisiana will retire 3207 MW of natural gas peaker capacity by 2050. Louisiana currently has 7231 MW of natural gas peaker capacity.</v>
      </c>
      <c r="Q234" s="184"/>
      <c r="R234" s="191"/>
      <c r="S234" s="205"/>
      <c r="T234" s="184"/>
      <c r="U234" s="181" t="s">
        <v>147</v>
      </c>
      <c r="W234" s="182" t="str" cm="1">
        <f t="array" ref="W234">IFERROR(INDEX(A$761:A$954,MATCH(H234,A$761:A$954,0),0),"Save")</f>
        <v>Save</v>
      </c>
    </row>
    <row r="235" spans="1:26" hidden="1" x14ac:dyDescent="0.25">
      <c r="A235" s="189" t="str">
        <f t="shared" si="61"/>
        <v>Electricity Supply</v>
      </c>
      <c r="B235" s="189" t="str">
        <f t="shared" si="61"/>
        <v>Early Retirement of Power Plants</v>
      </c>
      <c r="C235" s="189" t="str">
        <f t="shared" si="61"/>
        <v>Annual Additional Capacity Retired due to Early Retirement Policy</v>
      </c>
      <c r="D235" s="191" t="s">
        <v>608</v>
      </c>
      <c r="E235" s="184"/>
      <c r="F235" s="191" t="s">
        <v>609</v>
      </c>
      <c r="G235" s="184"/>
      <c r="H235" s="43">
        <v>590</v>
      </c>
      <c r="I235" s="181" t="str">
        <f>IF('Supporting Data'!$AI$6 &gt; 0, "Yes", "No")</f>
        <v>Yes</v>
      </c>
      <c r="J235" s="189" t="str">
        <f t="shared" si="62"/>
        <v>Early Retirement of Power Plants</v>
      </c>
      <c r="K235" s="189" t="str">
        <f t="shared" si="62"/>
        <v>elec early retirement</v>
      </c>
      <c r="L235" s="182">
        <v>0</v>
      </c>
      <c r="M235" s="182">
        <v>1000</v>
      </c>
      <c r="N235" s="182">
        <v>25</v>
      </c>
      <c r="O235" s="199" t="str">
        <f>O$224</f>
        <v>MW/year</v>
      </c>
      <c r="P235" s="218"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Louisiana will retire 0 MW of natural gas peaker capacity by 2050. Louisiana currently has 645 MW of natural gas peaker capacity.</v>
      </c>
      <c r="Q235" s="199" t="str">
        <f>Q$224</f>
        <v>electricity-sector-main.html#early-ret</v>
      </c>
      <c r="R235" s="199" t="str">
        <f>R$224</f>
        <v>early-retirement-of-power-plants.html</v>
      </c>
      <c r="S235" s="205" t="s">
        <v>445</v>
      </c>
      <c r="T235" s="184"/>
      <c r="W235" s="182" t="str" cm="1">
        <f t="array" ref="W235">IFERROR(INDEX(A$761:A$954,MATCH(H235,A$761:A$954,0),0),"Save")</f>
        <v>Save</v>
      </c>
    </row>
    <row r="236" spans="1:26" hidden="1" x14ac:dyDescent="0.25">
      <c r="A236" s="189" t="str">
        <f t="shared" si="61"/>
        <v>Electricity Supply</v>
      </c>
      <c r="B236" s="189" t="str">
        <f t="shared" si="61"/>
        <v>Early Retirement of Power Plants</v>
      </c>
      <c r="C236" s="189" t="str">
        <f t="shared" si="61"/>
        <v>Annual Additional Capacity Retired due to Early Retirement Policy</v>
      </c>
      <c r="D236" s="191" t="s">
        <v>611</v>
      </c>
      <c r="E236" s="184"/>
      <c r="F236" s="191" t="s">
        <v>612</v>
      </c>
      <c r="G236" s="184"/>
      <c r="H236" s="43">
        <v>629</v>
      </c>
      <c r="I236" s="184" t="s">
        <v>332</v>
      </c>
      <c r="J236" s="189" t="str">
        <f t="shared" si="62"/>
        <v>Early Retirement of Power Plants</v>
      </c>
      <c r="K236" s="189" t="str">
        <f t="shared" si="62"/>
        <v>elec early retirement</v>
      </c>
      <c r="L236" s="190"/>
      <c r="M236" s="190"/>
      <c r="N236" s="190"/>
      <c r="O236" s="199"/>
      <c r="P236" s="186"/>
      <c r="Q236" s="184"/>
      <c r="R236" s="191"/>
      <c r="S236" s="205"/>
      <c r="T236" s="184"/>
      <c r="W236" s="182" t="str" cm="1">
        <f t="array" ref="W236">IFERROR(INDEX(A$761:A$954,MATCH(H236,A$761:A$954,0),0),"Save")</f>
        <v>Save</v>
      </c>
    </row>
    <row r="237" spans="1:26" hidden="1" x14ac:dyDescent="0.25">
      <c r="A237" s="189" t="str">
        <f t="shared" si="61"/>
        <v>Electricity Supply</v>
      </c>
      <c r="B237" s="189" t="str">
        <f t="shared" si="61"/>
        <v>Early Retirement of Power Plants</v>
      </c>
      <c r="C237" s="189" t="str">
        <f t="shared" si="61"/>
        <v>Annual Additional Capacity Retired due to Early Retirement Policy</v>
      </c>
      <c r="D237" s="191" t="s">
        <v>613</v>
      </c>
      <c r="E237" s="184"/>
      <c r="F237" s="191" t="s">
        <v>614</v>
      </c>
      <c r="G237" s="184"/>
      <c r="H237" s="43">
        <v>630</v>
      </c>
      <c r="I237" s="184" t="s">
        <v>332</v>
      </c>
      <c r="J237" s="189" t="str">
        <f t="shared" si="62"/>
        <v>Early Retirement of Power Plants</v>
      </c>
      <c r="K237" s="189" t="str">
        <f t="shared" si="62"/>
        <v>elec early retirement</v>
      </c>
      <c r="L237" s="190"/>
      <c r="M237" s="190"/>
      <c r="N237" s="190"/>
      <c r="O237" s="199"/>
      <c r="P237" s="186"/>
      <c r="Q237" s="184"/>
      <c r="R237" s="191"/>
      <c r="S237" s="205"/>
      <c r="T237" s="184"/>
      <c r="W237" s="182" t="str" cm="1">
        <f t="array" ref="W237">IFERROR(INDEX(A$761:A$954,MATCH(H237,A$761:A$954,0),0),"Save")</f>
        <v>Save</v>
      </c>
    </row>
    <row r="238" spans="1:26" hidden="1" x14ac:dyDescent="0.25">
      <c r="A238" s="189" t="str">
        <f t="shared" si="61"/>
        <v>Electricity Supply</v>
      </c>
      <c r="B238" s="189" t="str">
        <f t="shared" si="61"/>
        <v>Early Retirement of Power Plants</v>
      </c>
      <c r="C238" s="189" t="str">
        <f t="shared" si="61"/>
        <v>Annual Additional Capacity Retired due to Early Retirement Policy</v>
      </c>
      <c r="D238" s="191" t="s">
        <v>615</v>
      </c>
      <c r="E238" s="184"/>
      <c r="F238" s="191" t="s">
        <v>616</v>
      </c>
      <c r="G238" s="184"/>
      <c r="H238" s="43">
        <v>631</v>
      </c>
      <c r="I238" s="184" t="s">
        <v>332</v>
      </c>
      <c r="J238" s="189" t="str">
        <f t="shared" si="62"/>
        <v>Early Retirement of Power Plants</v>
      </c>
      <c r="K238" s="189" t="str">
        <f t="shared" si="62"/>
        <v>elec early retirement</v>
      </c>
      <c r="L238" s="190"/>
      <c r="M238" s="190"/>
      <c r="N238" s="190"/>
      <c r="O238" s="199"/>
      <c r="P238" s="186"/>
      <c r="Q238" s="184"/>
      <c r="R238" s="191"/>
      <c r="S238" s="205"/>
      <c r="T238" s="184"/>
      <c r="W238" s="182" t="str" cm="1">
        <f t="array" ref="W238">IFERROR(INDEX(A$761:A$954,MATCH(H238,A$761:A$954,0),0),"Save")</f>
        <v>Save</v>
      </c>
    </row>
    <row r="239" spans="1:26" hidden="1" x14ac:dyDescent="0.25">
      <c r="A239" s="189" t="str">
        <f t="shared" si="61"/>
        <v>Electricity Supply</v>
      </c>
      <c r="B239" s="189" t="str">
        <f t="shared" si="61"/>
        <v>Early Retirement of Power Plants</v>
      </c>
      <c r="C239" s="189" t="str">
        <f t="shared" si="61"/>
        <v>Annual Additional Capacity Retired due to Early Retirement Policy</v>
      </c>
      <c r="D239" s="191" t="s">
        <v>617</v>
      </c>
      <c r="E239" s="184"/>
      <c r="F239" s="191" t="s">
        <v>618</v>
      </c>
      <c r="G239" s="184"/>
      <c r="H239" s="43">
        <v>632</v>
      </c>
      <c r="I239" s="184" t="s">
        <v>332</v>
      </c>
      <c r="J239" s="189" t="str">
        <f t="shared" si="62"/>
        <v>Early Retirement of Power Plants</v>
      </c>
      <c r="K239" s="189" t="str">
        <f t="shared" si="62"/>
        <v>elec early retirement</v>
      </c>
      <c r="L239" s="190"/>
      <c r="M239" s="190"/>
      <c r="N239" s="190"/>
      <c r="O239" s="199"/>
      <c r="P239" s="186"/>
      <c r="Q239" s="184"/>
      <c r="R239" s="191"/>
      <c r="S239" s="205"/>
      <c r="T239" s="184"/>
      <c r="W239" s="182" t="str" cm="1">
        <f t="array" ref="W239">IFERROR(INDEX(A$761:A$954,MATCH(H239,A$761:A$954,0),0),"Save")</f>
        <v>Save</v>
      </c>
    </row>
    <row r="240" spans="1:26" hidden="1" x14ac:dyDescent="0.25">
      <c r="A240" s="181" t="s">
        <v>575</v>
      </c>
      <c r="B240" s="181" t="s">
        <v>666</v>
      </c>
      <c r="C240" s="181" t="s">
        <v>667</v>
      </c>
      <c r="D240" s="184"/>
      <c r="E240" s="184"/>
      <c r="F240" s="184"/>
      <c r="G240" s="184"/>
      <c r="H240" s="43">
        <v>33</v>
      </c>
      <c r="I240" s="184" t="s">
        <v>310</v>
      </c>
      <c r="J240" s="181" t="s">
        <v>666</v>
      </c>
      <c r="K240" s="181" t="s">
        <v>668</v>
      </c>
      <c r="L240" s="203">
        <v>0</v>
      </c>
      <c r="M240" s="203">
        <v>1</v>
      </c>
      <c r="N240" s="227">
        <v>0.01</v>
      </c>
      <c r="O240" s="184" t="s">
        <v>653</v>
      </c>
      <c r="P240" s="218"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Louisiana had about 16 of grid battery storage.  The BAU scenario is based on EIA AEO data and sees grid battery capacity reach 19 by 2050.  The additional potential is based on NREL's Renewable Electricity Futures Study (80% RE-ITI (2014) scenario) and suggests Louisiana could reach 247 of grid battery storage by 2050.</v>
      </c>
      <c r="Q240" s="184" t="s">
        <v>669</v>
      </c>
      <c r="R240" s="191" t="s">
        <v>670</v>
      </c>
      <c r="S240" s="205" t="s">
        <v>671</v>
      </c>
      <c r="T240" s="184"/>
      <c r="U240" s="181" t="s">
        <v>2012</v>
      </c>
      <c r="W240" s="182" t="str" cm="1">
        <f t="array" ref="W240">IFERROR(INDEX(A$761:A$954,MATCH(H240,A$761:A$954,0),0),"Save")</f>
        <v>Save</v>
      </c>
    </row>
    <row r="241" spans="1:23" hidden="1" x14ac:dyDescent="0.25">
      <c r="A241" s="181" t="s">
        <v>575</v>
      </c>
      <c r="B241" s="181" t="s">
        <v>672</v>
      </c>
      <c r="C241" s="181" t="s">
        <v>673</v>
      </c>
      <c r="D241" s="184"/>
      <c r="E241" s="184"/>
      <c r="F241" s="184"/>
      <c r="G241" s="184"/>
      <c r="H241" s="43">
        <v>34</v>
      </c>
      <c r="I241" s="184" t="s">
        <v>310</v>
      </c>
      <c r="J241" s="181" t="s">
        <v>672</v>
      </c>
      <c r="K241" s="181" t="s">
        <v>674</v>
      </c>
      <c r="L241" s="203">
        <v>0</v>
      </c>
      <c r="M241" s="203">
        <f>ROUND(MaxBoundCalculations!B181,2)</f>
        <v>1.1299999999999999</v>
      </c>
      <c r="N241" s="203">
        <v>0.01</v>
      </c>
      <c r="O241" s="184" t="s">
        <v>675</v>
      </c>
      <c r="P241" s="186" t="s">
        <v>676</v>
      </c>
      <c r="Q241" s="184" t="s">
        <v>677</v>
      </c>
      <c r="R241" s="191" t="s">
        <v>678</v>
      </c>
      <c r="S241" s="205" t="s">
        <v>679</v>
      </c>
      <c r="T241" s="184" t="s">
        <v>680</v>
      </c>
      <c r="U241" s="181" t="s">
        <v>681</v>
      </c>
      <c r="W241" s="182" t="str" cm="1">
        <f t="array" ref="W241">IFERROR(INDEX(A$761:A$954,MATCH(H241,A$761:A$954,0),0),"Save")</f>
        <v>Save</v>
      </c>
    </row>
    <row r="242" spans="1:23" hidden="1" x14ac:dyDescent="0.25">
      <c r="A242" s="181" t="s">
        <v>575</v>
      </c>
      <c r="B242" s="181" t="s">
        <v>682</v>
      </c>
      <c r="C242" s="181" t="s">
        <v>683</v>
      </c>
      <c r="D242" s="184" t="s">
        <v>578</v>
      </c>
      <c r="E242" s="184"/>
      <c r="F242" s="184" t="s">
        <v>579</v>
      </c>
      <c r="G242" s="184"/>
      <c r="H242" s="43">
        <v>860</v>
      </c>
      <c r="I242" s="184" t="s">
        <v>332</v>
      </c>
      <c r="J242" s="181" t="s">
        <v>682</v>
      </c>
      <c r="K242" s="223"/>
      <c r="L242" s="203"/>
      <c r="M242" s="203"/>
      <c r="N242" s="203"/>
      <c r="O242" s="184"/>
      <c r="P242" s="184"/>
      <c r="Q242" s="184"/>
      <c r="R242" s="191"/>
      <c r="S242" s="205"/>
      <c r="T242" s="184"/>
      <c r="W242" s="182" t="str" cm="1">
        <f t="array" ref="W242">IFERROR(INDEX(A$761:A$954,MATCH(H242,A$761:A$954,0),0),"Save")</f>
        <v>Save</v>
      </c>
    </row>
    <row r="243" spans="1:23" hidden="1" x14ac:dyDescent="0.25">
      <c r="A243" s="189" t="str">
        <f t="shared" ref="A243:C257" si="63">A$242</f>
        <v>Electricity Supply</v>
      </c>
      <c r="B243" s="189" t="str">
        <f t="shared" si="63"/>
        <v>Non BAU Capacity Retirement Schedule</v>
      </c>
      <c r="C243" s="189" t="str">
        <f t="shared" si="63"/>
        <v>Boolean Use Non BAU Capacity Retirement Schedule</v>
      </c>
      <c r="D243" s="191" t="s">
        <v>585</v>
      </c>
      <c r="E243" s="184"/>
      <c r="F243" s="191" t="s">
        <v>586</v>
      </c>
      <c r="G243" s="184"/>
      <c r="H243" s="43">
        <v>861</v>
      </c>
      <c r="I243" s="184" t="s">
        <v>332</v>
      </c>
      <c r="J243" s="189" t="str">
        <f t="shared" ref="J243:J257" si="64">J$242</f>
        <v>Non BAU Capacity Retirement Schedule</v>
      </c>
      <c r="K243" s="223"/>
      <c r="L243" s="203"/>
      <c r="M243" s="203"/>
      <c r="N243" s="203"/>
      <c r="O243" s="184"/>
      <c r="P243" s="184"/>
      <c r="Q243" s="184"/>
      <c r="R243" s="191"/>
      <c r="S243" s="205"/>
      <c r="T243" s="184"/>
      <c r="W243" s="182" t="str" cm="1">
        <f t="array" ref="W243">IFERROR(INDEX(A$761:A$954,MATCH(H243,A$761:A$954,0),0),"Save")</f>
        <v>Save</v>
      </c>
    </row>
    <row r="244" spans="1:23" hidden="1" x14ac:dyDescent="0.25">
      <c r="A244" s="189" t="str">
        <f t="shared" si="63"/>
        <v>Electricity Supply</v>
      </c>
      <c r="B244" s="189" t="str">
        <f t="shared" si="63"/>
        <v>Non BAU Capacity Retirement Schedule</v>
      </c>
      <c r="C244" s="189" t="str">
        <f t="shared" si="63"/>
        <v>Boolean Use Non BAU Capacity Retirement Schedule</v>
      </c>
      <c r="D244" s="191" t="s">
        <v>588</v>
      </c>
      <c r="E244" s="184"/>
      <c r="F244" s="191" t="s">
        <v>589</v>
      </c>
      <c r="G244" s="184"/>
      <c r="H244" s="43">
        <v>862</v>
      </c>
      <c r="I244" s="184" t="s">
        <v>332</v>
      </c>
      <c r="J244" s="189" t="str">
        <f t="shared" si="64"/>
        <v>Non BAU Capacity Retirement Schedule</v>
      </c>
      <c r="K244" s="223"/>
      <c r="L244" s="203"/>
      <c r="M244" s="203"/>
      <c r="N244" s="203"/>
      <c r="O244" s="184"/>
      <c r="P244" s="184"/>
      <c r="Q244" s="184"/>
      <c r="R244" s="191"/>
      <c r="S244" s="205"/>
      <c r="T244" s="184"/>
      <c r="W244" s="182" t="str" cm="1">
        <f t="array" ref="W244">IFERROR(INDEX(A$761:A$954,MATCH(H244,A$761:A$954,0),0),"Save")</f>
        <v>Save</v>
      </c>
    </row>
    <row r="245" spans="1:23" hidden="1" x14ac:dyDescent="0.25">
      <c r="A245" s="189" t="str">
        <f t="shared" si="63"/>
        <v>Electricity Supply</v>
      </c>
      <c r="B245" s="189" t="str">
        <f t="shared" si="63"/>
        <v>Non BAU Capacity Retirement Schedule</v>
      </c>
      <c r="C245" s="189" t="str">
        <f t="shared" si="63"/>
        <v>Boolean Use Non BAU Capacity Retirement Schedule</v>
      </c>
      <c r="D245" s="191" t="s">
        <v>591</v>
      </c>
      <c r="E245" s="184"/>
      <c r="F245" s="191" t="s">
        <v>592</v>
      </c>
      <c r="G245" s="184"/>
      <c r="H245" s="43">
        <v>863</v>
      </c>
      <c r="I245" s="184" t="s">
        <v>332</v>
      </c>
      <c r="J245" s="189" t="str">
        <f t="shared" si="64"/>
        <v>Non BAU Capacity Retirement Schedule</v>
      </c>
      <c r="K245" s="223"/>
      <c r="L245" s="203"/>
      <c r="M245" s="203"/>
      <c r="N245" s="203"/>
      <c r="O245" s="184"/>
      <c r="P245" s="184"/>
      <c r="Q245" s="184"/>
      <c r="R245" s="191"/>
      <c r="S245" s="205"/>
      <c r="T245" s="184"/>
      <c r="W245" s="182" t="str" cm="1">
        <f t="array" ref="W245">IFERROR(INDEX(A$761:A$954,MATCH(H245,A$761:A$954,0),0),"Save")</f>
        <v>Save</v>
      </c>
    </row>
    <row r="246" spans="1:23" hidden="1" x14ac:dyDescent="0.25">
      <c r="A246" s="189" t="str">
        <f t="shared" si="63"/>
        <v>Electricity Supply</v>
      </c>
      <c r="B246" s="189" t="str">
        <f t="shared" si="63"/>
        <v>Non BAU Capacity Retirement Schedule</v>
      </c>
      <c r="C246" s="189" t="str">
        <f t="shared" si="63"/>
        <v>Boolean Use Non BAU Capacity Retirement Schedule</v>
      </c>
      <c r="D246" s="191" t="s">
        <v>594</v>
      </c>
      <c r="E246" s="184"/>
      <c r="F246" s="191" t="s">
        <v>595</v>
      </c>
      <c r="G246" s="184"/>
      <c r="H246" s="43">
        <v>864</v>
      </c>
      <c r="I246" s="184" t="s">
        <v>332</v>
      </c>
      <c r="J246" s="189" t="str">
        <f t="shared" si="64"/>
        <v>Non BAU Capacity Retirement Schedule</v>
      </c>
      <c r="K246" s="223"/>
      <c r="L246" s="203"/>
      <c r="M246" s="203"/>
      <c r="N246" s="203"/>
      <c r="O246" s="184"/>
      <c r="P246" s="184"/>
      <c r="Q246" s="184"/>
      <c r="R246" s="191"/>
      <c r="S246" s="205"/>
      <c r="T246" s="184"/>
      <c r="W246" s="182" t="str" cm="1">
        <f t="array" ref="W246">IFERROR(INDEX(A$761:A$954,MATCH(H246,A$761:A$954,0),0),"Save")</f>
        <v>Save</v>
      </c>
    </row>
    <row r="247" spans="1:23" hidden="1" x14ac:dyDescent="0.25">
      <c r="A247" s="189" t="str">
        <f t="shared" si="63"/>
        <v>Electricity Supply</v>
      </c>
      <c r="B247" s="189" t="str">
        <f t="shared" si="63"/>
        <v>Non BAU Capacity Retirement Schedule</v>
      </c>
      <c r="C247" s="189" t="str">
        <f t="shared" si="63"/>
        <v>Boolean Use Non BAU Capacity Retirement Schedule</v>
      </c>
      <c r="D247" s="191" t="s">
        <v>596</v>
      </c>
      <c r="E247" s="184"/>
      <c r="F247" s="191" t="s">
        <v>597</v>
      </c>
      <c r="G247" s="184"/>
      <c r="H247" s="43">
        <v>865</v>
      </c>
      <c r="I247" s="184" t="s">
        <v>332</v>
      </c>
      <c r="J247" s="189" t="str">
        <f t="shared" si="64"/>
        <v>Non BAU Capacity Retirement Schedule</v>
      </c>
      <c r="K247" s="223"/>
      <c r="L247" s="203"/>
      <c r="M247" s="203"/>
      <c r="N247" s="203"/>
      <c r="O247" s="184"/>
      <c r="P247" s="184"/>
      <c r="Q247" s="184"/>
      <c r="R247" s="191"/>
      <c r="S247" s="205"/>
      <c r="T247" s="184"/>
      <c r="W247" s="182" t="str" cm="1">
        <f t="array" ref="W247">IFERROR(INDEX(A$761:A$954,MATCH(H247,A$761:A$954,0),0),"Save")</f>
        <v>Save</v>
      </c>
    </row>
    <row r="248" spans="1:23" hidden="1" x14ac:dyDescent="0.25">
      <c r="A248" s="189" t="str">
        <f t="shared" si="63"/>
        <v>Electricity Supply</v>
      </c>
      <c r="B248" s="189" t="str">
        <f t="shared" si="63"/>
        <v>Non BAU Capacity Retirement Schedule</v>
      </c>
      <c r="C248" s="189" t="str">
        <f t="shared" si="63"/>
        <v>Boolean Use Non BAU Capacity Retirement Schedule</v>
      </c>
      <c r="D248" s="191" t="s">
        <v>598</v>
      </c>
      <c r="E248" s="184"/>
      <c r="F248" s="191" t="s">
        <v>599</v>
      </c>
      <c r="G248" s="184"/>
      <c r="H248" s="43">
        <v>866</v>
      </c>
      <c r="I248" s="184" t="s">
        <v>332</v>
      </c>
      <c r="J248" s="189" t="str">
        <f t="shared" si="64"/>
        <v>Non BAU Capacity Retirement Schedule</v>
      </c>
      <c r="K248" s="223"/>
      <c r="L248" s="203"/>
      <c r="M248" s="203"/>
      <c r="N248" s="203"/>
      <c r="O248" s="184"/>
      <c r="P248" s="184"/>
      <c r="Q248" s="184"/>
      <c r="R248" s="191"/>
      <c r="S248" s="205"/>
      <c r="T248" s="184"/>
      <c r="W248" s="182" t="str" cm="1">
        <f t="array" ref="W248">IFERROR(INDEX(A$761:A$954,MATCH(H248,A$761:A$954,0),0),"Save")</f>
        <v>Save</v>
      </c>
    </row>
    <row r="249" spans="1:23" hidden="1" x14ac:dyDescent="0.25">
      <c r="A249" s="189" t="str">
        <f t="shared" si="63"/>
        <v>Electricity Supply</v>
      </c>
      <c r="B249" s="189" t="str">
        <f t="shared" si="63"/>
        <v>Non BAU Capacity Retirement Schedule</v>
      </c>
      <c r="C249" s="189" t="str">
        <f t="shared" si="63"/>
        <v>Boolean Use Non BAU Capacity Retirement Schedule</v>
      </c>
      <c r="D249" s="191" t="s">
        <v>600</v>
      </c>
      <c r="E249" s="184"/>
      <c r="F249" s="191" t="s">
        <v>601</v>
      </c>
      <c r="G249" s="184"/>
      <c r="H249" s="43">
        <v>867</v>
      </c>
      <c r="I249" s="184" t="s">
        <v>332</v>
      </c>
      <c r="J249" s="189" t="str">
        <f t="shared" si="64"/>
        <v>Non BAU Capacity Retirement Schedule</v>
      </c>
      <c r="K249" s="223"/>
      <c r="L249" s="203"/>
      <c r="M249" s="203"/>
      <c r="N249" s="203"/>
      <c r="O249" s="184"/>
      <c r="P249" s="184"/>
      <c r="Q249" s="184"/>
      <c r="R249" s="191"/>
      <c r="S249" s="205"/>
      <c r="T249" s="184"/>
      <c r="W249" s="182" t="str" cm="1">
        <f t="array" ref="W249">IFERROR(INDEX(A$761:A$954,MATCH(H249,A$761:A$954,0),0),"Save")</f>
        <v>Save</v>
      </c>
    </row>
    <row r="250" spans="1:23" hidden="1" x14ac:dyDescent="0.25">
      <c r="A250" s="189" t="str">
        <f t="shared" si="63"/>
        <v>Electricity Supply</v>
      </c>
      <c r="B250" s="189" t="str">
        <f t="shared" si="63"/>
        <v>Non BAU Capacity Retirement Schedule</v>
      </c>
      <c r="C250" s="189" t="str">
        <f t="shared" si="63"/>
        <v>Boolean Use Non BAU Capacity Retirement Schedule</v>
      </c>
      <c r="D250" s="191" t="s">
        <v>602</v>
      </c>
      <c r="E250" s="184"/>
      <c r="F250" s="191" t="s">
        <v>603</v>
      </c>
      <c r="G250" s="184"/>
      <c r="H250" s="43">
        <v>868</v>
      </c>
      <c r="I250" s="184" t="s">
        <v>332</v>
      </c>
      <c r="J250" s="189" t="str">
        <f t="shared" si="64"/>
        <v>Non BAU Capacity Retirement Schedule</v>
      </c>
      <c r="K250" s="223"/>
      <c r="L250" s="203"/>
      <c r="M250" s="203"/>
      <c r="N250" s="203"/>
      <c r="O250" s="184"/>
      <c r="P250" s="184"/>
      <c r="Q250" s="184"/>
      <c r="R250" s="191"/>
      <c r="S250" s="205"/>
      <c r="T250" s="184"/>
      <c r="W250" s="182" t="str" cm="1">
        <f t="array" ref="W250">IFERROR(INDEX(A$761:A$954,MATCH(H250,A$761:A$954,0),0),"Save")</f>
        <v>Save</v>
      </c>
    </row>
    <row r="251" spans="1:23" hidden="1" x14ac:dyDescent="0.25">
      <c r="A251" s="189" t="str">
        <f t="shared" si="63"/>
        <v>Electricity Supply</v>
      </c>
      <c r="B251" s="189" t="str">
        <f t="shared" si="63"/>
        <v>Non BAU Capacity Retirement Schedule</v>
      </c>
      <c r="C251" s="189" t="str">
        <f t="shared" si="63"/>
        <v>Boolean Use Non BAU Capacity Retirement Schedule</v>
      </c>
      <c r="D251" s="191" t="s">
        <v>604</v>
      </c>
      <c r="E251" s="184"/>
      <c r="F251" s="191" t="s">
        <v>605</v>
      </c>
      <c r="G251" s="184"/>
      <c r="H251" s="43">
        <v>869</v>
      </c>
      <c r="I251" s="184" t="s">
        <v>332</v>
      </c>
      <c r="J251" s="189" t="str">
        <f t="shared" si="64"/>
        <v>Non BAU Capacity Retirement Schedule</v>
      </c>
      <c r="K251" s="223"/>
      <c r="L251" s="203"/>
      <c r="M251" s="203"/>
      <c r="N251" s="203"/>
      <c r="O251" s="184"/>
      <c r="P251" s="184"/>
      <c r="Q251" s="184"/>
      <c r="R251" s="191"/>
      <c r="S251" s="205"/>
      <c r="T251" s="184"/>
      <c r="W251" s="182" t="str" cm="1">
        <f t="array" ref="W251">IFERROR(INDEX(A$761:A$954,MATCH(H251,A$761:A$954,0),0),"Save")</f>
        <v>Save</v>
      </c>
    </row>
    <row r="252" spans="1:23" hidden="1" x14ac:dyDescent="0.25">
      <c r="A252" s="189" t="str">
        <f t="shared" si="63"/>
        <v>Electricity Supply</v>
      </c>
      <c r="B252" s="189" t="str">
        <f t="shared" si="63"/>
        <v>Non BAU Capacity Retirement Schedule</v>
      </c>
      <c r="C252" s="189" t="str">
        <f t="shared" si="63"/>
        <v>Boolean Use Non BAU Capacity Retirement Schedule</v>
      </c>
      <c r="D252" s="191" t="s">
        <v>606</v>
      </c>
      <c r="E252" s="184"/>
      <c r="F252" s="191" t="s">
        <v>607</v>
      </c>
      <c r="G252" s="184"/>
      <c r="H252" s="43">
        <v>870</v>
      </c>
      <c r="I252" s="184" t="s">
        <v>332</v>
      </c>
      <c r="J252" s="189" t="str">
        <f t="shared" si="64"/>
        <v>Non BAU Capacity Retirement Schedule</v>
      </c>
      <c r="K252" s="223"/>
      <c r="L252" s="203"/>
      <c r="M252" s="203"/>
      <c r="N252" s="203"/>
      <c r="O252" s="184"/>
      <c r="P252" s="184"/>
      <c r="Q252" s="184"/>
      <c r="R252" s="191"/>
      <c r="S252" s="205"/>
      <c r="T252" s="184"/>
      <c r="W252" s="182" t="str" cm="1">
        <f t="array" ref="W252">IFERROR(INDEX(A$761:A$954,MATCH(H252,A$761:A$954,0),0),"Save")</f>
        <v>Save</v>
      </c>
    </row>
    <row r="253" spans="1:23" hidden="1" x14ac:dyDescent="0.25">
      <c r="A253" s="189" t="str">
        <f t="shared" si="63"/>
        <v>Electricity Supply</v>
      </c>
      <c r="B253" s="189" t="str">
        <f t="shared" si="63"/>
        <v>Non BAU Capacity Retirement Schedule</v>
      </c>
      <c r="C253" s="189" t="str">
        <f t="shared" si="63"/>
        <v>Boolean Use Non BAU Capacity Retirement Schedule</v>
      </c>
      <c r="D253" s="191" t="s">
        <v>608</v>
      </c>
      <c r="E253" s="184"/>
      <c r="F253" s="191" t="s">
        <v>609</v>
      </c>
      <c r="G253" s="184"/>
      <c r="H253" s="43">
        <v>871</v>
      </c>
      <c r="I253" s="184" t="s">
        <v>332</v>
      </c>
      <c r="J253" s="189" t="str">
        <f t="shared" si="64"/>
        <v>Non BAU Capacity Retirement Schedule</v>
      </c>
      <c r="K253" s="223"/>
      <c r="L253" s="203"/>
      <c r="M253" s="203"/>
      <c r="N253" s="203"/>
      <c r="O253" s="184"/>
      <c r="P253" s="184"/>
      <c r="Q253" s="184"/>
      <c r="R253" s="191"/>
      <c r="S253" s="205"/>
      <c r="T253" s="184"/>
      <c r="W253" s="182" t="str" cm="1">
        <f t="array" ref="W253">IFERROR(INDEX(A$761:A$954,MATCH(H253,A$761:A$954,0),0),"Save")</f>
        <v>Save</v>
      </c>
    </row>
    <row r="254" spans="1:23" hidden="1" x14ac:dyDescent="0.25">
      <c r="A254" s="189" t="str">
        <f t="shared" si="63"/>
        <v>Electricity Supply</v>
      </c>
      <c r="B254" s="189" t="str">
        <f t="shared" si="63"/>
        <v>Non BAU Capacity Retirement Schedule</v>
      </c>
      <c r="C254" s="189" t="str">
        <f t="shared" si="63"/>
        <v>Boolean Use Non BAU Capacity Retirement Schedule</v>
      </c>
      <c r="D254" s="191" t="s">
        <v>611</v>
      </c>
      <c r="E254" s="184"/>
      <c r="F254" s="191" t="s">
        <v>612</v>
      </c>
      <c r="G254" s="184"/>
      <c r="H254" s="43">
        <v>872</v>
      </c>
      <c r="I254" s="184" t="s">
        <v>332</v>
      </c>
      <c r="J254" s="189" t="str">
        <f t="shared" si="64"/>
        <v>Non BAU Capacity Retirement Schedule</v>
      </c>
      <c r="K254" s="223"/>
      <c r="L254" s="203"/>
      <c r="M254" s="203"/>
      <c r="N254" s="203"/>
      <c r="O254" s="184"/>
      <c r="P254" s="184"/>
      <c r="Q254" s="184"/>
      <c r="R254" s="191"/>
      <c r="S254" s="205"/>
      <c r="T254" s="184"/>
      <c r="W254" s="182" t="str" cm="1">
        <f t="array" ref="W254">IFERROR(INDEX(A$761:A$954,MATCH(H254,A$761:A$954,0),0),"Save")</f>
        <v>Save</v>
      </c>
    </row>
    <row r="255" spans="1:23" hidden="1" x14ac:dyDescent="0.25">
      <c r="A255" s="189" t="str">
        <f t="shared" si="63"/>
        <v>Electricity Supply</v>
      </c>
      <c r="B255" s="189" t="str">
        <f t="shared" si="63"/>
        <v>Non BAU Capacity Retirement Schedule</v>
      </c>
      <c r="C255" s="189" t="str">
        <f t="shared" si="63"/>
        <v>Boolean Use Non BAU Capacity Retirement Schedule</v>
      </c>
      <c r="D255" s="191" t="s">
        <v>613</v>
      </c>
      <c r="E255" s="184"/>
      <c r="F255" s="191" t="s">
        <v>614</v>
      </c>
      <c r="G255" s="184"/>
      <c r="H255" s="43">
        <v>873</v>
      </c>
      <c r="I255" s="184" t="s">
        <v>332</v>
      </c>
      <c r="J255" s="189" t="str">
        <f t="shared" si="64"/>
        <v>Non BAU Capacity Retirement Schedule</v>
      </c>
      <c r="K255" s="223"/>
      <c r="L255" s="203"/>
      <c r="M255" s="203"/>
      <c r="N255" s="203"/>
      <c r="O255" s="184"/>
      <c r="P255" s="184"/>
      <c r="Q255" s="184"/>
      <c r="R255" s="191"/>
      <c r="S255" s="205"/>
      <c r="T255" s="184"/>
      <c r="W255" s="182" t="str" cm="1">
        <f t="array" ref="W255">IFERROR(INDEX(A$761:A$954,MATCH(H255,A$761:A$954,0),0),"Save")</f>
        <v>Save</v>
      </c>
    </row>
    <row r="256" spans="1:23" hidden="1" x14ac:dyDescent="0.25">
      <c r="A256" s="189" t="str">
        <f t="shared" si="63"/>
        <v>Electricity Supply</v>
      </c>
      <c r="B256" s="189" t="str">
        <f t="shared" si="63"/>
        <v>Non BAU Capacity Retirement Schedule</v>
      </c>
      <c r="C256" s="189" t="str">
        <f t="shared" si="63"/>
        <v>Boolean Use Non BAU Capacity Retirement Schedule</v>
      </c>
      <c r="D256" s="191" t="s">
        <v>615</v>
      </c>
      <c r="E256" s="184"/>
      <c r="F256" s="191" t="s">
        <v>616</v>
      </c>
      <c r="G256" s="184"/>
      <c r="H256" s="43">
        <v>874</v>
      </c>
      <c r="I256" s="184" t="s">
        <v>332</v>
      </c>
      <c r="J256" s="189" t="str">
        <f t="shared" si="64"/>
        <v>Non BAU Capacity Retirement Schedule</v>
      </c>
      <c r="K256" s="223"/>
      <c r="L256" s="203"/>
      <c r="M256" s="203"/>
      <c r="N256" s="203"/>
      <c r="O256" s="184"/>
      <c r="P256" s="184"/>
      <c r="Q256" s="184"/>
      <c r="R256" s="191"/>
      <c r="S256" s="205"/>
      <c r="T256" s="184"/>
      <c r="W256" s="182" t="str" cm="1">
        <f t="array" ref="W256">IFERROR(INDEX(A$761:A$954,MATCH(H256,A$761:A$954,0),0),"Save")</f>
        <v>Save</v>
      </c>
    </row>
    <row r="257" spans="1:23" hidden="1" x14ac:dyDescent="0.25">
      <c r="A257" s="189" t="str">
        <f t="shared" si="63"/>
        <v>Electricity Supply</v>
      </c>
      <c r="B257" s="189" t="str">
        <f t="shared" si="63"/>
        <v>Non BAU Capacity Retirement Schedule</v>
      </c>
      <c r="C257" s="189" t="str">
        <f t="shared" si="63"/>
        <v>Boolean Use Non BAU Capacity Retirement Schedule</v>
      </c>
      <c r="D257" s="191" t="s">
        <v>617</v>
      </c>
      <c r="E257" s="184"/>
      <c r="F257" s="191" t="s">
        <v>618</v>
      </c>
      <c r="G257" s="184"/>
      <c r="H257" s="43">
        <v>875</v>
      </c>
      <c r="I257" s="184" t="s">
        <v>332</v>
      </c>
      <c r="J257" s="189" t="str">
        <f t="shared" si="64"/>
        <v>Non BAU Capacity Retirement Schedule</v>
      </c>
      <c r="K257" s="223"/>
      <c r="L257" s="203"/>
      <c r="M257" s="203"/>
      <c r="N257" s="203"/>
      <c r="O257" s="184"/>
      <c r="P257" s="184"/>
      <c r="Q257" s="184"/>
      <c r="R257" s="191"/>
      <c r="S257" s="205"/>
      <c r="T257" s="184"/>
      <c r="W257" s="182" t="str" cm="1">
        <f t="array" ref="W257">IFERROR(INDEX(A$761:A$954,MATCH(H257,A$761:A$954,0),0),"Save")</f>
        <v>Save</v>
      </c>
    </row>
    <row r="258" spans="1:23" s="189" customFormat="1" hidden="1" x14ac:dyDescent="0.25">
      <c r="A258" s="181" t="s">
        <v>575</v>
      </c>
      <c r="B258" s="181" t="s">
        <v>684</v>
      </c>
      <c r="C258" s="181" t="s">
        <v>685</v>
      </c>
      <c r="D258" s="184" t="s">
        <v>578</v>
      </c>
      <c r="E258" s="184"/>
      <c r="F258" s="184" t="s">
        <v>579</v>
      </c>
      <c r="G258" s="184"/>
      <c r="H258" s="43">
        <v>633</v>
      </c>
      <c r="I258" s="184" t="s">
        <v>332</v>
      </c>
      <c r="J258" s="181" t="s">
        <v>684</v>
      </c>
      <c r="K258" s="223"/>
      <c r="L258" s="181"/>
      <c r="M258" s="181"/>
      <c r="N258" s="181"/>
      <c r="O258" s="184"/>
      <c r="P258" s="186"/>
      <c r="Q258" s="199"/>
      <c r="R258" s="191"/>
      <c r="S258" s="219"/>
      <c r="T258" s="199"/>
      <c r="W258" s="182" t="str" cm="1">
        <f t="array" ref="W258">IFERROR(INDEX(A$761:A$954,MATCH(H258,A$761:A$954,0),0),"Save")</f>
        <v>Save</v>
      </c>
    </row>
    <row r="259" spans="1:23" s="189" customFormat="1" hidden="1" x14ac:dyDescent="0.25">
      <c r="A259" s="189" t="str">
        <f t="shared" ref="A259:C273" si="65">A$258</f>
        <v>Electricity Supply</v>
      </c>
      <c r="B259" s="189" t="str">
        <f t="shared" si="65"/>
        <v>Non BAU Mandated Capacity Construction</v>
      </c>
      <c r="C259" s="189" t="str">
        <f t="shared" si="65"/>
        <v>Boolean Use Non BAU Mandated Capacity Construction Schedule</v>
      </c>
      <c r="D259" s="191" t="s">
        <v>585</v>
      </c>
      <c r="E259" s="184"/>
      <c r="F259" s="191" t="s">
        <v>586</v>
      </c>
      <c r="G259" s="184"/>
      <c r="H259" s="43">
        <v>634</v>
      </c>
      <c r="I259" s="184" t="s">
        <v>332</v>
      </c>
      <c r="J259" s="189" t="str">
        <f t="shared" ref="J259:J273" si="66">J$258</f>
        <v>Non BAU Mandated Capacity Construction</v>
      </c>
      <c r="K259" s="223"/>
      <c r="L259" s="181"/>
      <c r="M259" s="181"/>
      <c r="N259" s="181"/>
      <c r="O259" s="184"/>
      <c r="P259" s="186"/>
      <c r="Q259" s="199"/>
      <c r="R259" s="191"/>
      <c r="S259" s="219"/>
      <c r="T259" s="199"/>
      <c r="W259" s="182" t="str" cm="1">
        <f t="array" ref="W259">IFERROR(INDEX(A$761:A$954,MATCH(H259,A$761:A$954,0),0),"Save")</f>
        <v>Save</v>
      </c>
    </row>
    <row r="260" spans="1:23" s="189" customFormat="1" hidden="1" x14ac:dyDescent="0.25">
      <c r="A260" s="189" t="str">
        <f t="shared" si="65"/>
        <v>Electricity Supply</v>
      </c>
      <c r="B260" s="189" t="str">
        <f t="shared" si="65"/>
        <v>Non BAU Mandated Capacity Construction</v>
      </c>
      <c r="C260" s="189" t="str">
        <f t="shared" si="65"/>
        <v>Boolean Use Non BAU Mandated Capacity Construction Schedule</v>
      </c>
      <c r="D260" s="191" t="s">
        <v>588</v>
      </c>
      <c r="E260" s="184"/>
      <c r="F260" s="191" t="s">
        <v>589</v>
      </c>
      <c r="G260" s="184"/>
      <c r="H260" s="43">
        <v>635</v>
      </c>
      <c r="I260" s="184" t="s">
        <v>332</v>
      </c>
      <c r="J260" s="189" t="str">
        <f t="shared" si="66"/>
        <v>Non BAU Mandated Capacity Construction</v>
      </c>
      <c r="K260" s="223"/>
      <c r="L260" s="181"/>
      <c r="M260" s="181"/>
      <c r="N260" s="181"/>
      <c r="O260" s="184"/>
      <c r="P260" s="186"/>
      <c r="Q260" s="199"/>
      <c r="R260" s="191"/>
      <c r="S260" s="219"/>
      <c r="T260" s="199"/>
      <c r="W260" s="182" t="str" cm="1">
        <f t="array" ref="W260">IFERROR(INDEX(A$761:A$954,MATCH(H260,A$761:A$954,0),0),"Save")</f>
        <v>Save</v>
      </c>
    </row>
    <row r="261" spans="1:23" s="189" customFormat="1" hidden="1" x14ac:dyDescent="0.25">
      <c r="A261" s="189" t="str">
        <f t="shared" si="65"/>
        <v>Electricity Supply</v>
      </c>
      <c r="B261" s="189" t="str">
        <f t="shared" si="65"/>
        <v>Non BAU Mandated Capacity Construction</v>
      </c>
      <c r="C261" s="189" t="str">
        <f t="shared" si="65"/>
        <v>Boolean Use Non BAU Mandated Capacity Construction Schedule</v>
      </c>
      <c r="D261" s="191" t="s">
        <v>591</v>
      </c>
      <c r="E261" s="184"/>
      <c r="F261" s="191" t="s">
        <v>592</v>
      </c>
      <c r="G261" s="184"/>
      <c r="H261" s="43">
        <v>636</v>
      </c>
      <c r="I261" s="184" t="s">
        <v>332</v>
      </c>
      <c r="J261" s="189" t="str">
        <f t="shared" si="66"/>
        <v>Non BAU Mandated Capacity Construction</v>
      </c>
      <c r="K261" s="223"/>
      <c r="L261" s="181"/>
      <c r="M261" s="181"/>
      <c r="N261" s="181"/>
      <c r="O261" s="184"/>
      <c r="P261" s="186"/>
      <c r="Q261" s="199"/>
      <c r="R261" s="191"/>
      <c r="S261" s="219"/>
      <c r="T261" s="199"/>
      <c r="W261" s="182" t="str" cm="1">
        <f t="array" ref="W261">IFERROR(INDEX(A$761:A$954,MATCH(H261,A$761:A$954,0),0),"Save")</f>
        <v>Save</v>
      </c>
    </row>
    <row r="262" spans="1:23" s="189" customFormat="1" hidden="1" x14ac:dyDescent="0.25">
      <c r="A262" s="189" t="str">
        <f t="shared" si="65"/>
        <v>Electricity Supply</v>
      </c>
      <c r="B262" s="189" t="str">
        <f t="shared" si="65"/>
        <v>Non BAU Mandated Capacity Construction</v>
      </c>
      <c r="C262" s="189" t="str">
        <f t="shared" si="65"/>
        <v>Boolean Use Non BAU Mandated Capacity Construction Schedule</v>
      </c>
      <c r="D262" s="191" t="s">
        <v>594</v>
      </c>
      <c r="E262" s="184"/>
      <c r="F262" s="191" t="s">
        <v>595</v>
      </c>
      <c r="G262" s="184"/>
      <c r="H262" s="43">
        <v>637</v>
      </c>
      <c r="I262" s="184" t="s">
        <v>332</v>
      </c>
      <c r="J262" s="189" t="str">
        <f t="shared" si="66"/>
        <v>Non BAU Mandated Capacity Construction</v>
      </c>
      <c r="K262" s="223"/>
      <c r="L262" s="181"/>
      <c r="M262" s="181"/>
      <c r="N262" s="181"/>
      <c r="O262" s="184"/>
      <c r="P262" s="186"/>
      <c r="Q262" s="199"/>
      <c r="R262" s="191"/>
      <c r="S262" s="219"/>
      <c r="T262" s="199"/>
      <c r="W262" s="182" t="str" cm="1">
        <f t="array" ref="W262">IFERROR(INDEX(A$761:A$954,MATCH(H262,A$761:A$954,0),0),"Save")</f>
        <v>Save</v>
      </c>
    </row>
    <row r="263" spans="1:23" s="189" customFormat="1" hidden="1" x14ac:dyDescent="0.25">
      <c r="A263" s="189" t="str">
        <f t="shared" si="65"/>
        <v>Electricity Supply</v>
      </c>
      <c r="B263" s="189" t="str">
        <f t="shared" si="65"/>
        <v>Non BAU Mandated Capacity Construction</v>
      </c>
      <c r="C263" s="189" t="str">
        <f t="shared" si="65"/>
        <v>Boolean Use Non BAU Mandated Capacity Construction Schedule</v>
      </c>
      <c r="D263" s="191" t="s">
        <v>596</v>
      </c>
      <c r="E263" s="184"/>
      <c r="F263" s="191" t="s">
        <v>597</v>
      </c>
      <c r="G263" s="184"/>
      <c r="H263" s="43">
        <v>638</v>
      </c>
      <c r="I263" s="184" t="s">
        <v>332</v>
      </c>
      <c r="J263" s="189" t="str">
        <f t="shared" si="66"/>
        <v>Non BAU Mandated Capacity Construction</v>
      </c>
      <c r="K263" s="223"/>
      <c r="L263" s="181"/>
      <c r="M263" s="181"/>
      <c r="N263" s="181"/>
      <c r="O263" s="184"/>
      <c r="P263" s="186"/>
      <c r="Q263" s="199"/>
      <c r="R263" s="191"/>
      <c r="S263" s="219"/>
      <c r="T263" s="199"/>
      <c r="W263" s="182" t="str" cm="1">
        <f t="array" ref="W263">IFERROR(INDEX(A$761:A$954,MATCH(H263,A$761:A$954,0),0),"Save")</f>
        <v>Save</v>
      </c>
    </row>
    <row r="264" spans="1:23" s="189" customFormat="1" hidden="1" x14ac:dyDescent="0.25">
      <c r="A264" s="189" t="str">
        <f t="shared" si="65"/>
        <v>Electricity Supply</v>
      </c>
      <c r="B264" s="189" t="str">
        <f t="shared" si="65"/>
        <v>Non BAU Mandated Capacity Construction</v>
      </c>
      <c r="C264" s="189" t="str">
        <f t="shared" si="65"/>
        <v>Boolean Use Non BAU Mandated Capacity Construction Schedule</v>
      </c>
      <c r="D264" s="191" t="s">
        <v>598</v>
      </c>
      <c r="E264" s="184"/>
      <c r="F264" s="191" t="s">
        <v>599</v>
      </c>
      <c r="G264" s="184"/>
      <c r="H264" s="43">
        <v>639</v>
      </c>
      <c r="I264" s="184" t="s">
        <v>332</v>
      </c>
      <c r="J264" s="189" t="str">
        <f t="shared" si="66"/>
        <v>Non BAU Mandated Capacity Construction</v>
      </c>
      <c r="K264" s="223"/>
      <c r="L264" s="181"/>
      <c r="M264" s="181"/>
      <c r="N264" s="181"/>
      <c r="O264" s="184"/>
      <c r="P264" s="186"/>
      <c r="Q264" s="199"/>
      <c r="R264" s="191"/>
      <c r="S264" s="219"/>
      <c r="T264" s="199"/>
      <c r="W264" s="182" t="str" cm="1">
        <f t="array" ref="W264">IFERROR(INDEX(A$761:A$954,MATCH(H264,A$761:A$954,0),0),"Save")</f>
        <v>Save</v>
      </c>
    </row>
    <row r="265" spans="1:23" s="189" customFormat="1" hidden="1" x14ac:dyDescent="0.25">
      <c r="A265" s="189" t="str">
        <f t="shared" si="65"/>
        <v>Electricity Supply</v>
      </c>
      <c r="B265" s="189" t="str">
        <f t="shared" si="65"/>
        <v>Non BAU Mandated Capacity Construction</v>
      </c>
      <c r="C265" s="189" t="str">
        <f t="shared" si="65"/>
        <v>Boolean Use Non BAU Mandated Capacity Construction Schedule</v>
      </c>
      <c r="D265" s="191" t="s">
        <v>600</v>
      </c>
      <c r="E265" s="184"/>
      <c r="F265" s="191" t="s">
        <v>601</v>
      </c>
      <c r="G265" s="184"/>
      <c r="H265" s="43">
        <v>640</v>
      </c>
      <c r="I265" s="184" t="s">
        <v>332</v>
      </c>
      <c r="J265" s="189" t="str">
        <f t="shared" si="66"/>
        <v>Non BAU Mandated Capacity Construction</v>
      </c>
      <c r="K265" s="223"/>
      <c r="L265" s="181"/>
      <c r="M265" s="181"/>
      <c r="N265" s="181"/>
      <c r="O265" s="184"/>
      <c r="P265" s="186"/>
      <c r="Q265" s="199"/>
      <c r="R265" s="191"/>
      <c r="S265" s="219"/>
      <c r="T265" s="199"/>
      <c r="W265" s="182" t="str" cm="1">
        <f t="array" ref="W265">IFERROR(INDEX(A$761:A$954,MATCH(H265,A$761:A$954,0),0),"Save")</f>
        <v>Save</v>
      </c>
    </row>
    <row r="266" spans="1:23" s="189" customFormat="1" hidden="1" x14ac:dyDescent="0.25">
      <c r="A266" s="189" t="str">
        <f t="shared" si="65"/>
        <v>Electricity Supply</v>
      </c>
      <c r="B266" s="189" t="str">
        <f t="shared" si="65"/>
        <v>Non BAU Mandated Capacity Construction</v>
      </c>
      <c r="C266" s="189" t="str">
        <f t="shared" si="65"/>
        <v>Boolean Use Non BAU Mandated Capacity Construction Schedule</v>
      </c>
      <c r="D266" s="191" t="s">
        <v>602</v>
      </c>
      <c r="E266" s="184"/>
      <c r="F266" s="191" t="s">
        <v>603</v>
      </c>
      <c r="G266" s="184"/>
      <c r="H266" s="43">
        <v>641</v>
      </c>
      <c r="I266" s="184" t="s">
        <v>332</v>
      </c>
      <c r="J266" s="189" t="str">
        <f t="shared" si="66"/>
        <v>Non BAU Mandated Capacity Construction</v>
      </c>
      <c r="K266" s="223"/>
      <c r="L266" s="181"/>
      <c r="M266" s="181"/>
      <c r="N266" s="181"/>
      <c r="O266" s="184"/>
      <c r="P266" s="186"/>
      <c r="Q266" s="199"/>
      <c r="R266" s="191"/>
      <c r="S266" s="219"/>
      <c r="T266" s="199"/>
      <c r="W266" s="182" t="str" cm="1">
        <f t="array" ref="W266">IFERROR(INDEX(A$761:A$954,MATCH(H266,A$761:A$954,0),0),"Save")</f>
        <v>Save</v>
      </c>
    </row>
    <row r="267" spans="1:23" s="189" customFormat="1" hidden="1" x14ac:dyDescent="0.25">
      <c r="A267" s="189" t="str">
        <f t="shared" si="65"/>
        <v>Electricity Supply</v>
      </c>
      <c r="B267" s="189" t="str">
        <f t="shared" si="65"/>
        <v>Non BAU Mandated Capacity Construction</v>
      </c>
      <c r="C267" s="189" t="str">
        <f t="shared" si="65"/>
        <v>Boolean Use Non BAU Mandated Capacity Construction Schedule</v>
      </c>
      <c r="D267" s="191" t="s">
        <v>604</v>
      </c>
      <c r="E267" s="184"/>
      <c r="F267" s="191" t="s">
        <v>605</v>
      </c>
      <c r="G267" s="184"/>
      <c r="H267" s="43">
        <v>642</v>
      </c>
      <c r="I267" s="184" t="s">
        <v>332</v>
      </c>
      <c r="J267" s="189" t="str">
        <f t="shared" si="66"/>
        <v>Non BAU Mandated Capacity Construction</v>
      </c>
      <c r="K267" s="223"/>
      <c r="L267" s="181"/>
      <c r="M267" s="181"/>
      <c r="N267" s="181"/>
      <c r="O267" s="184"/>
      <c r="P267" s="186"/>
      <c r="Q267" s="199"/>
      <c r="R267" s="191"/>
      <c r="S267" s="219"/>
      <c r="T267" s="199"/>
      <c r="W267" s="182" t="str" cm="1">
        <f t="array" ref="W267">IFERROR(INDEX(A$761:A$954,MATCH(H267,A$761:A$954,0),0),"Save")</f>
        <v>Save</v>
      </c>
    </row>
    <row r="268" spans="1:23" s="189" customFormat="1" hidden="1" x14ac:dyDescent="0.25">
      <c r="A268" s="189" t="str">
        <f t="shared" si="65"/>
        <v>Electricity Supply</v>
      </c>
      <c r="B268" s="189" t="str">
        <f t="shared" si="65"/>
        <v>Non BAU Mandated Capacity Construction</v>
      </c>
      <c r="C268" s="189" t="str">
        <f t="shared" si="65"/>
        <v>Boolean Use Non BAU Mandated Capacity Construction Schedule</v>
      </c>
      <c r="D268" s="191" t="s">
        <v>606</v>
      </c>
      <c r="E268" s="184"/>
      <c r="F268" s="191" t="s">
        <v>607</v>
      </c>
      <c r="G268" s="184"/>
      <c r="H268" s="43">
        <v>643</v>
      </c>
      <c r="I268" s="184" t="s">
        <v>332</v>
      </c>
      <c r="J268" s="189" t="str">
        <f t="shared" si="66"/>
        <v>Non BAU Mandated Capacity Construction</v>
      </c>
      <c r="K268" s="223"/>
      <c r="L268" s="181"/>
      <c r="M268" s="181"/>
      <c r="N268" s="181"/>
      <c r="O268" s="184"/>
      <c r="P268" s="186"/>
      <c r="Q268" s="199"/>
      <c r="R268" s="191"/>
      <c r="S268" s="219"/>
      <c r="T268" s="199"/>
      <c r="W268" s="182" t="str" cm="1">
        <f t="array" ref="W268">IFERROR(INDEX(A$761:A$954,MATCH(H268,A$761:A$954,0),0),"Save")</f>
        <v>Save</v>
      </c>
    </row>
    <row r="269" spans="1:23" s="189" customFormat="1" hidden="1" x14ac:dyDescent="0.25">
      <c r="A269" s="189" t="str">
        <f t="shared" si="65"/>
        <v>Electricity Supply</v>
      </c>
      <c r="B269" s="189" t="str">
        <f t="shared" si="65"/>
        <v>Non BAU Mandated Capacity Construction</v>
      </c>
      <c r="C269" s="189" t="str">
        <f t="shared" si="65"/>
        <v>Boolean Use Non BAU Mandated Capacity Construction Schedule</v>
      </c>
      <c r="D269" s="191" t="s">
        <v>608</v>
      </c>
      <c r="E269" s="184"/>
      <c r="F269" s="191" t="s">
        <v>609</v>
      </c>
      <c r="G269" s="184"/>
      <c r="H269" s="43">
        <v>644</v>
      </c>
      <c r="I269" s="184" t="s">
        <v>332</v>
      </c>
      <c r="J269" s="189" t="str">
        <f t="shared" si="66"/>
        <v>Non BAU Mandated Capacity Construction</v>
      </c>
      <c r="K269" s="223"/>
      <c r="L269" s="181"/>
      <c r="M269" s="181"/>
      <c r="N269" s="181"/>
      <c r="O269" s="184"/>
      <c r="P269" s="186"/>
      <c r="Q269" s="199"/>
      <c r="R269" s="191"/>
      <c r="S269" s="219"/>
      <c r="T269" s="199"/>
      <c r="W269" s="182" t="str" cm="1">
        <f t="array" ref="W269">IFERROR(INDEX(A$761:A$954,MATCH(H269,A$761:A$954,0),0),"Save")</f>
        <v>Save</v>
      </c>
    </row>
    <row r="270" spans="1:23" s="189" customFormat="1" hidden="1" x14ac:dyDescent="0.25">
      <c r="A270" s="189" t="str">
        <f t="shared" si="65"/>
        <v>Electricity Supply</v>
      </c>
      <c r="B270" s="189" t="str">
        <f t="shared" si="65"/>
        <v>Non BAU Mandated Capacity Construction</v>
      </c>
      <c r="C270" s="189" t="str">
        <f t="shared" si="65"/>
        <v>Boolean Use Non BAU Mandated Capacity Construction Schedule</v>
      </c>
      <c r="D270" s="191" t="s">
        <v>611</v>
      </c>
      <c r="E270" s="184"/>
      <c r="F270" s="191" t="s">
        <v>612</v>
      </c>
      <c r="G270" s="184"/>
      <c r="H270" s="43">
        <v>645</v>
      </c>
      <c r="I270" s="184" t="s">
        <v>332</v>
      </c>
      <c r="J270" s="189" t="str">
        <f t="shared" si="66"/>
        <v>Non BAU Mandated Capacity Construction</v>
      </c>
      <c r="K270" s="223"/>
      <c r="L270" s="181"/>
      <c r="M270" s="181"/>
      <c r="N270" s="181"/>
      <c r="O270" s="184"/>
      <c r="P270" s="228" t="s">
        <v>686</v>
      </c>
      <c r="Q270" s="199"/>
      <c r="R270" s="191"/>
      <c r="S270" s="219"/>
      <c r="T270" s="199"/>
      <c r="U270" s="189" t="s">
        <v>687</v>
      </c>
      <c r="W270" s="182" t="str" cm="1">
        <f t="array" ref="W270">IFERROR(INDEX(A$761:A$954,MATCH(H270,A$761:A$954,0),0),"Save")</f>
        <v>Save</v>
      </c>
    </row>
    <row r="271" spans="1:23" s="189" customFormat="1" hidden="1" x14ac:dyDescent="0.25">
      <c r="A271" s="189" t="str">
        <f t="shared" si="65"/>
        <v>Electricity Supply</v>
      </c>
      <c r="B271" s="189" t="str">
        <f t="shared" si="65"/>
        <v>Non BAU Mandated Capacity Construction</v>
      </c>
      <c r="C271" s="189" t="str">
        <f t="shared" si="65"/>
        <v>Boolean Use Non BAU Mandated Capacity Construction Schedule</v>
      </c>
      <c r="D271" s="191" t="s">
        <v>613</v>
      </c>
      <c r="E271" s="184"/>
      <c r="F271" s="191" t="s">
        <v>614</v>
      </c>
      <c r="G271" s="184"/>
      <c r="H271" s="43">
        <v>646</v>
      </c>
      <c r="I271" s="184" t="s">
        <v>332</v>
      </c>
      <c r="J271" s="189" t="str">
        <f t="shared" si="66"/>
        <v>Non BAU Mandated Capacity Construction</v>
      </c>
      <c r="K271" s="223"/>
      <c r="L271" s="181"/>
      <c r="M271" s="181"/>
      <c r="N271" s="181"/>
      <c r="O271" s="184"/>
      <c r="P271" s="186"/>
      <c r="Q271" s="199"/>
      <c r="R271" s="191"/>
      <c r="S271" s="219"/>
      <c r="T271" s="199"/>
      <c r="W271" s="182" t="str" cm="1">
        <f t="array" ref="W271">IFERROR(INDEX(A$761:A$954,MATCH(H271,A$761:A$954,0),0),"Save")</f>
        <v>Save</v>
      </c>
    </row>
    <row r="272" spans="1:23" s="189" customFormat="1" hidden="1" x14ac:dyDescent="0.25">
      <c r="A272" s="189" t="str">
        <f t="shared" si="65"/>
        <v>Electricity Supply</v>
      </c>
      <c r="B272" s="189" t="str">
        <f t="shared" si="65"/>
        <v>Non BAU Mandated Capacity Construction</v>
      </c>
      <c r="C272" s="189" t="str">
        <f t="shared" si="65"/>
        <v>Boolean Use Non BAU Mandated Capacity Construction Schedule</v>
      </c>
      <c r="D272" s="191" t="s">
        <v>615</v>
      </c>
      <c r="E272" s="184"/>
      <c r="F272" s="191" t="s">
        <v>616</v>
      </c>
      <c r="G272" s="184"/>
      <c r="H272" s="43">
        <v>647</v>
      </c>
      <c r="I272" s="184" t="s">
        <v>332</v>
      </c>
      <c r="J272" s="189" t="str">
        <f t="shared" si="66"/>
        <v>Non BAU Mandated Capacity Construction</v>
      </c>
      <c r="K272" s="223"/>
      <c r="L272" s="181"/>
      <c r="M272" s="181"/>
      <c r="N272" s="181"/>
      <c r="O272" s="184"/>
      <c r="P272" s="186"/>
      <c r="Q272" s="199"/>
      <c r="R272" s="191"/>
      <c r="S272" s="219"/>
      <c r="T272" s="199"/>
      <c r="W272" s="182" t="str" cm="1">
        <f t="array" ref="W272">IFERROR(INDEX(A$761:A$954,MATCH(H272,A$761:A$954,0),0),"Save")</f>
        <v>Save</v>
      </c>
    </row>
    <row r="273" spans="1:23" s="189" customFormat="1" hidden="1" x14ac:dyDescent="0.25">
      <c r="A273" s="189" t="str">
        <f t="shared" si="65"/>
        <v>Electricity Supply</v>
      </c>
      <c r="B273" s="189" t="str">
        <f t="shared" si="65"/>
        <v>Non BAU Mandated Capacity Construction</v>
      </c>
      <c r="C273" s="189" t="str">
        <f t="shared" si="65"/>
        <v>Boolean Use Non BAU Mandated Capacity Construction Schedule</v>
      </c>
      <c r="D273" s="191" t="s">
        <v>617</v>
      </c>
      <c r="E273" s="184"/>
      <c r="F273" s="191" t="s">
        <v>618</v>
      </c>
      <c r="G273" s="184"/>
      <c r="H273" s="43">
        <v>648</v>
      </c>
      <c r="I273" s="184" t="s">
        <v>332</v>
      </c>
      <c r="J273" s="189" t="str">
        <f t="shared" si="66"/>
        <v>Non BAU Mandated Capacity Construction</v>
      </c>
      <c r="K273" s="223"/>
      <c r="L273" s="181"/>
      <c r="M273" s="181"/>
      <c r="N273" s="181"/>
      <c r="O273" s="184"/>
      <c r="P273" s="186"/>
      <c r="Q273" s="199"/>
      <c r="R273" s="191"/>
      <c r="S273" s="219"/>
      <c r="T273" s="199"/>
      <c r="W273" s="182" t="str" cm="1">
        <f t="array" ref="W273">IFERROR(INDEX(A$761:A$954,MATCH(H273,A$761:A$954,0),0),"Save")</f>
        <v>Save</v>
      </c>
    </row>
    <row r="274" spans="1:23" s="189" customFormat="1" hidden="1" x14ac:dyDescent="0.25">
      <c r="A274" s="181" t="s">
        <v>575</v>
      </c>
      <c r="B274" s="181" t="s">
        <v>688</v>
      </c>
      <c r="C274" s="181" t="s">
        <v>689</v>
      </c>
      <c r="D274" s="184"/>
      <c r="E274" s="184"/>
      <c r="F274" s="184"/>
      <c r="G274" s="184"/>
      <c r="H274" s="43">
        <v>649</v>
      </c>
      <c r="I274" s="184" t="s">
        <v>332</v>
      </c>
      <c r="J274" s="181" t="s">
        <v>688</v>
      </c>
      <c r="K274" s="181" t="s">
        <v>690</v>
      </c>
      <c r="L274" s="181"/>
      <c r="M274" s="181"/>
      <c r="N274" s="181"/>
      <c r="O274" s="184"/>
      <c r="P274" s="186"/>
      <c r="Q274" s="199"/>
      <c r="R274" s="191"/>
      <c r="S274" s="219"/>
      <c r="T274" s="199"/>
      <c r="W274" s="182" t="str" cm="1">
        <f t="array" ref="W274">IFERROR(INDEX(A$761:A$954,MATCH(H274,A$761:A$954,0),0),"Save")</f>
        <v>Save</v>
      </c>
    </row>
    <row r="275" spans="1:23" s="189" customFormat="1" hidden="1" x14ac:dyDescent="0.25">
      <c r="A275" s="181" t="s">
        <v>575</v>
      </c>
      <c r="B275" s="181" t="s">
        <v>691</v>
      </c>
      <c r="C275" s="181" t="s">
        <v>692</v>
      </c>
      <c r="D275" s="191"/>
      <c r="E275" s="199"/>
      <c r="F275" s="191"/>
      <c r="G275" s="199"/>
      <c r="H275" s="43">
        <v>35</v>
      </c>
      <c r="I275" s="191" t="s">
        <v>332</v>
      </c>
      <c r="J275" s="181" t="s">
        <v>693</v>
      </c>
      <c r="K275" s="223"/>
      <c r="L275" s="203">
        <v>0</v>
      </c>
      <c r="M275" s="181">
        <v>20</v>
      </c>
      <c r="N275" s="181">
        <v>1</v>
      </c>
      <c r="O275" s="191" t="s">
        <v>694</v>
      </c>
      <c r="P275" s="186" t="s">
        <v>695</v>
      </c>
      <c r="Q275" s="184" t="s">
        <v>696</v>
      </c>
      <c r="R275" s="191" t="s">
        <v>697</v>
      </c>
      <c r="S275" s="212" t="s">
        <v>698</v>
      </c>
      <c r="T275" s="191" t="s">
        <v>698</v>
      </c>
      <c r="W275" s="182" t="str" cm="1">
        <f t="array" ref="W275">IFERROR(INDEX(A$761:A$954,MATCH(H275,A$761:A$954,0),0),"Save")</f>
        <v>Save</v>
      </c>
    </row>
    <row r="276" spans="1:23" s="182" customFormat="1" hidden="1" x14ac:dyDescent="0.25">
      <c r="A276" s="182" t="s">
        <v>575</v>
      </c>
      <c r="B276" s="182" t="s">
        <v>699</v>
      </c>
      <c r="C276" s="182" t="s">
        <v>700</v>
      </c>
      <c r="D276" s="191" t="s">
        <v>578</v>
      </c>
      <c r="E276" s="191" t="s">
        <v>701</v>
      </c>
      <c r="F276" s="184"/>
      <c r="G276" s="191"/>
      <c r="H276" s="183">
        <v>650</v>
      </c>
      <c r="I276" s="191" t="s">
        <v>332</v>
      </c>
      <c r="J276" s="182" t="s">
        <v>699</v>
      </c>
      <c r="K276" s="181" t="s">
        <v>702</v>
      </c>
      <c r="L276" s="185"/>
      <c r="M276" s="185"/>
      <c r="N276" s="185"/>
      <c r="O276" s="191"/>
      <c r="P276" s="186"/>
      <c r="Q276" s="191"/>
      <c r="R276" s="191"/>
      <c r="S276" s="212"/>
      <c r="T276" s="191"/>
      <c r="W276" s="182" t="str" cm="1">
        <f t="array" ref="W276">IFERROR(INDEX(A$761:A$954,MATCH(H276,A$761:A$954,0),0),"Save")</f>
        <v>Save</v>
      </c>
    </row>
    <row r="277" spans="1:23" s="182" customFormat="1" hidden="1" x14ac:dyDescent="0.25">
      <c r="A277" s="207" t="str">
        <f t="shared" ref="A277:C296" si="67">A$276</f>
        <v>Electricity Supply</v>
      </c>
      <c r="B277" s="207" t="str">
        <f t="shared" si="67"/>
        <v>Reduce Plant Downtime</v>
      </c>
      <c r="C277" s="207" t="str">
        <f t="shared" si="67"/>
        <v>Percentage Reduction in Plant Downtime</v>
      </c>
      <c r="D277" s="191" t="s">
        <v>578</v>
      </c>
      <c r="E277" s="191" t="s">
        <v>703</v>
      </c>
      <c r="F277" s="184"/>
      <c r="G277" s="191"/>
      <c r="H277" s="183">
        <v>651</v>
      </c>
      <c r="I277" s="191" t="s">
        <v>332</v>
      </c>
      <c r="J277" s="207" t="str">
        <f t="shared" ref="J277:K296" si="68">J$276</f>
        <v>Reduce Plant Downtime</v>
      </c>
      <c r="K277" s="207" t="str">
        <f t="shared" si="68"/>
        <v>elec reduce plant downtime</v>
      </c>
      <c r="L277" s="185"/>
      <c r="M277" s="185"/>
      <c r="N277" s="185"/>
      <c r="O277" s="191"/>
      <c r="P277" s="186"/>
      <c r="Q277" s="191"/>
      <c r="R277" s="191"/>
      <c r="S277" s="212"/>
      <c r="T277" s="191"/>
      <c r="W277" s="182" t="str" cm="1">
        <f t="array" ref="W277">IFERROR(INDEX(A$761:A$954,MATCH(H277,A$761:A$954,0),0),"Save")</f>
        <v>Save</v>
      </c>
    </row>
    <row r="278" spans="1:23" s="182" customFormat="1" hidden="1" x14ac:dyDescent="0.25">
      <c r="A278" s="207" t="str">
        <f t="shared" si="67"/>
        <v>Electricity Supply</v>
      </c>
      <c r="B278" s="207" t="str">
        <f t="shared" si="67"/>
        <v>Reduce Plant Downtime</v>
      </c>
      <c r="C278" s="207" t="str">
        <f t="shared" si="67"/>
        <v>Percentage Reduction in Plant Downtime</v>
      </c>
      <c r="D278" s="191" t="s">
        <v>578</v>
      </c>
      <c r="E278" s="191" t="s">
        <v>704</v>
      </c>
      <c r="F278" s="184"/>
      <c r="G278" s="191"/>
      <c r="H278" s="183">
        <v>652</v>
      </c>
      <c r="I278" s="191" t="s">
        <v>332</v>
      </c>
      <c r="J278" s="207" t="str">
        <f t="shared" si="68"/>
        <v>Reduce Plant Downtime</v>
      </c>
      <c r="K278" s="207" t="str">
        <f t="shared" si="68"/>
        <v>elec reduce plant downtime</v>
      </c>
      <c r="O278" s="191"/>
      <c r="P278" s="186"/>
      <c r="Q278" s="191"/>
      <c r="R278" s="191"/>
      <c r="S278" s="212"/>
      <c r="T278" s="191"/>
      <c r="W278" s="182" t="str" cm="1">
        <f t="array" ref="W278">IFERROR(INDEX(A$761:A$954,MATCH(H278,A$761:A$954,0),0),"Save")</f>
        <v>Save</v>
      </c>
    </row>
    <row r="279" spans="1:23" s="182" customFormat="1" hidden="1" x14ac:dyDescent="0.25">
      <c r="A279" s="207" t="str">
        <f t="shared" si="67"/>
        <v>Electricity Supply</v>
      </c>
      <c r="B279" s="207" t="str">
        <f t="shared" si="67"/>
        <v>Reduce Plant Downtime</v>
      </c>
      <c r="C279" s="207" t="str">
        <f t="shared" si="67"/>
        <v>Percentage Reduction in Plant Downtime</v>
      </c>
      <c r="D279" s="191" t="s">
        <v>585</v>
      </c>
      <c r="E279" s="191" t="s">
        <v>701</v>
      </c>
      <c r="F279" s="191" t="s">
        <v>705</v>
      </c>
      <c r="G279" s="191" t="s">
        <v>586</v>
      </c>
      <c r="H279" s="183">
        <v>141</v>
      </c>
      <c r="I279" s="191" t="s">
        <v>310</v>
      </c>
      <c r="J279" s="207" t="str">
        <f t="shared" si="68"/>
        <v>Reduce Plant Downtime</v>
      </c>
      <c r="K279" s="207" t="str">
        <f t="shared" si="68"/>
        <v>elec reduce plant downtime</v>
      </c>
      <c r="L279" s="185">
        <v>0</v>
      </c>
      <c r="M279" s="185">
        <v>0.6</v>
      </c>
      <c r="N279" s="185">
        <v>0.01</v>
      </c>
      <c r="O279" s="191" t="s">
        <v>706</v>
      </c>
      <c r="P279" s="186" t="s">
        <v>707</v>
      </c>
      <c r="Q279" s="191" t="s">
        <v>708</v>
      </c>
      <c r="R279" s="191" t="s">
        <v>709</v>
      </c>
      <c r="S279" s="212" t="s">
        <v>710</v>
      </c>
      <c r="T279" s="191"/>
      <c r="W279" s="182" t="str" cm="1">
        <f t="array" ref="W279">IFERROR(INDEX(A$761:A$954,MATCH(H279,A$761:A$954,0),0),"Save")</f>
        <v>Save</v>
      </c>
    </row>
    <row r="280" spans="1:23" s="182" customFormat="1" hidden="1" x14ac:dyDescent="0.25">
      <c r="A280" s="207" t="str">
        <f t="shared" si="67"/>
        <v>Electricity Supply</v>
      </c>
      <c r="B280" s="207" t="str">
        <f t="shared" si="67"/>
        <v>Reduce Plant Downtime</v>
      </c>
      <c r="C280" s="207" t="str">
        <f t="shared" si="67"/>
        <v>Percentage Reduction in Plant Downtime</v>
      </c>
      <c r="D280" s="191" t="s">
        <v>585</v>
      </c>
      <c r="E280" s="191" t="s">
        <v>703</v>
      </c>
      <c r="F280" s="191"/>
      <c r="G280" s="191"/>
      <c r="H280" s="183">
        <v>653</v>
      </c>
      <c r="I280" s="191" t="s">
        <v>332</v>
      </c>
      <c r="J280" s="207" t="str">
        <f t="shared" si="68"/>
        <v>Reduce Plant Downtime</v>
      </c>
      <c r="K280" s="207" t="str">
        <f t="shared" si="68"/>
        <v>elec reduce plant downtime</v>
      </c>
      <c r="L280" s="185"/>
      <c r="M280" s="185"/>
      <c r="N280" s="185"/>
      <c r="O280" s="191"/>
      <c r="P280" s="186"/>
      <c r="Q280" s="191"/>
      <c r="R280" s="191"/>
      <c r="S280" s="212"/>
      <c r="T280" s="191"/>
      <c r="W280" s="182" t="str" cm="1">
        <f t="array" ref="W280">IFERROR(INDEX(A$761:A$954,MATCH(H280,A$761:A$954,0),0),"Save")</f>
        <v>Save</v>
      </c>
    </row>
    <row r="281" spans="1:23" s="182" customFormat="1" hidden="1" x14ac:dyDescent="0.25">
      <c r="A281" s="207" t="str">
        <f t="shared" si="67"/>
        <v>Electricity Supply</v>
      </c>
      <c r="B281" s="207" t="str">
        <f t="shared" si="67"/>
        <v>Reduce Plant Downtime</v>
      </c>
      <c r="C281" s="207" t="str">
        <f t="shared" si="67"/>
        <v>Percentage Reduction in Plant Downtime</v>
      </c>
      <c r="D281" s="191" t="s">
        <v>585</v>
      </c>
      <c r="E281" s="191" t="s">
        <v>704</v>
      </c>
      <c r="F281" s="191"/>
      <c r="G281" s="191"/>
      <c r="H281" s="183">
        <v>654</v>
      </c>
      <c r="I281" s="191" t="s">
        <v>332</v>
      </c>
      <c r="J281" s="207" t="str">
        <f t="shared" si="68"/>
        <v>Reduce Plant Downtime</v>
      </c>
      <c r="K281" s="207" t="str">
        <f t="shared" si="68"/>
        <v>elec reduce plant downtime</v>
      </c>
      <c r="O281" s="191"/>
      <c r="P281" s="186"/>
      <c r="Q281" s="191"/>
      <c r="R281" s="191"/>
      <c r="S281" s="212"/>
      <c r="T281" s="191"/>
      <c r="W281" s="182" t="str" cm="1">
        <f t="array" ref="W281">IFERROR(INDEX(A$761:A$954,MATCH(H281,A$761:A$954,0),0),"Save")</f>
        <v>Save</v>
      </c>
    </row>
    <row r="282" spans="1:23" s="182" customFormat="1" hidden="1" x14ac:dyDescent="0.25">
      <c r="A282" s="207" t="str">
        <f t="shared" si="67"/>
        <v>Electricity Supply</v>
      </c>
      <c r="B282" s="207" t="str">
        <f t="shared" si="67"/>
        <v>Reduce Plant Downtime</v>
      </c>
      <c r="C282" s="207" t="str">
        <f t="shared" si="67"/>
        <v>Percentage Reduction in Plant Downtime</v>
      </c>
      <c r="D282" s="191" t="s">
        <v>588</v>
      </c>
      <c r="E282" s="191" t="s">
        <v>701</v>
      </c>
      <c r="F282" s="191"/>
      <c r="G282" s="191"/>
      <c r="H282" s="183">
        <v>655</v>
      </c>
      <c r="I282" s="191" t="s">
        <v>332</v>
      </c>
      <c r="J282" s="207" t="str">
        <f t="shared" si="68"/>
        <v>Reduce Plant Downtime</v>
      </c>
      <c r="K282" s="207" t="str">
        <f t="shared" si="68"/>
        <v>elec reduce plant downtime</v>
      </c>
      <c r="O282" s="191"/>
      <c r="P282" s="186"/>
      <c r="Q282" s="191"/>
      <c r="R282" s="191"/>
      <c r="S282" s="212"/>
      <c r="T282" s="191"/>
      <c r="W282" s="182" t="str" cm="1">
        <f t="array" ref="W282">IFERROR(INDEX(A$761:A$954,MATCH(H282,A$761:A$954,0),0),"Save")</f>
        <v>Save</v>
      </c>
    </row>
    <row r="283" spans="1:23" s="182" customFormat="1" hidden="1" x14ac:dyDescent="0.25">
      <c r="A283" s="207" t="str">
        <f t="shared" si="67"/>
        <v>Electricity Supply</v>
      </c>
      <c r="B283" s="207" t="str">
        <f t="shared" si="67"/>
        <v>Reduce Plant Downtime</v>
      </c>
      <c r="C283" s="207" t="str">
        <f t="shared" si="67"/>
        <v>Percentage Reduction in Plant Downtime</v>
      </c>
      <c r="D283" s="191" t="s">
        <v>588</v>
      </c>
      <c r="E283" s="191" t="s">
        <v>703</v>
      </c>
      <c r="F283" s="191"/>
      <c r="G283" s="191"/>
      <c r="H283" s="183">
        <v>656</v>
      </c>
      <c r="I283" s="191" t="s">
        <v>332</v>
      </c>
      <c r="J283" s="207" t="str">
        <f t="shared" si="68"/>
        <v>Reduce Plant Downtime</v>
      </c>
      <c r="K283" s="207" t="str">
        <f t="shared" si="68"/>
        <v>elec reduce plant downtime</v>
      </c>
      <c r="O283" s="191"/>
      <c r="P283" s="186"/>
      <c r="Q283" s="191"/>
      <c r="R283" s="191"/>
      <c r="S283" s="212"/>
      <c r="T283" s="191"/>
      <c r="W283" s="182" t="str" cm="1">
        <f t="array" ref="W283">IFERROR(INDEX(A$761:A$954,MATCH(H283,A$761:A$954,0),0),"Save")</f>
        <v>Save</v>
      </c>
    </row>
    <row r="284" spans="1:23" s="182" customFormat="1" hidden="1" x14ac:dyDescent="0.25">
      <c r="A284" s="207" t="str">
        <f t="shared" si="67"/>
        <v>Electricity Supply</v>
      </c>
      <c r="B284" s="207" t="str">
        <f t="shared" si="67"/>
        <v>Reduce Plant Downtime</v>
      </c>
      <c r="C284" s="207" t="str">
        <f t="shared" si="67"/>
        <v>Percentage Reduction in Plant Downtime</v>
      </c>
      <c r="D284" s="191" t="s">
        <v>588</v>
      </c>
      <c r="E284" s="191" t="s">
        <v>704</v>
      </c>
      <c r="F284" s="191"/>
      <c r="G284" s="191"/>
      <c r="H284" s="183">
        <v>657</v>
      </c>
      <c r="I284" s="191" t="s">
        <v>332</v>
      </c>
      <c r="J284" s="207" t="str">
        <f t="shared" si="68"/>
        <v>Reduce Plant Downtime</v>
      </c>
      <c r="K284" s="207" t="str">
        <f t="shared" si="68"/>
        <v>elec reduce plant downtime</v>
      </c>
      <c r="O284" s="191"/>
      <c r="P284" s="186"/>
      <c r="Q284" s="191"/>
      <c r="R284" s="191"/>
      <c r="S284" s="212"/>
      <c r="T284" s="191"/>
      <c r="W284" s="182" t="str" cm="1">
        <f t="array" ref="W284">IFERROR(INDEX(A$761:A$954,MATCH(H284,A$761:A$954,0),0),"Save")</f>
        <v>Save</v>
      </c>
    </row>
    <row r="285" spans="1:23" s="182" customFormat="1" hidden="1" x14ac:dyDescent="0.25">
      <c r="A285" s="207" t="str">
        <f t="shared" si="67"/>
        <v>Electricity Supply</v>
      </c>
      <c r="B285" s="207" t="str">
        <f t="shared" si="67"/>
        <v>Reduce Plant Downtime</v>
      </c>
      <c r="C285" s="207" t="str">
        <f t="shared" si="67"/>
        <v>Percentage Reduction in Plant Downtime</v>
      </c>
      <c r="D285" s="191" t="s">
        <v>591</v>
      </c>
      <c r="E285" s="191" t="s">
        <v>701</v>
      </c>
      <c r="F285" s="191"/>
      <c r="G285" s="191"/>
      <c r="H285" s="183">
        <v>658</v>
      </c>
      <c r="I285" s="191" t="s">
        <v>332</v>
      </c>
      <c r="J285" s="207" t="str">
        <f t="shared" si="68"/>
        <v>Reduce Plant Downtime</v>
      </c>
      <c r="K285" s="207" t="str">
        <f t="shared" si="68"/>
        <v>elec reduce plant downtime</v>
      </c>
      <c r="O285" s="191"/>
      <c r="P285" s="186"/>
      <c r="Q285" s="191"/>
      <c r="R285" s="191"/>
      <c r="S285" s="212"/>
      <c r="T285" s="191"/>
      <c r="W285" s="182" t="str" cm="1">
        <f t="array" ref="W285">IFERROR(INDEX(A$761:A$954,MATCH(H285,A$761:A$954,0),0),"Save")</f>
        <v>Save</v>
      </c>
    </row>
    <row r="286" spans="1:23" s="182" customFormat="1" hidden="1" x14ac:dyDescent="0.25">
      <c r="A286" s="207" t="str">
        <f t="shared" si="67"/>
        <v>Electricity Supply</v>
      </c>
      <c r="B286" s="207" t="str">
        <f t="shared" si="67"/>
        <v>Reduce Plant Downtime</v>
      </c>
      <c r="C286" s="207" t="str">
        <f t="shared" si="67"/>
        <v>Percentage Reduction in Plant Downtime</v>
      </c>
      <c r="D286" s="191" t="s">
        <v>591</v>
      </c>
      <c r="E286" s="191" t="s">
        <v>703</v>
      </c>
      <c r="F286" s="191"/>
      <c r="G286" s="191"/>
      <c r="H286" s="183">
        <v>659</v>
      </c>
      <c r="I286" s="191" t="s">
        <v>332</v>
      </c>
      <c r="J286" s="207" t="str">
        <f t="shared" si="68"/>
        <v>Reduce Plant Downtime</v>
      </c>
      <c r="K286" s="207" t="str">
        <f t="shared" si="68"/>
        <v>elec reduce plant downtime</v>
      </c>
      <c r="O286" s="191"/>
      <c r="P286" s="186"/>
      <c r="Q286" s="191"/>
      <c r="R286" s="191"/>
      <c r="S286" s="212"/>
      <c r="T286" s="191"/>
      <c r="W286" s="182" t="str" cm="1">
        <f t="array" ref="W286">IFERROR(INDEX(A$761:A$954,MATCH(H286,A$761:A$954,0),0),"Save")</f>
        <v>Save</v>
      </c>
    </row>
    <row r="287" spans="1:23" s="182" customFormat="1" hidden="1" x14ac:dyDescent="0.25">
      <c r="A287" s="207" t="str">
        <f t="shared" si="67"/>
        <v>Electricity Supply</v>
      </c>
      <c r="B287" s="207" t="str">
        <f t="shared" si="67"/>
        <v>Reduce Plant Downtime</v>
      </c>
      <c r="C287" s="207" t="str">
        <f t="shared" si="67"/>
        <v>Percentage Reduction in Plant Downtime</v>
      </c>
      <c r="D287" s="191" t="s">
        <v>591</v>
      </c>
      <c r="E287" s="191" t="s">
        <v>704</v>
      </c>
      <c r="F287" s="191"/>
      <c r="G287" s="191"/>
      <c r="H287" s="183">
        <v>660</v>
      </c>
      <c r="I287" s="191" t="s">
        <v>332</v>
      </c>
      <c r="J287" s="207" t="str">
        <f t="shared" si="68"/>
        <v>Reduce Plant Downtime</v>
      </c>
      <c r="K287" s="207" t="str">
        <f t="shared" si="68"/>
        <v>elec reduce plant downtime</v>
      </c>
      <c r="O287" s="191"/>
      <c r="P287" s="186"/>
      <c r="Q287" s="191"/>
      <c r="R287" s="191"/>
      <c r="S287" s="212"/>
      <c r="T287" s="191"/>
      <c r="W287" s="182" t="str" cm="1">
        <f t="array" ref="W287">IFERROR(INDEX(A$761:A$954,MATCH(H287,A$761:A$954,0),0),"Save")</f>
        <v>Save</v>
      </c>
    </row>
    <row r="288" spans="1:23" s="182" customFormat="1" hidden="1" x14ac:dyDescent="0.25">
      <c r="A288" s="207" t="str">
        <f t="shared" si="67"/>
        <v>Electricity Supply</v>
      </c>
      <c r="B288" s="207" t="str">
        <f t="shared" si="67"/>
        <v>Reduce Plant Downtime</v>
      </c>
      <c r="C288" s="207" t="str">
        <f t="shared" si="67"/>
        <v>Percentage Reduction in Plant Downtime</v>
      </c>
      <c r="D288" s="191" t="s">
        <v>594</v>
      </c>
      <c r="E288" s="191" t="s">
        <v>701</v>
      </c>
      <c r="F288" s="191"/>
      <c r="G288" s="191"/>
      <c r="H288" s="183">
        <v>661</v>
      </c>
      <c r="I288" s="191" t="s">
        <v>332</v>
      </c>
      <c r="J288" s="207" t="str">
        <f t="shared" si="68"/>
        <v>Reduce Plant Downtime</v>
      </c>
      <c r="K288" s="207" t="str">
        <f t="shared" si="68"/>
        <v>elec reduce plant downtime</v>
      </c>
      <c r="O288" s="191"/>
      <c r="P288" s="186"/>
      <c r="Q288" s="191"/>
      <c r="R288" s="191"/>
      <c r="S288" s="212"/>
      <c r="T288" s="191"/>
      <c r="W288" s="182" t="str" cm="1">
        <f t="array" ref="W288">IFERROR(INDEX(A$761:A$954,MATCH(H288,A$761:A$954,0),0),"Save")</f>
        <v>Save</v>
      </c>
    </row>
    <row r="289" spans="1:23" s="182" customFormat="1" hidden="1" x14ac:dyDescent="0.25">
      <c r="A289" s="207" t="str">
        <f t="shared" si="67"/>
        <v>Electricity Supply</v>
      </c>
      <c r="B289" s="207" t="str">
        <f t="shared" si="67"/>
        <v>Reduce Plant Downtime</v>
      </c>
      <c r="C289" s="207" t="str">
        <f t="shared" si="67"/>
        <v>Percentage Reduction in Plant Downtime</v>
      </c>
      <c r="D289" s="191" t="s">
        <v>594</v>
      </c>
      <c r="E289" s="191" t="s">
        <v>703</v>
      </c>
      <c r="F289" s="191"/>
      <c r="G289" s="191"/>
      <c r="H289" s="183">
        <v>662</v>
      </c>
      <c r="I289" s="191" t="s">
        <v>332</v>
      </c>
      <c r="J289" s="207" t="str">
        <f t="shared" si="68"/>
        <v>Reduce Plant Downtime</v>
      </c>
      <c r="K289" s="207" t="str">
        <f t="shared" si="68"/>
        <v>elec reduce plant downtime</v>
      </c>
      <c r="O289" s="191"/>
      <c r="P289" s="186"/>
      <c r="Q289" s="191"/>
      <c r="R289" s="191"/>
      <c r="S289" s="212"/>
      <c r="T289" s="191"/>
      <c r="W289" s="182" t="str" cm="1">
        <f t="array" ref="W289">IFERROR(INDEX(A$761:A$954,MATCH(H289,A$761:A$954,0),0),"Save")</f>
        <v>Save</v>
      </c>
    </row>
    <row r="290" spans="1:23" s="182" customFormat="1" hidden="1" x14ac:dyDescent="0.25">
      <c r="A290" s="207" t="str">
        <f t="shared" si="67"/>
        <v>Electricity Supply</v>
      </c>
      <c r="B290" s="207" t="str">
        <f t="shared" si="67"/>
        <v>Reduce Plant Downtime</v>
      </c>
      <c r="C290" s="207" t="str">
        <f t="shared" si="67"/>
        <v>Percentage Reduction in Plant Downtime</v>
      </c>
      <c r="D290" s="191" t="s">
        <v>594</v>
      </c>
      <c r="E290" s="191" t="s">
        <v>704</v>
      </c>
      <c r="F290" s="191" t="s">
        <v>711</v>
      </c>
      <c r="G290" s="191" t="s">
        <v>595</v>
      </c>
      <c r="H290" s="183">
        <v>143</v>
      </c>
      <c r="I290" s="191" t="s">
        <v>310</v>
      </c>
      <c r="J290" s="207" t="str">
        <f t="shared" si="68"/>
        <v>Reduce Plant Downtime</v>
      </c>
      <c r="K290" s="207" t="str">
        <f t="shared" si="68"/>
        <v>elec reduce plant downtime</v>
      </c>
      <c r="L290" s="185">
        <v>0</v>
      </c>
      <c r="M290" s="185">
        <v>0.25</v>
      </c>
      <c r="N290" s="185">
        <v>0.01</v>
      </c>
      <c r="O290" s="191" t="s">
        <v>706</v>
      </c>
      <c r="P290" s="186" t="s">
        <v>712</v>
      </c>
      <c r="Q290" s="191" t="s">
        <v>708</v>
      </c>
      <c r="R290" s="191" t="s">
        <v>709</v>
      </c>
      <c r="S290" s="212" t="s">
        <v>713</v>
      </c>
      <c r="T290" s="191"/>
      <c r="W290" s="182" t="str" cm="1">
        <f t="array" ref="W290">IFERROR(INDEX(A$761:A$954,MATCH(H290,A$761:A$954,0),0),"Save")</f>
        <v>Save</v>
      </c>
    </row>
    <row r="291" spans="1:23" s="182" customFormat="1" hidden="1" x14ac:dyDescent="0.25">
      <c r="A291" s="207" t="str">
        <f t="shared" si="67"/>
        <v>Electricity Supply</v>
      </c>
      <c r="B291" s="207" t="str">
        <f t="shared" si="67"/>
        <v>Reduce Plant Downtime</v>
      </c>
      <c r="C291" s="207" t="str">
        <f t="shared" si="67"/>
        <v>Percentage Reduction in Plant Downtime</v>
      </c>
      <c r="D291" s="191" t="s">
        <v>596</v>
      </c>
      <c r="E291" s="191" t="s">
        <v>701</v>
      </c>
      <c r="F291" s="191"/>
      <c r="G291" s="191"/>
      <c r="H291" s="183">
        <v>663</v>
      </c>
      <c r="I291" s="191" t="s">
        <v>332</v>
      </c>
      <c r="J291" s="207" t="str">
        <f t="shared" si="68"/>
        <v>Reduce Plant Downtime</v>
      </c>
      <c r="K291" s="207" t="str">
        <f t="shared" si="68"/>
        <v>elec reduce plant downtime</v>
      </c>
      <c r="O291" s="191"/>
      <c r="P291" s="186"/>
      <c r="Q291" s="191"/>
      <c r="R291" s="191"/>
      <c r="S291" s="212"/>
      <c r="T291" s="191"/>
      <c r="W291" s="182" t="str" cm="1">
        <f t="array" ref="W291">IFERROR(INDEX(A$761:A$954,MATCH(H291,A$761:A$954,0),0),"Save")</f>
        <v>Save</v>
      </c>
    </row>
    <row r="292" spans="1:23" s="182" customFormat="1" hidden="1" x14ac:dyDescent="0.25">
      <c r="A292" s="207" t="str">
        <f t="shared" si="67"/>
        <v>Electricity Supply</v>
      </c>
      <c r="B292" s="207" t="str">
        <f t="shared" si="67"/>
        <v>Reduce Plant Downtime</v>
      </c>
      <c r="C292" s="207" t="str">
        <f t="shared" si="67"/>
        <v>Percentage Reduction in Plant Downtime</v>
      </c>
      <c r="D292" s="191" t="s">
        <v>596</v>
      </c>
      <c r="E292" s="191" t="s">
        <v>703</v>
      </c>
      <c r="F292" s="191"/>
      <c r="G292" s="191"/>
      <c r="H292" s="183">
        <v>664</v>
      </c>
      <c r="I292" s="191" t="s">
        <v>332</v>
      </c>
      <c r="J292" s="207" t="str">
        <f t="shared" si="68"/>
        <v>Reduce Plant Downtime</v>
      </c>
      <c r="K292" s="207" t="str">
        <f t="shared" si="68"/>
        <v>elec reduce plant downtime</v>
      </c>
      <c r="O292" s="191"/>
      <c r="P292" s="186"/>
      <c r="Q292" s="191"/>
      <c r="R292" s="191"/>
      <c r="S292" s="212"/>
      <c r="T292" s="191"/>
      <c r="W292" s="182" t="str" cm="1">
        <f t="array" ref="W292">IFERROR(INDEX(A$761:A$954,MATCH(H292,A$761:A$954,0),0),"Save")</f>
        <v>Save</v>
      </c>
    </row>
    <row r="293" spans="1:23" s="182" customFormat="1" hidden="1" x14ac:dyDescent="0.25">
      <c r="A293" s="207" t="str">
        <f t="shared" si="67"/>
        <v>Electricity Supply</v>
      </c>
      <c r="B293" s="207" t="str">
        <f t="shared" si="67"/>
        <v>Reduce Plant Downtime</v>
      </c>
      <c r="C293" s="207" t="str">
        <f t="shared" si="67"/>
        <v>Percentage Reduction in Plant Downtime</v>
      </c>
      <c r="D293" s="191" t="s">
        <v>596</v>
      </c>
      <c r="E293" s="191" t="s">
        <v>704</v>
      </c>
      <c r="F293" s="191" t="s">
        <v>711</v>
      </c>
      <c r="G293" s="191" t="s">
        <v>597</v>
      </c>
      <c r="H293" s="183">
        <v>144</v>
      </c>
      <c r="I293" s="191" t="s">
        <v>310</v>
      </c>
      <c r="J293" s="207" t="str">
        <f t="shared" si="68"/>
        <v>Reduce Plant Downtime</v>
      </c>
      <c r="K293" s="207" t="str">
        <f t="shared" si="68"/>
        <v>elec reduce plant downtime</v>
      </c>
      <c r="L293" s="185">
        <v>0</v>
      </c>
      <c r="M293" s="185">
        <v>0.3</v>
      </c>
      <c r="N293" s="185">
        <v>0.01</v>
      </c>
      <c r="O293" s="191" t="s">
        <v>706</v>
      </c>
      <c r="P293" s="186" t="s">
        <v>714</v>
      </c>
      <c r="Q293" s="191" t="s">
        <v>708</v>
      </c>
      <c r="R293" s="191" t="s">
        <v>709</v>
      </c>
      <c r="S293" s="212" t="s">
        <v>715</v>
      </c>
      <c r="T293" s="191"/>
      <c r="W293" s="182" t="str" cm="1">
        <f t="array" ref="W293">IFERROR(INDEX(A$761:A$954,MATCH(H293,A$761:A$954,0),0),"Save")</f>
        <v>Save</v>
      </c>
    </row>
    <row r="294" spans="1:23" s="182" customFormat="1" hidden="1" x14ac:dyDescent="0.25">
      <c r="A294" s="207" t="str">
        <f t="shared" si="67"/>
        <v>Electricity Supply</v>
      </c>
      <c r="B294" s="207" t="str">
        <f t="shared" si="67"/>
        <v>Reduce Plant Downtime</v>
      </c>
      <c r="C294" s="207" t="str">
        <f t="shared" si="67"/>
        <v>Percentage Reduction in Plant Downtime</v>
      </c>
      <c r="D294" s="191" t="s">
        <v>598</v>
      </c>
      <c r="E294" s="191" t="s">
        <v>701</v>
      </c>
      <c r="F294" s="191"/>
      <c r="G294" s="191"/>
      <c r="H294" s="183">
        <v>665</v>
      </c>
      <c r="I294" s="191" t="s">
        <v>332</v>
      </c>
      <c r="J294" s="207" t="str">
        <f t="shared" si="68"/>
        <v>Reduce Plant Downtime</v>
      </c>
      <c r="K294" s="207" t="str">
        <f t="shared" si="68"/>
        <v>elec reduce plant downtime</v>
      </c>
      <c r="O294" s="191"/>
      <c r="P294" s="186"/>
      <c r="Q294" s="191"/>
      <c r="R294" s="191"/>
      <c r="S294" s="212"/>
      <c r="T294" s="191"/>
      <c r="W294" s="182" t="str" cm="1">
        <f t="array" ref="W294">IFERROR(INDEX(A$761:A$954,MATCH(H294,A$761:A$954,0),0),"Save")</f>
        <v>Save</v>
      </c>
    </row>
    <row r="295" spans="1:23" s="182" customFormat="1" hidden="1" x14ac:dyDescent="0.25">
      <c r="A295" s="207" t="str">
        <f t="shared" si="67"/>
        <v>Electricity Supply</v>
      </c>
      <c r="B295" s="207" t="str">
        <f t="shared" si="67"/>
        <v>Reduce Plant Downtime</v>
      </c>
      <c r="C295" s="207" t="str">
        <f t="shared" si="67"/>
        <v>Percentage Reduction in Plant Downtime</v>
      </c>
      <c r="D295" s="191" t="s">
        <v>598</v>
      </c>
      <c r="E295" s="191" t="s">
        <v>703</v>
      </c>
      <c r="F295" s="191"/>
      <c r="G295" s="191"/>
      <c r="H295" s="183">
        <v>666</v>
      </c>
      <c r="I295" s="191" t="s">
        <v>332</v>
      </c>
      <c r="J295" s="207" t="str">
        <f t="shared" si="68"/>
        <v>Reduce Plant Downtime</v>
      </c>
      <c r="K295" s="207" t="str">
        <f t="shared" si="68"/>
        <v>elec reduce plant downtime</v>
      </c>
      <c r="O295" s="191"/>
      <c r="P295" s="186"/>
      <c r="Q295" s="191"/>
      <c r="R295" s="191"/>
      <c r="S295" s="212"/>
      <c r="T295" s="191"/>
      <c r="W295" s="182" t="str" cm="1">
        <f t="array" ref="W295">IFERROR(INDEX(A$761:A$954,MATCH(H295,A$761:A$954,0),0),"Save")</f>
        <v>Save</v>
      </c>
    </row>
    <row r="296" spans="1:23" s="182" customFormat="1" hidden="1" x14ac:dyDescent="0.25">
      <c r="A296" s="207" t="str">
        <f t="shared" si="67"/>
        <v>Electricity Supply</v>
      </c>
      <c r="B296" s="207" t="str">
        <f t="shared" si="67"/>
        <v>Reduce Plant Downtime</v>
      </c>
      <c r="C296" s="207" t="str">
        <f t="shared" si="67"/>
        <v>Percentage Reduction in Plant Downtime</v>
      </c>
      <c r="D296" s="191" t="s">
        <v>598</v>
      </c>
      <c r="E296" s="191" t="s">
        <v>704</v>
      </c>
      <c r="F296" s="191"/>
      <c r="G296" s="191"/>
      <c r="H296" s="183">
        <v>667</v>
      </c>
      <c r="I296" s="191" t="s">
        <v>332</v>
      </c>
      <c r="J296" s="207" t="str">
        <f t="shared" si="68"/>
        <v>Reduce Plant Downtime</v>
      </c>
      <c r="K296" s="207" t="str">
        <f t="shared" si="68"/>
        <v>elec reduce plant downtime</v>
      </c>
      <c r="O296" s="191"/>
      <c r="P296" s="186"/>
      <c r="Q296" s="191"/>
      <c r="R296" s="191"/>
      <c r="S296" s="212"/>
      <c r="T296" s="191"/>
      <c r="W296" s="182" t="str" cm="1">
        <f t="array" ref="W296">IFERROR(INDEX(A$761:A$954,MATCH(H296,A$761:A$954,0),0),"Save")</f>
        <v>Save</v>
      </c>
    </row>
    <row r="297" spans="1:23" s="182" customFormat="1" hidden="1" x14ac:dyDescent="0.25">
      <c r="A297" s="207" t="str">
        <f t="shared" ref="A297:C320" si="69">A$276</f>
        <v>Electricity Supply</v>
      </c>
      <c r="B297" s="207" t="str">
        <f t="shared" si="69"/>
        <v>Reduce Plant Downtime</v>
      </c>
      <c r="C297" s="207" t="str">
        <f t="shared" si="69"/>
        <v>Percentage Reduction in Plant Downtime</v>
      </c>
      <c r="D297" s="191" t="s">
        <v>600</v>
      </c>
      <c r="E297" s="191" t="s">
        <v>701</v>
      </c>
      <c r="F297" s="191"/>
      <c r="G297" s="191"/>
      <c r="H297" s="183">
        <v>668</v>
      </c>
      <c r="I297" s="191" t="s">
        <v>332</v>
      </c>
      <c r="J297" s="207" t="str">
        <f t="shared" ref="J297:K310" si="70">J$276</f>
        <v>Reduce Plant Downtime</v>
      </c>
      <c r="K297" s="207" t="str">
        <f t="shared" si="70"/>
        <v>elec reduce plant downtime</v>
      </c>
      <c r="O297" s="191"/>
      <c r="P297" s="186"/>
      <c r="Q297" s="191"/>
      <c r="R297" s="191"/>
      <c r="S297" s="212"/>
      <c r="T297" s="191"/>
      <c r="W297" s="182" t="str" cm="1">
        <f t="array" ref="W297">IFERROR(INDEX(A$761:A$954,MATCH(H297,A$761:A$954,0),0),"Save")</f>
        <v>Save</v>
      </c>
    </row>
    <row r="298" spans="1:23" s="182" customFormat="1" hidden="1" x14ac:dyDescent="0.25">
      <c r="A298" s="207" t="str">
        <f t="shared" si="69"/>
        <v>Electricity Supply</v>
      </c>
      <c r="B298" s="207" t="str">
        <f t="shared" si="69"/>
        <v>Reduce Plant Downtime</v>
      </c>
      <c r="C298" s="207" t="str">
        <f t="shared" si="69"/>
        <v>Percentage Reduction in Plant Downtime</v>
      </c>
      <c r="D298" s="191" t="s">
        <v>600</v>
      </c>
      <c r="E298" s="191" t="s">
        <v>703</v>
      </c>
      <c r="F298" s="191"/>
      <c r="G298" s="191"/>
      <c r="H298" s="183">
        <v>669</v>
      </c>
      <c r="I298" s="191" t="s">
        <v>332</v>
      </c>
      <c r="J298" s="207" t="str">
        <f t="shared" si="70"/>
        <v>Reduce Plant Downtime</v>
      </c>
      <c r="K298" s="207" t="str">
        <f t="shared" si="70"/>
        <v>elec reduce plant downtime</v>
      </c>
      <c r="O298" s="191"/>
      <c r="P298" s="186"/>
      <c r="Q298" s="191"/>
      <c r="R298" s="191"/>
      <c r="S298" s="212"/>
      <c r="T298" s="191"/>
      <c r="W298" s="182" t="str" cm="1">
        <f t="array" ref="W298">IFERROR(INDEX(A$761:A$954,MATCH(H298,A$761:A$954,0),0),"Save")</f>
        <v>Save</v>
      </c>
    </row>
    <row r="299" spans="1:23" s="182" customFormat="1" hidden="1" x14ac:dyDescent="0.25">
      <c r="A299" s="207" t="str">
        <f t="shared" si="69"/>
        <v>Electricity Supply</v>
      </c>
      <c r="B299" s="207" t="str">
        <f t="shared" si="69"/>
        <v>Reduce Plant Downtime</v>
      </c>
      <c r="C299" s="207" t="str">
        <f t="shared" si="69"/>
        <v>Percentage Reduction in Plant Downtime</v>
      </c>
      <c r="D299" s="191" t="s">
        <v>600</v>
      </c>
      <c r="E299" s="191" t="s">
        <v>704</v>
      </c>
      <c r="F299" s="191"/>
      <c r="G299" s="191"/>
      <c r="H299" s="183">
        <v>670</v>
      </c>
      <c r="I299" s="191" t="s">
        <v>332</v>
      </c>
      <c r="J299" s="207" t="str">
        <f t="shared" si="70"/>
        <v>Reduce Plant Downtime</v>
      </c>
      <c r="K299" s="207" t="str">
        <f t="shared" si="70"/>
        <v>elec reduce plant downtime</v>
      </c>
      <c r="O299" s="191"/>
      <c r="P299" s="186"/>
      <c r="Q299" s="191"/>
      <c r="R299" s="191"/>
      <c r="S299" s="212"/>
      <c r="T299" s="191"/>
      <c r="W299" s="182" t="str" cm="1">
        <f t="array" ref="W299">IFERROR(INDEX(A$761:A$954,MATCH(H299,A$761:A$954,0),0),"Save")</f>
        <v>Save</v>
      </c>
    </row>
    <row r="300" spans="1:23" s="182" customFormat="1" hidden="1" x14ac:dyDescent="0.25">
      <c r="A300" s="207" t="str">
        <f t="shared" si="69"/>
        <v>Electricity Supply</v>
      </c>
      <c r="B300" s="207" t="str">
        <f t="shared" si="69"/>
        <v>Reduce Plant Downtime</v>
      </c>
      <c r="C300" s="207" t="str">
        <f t="shared" si="69"/>
        <v>Percentage Reduction in Plant Downtime</v>
      </c>
      <c r="D300" s="191" t="s">
        <v>604</v>
      </c>
      <c r="E300" s="191" t="s">
        <v>701</v>
      </c>
      <c r="F300" s="191"/>
      <c r="G300" s="191"/>
      <c r="H300" s="183">
        <v>671</v>
      </c>
      <c r="I300" s="191" t="s">
        <v>332</v>
      </c>
      <c r="J300" s="207" t="str">
        <f t="shared" si="70"/>
        <v>Reduce Plant Downtime</v>
      </c>
      <c r="K300" s="207" t="str">
        <f t="shared" si="70"/>
        <v>elec reduce plant downtime</v>
      </c>
      <c r="O300" s="191"/>
      <c r="P300" s="186"/>
      <c r="Q300" s="191"/>
      <c r="R300" s="191"/>
      <c r="S300" s="212"/>
      <c r="T300" s="191"/>
      <c r="W300" s="182" t="str" cm="1">
        <f t="array" ref="W300">IFERROR(INDEX(A$761:A$954,MATCH(H300,A$761:A$954,0),0),"Save")</f>
        <v>Save</v>
      </c>
    </row>
    <row r="301" spans="1:23" s="182" customFormat="1" hidden="1" x14ac:dyDescent="0.25">
      <c r="A301" s="207" t="str">
        <f t="shared" si="69"/>
        <v>Electricity Supply</v>
      </c>
      <c r="B301" s="207" t="str">
        <f t="shared" si="69"/>
        <v>Reduce Plant Downtime</v>
      </c>
      <c r="C301" s="207" t="str">
        <f t="shared" si="69"/>
        <v>Percentage Reduction in Plant Downtime</v>
      </c>
      <c r="D301" s="191" t="s">
        <v>604</v>
      </c>
      <c r="E301" s="191" t="s">
        <v>703</v>
      </c>
      <c r="F301" s="191"/>
      <c r="G301" s="191"/>
      <c r="H301" s="183">
        <v>672</v>
      </c>
      <c r="I301" s="191" t="s">
        <v>332</v>
      </c>
      <c r="J301" s="207" t="str">
        <f t="shared" si="70"/>
        <v>Reduce Plant Downtime</v>
      </c>
      <c r="K301" s="207" t="str">
        <f t="shared" si="70"/>
        <v>elec reduce plant downtime</v>
      </c>
      <c r="O301" s="191"/>
      <c r="P301" s="186"/>
      <c r="Q301" s="191"/>
      <c r="R301" s="191"/>
      <c r="S301" s="212"/>
      <c r="T301" s="191"/>
      <c r="W301" s="182" t="str" cm="1">
        <f t="array" ref="W301">IFERROR(INDEX(A$761:A$954,MATCH(H301,A$761:A$954,0),0),"Save")</f>
        <v>Save</v>
      </c>
    </row>
    <row r="302" spans="1:23" s="182" customFormat="1" hidden="1" x14ac:dyDescent="0.25">
      <c r="A302" s="207" t="str">
        <f t="shared" si="69"/>
        <v>Electricity Supply</v>
      </c>
      <c r="B302" s="207" t="str">
        <f t="shared" si="69"/>
        <v>Reduce Plant Downtime</v>
      </c>
      <c r="C302" s="207" t="str">
        <f t="shared" si="69"/>
        <v>Percentage Reduction in Plant Downtime</v>
      </c>
      <c r="D302" s="191" t="s">
        <v>604</v>
      </c>
      <c r="E302" s="191" t="s">
        <v>704</v>
      </c>
      <c r="F302" s="191"/>
      <c r="G302" s="191"/>
      <c r="H302" s="183">
        <v>673</v>
      </c>
      <c r="I302" s="191" t="s">
        <v>332</v>
      </c>
      <c r="J302" s="207" t="str">
        <f t="shared" si="70"/>
        <v>Reduce Plant Downtime</v>
      </c>
      <c r="K302" s="207" t="str">
        <f t="shared" si="70"/>
        <v>elec reduce plant downtime</v>
      </c>
      <c r="O302" s="191"/>
      <c r="P302" s="186"/>
      <c r="Q302" s="191"/>
      <c r="R302" s="191"/>
      <c r="S302" s="212"/>
      <c r="T302" s="191"/>
      <c r="W302" s="182" t="str" cm="1">
        <f t="array" ref="W302">IFERROR(INDEX(A$761:A$954,MATCH(H302,A$761:A$954,0),0),"Save")</f>
        <v>Save</v>
      </c>
    </row>
    <row r="303" spans="1:23" s="182" customFormat="1" hidden="1" x14ac:dyDescent="0.25">
      <c r="A303" s="207" t="str">
        <f t="shared" si="69"/>
        <v>Electricity Supply</v>
      </c>
      <c r="B303" s="207" t="str">
        <f t="shared" si="69"/>
        <v>Reduce Plant Downtime</v>
      </c>
      <c r="C303" s="207" t="str">
        <f t="shared" si="69"/>
        <v>Percentage Reduction in Plant Downtime</v>
      </c>
      <c r="D303" s="191" t="s">
        <v>606</v>
      </c>
      <c r="E303" s="191" t="s">
        <v>701</v>
      </c>
      <c r="F303" s="191"/>
      <c r="G303" s="191"/>
      <c r="H303" s="183">
        <v>674</v>
      </c>
      <c r="I303" s="191" t="s">
        <v>332</v>
      </c>
      <c r="J303" s="207" t="str">
        <f t="shared" si="70"/>
        <v>Reduce Plant Downtime</v>
      </c>
      <c r="K303" s="207" t="str">
        <f t="shared" si="70"/>
        <v>elec reduce plant downtime</v>
      </c>
      <c r="O303" s="191"/>
      <c r="P303" s="186"/>
      <c r="Q303" s="191"/>
      <c r="R303" s="191"/>
      <c r="S303" s="212"/>
      <c r="T303" s="191"/>
      <c r="W303" s="182" t="str" cm="1">
        <f t="array" ref="W303">IFERROR(INDEX(A$761:A$954,MATCH(H303,A$761:A$954,0),0),"Save")</f>
        <v>Save</v>
      </c>
    </row>
    <row r="304" spans="1:23" s="182" customFormat="1" hidden="1" x14ac:dyDescent="0.25">
      <c r="A304" s="207" t="str">
        <f t="shared" si="69"/>
        <v>Electricity Supply</v>
      </c>
      <c r="B304" s="207" t="str">
        <f t="shared" si="69"/>
        <v>Reduce Plant Downtime</v>
      </c>
      <c r="C304" s="207" t="str">
        <f t="shared" si="69"/>
        <v>Percentage Reduction in Plant Downtime</v>
      </c>
      <c r="D304" s="191" t="s">
        <v>606</v>
      </c>
      <c r="E304" s="191" t="s">
        <v>703</v>
      </c>
      <c r="F304" s="191"/>
      <c r="G304" s="191"/>
      <c r="H304" s="183">
        <v>675</v>
      </c>
      <c r="I304" s="191" t="s">
        <v>332</v>
      </c>
      <c r="J304" s="207" t="str">
        <f t="shared" si="70"/>
        <v>Reduce Plant Downtime</v>
      </c>
      <c r="K304" s="207" t="str">
        <f t="shared" si="70"/>
        <v>elec reduce plant downtime</v>
      </c>
      <c r="O304" s="191"/>
      <c r="P304" s="186"/>
      <c r="Q304" s="191"/>
      <c r="R304" s="191"/>
      <c r="S304" s="212"/>
      <c r="T304" s="191"/>
      <c r="W304" s="182" t="str" cm="1">
        <f t="array" ref="W304">IFERROR(INDEX(A$761:A$954,MATCH(H304,A$761:A$954,0),0),"Save")</f>
        <v>Save</v>
      </c>
    </row>
    <row r="305" spans="1:23" s="182" customFormat="1" hidden="1" x14ac:dyDescent="0.25">
      <c r="A305" s="207" t="str">
        <f t="shared" si="69"/>
        <v>Electricity Supply</v>
      </c>
      <c r="B305" s="207" t="str">
        <f t="shared" si="69"/>
        <v>Reduce Plant Downtime</v>
      </c>
      <c r="C305" s="207" t="str">
        <f t="shared" si="69"/>
        <v>Percentage Reduction in Plant Downtime</v>
      </c>
      <c r="D305" s="191" t="s">
        <v>606</v>
      </c>
      <c r="E305" s="191" t="s">
        <v>704</v>
      </c>
      <c r="F305" s="191"/>
      <c r="G305" s="191"/>
      <c r="H305" s="183">
        <v>676</v>
      </c>
      <c r="I305" s="191" t="s">
        <v>332</v>
      </c>
      <c r="J305" s="207" t="str">
        <f t="shared" si="70"/>
        <v>Reduce Plant Downtime</v>
      </c>
      <c r="K305" s="207" t="str">
        <f t="shared" si="70"/>
        <v>elec reduce plant downtime</v>
      </c>
      <c r="O305" s="191"/>
      <c r="P305" s="186"/>
      <c r="Q305" s="191"/>
      <c r="R305" s="191"/>
      <c r="S305" s="212"/>
      <c r="T305" s="191"/>
      <c r="W305" s="182" t="str" cm="1">
        <f t="array" ref="W305">IFERROR(INDEX(A$761:A$954,MATCH(H305,A$761:A$954,0),0),"Save")</f>
        <v>Save</v>
      </c>
    </row>
    <row r="306" spans="1:23" s="182" customFormat="1" hidden="1" x14ac:dyDescent="0.25">
      <c r="A306" s="207" t="str">
        <f t="shared" si="69"/>
        <v>Electricity Supply</v>
      </c>
      <c r="B306" s="207" t="str">
        <f t="shared" si="69"/>
        <v>Reduce Plant Downtime</v>
      </c>
      <c r="C306" s="207" t="str">
        <f t="shared" si="69"/>
        <v>Percentage Reduction in Plant Downtime</v>
      </c>
      <c r="D306" s="191" t="s">
        <v>608</v>
      </c>
      <c r="E306" s="191" t="s">
        <v>701</v>
      </c>
      <c r="F306" s="191"/>
      <c r="G306" s="191"/>
      <c r="H306" s="183">
        <v>677</v>
      </c>
      <c r="I306" s="191" t="s">
        <v>332</v>
      </c>
      <c r="J306" s="207" t="str">
        <f t="shared" si="70"/>
        <v>Reduce Plant Downtime</v>
      </c>
      <c r="K306" s="207" t="str">
        <f t="shared" si="70"/>
        <v>elec reduce plant downtime</v>
      </c>
      <c r="L306" s="190"/>
      <c r="M306" s="190"/>
      <c r="N306" s="190"/>
      <c r="O306" s="199"/>
      <c r="P306" s="186"/>
      <c r="Q306" s="191"/>
      <c r="R306" s="191"/>
      <c r="S306" s="212"/>
      <c r="T306" s="191"/>
      <c r="W306" s="182" t="str" cm="1">
        <f t="array" ref="W306">IFERROR(INDEX(A$761:A$954,MATCH(H306,A$761:A$954,0),0),"Save")</f>
        <v>Save</v>
      </c>
    </row>
    <row r="307" spans="1:23" s="182" customFormat="1" hidden="1" x14ac:dyDescent="0.25">
      <c r="A307" s="207" t="str">
        <f t="shared" si="69"/>
        <v>Electricity Supply</v>
      </c>
      <c r="B307" s="207" t="str">
        <f t="shared" si="69"/>
        <v>Reduce Plant Downtime</v>
      </c>
      <c r="C307" s="207" t="str">
        <f t="shared" si="69"/>
        <v>Percentage Reduction in Plant Downtime</v>
      </c>
      <c r="D307" s="191" t="s">
        <v>608</v>
      </c>
      <c r="E307" s="191" t="s">
        <v>703</v>
      </c>
      <c r="F307" s="191"/>
      <c r="G307" s="191"/>
      <c r="H307" s="183">
        <v>678</v>
      </c>
      <c r="I307" s="191" t="s">
        <v>332</v>
      </c>
      <c r="J307" s="207" t="str">
        <f t="shared" si="70"/>
        <v>Reduce Plant Downtime</v>
      </c>
      <c r="K307" s="207" t="str">
        <f t="shared" si="70"/>
        <v>elec reduce plant downtime</v>
      </c>
      <c r="L307" s="190"/>
      <c r="M307" s="190"/>
      <c r="N307" s="190"/>
      <c r="O307" s="199"/>
      <c r="P307" s="186"/>
      <c r="Q307" s="191"/>
      <c r="R307" s="191"/>
      <c r="S307" s="212"/>
      <c r="T307" s="191"/>
      <c r="W307" s="182" t="str" cm="1">
        <f t="array" ref="W307">IFERROR(INDEX(A$761:A$954,MATCH(H307,A$761:A$954,0),0),"Save")</f>
        <v>Save</v>
      </c>
    </row>
    <row r="308" spans="1:23" s="182" customFormat="1" hidden="1" x14ac:dyDescent="0.25">
      <c r="A308" s="207" t="str">
        <f t="shared" si="69"/>
        <v>Electricity Supply</v>
      </c>
      <c r="B308" s="207" t="str">
        <f t="shared" si="69"/>
        <v>Reduce Plant Downtime</v>
      </c>
      <c r="C308" s="207" t="str">
        <f t="shared" si="69"/>
        <v>Percentage Reduction in Plant Downtime</v>
      </c>
      <c r="D308" s="191" t="s">
        <v>608</v>
      </c>
      <c r="E308" s="191" t="s">
        <v>704</v>
      </c>
      <c r="F308" s="191"/>
      <c r="G308" s="191"/>
      <c r="H308" s="183">
        <v>679</v>
      </c>
      <c r="I308" s="191" t="s">
        <v>332</v>
      </c>
      <c r="J308" s="207" t="str">
        <f t="shared" si="70"/>
        <v>Reduce Plant Downtime</v>
      </c>
      <c r="K308" s="207" t="str">
        <f t="shared" si="70"/>
        <v>elec reduce plant downtime</v>
      </c>
      <c r="L308" s="190"/>
      <c r="M308" s="190"/>
      <c r="N308" s="190"/>
      <c r="O308" s="199"/>
      <c r="P308" s="186"/>
      <c r="Q308" s="191"/>
      <c r="R308" s="191"/>
      <c r="S308" s="212"/>
      <c r="T308" s="191"/>
      <c r="W308" s="182" t="str" cm="1">
        <f t="array" ref="W308">IFERROR(INDEX(A$761:A$954,MATCH(H308,A$761:A$954,0),0),"Save")</f>
        <v>Save</v>
      </c>
    </row>
    <row r="309" spans="1:23" s="182" customFormat="1" hidden="1" x14ac:dyDescent="0.25">
      <c r="A309" s="207" t="str">
        <f t="shared" si="69"/>
        <v>Electricity Supply</v>
      </c>
      <c r="B309" s="207" t="str">
        <f t="shared" si="69"/>
        <v>Reduce Plant Downtime</v>
      </c>
      <c r="C309" s="207" t="str">
        <f t="shared" si="69"/>
        <v>Percentage Reduction in Plant Downtime</v>
      </c>
      <c r="D309" s="191" t="s">
        <v>611</v>
      </c>
      <c r="E309" s="191" t="s">
        <v>701</v>
      </c>
      <c r="F309" s="191"/>
      <c r="G309" s="191"/>
      <c r="H309" s="183">
        <v>680</v>
      </c>
      <c r="I309" s="191" t="s">
        <v>332</v>
      </c>
      <c r="J309" s="207" t="str">
        <f t="shared" si="70"/>
        <v>Reduce Plant Downtime</v>
      </c>
      <c r="K309" s="207" t="str">
        <f t="shared" si="70"/>
        <v>elec reduce plant downtime</v>
      </c>
      <c r="L309" s="190"/>
      <c r="M309" s="190"/>
      <c r="N309" s="190"/>
      <c r="O309" s="199"/>
      <c r="P309" s="186"/>
      <c r="Q309" s="191"/>
      <c r="R309" s="191"/>
      <c r="S309" s="212"/>
      <c r="T309" s="191"/>
      <c r="W309" s="182" t="str" cm="1">
        <f t="array" ref="W309">IFERROR(INDEX(A$761:A$954,MATCH(H309,A$761:A$954,0),0),"Save")</f>
        <v>Save</v>
      </c>
    </row>
    <row r="310" spans="1:23" s="182" customFormat="1" hidden="1" x14ac:dyDescent="0.25">
      <c r="A310" s="207" t="str">
        <f t="shared" si="69"/>
        <v>Electricity Supply</v>
      </c>
      <c r="B310" s="207" t="str">
        <f t="shared" si="69"/>
        <v>Reduce Plant Downtime</v>
      </c>
      <c r="C310" s="207" t="str">
        <f t="shared" si="69"/>
        <v>Percentage Reduction in Plant Downtime</v>
      </c>
      <c r="D310" s="191" t="s">
        <v>611</v>
      </c>
      <c r="E310" s="191" t="s">
        <v>703</v>
      </c>
      <c r="F310" s="191"/>
      <c r="G310" s="191"/>
      <c r="H310" s="183">
        <v>681</v>
      </c>
      <c r="I310" s="191" t="s">
        <v>332</v>
      </c>
      <c r="J310" s="207" t="str">
        <f t="shared" si="70"/>
        <v>Reduce Plant Downtime</v>
      </c>
      <c r="K310" s="207" t="str">
        <f t="shared" si="70"/>
        <v>elec reduce plant downtime</v>
      </c>
      <c r="L310" s="190"/>
      <c r="M310" s="190"/>
      <c r="N310" s="190"/>
      <c r="O310" s="199"/>
      <c r="P310" s="186"/>
      <c r="Q310" s="191"/>
      <c r="R310" s="191"/>
      <c r="S310" s="212"/>
      <c r="T310" s="191"/>
      <c r="W310" s="182" t="str" cm="1">
        <f t="array" ref="W310">IFERROR(INDEX(A$761:A$954,MATCH(H310,A$761:A$954,0),0),"Save")</f>
        <v>Save</v>
      </c>
    </row>
    <row r="311" spans="1:23" s="182" customFormat="1" hidden="1" x14ac:dyDescent="0.25">
      <c r="A311" s="207" t="str">
        <f t="shared" si="69"/>
        <v>Electricity Supply</v>
      </c>
      <c r="B311" s="207" t="str">
        <f t="shared" si="69"/>
        <v>Reduce Plant Downtime</v>
      </c>
      <c r="C311" s="207" t="str">
        <f t="shared" si="69"/>
        <v>Percentage Reduction in Plant Downtime</v>
      </c>
      <c r="D311" s="191" t="s">
        <v>611</v>
      </c>
      <c r="E311" s="191" t="s">
        <v>704</v>
      </c>
      <c r="F311" s="191" t="s">
        <v>711</v>
      </c>
      <c r="G311" s="191" t="s">
        <v>612</v>
      </c>
      <c r="H311" s="183">
        <v>182</v>
      </c>
      <c r="I311" s="191" t="s">
        <v>310</v>
      </c>
      <c r="J311" s="207" t="str">
        <f t="shared" ref="J311:J320" si="71">J$276</f>
        <v>Reduce Plant Downtime</v>
      </c>
      <c r="K311" s="189" t="str">
        <f t="shared" ref="K311:K320" si="72">K$279</f>
        <v>elec reduce plant downtime</v>
      </c>
      <c r="L311" s="185">
        <v>0</v>
      </c>
      <c r="M311" s="185">
        <v>0.25</v>
      </c>
      <c r="N311" s="185">
        <v>0.01</v>
      </c>
      <c r="O311" s="191" t="s">
        <v>706</v>
      </c>
      <c r="P311" s="186" t="s">
        <v>716</v>
      </c>
      <c r="Q311" s="191" t="s">
        <v>708</v>
      </c>
      <c r="R311" s="191" t="s">
        <v>709</v>
      </c>
      <c r="S311" s="212" t="s">
        <v>713</v>
      </c>
      <c r="T311" s="191"/>
      <c r="W311" s="182" t="str" cm="1">
        <f t="array" ref="W311">IFERROR(INDEX(A$761:A$954,MATCH(H311,A$761:A$954,0),0),"Save")</f>
        <v>Save</v>
      </c>
    </row>
    <row r="312" spans="1:23" s="182" customFormat="1" hidden="1" x14ac:dyDescent="0.25">
      <c r="A312" s="207" t="str">
        <f t="shared" si="69"/>
        <v>Electricity Supply</v>
      </c>
      <c r="B312" s="207" t="str">
        <f t="shared" si="69"/>
        <v>Reduce Plant Downtime</v>
      </c>
      <c r="C312" s="207" t="str">
        <f t="shared" si="69"/>
        <v>Percentage Reduction in Plant Downtime</v>
      </c>
      <c r="D312" s="191" t="s">
        <v>613</v>
      </c>
      <c r="E312" s="191" t="s">
        <v>701</v>
      </c>
      <c r="G312" s="191"/>
      <c r="H312" s="183">
        <v>682</v>
      </c>
      <c r="I312" s="191" t="s">
        <v>332</v>
      </c>
      <c r="J312" s="207" t="str">
        <f t="shared" si="71"/>
        <v>Reduce Plant Downtime</v>
      </c>
      <c r="K312" s="189" t="str">
        <f t="shared" si="72"/>
        <v>elec reduce plant downtime</v>
      </c>
      <c r="L312" s="185"/>
      <c r="M312" s="185"/>
      <c r="N312" s="185"/>
      <c r="O312" s="191"/>
      <c r="P312" s="186"/>
      <c r="Q312" s="191"/>
      <c r="R312" s="191"/>
      <c r="S312" s="212"/>
      <c r="T312" s="191"/>
      <c r="W312" s="182" t="str" cm="1">
        <f t="array" ref="W312">IFERROR(INDEX(A$761:A$954,MATCH(H312,A$761:A$954,0),0),"Save")</f>
        <v>Save</v>
      </c>
    </row>
    <row r="313" spans="1:23" s="182" customFormat="1" hidden="1" x14ac:dyDescent="0.25">
      <c r="A313" s="207" t="str">
        <f t="shared" si="69"/>
        <v>Electricity Supply</v>
      </c>
      <c r="B313" s="207" t="str">
        <f t="shared" si="69"/>
        <v>Reduce Plant Downtime</v>
      </c>
      <c r="C313" s="207" t="str">
        <f t="shared" si="69"/>
        <v>Percentage Reduction in Plant Downtime</v>
      </c>
      <c r="D313" s="191" t="s">
        <v>613</v>
      </c>
      <c r="E313" s="191" t="s">
        <v>703</v>
      </c>
      <c r="H313" s="183">
        <v>683</v>
      </c>
      <c r="I313" s="191" t="s">
        <v>332</v>
      </c>
      <c r="J313" s="207" t="str">
        <f t="shared" si="71"/>
        <v>Reduce Plant Downtime</v>
      </c>
      <c r="K313" s="189" t="str">
        <f t="shared" si="72"/>
        <v>elec reduce plant downtime</v>
      </c>
      <c r="L313" s="185"/>
      <c r="M313" s="185"/>
      <c r="N313" s="185"/>
      <c r="O313" s="191"/>
      <c r="P313" s="186"/>
      <c r="Q313" s="191"/>
      <c r="R313" s="191"/>
      <c r="S313" s="212"/>
      <c r="T313" s="191"/>
      <c r="W313" s="182" t="str" cm="1">
        <f t="array" ref="W313">IFERROR(INDEX(A$761:A$954,MATCH(H313,A$761:A$954,0),0),"Save")</f>
        <v>Save</v>
      </c>
    </row>
    <row r="314" spans="1:23" s="182" customFormat="1" hidden="1" x14ac:dyDescent="0.25">
      <c r="A314" s="207" t="str">
        <f t="shared" si="69"/>
        <v>Electricity Supply</v>
      </c>
      <c r="B314" s="207" t="str">
        <f t="shared" si="69"/>
        <v>Reduce Plant Downtime</v>
      </c>
      <c r="C314" s="207" t="str">
        <f t="shared" si="69"/>
        <v>Percentage Reduction in Plant Downtime</v>
      </c>
      <c r="D314" s="191" t="s">
        <v>613</v>
      </c>
      <c r="E314" s="191" t="s">
        <v>704</v>
      </c>
      <c r="H314" s="183">
        <v>684</v>
      </c>
      <c r="I314" s="191" t="s">
        <v>332</v>
      </c>
      <c r="J314" s="207" t="str">
        <f t="shared" si="71"/>
        <v>Reduce Plant Downtime</v>
      </c>
      <c r="K314" s="189" t="str">
        <f t="shared" si="72"/>
        <v>elec reduce plant downtime</v>
      </c>
      <c r="L314" s="185"/>
      <c r="M314" s="185"/>
      <c r="N314" s="185"/>
      <c r="O314" s="191"/>
      <c r="P314" s="186"/>
      <c r="Q314" s="191"/>
      <c r="R314" s="191"/>
      <c r="S314" s="212"/>
      <c r="T314" s="191"/>
      <c r="W314" s="182" t="str" cm="1">
        <f t="array" ref="W314">IFERROR(INDEX(A$761:A$954,MATCH(H314,A$761:A$954,0),0),"Save")</f>
        <v>Save</v>
      </c>
    </row>
    <row r="315" spans="1:23" s="182" customFormat="1" hidden="1" x14ac:dyDescent="0.25">
      <c r="A315" s="207" t="str">
        <f t="shared" si="69"/>
        <v>Electricity Supply</v>
      </c>
      <c r="B315" s="207" t="str">
        <f t="shared" si="69"/>
        <v>Reduce Plant Downtime</v>
      </c>
      <c r="C315" s="207" t="str">
        <f t="shared" si="69"/>
        <v>Percentage Reduction in Plant Downtime</v>
      </c>
      <c r="D315" s="191" t="s">
        <v>615</v>
      </c>
      <c r="E315" s="191" t="s">
        <v>701</v>
      </c>
      <c r="G315" s="191"/>
      <c r="H315" s="183">
        <v>685</v>
      </c>
      <c r="I315" s="191" t="s">
        <v>332</v>
      </c>
      <c r="J315" s="207" t="str">
        <f t="shared" si="71"/>
        <v>Reduce Plant Downtime</v>
      </c>
      <c r="K315" s="189" t="str">
        <f t="shared" si="72"/>
        <v>elec reduce plant downtime</v>
      </c>
      <c r="L315" s="185"/>
      <c r="M315" s="185"/>
      <c r="N315" s="185"/>
      <c r="O315" s="191"/>
      <c r="P315" s="186"/>
      <c r="Q315" s="191"/>
      <c r="R315" s="191"/>
      <c r="S315" s="212"/>
      <c r="T315" s="191"/>
      <c r="W315" s="182" t="str" cm="1">
        <f t="array" ref="W315">IFERROR(INDEX(A$761:A$954,MATCH(H315,A$761:A$954,0),0),"Save")</f>
        <v>Save</v>
      </c>
    </row>
    <row r="316" spans="1:23" s="182" customFormat="1" hidden="1" x14ac:dyDescent="0.25">
      <c r="A316" s="207" t="str">
        <f t="shared" si="69"/>
        <v>Electricity Supply</v>
      </c>
      <c r="B316" s="207" t="str">
        <f t="shared" si="69"/>
        <v>Reduce Plant Downtime</v>
      </c>
      <c r="C316" s="207" t="str">
        <f t="shared" si="69"/>
        <v>Percentage Reduction in Plant Downtime</v>
      </c>
      <c r="D316" s="191" t="s">
        <v>615</v>
      </c>
      <c r="E316" s="191" t="s">
        <v>703</v>
      </c>
      <c r="H316" s="183">
        <v>686</v>
      </c>
      <c r="I316" s="191" t="s">
        <v>332</v>
      </c>
      <c r="J316" s="207" t="str">
        <f t="shared" si="71"/>
        <v>Reduce Plant Downtime</v>
      </c>
      <c r="K316" s="189" t="str">
        <f t="shared" si="72"/>
        <v>elec reduce plant downtime</v>
      </c>
      <c r="L316" s="185"/>
      <c r="M316" s="185"/>
      <c r="N316" s="185"/>
      <c r="O316" s="191"/>
      <c r="P316" s="186"/>
      <c r="Q316" s="191"/>
      <c r="R316" s="191"/>
      <c r="S316" s="212"/>
      <c r="T316" s="191"/>
      <c r="W316" s="182" t="str" cm="1">
        <f t="array" ref="W316">IFERROR(INDEX(A$761:A$954,MATCH(H316,A$761:A$954,0),0),"Save")</f>
        <v>Save</v>
      </c>
    </row>
    <row r="317" spans="1:23" s="182" customFormat="1" hidden="1" x14ac:dyDescent="0.25">
      <c r="A317" s="207" t="str">
        <f t="shared" si="69"/>
        <v>Electricity Supply</v>
      </c>
      <c r="B317" s="207" t="str">
        <f t="shared" si="69"/>
        <v>Reduce Plant Downtime</v>
      </c>
      <c r="C317" s="207" t="str">
        <f t="shared" si="69"/>
        <v>Percentage Reduction in Plant Downtime</v>
      </c>
      <c r="D317" s="191" t="s">
        <v>615</v>
      </c>
      <c r="E317" s="191" t="s">
        <v>704</v>
      </c>
      <c r="G317" s="191"/>
      <c r="H317" s="183">
        <v>687</v>
      </c>
      <c r="I317" s="191" t="s">
        <v>332</v>
      </c>
      <c r="J317" s="207" t="str">
        <f t="shared" si="71"/>
        <v>Reduce Plant Downtime</v>
      </c>
      <c r="K317" s="189" t="str">
        <f t="shared" si="72"/>
        <v>elec reduce plant downtime</v>
      </c>
      <c r="L317" s="185"/>
      <c r="M317" s="185"/>
      <c r="N317" s="185"/>
      <c r="O317" s="191"/>
      <c r="P317" s="186"/>
      <c r="Q317" s="191"/>
      <c r="R317" s="191"/>
      <c r="S317" s="212"/>
      <c r="T317" s="191"/>
      <c r="W317" s="182" t="str" cm="1">
        <f t="array" ref="W317">IFERROR(INDEX(A$761:A$954,MATCH(H317,A$761:A$954,0),0),"Save")</f>
        <v>Save</v>
      </c>
    </row>
    <row r="318" spans="1:23" s="182" customFormat="1" hidden="1" x14ac:dyDescent="0.25">
      <c r="A318" s="207" t="str">
        <f t="shared" si="69"/>
        <v>Electricity Supply</v>
      </c>
      <c r="B318" s="207" t="str">
        <f t="shared" si="69"/>
        <v>Reduce Plant Downtime</v>
      </c>
      <c r="C318" s="207" t="str">
        <f t="shared" si="69"/>
        <v>Percentage Reduction in Plant Downtime</v>
      </c>
      <c r="D318" s="191" t="s">
        <v>617</v>
      </c>
      <c r="E318" s="191" t="s">
        <v>701</v>
      </c>
      <c r="G318" s="191"/>
      <c r="H318" s="183">
        <v>688</v>
      </c>
      <c r="I318" s="191" t="s">
        <v>332</v>
      </c>
      <c r="J318" s="207" t="str">
        <f t="shared" si="71"/>
        <v>Reduce Plant Downtime</v>
      </c>
      <c r="K318" s="189" t="str">
        <f t="shared" si="72"/>
        <v>elec reduce plant downtime</v>
      </c>
      <c r="L318" s="185"/>
      <c r="M318" s="185"/>
      <c r="N318" s="185"/>
      <c r="O318" s="191"/>
      <c r="P318" s="186"/>
      <c r="Q318" s="191"/>
      <c r="R318" s="191"/>
      <c r="S318" s="212"/>
      <c r="T318" s="191"/>
      <c r="W318" s="182" t="str" cm="1">
        <f t="array" ref="W318">IFERROR(INDEX(A$761:A$954,MATCH(H318,A$761:A$954,0),0),"Save")</f>
        <v>Save</v>
      </c>
    </row>
    <row r="319" spans="1:23" s="182" customFormat="1" hidden="1" x14ac:dyDescent="0.25">
      <c r="A319" s="207" t="str">
        <f t="shared" si="69"/>
        <v>Electricity Supply</v>
      </c>
      <c r="B319" s="207" t="str">
        <f t="shared" si="69"/>
        <v>Reduce Plant Downtime</v>
      </c>
      <c r="C319" s="207" t="str">
        <f t="shared" si="69"/>
        <v>Percentage Reduction in Plant Downtime</v>
      </c>
      <c r="D319" s="191" t="s">
        <v>617</v>
      </c>
      <c r="E319" s="191" t="s">
        <v>703</v>
      </c>
      <c r="F319" s="191"/>
      <c r="G319" s="191"/>
      <c r="H319" s="183">
        <v>689</v>
      </c>
      <c r="I319" s="191" t="s">
        <v>332</v>
      </c>
      <c r="J319" s="207" t="str">
        <f t="shared" si="71"/>
        <v>Reduce Plant Downtime</v>
      </c>
      <c r="K319" s="189" t="str">
        <f t="shared" si="72"/>
        <v>elec reduce plant downtime</v>
      </c>
      <c r="L319" s="185"/>
      <c r="M319" s="185"/>
      <c r="N319" s="185"/>
      <c r="O319" s="191"/>
      <c r="P319" s="186"/>
      <c r="Q319" s="191"/>
      <c r="R319" s="191"/>
      <c r="S319" s="212"/>
      <c r="T319" s="191"/>
      <c r="W319" s="182" t="str" cm="1">
        <f t="array" ref="W319">IFERROR(INDEX(A$761:A$954,MATCH(H319,A$761:A$954,0),0),"Save")</f>
        <v>Save</v>
      </c>
    </row>
    <row r="320" spans="1:23" s="182" customFormat="1" hidden="1" x14ac:dyDescent="0.25">
      <c r="A320" s="207" t="str">
        <f t="shared" si="69"/>
        <v>Electricity Supply</v>
      </c>
      <c r="B320" s="207" t="str">
        <f t="shared" si="69"/>
        <v>Reduce Plant Downtime</v>
      </c>
      <c r="C320" s="207" t="str">
        <f t="shared" si="69"/>
        <v>Percentage Reduction in Plant Downtime</v>
      </c>
      <c r="D320" s="191" t="s">
        <v>617</v>
      </c>
      <c r="E320" s="191" t="s">
        <v>704</v>
      </c>
      <c r="F320" s="191"/>
      <c r="G320" s="191"/>
      <c r="H320" s="183">
        <v>690</v>
      </c>
      <c r="I320" s="191" t="s">
        <v>332</v>
      </c>
      <c r="J320" s="207" t="str">
        <f t="shared" si="71"/>
        <v>Reduce Plant Downtime</v>
      </c>
      <c r="K320" s="189" t="str">
        <f t="shared" si="72"/>
        <v>elec reduce plant downtime</v>
      </c>
      <c r="L320" s="185"/>
      <c r="M320" s="185"/>
      <c r="N320" s="185"/>
      <c r="O320" s="191"/>
      <c r="P320" s="186"/>
      <c r="Q320" s="191"/>
      <c r="R320" s="191"/>
      <c r="S320" s="212"/>
      <c r="T320" s="191"/>
      <c r="W320" s="182" t="str" cm="1">
        <f t="array" ref="W320">IFERROR(INDEX(A$761:A$954,MATCH(H320,A$761:A$954,0),0),"Save")</f>
        <v>Save</v>
      </c>
    </row>
    <row r="321" spans="1:23" s="182" customFormat="1" hidden="1" x14ac:dyDescent="0.25">
      <c r="A321" s="182" t="s">
        <v>575</v>
      </c>
      <c r="B321" s="183" t="s">
        <v>717</v>
      </c>
      <c r="C321" s="183" t="s">
        <v>718</v>
      </c>
      <c r="D321" s="191" t="s">
        <v>594</v>
      </c>
      <c r="E321" s="191"/>
      <c r="F321" s="191" t="s">
        <v>595</v>
      </c>
      <c r="G321" s="191"/>
      <c r="H321" s="183">
        <v>194</v>
      </c>
      <c r="I321" s="191" t="s">
        <v>310</v>
      </c>
      <c r="J321" s="183" t="s">
        <v>717</v>
      </c>
      <c r="K321" s="182" t="s">
        <v>719</v>
      </c>
      <c r="L321" s="185">
        <v>0</v>
      </c>
      <c r="M321" s="185">
        <v>0.9</v>
      </c>
      <c r="N321" s="185">
        <v>0.01</v>
      </c>
      <c r="O321" s="191" t="s">
        <v>720</v>
      </c>
      <c r="P321" s="186" t="s">
        <v>721</v>
      </c>
      <c r="Q321" s="191" t="s">
        <v>722</v>
      </c>
      <c r="R321" s="191" t="s">
        <v>723</v>
      </c>
      <c r="S321" s="212"/>
      <c r="T321" s="191"/>
      <c r="W321" s="182" t="str" cm="1">
        <f t="array" ref="W321">IFERROR(INDEX(A$761:A$954,MATCH(H321,A$761:A$954,0),0),"Save")</f>
        <v>Save</v>
      </c>
    </row>
    <row r="322" spans="1:23" s="182" customFormat="1" hidden="1" x14ac:dyDescent="0.25">
      <c r="A322" s="207" t="str">
        <f t="shared" ref="A322:C323" si="73">A$321</f>
        <v>Electricity Supply</v>
      </c>
      <c r="B322" s="207" t="str">
        <f t="shared" si="73"/>
        <v>Reduce Soft Costs</v>
      </c>
      <c r="C322" s="207" t="str">
        <f t="shared" si="73"/>
        <v>Percent Reduction in Soft Costs of Capacity Construction</v>
      </c>
      <c r="D322" s="191" t="s">
        <v>596</v>
      </c>
      <c r="E322" s="191"/>
      <c r="F322" s="191" t="s">
        <v>597</v>
      </c>
      <c r="G322" s="191"/>
      <c r="H322" s="183">
        <v>195</v>
      </c>
      <c r="I322" s="191" t="s">
        <v>310</v>
      </c>
      <c r="J322" s="229" t="str">
        <f t="shared" ref="J322:O323" si="74">J$321</f>
        <v>Reduce Soft Costs</v>
      </c>
      <c r="K322" s="229" t="str">
        <f t="shared" si="74"/>
        <v>elec reduce soft costs</v>
      </c>
      <c r="L322" s="230">
        <f t="shared" si="74"/>
        <v>0</v>
      </c>
      <c r="M322" s="230">
        <f t="shared" si="74"/>
        <v>0.9</v>
      </c>
      <c r="N322" s="230">
        <f t="shared" si="74"/>
        <v>0.01</v>
      </c>
      <c r="O322" s="229" t="str">
        <f t="shared" si="74"/>
        <v>% reduction in soft costs</v>
      </c>
      <c r="P322" s="186" t="s">
        <v>724</v>
      </c>
      <c r="Q322" s="229" t="str">
        <f>Q$321</f>
        <v>endogenous-learning.html#red-soft-costs</v>
      </c>
      <c r="R322" s="229" t="str">
        <f>R$321</f>
        <v>reduce-soft-costs.html</v>
      </c>
      <c r="S322" s="212"/>
      <c r="T322" s="191"/>
      <c r="W322" s="182" t="str" cm="1">
        <f t="array" ref="W322">IFERROR(INDEX(A$761:A$954,MATCH(H322,A$761:A$954,0),0),"Save")</f>
        <v>Save</v>
      </c>
    </row>
    <row r="323" spans="1:23" s="182" customFormat="1" hidden="1" x14ac:dyDescent="0.25">
      <c r="A323" s="207" t="str">
        <f t="shared" si="73"/>
        <v>Electricity Supply</v>
      </c>
      <c r="B323" s="207" t="str">
        <f t="shared" si="73"/>
        <v>Reduce Soft Costs</v>
      </c>
      <c r="C323" s="207" t="str">
        <f t="shared" si="73"/>
        <v>Percent Reduction in Soft Costs of Capacity Construction</v>
      </c>
      <c r="D323" s="191" t="s">
        <v>611</v>
      </c>
      <c r="E323" s="191"/>
      <c r="F323" s="191" t="s">
        <v>612</v>
      </c>
      <c r="G323" s="191"/>
      <c r="H323" s="183">
        <v>196</v>
      </c>
      <c r="I323" s="191" t="s">
        <v>310</v>
      </c>
      <c r="J323" s="229" t="str">
        <f t="shared" si="74"/>
        <v>Reduce Soft Costs</v>
      </c>
      <c r="K323" s="229" t="str">
        <f t="shared" si="74"/>
        <v>elec reduce soft costs</v>
      </c>
      <c r="L323" s="230">
        <f t="shared" si="74"/>
        <v>0</v>
      </c>
      <c r="M323" s="230">
        <f t="shared" si="74"/>
        <v>0.9</v>
      </c>
      <c r="N323" s="230">
        <f t="shared" si="74"/>
        <v>0.01</v>
      </c>
      <c r="O323" s="229" t="str">
        <f t="shared" si="74"/>
        <v>% reduction in soft costs</v>
      </c>
      <c r="P323" s="186" t="s">
        <v>725</v>
      </c>
      <c r="Q323" s="229" t="str">
        <f>Q$321</f>
        <v>endogenous-learning.html#red-soft-costs</v>
      </c>
      <c r="R323" s="229" t="str">
        <f>R$321</f>
        <v>reduce-soft-costs.html</v>
      </c>
      <c r="S323" s="212"/>
      <c r="T323" s="191"/>
      <c r="W323" s="182" t="str" cm="1">
        <f t="array" ref="W323">IFERROR(INDEX(A$761:A$954,MATCH(H323,A$761:A$954,0),0),"Save")</f>
        <v>Save</v>
      </c>
    </row>
    <row r="324" spans="1:23" s="182" customFormat="1" hidden="1" x14ac:dyDescent="0.25">
      <c r="A324" s="182" t="s">
        <v>575</v>
      </c>
      <c r="B324" s="182" t="s">
        <v>726</v>
      </c>
      <c r="C324" s="182" t="s">
        <v>727</v>
      </c>
      <c r="D324" s="191"/>
      <c r="E324" s="191"/>
      <c r="F324" s="191"/>
      <c r="G324" s="191"/>
      <c r="H324" s="183">
        <v>145</v>
      </c>
      <c r="I324" s="191" t="s">
        <v>310</v>
      </c>
      <c r="J324" s="182" t="s">
        <v>728</v>
      </c>
      <c r="K324" s="181" t="s">
        <v>729</v>
      </c>
      <c r="L324" s="185">
        <v>0</v>
      </c>
      <c r="M324" s="185">
        <v>0.4</v>
      </c>
      <c r="N324" s="185">
        <v>0.01</v>
      </c>
      <c r="O324" s="191" t="s">
        <v>730</v>
      </c>
      <c r="P324" s="186" t="s">
        <v>731</v>
      </c>
      <c r="Q324" s="191" t="s">
        <v>732</v>
      </c>
      <c r="R324" s="191" t="s">
        <v>733</v>
      </c>
      <c r="S324" s="212" t="s">
        <v>734</v>
      </c>
      <c r="T324" s="191"/>
      <c r="W324" s="182" t="str" cm="1">
        <f t="array" ref="W324">IFERROR(INDEX(A$761:A$954,MATCH(H324,A$761:A$954,0),0),"Save")</f>
        <v>Save</v>
      </c>
    </row>
    <row r="325" spans="1:23" s="182" customFormat="1" hidden="1" x14ac:dyDescent="0.25">
      <c r="A325" s="182" t="s">
        <v>575</v>
      </c>
      <c r="B325" s="181" t="s">
        <v>735</v>
      </c>
      <c r="C325" s="182" t="s">
        <v>736</v>
      </c>
      <c r="D325" s="184" t="s">
        <v>578</v>
      </c>
      <c r="E325" s="184"/>
      <c r="F325" s="191" t="s">
        <v>579</v>
      </c>
      <c r="G325" s="191"/>
      <c r="H325" s="183">
        <v>691</v>
      </c>
      <c r="I325" s="191" t="s">
        <v>332</v>
      </c>
      <c r="J325" s="181" t="s">
        <v>735</v>
      </c>
      <c r="K325" s="181" t="s">
        <v>737</v>
      </c>
      <c r="L325" s="185">
        <v>0</v>
      </c>
      <c r="M325" s="185">
        <v>0.95</v>
      </c>
      <c r="N325" s="185">
        <v>0.01</v>
      </c>
      <c r="O325" s="191" t="s">
        <v>738</v>
      </c>
      <c r="P325" s="186"/>
      <c r="Q325" s="184" t="s">
        <v>739</v>
      </c>
      <c r="R325" s="191"/>
      <c r="S325" s="212"/>
      <c r="T325" s="191"/>
      <c r="W325" s="182" t="str" cm="1">
        <f t="array" ref="W325">IFERROR(INDEX(A$761:A$954,MATCH(H325,A$761:A$954,0),0),"Save")</f>
        <v>Save</v>
      </c>
    </row>
    <row r="326" spans="1:23" s="182" customFormat="1" hidden="1" x14ac:dyDescent="0.25">
      <c r="A326" s="207" t="str">
        <f t="shared" ref="A326:C337" si="75">A$325</f>
        <v>Electricity Supply</v>
      </c>
      <c r="B326" s="207" t="str">
        <f t="shared" si="75"/>
        <v>Subsidy for Capacity Construction</v>
      </c>
      <c r="C326" s="207" t="str">
        <f t="shared" si="75"/>
        <v>Perc Subsidy for Elec Capacity Construction</v>
      </c>
      <c r="D326" s="191" t="s">
        <v>740</v>
      </c>
      <c r="E326" s="199"/>
      <c r="F326" s="191" t="s">
        <v>741</v>
      </c>
      <c r="G326" s="191"/>
      <c r="H326" s="183">
        <v>692</v>
      </c>
      <c r="I326" s="191" t="s">
        <v>332</v>
      </c>
      <c r="J326" s="207" t="str">
        <f t="shared" ref="J326:O337" si="76">J$325</f>
        <v>Subsidy for Capacity Construction</v>
      </c>
      <c r="K326" s="207" t="str">
        <f t="shared" si="76"/>
        <v>elec capacity construction subsidy</v>
      </c>
      <c r="L326" s="190">
        <f t="shared" si="76"/>
        <v>0</v>
      </c>
      <c r="M326" s="190">
        <f t="shared" si="76"/>
        <v>0.95</v>
      </c>
      <c r="N326" s="190">
        <f t="shared" si="76"/>
        <v>0.01</v>
      </c>
      <c r="O326" s="207" t="str">
        <f t="shared" si="76"/>
        <v>% of construction cost</v>
      </c>
      <c r="P326" s="186"/>
      <c r="Q326" s="207" t="str">
        <f t="shared" ref="Q326:Q337" si="77">Q$325</f>
        <v>electricity-sector-main.html#subsidies</v>
      </c>
      <c r="R326" s="191"/>
      <c r="S326" s="212"/>
      <c r="T326" s="191"/>
      <c r="W326" s="182" t="str" cm="1">
        <f t="array" ref="W326">IFERROR(INDEX(A$761:A$954,MATCH(H326,A$761:A$954,0),0),"Save")</f>
        <v>Save</v>
      </c>
    </row>
    <row r="327" spans="1:23" s="182" customFormat="1" hidden="1" x14ac:dyDescent="0.25">
      <c r="A327" s="207" t="str">
        <f t="shared" si="75"/>
        <v>Electricity Supply</v>
      </c>
      <c r="B327" s="207" t="str">
        <f t="shared" si="75"/>
        <v>Subsidy for Capacity Construction</v>
      </c>
      <c r="C327" s="207" t="str">
        <f t="shared" si="75"/>
        <v>Perc Subsidy for Elec Capacity Construction</v>
      </c>
      <c r="D327" s="191" t="s">
        <v>588</v>
      </c>
      <c r="E327" s="199"/>
      <c r="F327" s="191" t="s">
        <v>589</v>
      </c>
      <c r="G327" s="191"/>
      <c r="H327" s="183">
        <v>517</v>
      </c>
      <c r="I327" s="191" t="s">
        <v>310</v>
      </c>
      <c r="J327" s="207" t="str">
        <f t="shared" si="76"/>
        <v>Subsidy for Capacity Construction</v>
      </c>
      <c r="K327" s="207" t="str">
        <f t="shared" si="76"/>
        <v>elec capacity construction subsidy</v>
      </c>
      <c r="L327" s="190">
        <f t="shared" si="76"/>
        <v>0</v>
      </c>
      <c r="M327" s="190">
        <f t="shared" si="76"/>
        <v>0.95</v>
      </c>
      <c r="N327" s="190">
        <f t="shared" si="76"/>
        <v>0.01</v>
      </c>
      <c r="O327" s="207" t="str">
        <f t="shared" si="76"/>
        <v>% of construction cost</v>
      </c>
      <c r="P327" s="186" t="s">
        <v>742</v>
      </c>
      <c r="Q327" s="207" t="str">
        <f t="shared" si="77"/>
        <v>electricity-sector-main.html#subsidies</v>
      </c>
      <c r="R327" s="191"/>
      <c r="S327" s="211" t="s">
        <v>743</v>
      </c>
      <c r="T327" s="191"/>
      <c r="W327" s="182" t="str" cm="1">
        <f t="array" ref="W327">IFERROR(INDEX(A$761:A$954,MATCH(H327,A$761:A$954,0),0),"Save")</f>
        <v>Save</v>
      </c>
    </row>
    <row r="328" spans="1:23" s="182" customFormat="1" hidden="1" x14ac:dyDescent="0.25">
      <c r="A328" s="207" t="str">
        <f t="shared" si="75"/>
        <v>Electricity Supply</v>
      </c>
      <c r="B328" s="207" t="str">
        <f t="shared" si="75"/>
        <v>Subsidy for Capacity Construction</v>
      </c>
      <c r="C328" s="207" t="str">
        <f t="shared" si="75"/>
        <v>Perc Subsidy for Elec Capacity Construction</v>
      </c>
      <c r="D328" s="191" t="s">
        <v>591</v>
      </c>
      <c r="E328" s="199"/>
      <c r="F328" s="191" t="s">
        <v>592</v>
      </c>
      <c r="G328" s="191"/>
      <c r="H328" s="183">
        <v>693</v>
      </c>
      <c r="I328" s="191" t="s">
        <v>332</v>
      </c>
      <c r="J328" s="207" t="str">
        <f t="shared" si="76"/>
        <v>Subsidy for Capacity Construction</v>
      </c>
      <c r="K328" s="207" t="str">
        <f t="shared" si="76"/>
        <v>elec capacity construction subsidy</v>
      </c>
      <c r="L328" s="190">
        <f t="shared" si="76"/>
        <v>0</v>
      </c>
      <c r="M328" s="190">
        <f t="shared" si="76"/>
        <v>0.95</v>
      </c>
      <c r="N328" s="190">
        <f t="shared" si="76"/>
        <v>0.01</v>
      </c>
      <c r="O328" s="207" t="str">
        <f t="shared" si="76"/>
        <v>% of construction cost</v>
      </c>
      <c r="P328" s="186"/>
      <c r="Q328" s="207" t="str">
        <f t="shared" si="77"/>
        <v>electricity-sector-main.html#subsidies</v>
      </c>
      <c r="R328" s="191"/>
      <c r="S328" s="212"/>
      <c r="T328" s="191"/>
      <c r="W328" s="182" t="str" cm="1">
        <f t="array" ref="W328">IFERROR(INDEX(A$761:A$954,MATCH(H328,A$761:A$954,0),0),"Save")</f>
        <v>Save</v>
      </c>
    </row>
    <row r="329" spans="1:23" s="182" customFormat="1" hidden="1" x14ac:dyDescent="0.25">
      <c r="A329" s="207" t="str">
        <f t="shared" si="75"/>
        <v>Electricity Supply</v>
      </c>
      <c r="B329" s="207" t="str">
        <f t="shared" si="75"/>
        <v>Subsidy for Capacity Construction</v>
      </c>
      <c r="C329" s="207" t="str">
        <f t="shared" si="75"/>
        <v>Perc Subsidy for Elec Capacity Construction</v>
      </c>
      <c r="D329" s="191" t="s">
        <v>594</v>
      </c>
      <c r="E329" s="199"/>
      <c r="F329" s="191" t="s">
        <v>595</v>
      </c>
      <c r="G329" s="191"/>
      <c r="H329" s="183">
        <v>518</v>
      </c>
      <c r="I329" s="191" t="s">
        <v>310</v>
      </c>
      <c r="J329" s="207" t="str">
        <f t="shared" si="76"/>
        <v>Subsidy for Capacity Construction</v>
      </c>
      <c r="K329" s="207" t="str">
        <f t="shared" si="76"/>
        <v>elec capacity construction subsidy</v>
      </c>
      <c r="L329" s="190">
        <f t="shared" si="76"/>
        <v>0</v>
      </c>
      <c r="M329" s="190">
        <f t="shared" si="76"/>
        <v>0.95</v>
      </c>
      <c r="N329" s="190">
        <f t="shared" si="76"/>
        <v>0.01</v>
      </c>
      <c r="O329" s="207" t="str">
        <f t="shared" si="76"/>
        <v>% of construction cost</v>
      </c>
      <c r="P329" s="193"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Louisiana does not have a capacity construction subsidy for onshore wind. However, the Investment Tax Credit, a similar program for solar power, covers 30% of system costs through 2019, with declining amounts thereafter.</v>
      </c>
      <c r="Q329" s="207" t="str">
        <f t="shared" si="77"/>
        <v>electricity-sector-main.html#subsidies</v>
      </c>
      <c r="R329" s="191"/>
      <c r="S329" s="211" t="s">
        <v>744</v>
      </c>
      <c r="T329" s="191"/>
      <c r="W329" s="182" t="str" cm="1">
        <f t="array" ref="W329">IFERROR(INDEX(A$761:A$954,MATCH(H329,A$761:A$954,0),0),"Save")</f>
        <v>Save</v>
      </c>
    </row>
    <row r="330" spans="1:23" s="182" customFormat="1" hidden="1" x14ac:dyDescent="0.25">
      <c r="A330" s="207" t="str">
        <f t="shared" si="75"/>
        <v>Electricity Supply</v>
      </c>
      <c r="B330" s="207" t="str">
        <f t="shared" si="75"/>
        <v>Subsidy for Capacity Construction</v>
      </c>
      <c r="C330" s="207" t="str">
        <f t="shared" si="75"/>
        <v>Perc Subsidy for Elec Capacity Construction</v>
      </c>
      <c r="D330" s="191" t="s">
        <v>596</v>
      </c>
      <c r="E330" s="199"/>
      <c r="F330" s="191" t="s">
        <v>597</v>
      </c>
      <c r="G330" s="191"/>
      <c r="H330" s="183">
        <v>519</v>
      </c>
      <c r="I330" s="191" t="s">
        <v>310</v>
      </c>
      <c r="J330" s="207" t="str">
        <f t="shared" si="76"/>
        <v>Subsidy for Capacity Construction</v>
      </c>
      <c r="K330" s="207" t="str">
        <f t="shared" si="76"/>
        <v>elec capacity construction subsidy</v>
      </c>
      <c r="L330" s="190">
        <f t="shared" si="76"/>
        <v>0</v>
      </c>
      <c r="M330" s="190">
        <f t="shared" si="76"/>
        <v>0.95</v>
      </c>
      <c r="N330" s="190">
        <f t="shared" si="76"/>
        <v>0.01</v>
      </c>
      <c r="O330" s="207" t="str">
        <f t="shared" si="76"/>
        <v>% of construction cost</v>
      </c>
      <c r="P330" s="193"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Louisiana does not have a capacity construction subsidy for solar pv. However, the Investment Tax Credit, a similar program for solar power, covers 30% of system costs through 2019, with declining amounts thereafter.</v>
      </c>
      <c r="Q330" s="207" t="str">
        <f t="shared" si="77"/>
        <v>electricity-sector-main.html#subsidies</v>
      </c>
      <c r="R330" s="191"/>
      <c r="S330" s="211" t="s">
        <v>744</v>
      </c>
      <c r="T330" s="191"/>
      <c r="W330" s="182" t="str" cm="1">
        <f t="array" ref="W330">IFERROR(INDEX(A$761:A$954,MATCH(H330,A$761:A$954,0),0),"Save")</f>
        <v>Save</v>
      </c>
    </row>
    <row r="331" spans="1:23" s="182" customFormat="1" hidden="1" x14ac:dyDescent="0.25">
      <c r="A331" s="207" t="str">
        <f t="shared" si="75"/>
        <v>Electricity Supply</v>
      </c>
      <c r="B331" s="207" t="str">
        <f t="shared" si="75"/>
        <v>Subsidy for Capacity Construction</v>
      </c>
      <c r="C331" s="207" t="str">
        <f t="shared" si="75"/>
        <v>Perc Subsidy for Elec Capacity Construction</v>
      </c>
      <c r="D331" s="191" t="s">
        <v>598</v>
      </c>
      <c r="E331" s="199"/>
      <c r="F331" s="191" t="s">
        <v>599</v>
      </c>
      <c r="G331" s="191"/>
      <c r="H331" s="183">
        <v>520</v>
      </c>
      <c r="I331" s="191" t="s">
        <v>310</v>
      </c>
      <c r="J331" s="207" t="str">
        <f t="shared" si="76"/>
        <v>Subsidy for Capacity Construction</v>
      </c>
      <c r="K331" s="207" t="str">
        <f t="shared" si="76"/>
        <v>elec capacity construction subsidy</v>
      </c>
      <c r="L331" s="190">
        <f t="shared" si="76"/>
        <v>0</v>
      </c>
      <c r="M331" s="190">
        <f t="shared" si="76"/>
        <v>0.95</v>
      </c>
      <c r="N331" s="190">
        <f t="shared" si="76"/>
        <v>0.01</v>
      </c>
      <c r="O331" s="207" t="str">
        <f t="shared" si="76"/>
        <v>% of construction cost</v>
      </c>
      <c r="Q331" s="207" t="str">
        <f t="shared" si="77"/>
        <v>electricity-sector-main.html#subsidies</v>
      </c>
      <c r="R331" s="191"/>
      <c r="S331" s="211" t="s">
        <v>744</v>
      </c>
      <c r="T331" s="191"/>
      <c r="W331" s="182" t="str" cm="1">
        <f t="array" ref="W331">IFERROR(INDEX(A$761:A$954,MATCH(H331,A$761:A$954,0),0),"Save")</f>
        <v>Save</v>
      </c>
    </row>
    <row r="332" spans="1:23" s="182" customFormat="1" hidden="1" x14ac:dyDescent="0.25">
      <c r="A332" s="207" t="str">
        <f t="shared" si="75"/>
        <v>Electricity Supply</v>
      </c>
      <c r="B332" s="207" t="str">
        <f t="shared" si="75"/>
        <v>Subsidy for Capacity Construction</v>
      </c>
      <c r="C332" s="207" t="str">
        <f t="shared" si="75"/>
        <v>Perc Subsidy for Elec Capacity Construction</v>
      </c>
      <c r="D332" s="191" t="s">
        <v>600</v>
      </c>
      <c r="E332" s="199"/>
      <c r="F332" s="191" t="s">
        <v>601</v>
      </c>
      <c r="G332" s="191"/>
      <c r="H332" s="183">
        <v>521</v>
      </c>
      <c r="I332" s="191" t="s">
        <v>310</v>
      </c>
      <c r="J332" s="207" t="str">
        <f t="shared" si="76"/>
        <v>Subsidy for Capacity Construction</v>
      </c>
      <c r="K332" s="207" t="str">
        <f t="shared" si="76"/>
        <v>elec capacity construction subsidy</v>
      </c>
      <c r="L332" s="190">
        <f t="shared" si="76"/>
        <v>0</v>
      </c>
      <c r="M332" s="190">
        <f t="shared" si="76"/>
        <v>0.95</v>
      </c>
      <c r="N332" s="190">
        <f t="shared" si="76"/>
        <v>0.01</v>
      </c>
      <c r="O332" s="207" t="str">
        <f t="shared" si="76"/>
        <v>% of construction cost</v>
      </c>
      <c r="P332" s="186" t="s">
        <v>745</v>
      </c>
      <c r="Q332" s="207" t="str">
        <f t="shared" si="77"/>
        <v>electricity-sector-main.html#subsidies</v>
      </c>
      <c r="R332" s="191"/>
      <c r="S332" s="211" t="s">
        <v>746</v>
      </c>
      <c r="T332" s="191"/>
      <c r="W332" s="182" t="str" cm="1">
        <f t="array" ref="W332">IFERROR(INDEX(A$761:A$954,MATCH(H332,A$761:A$954,0),0),"Save")</f>
        <v>Save</v>
      </c>
    </row>
    <row r="333" spans="1:23" s="182" customFormat="1" hidden="1" x14ac:dyDescent="0.25">
      <c r="A333" s="207" t="str">
        <f t="shared" si="75"/>
        <v>Electricity Supply</v>
      </c>
      <c r="B333" s="207" t="str">
        <f t="shared" si="75"/>
        <v>Subsidy for Capacity Construction</v>
      </c>
      <c r="C333" s="207" t="str">
        <f t="shared" si="75"/>
        <v>Perc Subsidy for Elec Capacity Construction</v>
      </c>
      <c r="D333" s="191" t="s">
        <v>608</v>
      </c>
      <c r="E333" s="199"/>
      <c r="F333" s="191" t="s">
        <v>609</v>
      </c>
      <c r="G333" s="191"/>
      <c r="H333" s="183">
        <v>694</v>
      </c>
      <c r="I333" s="191" t="s">
        <v>332</v>
      </c>
      <c r="J333" s="207" t="str">
        <f t="shared" si="76"/>
        <v>Subsidy for Capacity Construction</v>
      </c>
      <c r="K333" s="207" t="str">
        <f t="shared" si="76"/>
        <v>elec capacity construction subsidy</v>
      </c>
      <c r="L333" s="190">
        <f t="shared" si="76"/>
        <v>0</v>
      </c>
      <c r="M333" s="190">
        <f t="shared" si="76"/>
        <v>0.95</v>
      </c>
      <c r="N333" s="190">
        <f t="shared" si="76"/>
        <v>0.01</v>
      </c>
      <c r="O333" s="207" t="str">
        <f t="shared" si="76"/>
        <v>% of construction cost</v>
      </c>
      <c r="P333" s="186"/>
      <c r="Q333" s="207" t="str">
        <f t="shared" si="77"/>
        <v>electricity-sector-main.html#subsidies</v>
      </c>
      <c r="R333" s="191"/>
      <c r="S333" s="212"/>
      <c r="T333" s="191"/>
      <c r="W333" s="182" t="str" cm="1">
        <f t="array" ref="W333">IFERROR(INDEX(A$761:A$954,MATCH(H333,A$761:A$954,0),0),"Save")</f>
        <v>Save</v>
      </c>
    </row>
    <row r="334" spans="1:23" s="182" customFormat="1" hidden="1" x14ac:dyDescent="0.25">
      <c r="A334" s="207" t="str">
        <f t="shared" si="75"/>
        <v>Electricity Supply</v>
      </c>
      <c r="B334" s="207" t="str">
        <f t="shared" si="75"/>
        <v>Subsidy for Capacity Construction</v>
      </c>
      <c r="C334" s="207" t="str">
        <f t="shared" si="75"/>
        <v>Perc Subsidy for Elec Capacity Construction</v>
      </c>
      <c r="D334" s="191" t="s">
        <v>611</v>
      </c>
      <c r="E334" s="199"/>
      <c r="F334" s="191" t="s">
        <v>612</v>
      </c>
      <c r="G334" s="191"/>
      <c r="H334" s="183">
        <v>522</v>
      </c>
      <c r="I334" s="191" t="s">
        <v>310</v>
      </c>
      <c r="J334" s="207" t="str">
        <f t="shared" si="76"/>
        <v>Subsidy for Capacity Construction</v>
      </c>
      <c r="K334" s="207" t="str">
        <f t="shared" si="76"/>
        <v>elec capacity construction subsidy</v>
      </c>
      <c r="L334" s="190">
        <f t="shared" si="76"/>
        <v>0</v>
      </c>
      <c r="M334" s="190">
        <f t="shared" si="76"/>
        <v>0.95</v>
      </c>
      <c r="N334" s="190">
        <f t="shared" si="76"/>
        <v>0.01</v>
      </c>
      <c r="O334" s="207" t="str">
        <f t="shared" si="76"/>
        <v>% of construction cost</v>
      </c>
      <c r="P334" s="193"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Louisiana does not have a capacity construction subsidy for offshore wind. However, the Investment Tax Credit, a similar program for solar power, covers 30% of system costs through 2019, with declining amounts thereafter.</v>
      </c>
      <c r="Q334" s="207" t="str">
        <f t="shared" si="77"/>
        <v>electricity-sector-main.html#subsidies</v>
      </c>
      <c r="R334" s="191"/>
      <c r="S334" s="211" t="s">
        <v>744</v>
      </c>
      <c r="T334" s="191"/>
      <c r="W334" s="182" t="str" cm="1">
        <f t="array" ref="W334">IFERROR(INDEX(A$761:A$954,MATCH(H334,A$761:A$954,0),0),"Save")</f>
        <v>Save</v>
      </c>
    </row>
    <row r="335" spans="1:23" s="182" customFormat="1" hidden="1" x14ac:dyDescent="0.25">
      <c r="A335" s="207" t="str">
        <f t="shared" si="75"/>
        <v>Electricity Supply</v>
      </c>
      <c r="B335" s="207" t="str">
        <f t="shared" si="75"/>
        <v>Subsidy for Capacity Construction</v>
      </c>
      <c r="C335" s="207" t="str">
        <f t="shared" si="75"/>
        <v>Perc Subsidy for Elec Capacity Construction</v>
      </c>
      <c r="D335" s="191" t="s">
        <v>613</v>
      </c>
      <c r="E335" s="184"/>
      <c r="F335" s="191" t="s">
        <v>614</v>
      </c>
      <c r="G335" s="191"/>
      <c r="H335" s="183">
        <v>695</v>
      </c>
      <c r="I335" s="191" t="s">
        <v>332</v>
      </c>
      <c r="J335" s="207" t="str">
        <f t="shared" si="76"/>
        <v>Subsidy for Capacity Construction</v>
      </c>
      <c r="K335" s="207" t="str">
        <f t="shared" si="76"/>
        <v>elec capacity construction subsidy</v>
      </c>
      <c r="L335" s="190">
        <f t="shared" si="76"/>
        <v>0</v>
      </c>
      <c r="M335" s="190">
        <f t="shared" si="76"/>
        <v>0.95</v>
      </c>
      <c r="N335" s="190">
        <f t="shared" si="76"/>
        <v>0.01</v>
      </c>
      <c r="O335" s="207" t="str">
        <f t="shared" si="76"/>
        <v>% of construction cost</v>
      </c>
      <c r="P335" s="186"/>
      <c r="Q335" s="207" t="str">
        <f t="shared" si="77"/>
        <v>electricity-sector-main.html#subsidies</v>
      </c>
      <c r="R335" s="191"/>
      <c r="S335" s="212"/>
      <c r="T335" s="191"/>
      <c r="W335" s="182" t="str" cm="1">
        <f t="array" ref="W335">IFERROR(INDEX(A$761:A$954,MATCH(H335,A$761:A$954,0),0),"Save")</f>
        <v>Save</v>
      </c>
    </row>
    <row r="336" spans="1:23" s="182" customFormat="1" hidden="1" x14ac:dyDescent="0.25">
      <c r="A336" s="207" t="str">
        <f t="shared" si="75"/>
        <v>Electricity Supply</v>
      </c>
      <c r="B336" s="207" t="str">
        <f t="shared" si="75"/>
        <v>Subsidy for Capacity Construction</v>
      </c>
      <c r="C336" s="207" t="str">
        <f t="shared" si="75"/>
        <v>Perc Subsidy for Elec Capacity Construction</v>
      </c>
      <c r="D336" s="191" t="s">
        <v>615</v>
      </c>
      <c r="E336" s="184"/>
      <c r="F336" s="191" t="s">
        <v>616</v>
      </c>
      <c r="G336" s="191"/>
      <c r="H336" s="183">
        <v>696</v>
      </c>
      <c r="I336" s="191" t="s">
        <v>332</v>
      </c>
      <c r="J336" s="207" t="str">
        <f t="shared" si="76"/>
        <v>Subsidy for Capacity Construction</v>
      </c>
      <c r="K336" s="207" t="str">
        <f t="shared" si="76"/>
        <v>elec capacity construction subsidy</v>
      </c>
      <c r="L336" s="190">
        <f t="shared" si="76"/>
        <v>0</v>
      </c>
      <c r="M336" s="190">
        <f t="shared" si="76"/>
        <v>0.95</v>
      </c>
      <c r="N336" s="190">
        <f t="shared" si="76"/>
        <v>0.01</v>
      </c>
      <c r="O336" s="207" t="str">
        <f t="shared" si="76"/>
        <v>% of construction cost</v>
      </c>
      <c r="P336" s="186"/>
      <c r="Q336" s="207" t="str">
        <f t="shared" si="77"/>
        <v>electricity-sector-main.html#subsidies</v>
      </c>
      <c r="R336" s="191"/>
      <c r="S336" s="212"/>
      <c r="T336" s="191"/>
      <c r="W336" s="182" t="str" cm="1">
        <f t="array" ref="W336">IFERROR(INDEX(A$761:A$954,MATCH(H336,A$761:A$954,0),0),"Save")</f>
        <v>Save</v>
      </c>
    </row>
    <row r="337" spans="1:23" s="182" customFormat="1" hidden="1" x14ac:dyDescent="0.25">
      <c r="A337" s="207" t="str">
        <f t="shared" si="75"/>
        <v>Electricity Supply</v>
      </c>
      <c r="B337" s="207" t="str">
        <f t="shared" si="75"/>
        <v>Subsidy for Capacity Construction</v>
      </c>
      <c r="C337" s="207" t="str">
        <f t="shared" si="75"/>
        <v>Perc Subsidy for Elec Capacity Construction</v>
      </c>
      <c r="D337" s="191" t="s">
        <v>617</v>
      </c>
      <c r="E337" s="184"/>
      <c r="F337" s="191" t="s">
        <v>618</v>
      </c>
      <c r="G337" s="191"/>
      <c r="H337" s="183">
        <v>697</v>
      </c>
      <c r="I337" s="191" t="s">
        <v>332</v>
      </c>
      <c r="J337" s="207" t="str">
        <f t="shared" si="76"/>
        <v>Subsidy for Capacity Construction</v>
      </c>
      <c r="K337" s="207" t="str">
        <f t="shared" si="76"/>
        <v>elec capacity construction subsidy</v>
      </c>
      <c r="L337" s="190">
        <f t="shared" si="76"/>
        <v>0</v>
      </c>
      <c r="M337" s="190">
        <f t="shared" si="76"/>
        <v>0.95</v>
      </c>
      <c r="N337" s="190">
        <f t="shared" si="76"/>
        <v>0.01</v>
      </c>
      <c r="O337" s="207" t="str">
        <f t="shared" si="76"/>
        <v>% of construction cost</v>
      </c>
      <c r="P337" s="186"/>
      <c r="Q337" s="207" t="str">
        <f t="shared" si="77"/>
        <v>electricity-sector-main.html#subsidies</v>
      </c>
      <c r="R337" s="191"/>
      <c r="S337" s="212"/>
      <c r="T337" s="191"/>
      <c r="W337" s="182" t="str" cm="1">
        <f t="array" ref="W337">IFERROR(INDEX(A$761:A$954,MATCH(H337,A$761:A$954,0),0),"Save")</f>
        <v>Save</v>
      </c>
    </row>
    <row r="338" spans="1:23" s="189" customFormat="1" hidden="1" x14ac:dyDescent="0.25">
      <c r="A338" s="181" t="s">
        <v>575</v>
      </c>
      <c r="B338" s="181" t="s">
        <v>747</v>
      </c>
      <c r="C338" s="181" t="s">
        <v>748</v>
      </c>
      <c r="D338" s="184" t="s">
        <v>578</v>
      </c>
      <c r="E338" s="184"/>
      <c r="F338" s="191" t="s">
        <v>579</v>
      </c>
      <c r="G338" s="184"/>
      <c r="H338" s="183">
        <v>698</v>
      </c>
      <c r="I338" s="191" t="s">
        <v>332</v>
      </c>
      <c r="J338" s="181" t="s">
        <v>747</v>
      </c>
      <c r="K338" s="181" t="s">
        <v>749</v>
      </c>
      <c r="L338" s="181"/>
      <c r="M338" s="181"/>
      <c r="N338" s="181"/>
      <c r="O338" s="184"/>
      <c r="P338" s="186"/>
      <c r="Q338" s="199"/>
      <c r="R338" s="191"/>
      <c r="S338" s="212"/>
      <c r="T338" s="199"/>
      <c r="W338" s="182" t="str" cm="1">
        <f t="array" ref="W338">IFERROR(INDEX(A$761:A$954,MATCH(H338,A$761:A$954,0),0),"Save")</f>
        <v>Save</v>
      </c>
    </row>
    <row r="339" spans="1:23" s="189" customFormat="1" hidden="1" x14ac:dyDescent="0.25">
      <c r="A339" s="189" t="str">
        <f t="shared" ref="A339:C350" si="78">A$338</f>
        <v>Electricity Supply</v>
      </c>
      <c r="B339" s="189" t="str">
        <f t="shared" si="78"/>
        <v>Subsidy for Electricity Production</v>
      </c>
      <c r="C339" s="189" t="str">
        <f t="shared" si="78"/>
        <v>Subsidy for Elec Production by Fuel</v>
      </c>
      <c r="D339" s="191" t="s">
        <v>740</v>
      </c>
      <c r="E339" s="199"/>
      <c r="F339" s="191" t="s">
        <v>741</v>
      </c>
      <c r="G339" s="199"/>
      <c r="H339" s="183">
        <v>699</v>
      </c>
      <c r="I339" s="191" t="s">
        <v>332</v>
      </c>
      <c r="J339" s="189" t="str">
        <f t="shared" ref="J339:K350" si="79">J$338</f>
        <v>Subsidy for Electricity Production</v>
      </c>
      <c r="K339" s="189" t="str">
        <f t="shared" si="79"/>
        <v>elec generation subsidy</v>
      </c>
      <c r="O339" s="199"/>
      <c r="P339" s="186"/>
      <c r="Q339" s="199"/>
      <c r="R339" s="191"/>
      <c r="S339" s="212"/>
      <c r="T339" s="199"/>
      <c r="W339" s="182" t="str" cm="1">
        <f t="array" ref="W339">IFERROR(INDEX(A$761:A$954,MATCH(H339,A$761:A$954,0),0),"Save")</f>
        <v>Save</v>
      </c>
    </row>
    <row r="340" spans="1:23" s="189" customFormat="1" hidden="1" x14ac:dyDescent="0.25">
      <c r="A340" s="189" t="str">
        <f t="shared" si="78"/>
        <v>Electricity Supply</v>
      </c>
      <c r="B340" s="189" t="str">
        <f t="shared" si="78"/>
        <v>Subsidy for Electricity Production</v>
      </c>
      <c r="C340" s="189" t="str">
        <f t="shared" si="78"/>
        <v>Subsidy for Elec Production by Fuel</v>
      </c>
      <c r="D340" s="191" t="s">
        <v>588</v>
      </c>
      <c r="E340" s="199"/>
      <c r="F340" s="191" t="s">
        <v>589</v>
      </c>
      <c r="G340" s="199"/>
      <c r="H340" s="43">
        <v>37</v>
      </c>
      <c r="I340" s="191" t="s">
        <v>310</v>
      </c>
      <c r="J340" s="189" t="str">
        <f t="shared" si="79"/>
        <v>Subsidy for Electricity Production</v>
      </c>
      <c r="K340" s="189" t="str">
        <f t="shared" si="79"/>
        <v>elec generation subsidy</v>
      </c>
      <c r="L340" s="182">
        <v>0</v>
      </c>
      <c r="M340" s="182">
        <v>60</v>
      </c>
      <c r="N340" s="182">
        <v>1</v>
      </c>
      <c r="O340" s="231" t="str">
        <f>UnitControlCenter!B45</f>
        <v>$/MWh</v>
      </c>
      <c r="P340" s="218"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4" t="s">
        <v>739</v>
      </c>
      <c r="R340" s="191" t="s">
        <v>750</v>
      </c>
      <c r="S340" s="205" t="s">
        <v>751</v>
      </c>
      <c r="T340" s="184"/>
      <c r="U340" s="189" t="s">
        <v>752</v>
      </c>
      <c r="W340" s="182" t="str" cm="1">
        <f t="array" ref="W340">IFERROR(INDEX(A$761:A$954,MATCH(H340,A$761:A$954,0),0),"Save")</f>
        <v>Save</v>
      </c>
    </row>
    <row r="341" spans="1:23" s="189" customFormat="1" hidden="1" x14ac:dyDescent="0.25">
      <c r="A341" s="189" t="str">
        <f t="shared" si="78"/>
        <v>Electricity Supply</v>
      </c>
      <c r="B341" s="189" t="str">
        <f t="shared" si="78"/>
        <v>Subsidy for Electricity Production</v>
      </c>
      <c r="C341" s="189" t="str">
        <f t="shared" si="78"/>
        <v>Subsidy for Elec Production by Fuel</v>
      </c>
      <c r="D341" s="191" t="s">
        <v>591</v>
      </c>
      <c r="E341" s="199"/>
      <c r="F341" s="191" t="s">
        <v>592</v>
      </c>
      <c r="G341" s="199"/>
      <c r="H341" s="43">
        <v>700</v>
      </c>
      <c r="I341" s="191" t="s">
        <v>332</v>
      </c>
      <c r="J341" s="189" t="str">
        <f t="shared" si="79"/>
        <v>Subsidy for Electricity Production</v>
      </c>
      <c r="K341" s="189" t="str">
        <f t="shared" si="79"/>
        <v>elec generation subsidy</v>
      </c>
      <c r="O341" s="199"/>
      <c r="P341" s="218"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199"/>
      <c r="R341" s="191"/>
      <c r="S341" s="219"/>
      <c r="T341" s="199"/>
      <c r="W341" s="182" t="str" cm="1">
        <f t="array" ref="W341">IFERROR(INDEX(A$761:A$954,MATCH(H341,A$761:A$954,0),0),"Save")</f>
        <v>Save</v>
      </c>
    </row>
    <row r="342" spans="1:23" hidden="1" x14ac:dyDescent="0.25">
      <c r="A342" s="189" t="str">
        <f t="shared" si="78"/>
        <v>Electricity Supply</v>
      </c>
      <c r="B342" s="189" t="str">
        <f t="shared" si="78"/>
        <v>Subsidy for Electricity Production</v>
      </c>
      <c r="C342" s="189" t="str">
        <f t="shared" si="78"/>
        <v>Subsidy for Elec Production by Fuel</v>
      </c>
      <c r="D342" s="191" t="s">
        <v>594</v>
      </c>
      <c r="E342" s="199"/>
      <c r="F342" s="191" t="s">
        <v>595</v>
      </c>
      <c r="G342" s="199"/>
      <c r="H342" s="43">
        <v>39</v>
      </c>
      <c r="I342" s="191" t="s">
        <v>310</v>
      </c>
      <c r="J342" s="189" t="str">
        <f t="shared" si="79"/>
        <v>Subsidy for Electricity Production</v>
      </c>
      <c r="K342" s="189" t="str">
        <f t="shared" si="79"/>
        <v>elec generation subsidy</v>
      </c>
      <c r="L342" s="189">
        <f t="shared" ref="L342:O345" si="80">L$340</f>
        <v>0</v>
      </c>
      <c r="M342" s="189">
        <f t="shared" si="80"/>
        <v>60</v>
      </c>
      <c r="N342" s="189">
        <f t="shared" si="80"/>
        <v>1</v>
      </c>
      <c r="O342" s="199" t="str">
        <f t="shared" si="80"/>
        <v>$/MWh</v>
      </c>
      <c r="P342" s="218"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4" t="s">
        <v>739</v>
      </c>
      <c r="R342" s="191" t="s">
        <v>750</v>
      </c>
      <c r="S342" s="219"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4"/>
      <c r="W342" s="182" t="str" cm="1">
        <f t="array" ref="W342">IFERROR(INDEX(A$761:A$954,MATCH(H342,A$761:A$954,0),0),"Save")</f>
        <v>Save</v>
      </c>
    </row>
    <row r="343" spans="1:23" hidden="1" x14ac:dyDescent="0.25">
      <c r="A343" s="189" t="str">
        <f t="shared" si="78"/>
        <v>Electricity Supply</v>
      </c>
      <c r="B343" s="189" t="str">
        <f t="shared" si="78"/>
        <v>Subsidy for Electricity Production</v>
      </c>
      <c r="C343" s="189" t="str">
        <f t="shared" si="78"/>
        <v>Subsidy for Elec Production by Fuel</v>
      </c>
      <c r="D343" s="191" t="s">
        <v>596</v>
      </c>
      <c r="E343" s="199"/>
      <c r="F343" s="191" t="s">
        <v>597</v>
      </c>
      <c r="G343" s="199"/>
      <c r="H343" s="43">
        <v>40</v>
      </c>
      <c r="I343" s="191" t="s">
        <v>310</v>
      </c>
      <c r="J343" s="189" t="str">
        <f t="shared" si="79"/>
        <v>Subsidy for Electricity Production</v>
      </c>
      <c r="K343" s="189" t="str">
        <f t="shared" si="79"/>
        <v>elec generation subsidy</v>
      </c>
      <c r="L343" s="189">
        <f t="shared" si="80"/>
        <v>0</v>
      </c>
      <c r="M343" s="189">
        <f t="shared" si="80"/>
        <v>60</v>
      </c>
      <c r="N343" s="189">
        <f t="shared" si="80"/>
        <v>1</v>
      </c>
      <c r="O343" s="199" t="str">
        <f t="shared" si="80"/>
        <v>$/MWh</v>
      </c>
      <c r="P343" s="218"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4" t="s">
        <v>739</v>
      </c>
      <c r="R343" s="191" t="s">
        <v>750</v>
      </c>
      <c r="S343" s="219"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4"/>
      <c r="W343" s="182" t="str" cm="1">
        <f t="array" ref="W343">IFERROR(INDEX(A$761:A$954,MATCH(H343,A$761:A$954,0),0),"Save")</f>
        <v>Save</v>
      </c>
    </row>
    <row r="344" spans="1:23" hidden="1" x14ac:dyDescent="0.25">
      <c r="A344" s="189" t="str">
        <f t="shared" si="78"/>
        <v>Electricity Supply</v>
      </c>
      <c r="B344" s="189" t="str">
        <f t="shared" si="78"/>
        <v>Subsidy for Electricity Production</v>
      </c>
      <c r="C344" s="189" t="str">
        <f t="shared" si="78"/>
        <v>Subsidy for Elec Production by Fuel</v>
      </c>
      <c r="D344" s="191" t="s">
        <v>598</v>
      </c>
      <c r="E344" s="199"/>
      <c r="F344" s="191" t="s">
        <v>599</v>
      </c>
      <c r="G344" s="199"/>
      <c r="H344" s="43">
        <v>41</v>
      </c>
      <c r="I344" s="191" t="s">
        <v>310</v>
      </c>
      <c r="J344" s="189" t="str">
        <f t="shared" si="79"/>
        <v>Subsidy for Electricity Production</v>
      </c>
      <c r="K344" s="189" t="str">
        <f t="shared" si="79"/>
        <v>elec generation subsidy</v>
      </c>
      <c r="L344" s="189">
        <f t="shared" si="80"/>
        <v>0</v>
      </c>
      <c r="M344" s="189">
        <f t="shared" si="80"/>
        <v>60</v>
      </c>
      <c r="N344" s="189">
        <f t="shared" si="80"/>
        <v>1</v>
      </c>
      <c r="O344" s="199" t="str">
        <f t="shared" si="80"/>
        <v>$/MWh</v>
      </c>
      <c r="P344" s="218"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4" t="s">
        <v>739</v>
      </c>
      <c r="R344" s="191" t="s">
        <v>750</v>
      </c>
      <c r="S344" s="219"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4"/>
      <c r="W344" s="182" t="str" cm="1">
        <f t="array" ref="W344">IFERROR(INDEX(A$761:A$954,MATCH(H344,A$761:A$954,0),0),"Save")</f>
        <v>Save</v>
      </c>
    </row>
    <row r="345" spans="1:23" hidden="1" x14ac:dyDescent="0.25">
      <c r="A345" s="189" t="str">
        <f t="shared" si="78"/>
        <v>Electricity Supply</v>
      </c>
      <c r="B345" s="189" t="str">
        <f t="shared" si="78"/>
        <v>Subsidy for Electricity Production</v>
      </c>
      <c r="C345" s="189" t="str">
        <f t="shared" si="78"/>
        <v>Subsidy for Elec Production by Fuel</v>
      </c>
      <c r="D345" s="191" t="s">
        <v>600</v>
      </c>
      <c r="E345" s="199"/>
      <c r="F345" s="191" t="s">
        <v>601</v>
      </c>
      <c r="G345" s="199"/>
      <c r="H345" s="43">
        <v>42</v>
      </c>
      <c r="I345" s="191" t="s">
        <v>310</v>
      </c>
      <c r="J345" s="189" t="str">
        <f t="shared" si="79"/>
        <v>Subsidy for Electricity Production</v>
      </c>
      <c r="K345" s="189" t="str">
        <f t="shared" si="79"/>
        <v>elec generation subsidy</v>
      </c>
      <c r="L345" s="189">
        <f t="shared" si="80"/>
        <v>0</v>
      </c>
      <c r="M345" s="189">
        <f t="shared" si="80"/>
        <v>60</v>
      </c>
      <c r="N345" s="189">
        <f t="shared" si="80"/>
        <v>1</v>
      </c>
      <c r="O345" s="199" t="str">
        <f t="shared" si="80"/>
        <v>$/MWh</v>
      </c>
      <c r="P345" s="218"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4" t="s">
        <v>739</v>
      </c>
      <c r="R345" s="191" t="s">
        <v>750</v>
      </c>
      <c r="S345" s="219"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4"/>
      <c r="W345" s="182" t="str" cm="1">
        <f t="array" ref="W345">IFERROR(INDEX(A$761:A$954,MATCH(H345,A$761:A$954,0),0),"Save")</f>
        <v>Save</v>
      </c>
    </row>
    <row r="346" spans="1:23" hidden="1" x14ac:dyDescent="0.25">
      <c r="A346" s="189" t="str">
        <f t="shared" si="78"/>
        <v>Electricity Supply</v>
      </c>
      <c r="B346" s="189" t="str">
        <f t="shared" si="78"/>
        <v>Subsidy for Electricity Production</v>
      </c>
      <c r="C346" s="189" t="str">
        <f t="shared" si="78"/>
        <v>Subsidy for Elec Production by Fuel</v>
      </c>
      <c r="D346" s="191" t="s">
        <v>608</v>
      </c>
      <c r="E346" s="199"/>
      <c r="F346" s="191" t="s">
        <v>609</v>
      </c>
      <c r="G346" s="199"/>
      <c r="H346" s="43">
        <v>701</v>
      </c>
      <c r="I346" s="191" t="s">
        <v>332</v>
      </c>
      <c r="J346" s="189" t="str">
        <f t="shared" si="79"/>
        <v>Subsidy for Electricity Production</v>
      </c>
      <c r="K346" s="189" t="str">
        <f t="shared" si="79"/>
        <v>elec generation subsidy</v>
      </c>
      <c r="L346" s="190"/>
      <c r="M346" s="190"/>
      <c r="N346" s="190"/>
      <c r="O346" s="199"/>
      <c r="Q346" s="184"/>
      <c r="R346" s="191"/>
      <c r="S346" s="219"/>
      <c r="T346" s="184"/>
      <c r="W346" s="182" t="str" cm="1">
        <f t="array" ref="W346">IFERROR(INDEX(A$761:A$954,MATCH(H346,A$761:A$954,0),0),"Save")</f>
        <v>Save</v>
      </c>
    </row>
    <row r="347" spans="1:23" hidden="1" x14ac:dyDescent="0.25">
      <c r="A347" s="189" t="str">
        <f t="shared" si="78"/>
        <v>Electricity Supply</v>
      </c>
      <c r="B347" s="189" t="str">
        <f t="shared" si="78"/>
        <v>Subsidy for Electricity Production</v>
      </c>
      <c r="C347" s="189" t="str">
        <f t="shared" si="78"/>
        <v>Subsidy for Elec Production by Fuel</v>
      </c>
      <c r="D347" s="191" t="s">
        <v>611</v>
      </c>
      <c r="E347" s="199"/>
      <c r="F347" s="191" t="s">
        <v>612</v>
      </c>
      <c r="G347" s="199"/>
      <c r="H347" s="43">
        <v>184</v>
      </c>
      <c r="I347" s="191" t="s">
        <v>310</v>
      </c>
      <c r="J347" s="189" t="str">
        <f t="shared" si="79"/>
        <v>Subsidy for Electricity Production</v>
      </c>
      <c r="K347" s="189" t="str">
        <f t="shared" si="79"/>
        <v>elec generation subsidy</v>
      </c>
      <c r="L347" s="189">
        <f>L$340</f>
        <v>0</v>
      </c>
      <c r="M347" s="189">
        <f>M$340</f>
        <v>60</v>
      </c>
      <c r="N347" s="189">
        <f>N$340</f>
        <v>1</v>
      </c>
      <c r="O347" s="199" t="str">
        <f>O$340</f>
        <v>$/MWh</v>
      </c>
      <c r="P347" s="218"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4" t="s">
        <v>739</v>
      </c>
      <c r="R347" s="191" t="s">
        <v>750</v>
      </c>
      <c r="S347" s="219"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4"/>
      <c r="W347" s="182" t="str" cm="1">
        <f t="array" ref="W347">IFERROR(INDEX(A$761:A$954,MATCH(H347,A$761:A$954,0),0),"Save")</f>
        <v>Save</v>
      </c>
    </row>
    <row r="348" spans="1:23" hidden="1" x14ac:dyDescent="0.25">
      <c r="A348" s="189" t="str">
        <f t="shared" si="78"/>
        <v>Electricity Supply</v>
      </c>
      <c r="B348" s="189" t="str">
        <f t="shared" si="78"/>
        <v>Subsidy for Electricity Production</v>
      </c>
      <c r="C348" s="189" t="str">
        <f t="shared" si="78"/>
        <v>Subsidy for Elec Production by Fuel</v>
      </c>
      <c r="D348" s="191" t="s">
        <v>613</v>
      </c>
      <c r="E348" s="184"/>
      <c r="F348" s="191" t="s">
        <v>614</v>
      </c>
      <c r="G348" s="199"/>
      <c r="H348" s="43">
        <v>702</v>
      </c>
      <c r="I348" s="191" t="s">
        <v>332</v>
      </c>
      <c r="J348" s="189" t="str">
        <f t="shared" si="79"/>
        <v>Subsidy for Electricity Production</v>
      </c>
      <c r="K348" s="189" t="str">
        <f t="shared" si="79"/>
        <v>elec generation subsidy</v>
      </c>
      <c r="L348" s="189"/>
      <c r="M348" s="189"/>
      <c r="N348" s="189"/>
      <c r="O348" s="199"/>
      <c r="P348" s="186"/>
      <c r="Q348" s="184"/>
      <c r="R348" s="191"/>
      <c r="S348" s="219"/>
      <c r="T348" s="184"/>
      <c r="W348" s="182" t="str" cm="1">
        <f t="array" ref="W348">IFERROR(INDEX(A$761:A$954,MATCH(H348,A$761:A$954,0),0),"Save")</f>
        <v>Save</v>
      </c>
    </row>
    <row r="349" spans="1:23" hidden="1" x14ac:dyDescent="0.25">
      <c r="A349" s="189" t="str">
        <f t="shared" si="78"/>
        <v>Electricity Supply</v>
      </c>
      <c r="B349" s="189" t="str">
        <f t="shared" si="78"/>
        <v>Subsidy for Electricity Production</v>
      </c>
      <c r="C349" s="189" t="str">
        <f t="shared" si="78"/>
        <v>Subsidy for Elec Production by Fuel</v>
      </c>
      <c r="D349" s="191" t="s">
        <v>615</v>
      </c>
      <c r="E349" s="184"/>
      <c r="F349" s="191" t="s">
        <v>616</v>
      </c>
      <c r="G349" s="199"/>
      <c r="H349" s="43">
        <v>703</v>
      </c>
      <c r="I349" s="191" t="s">
        <v>332</v>
      </c>
      <c r="J349" s="189" t="str">
        <f t="shared" si="79"/>
        <v>Subsidy for Electricity Production</v>
      </c>
      <c r="K349" s="189" t="str">
        <f t="shared" si="79"/>
        <v>elec generation subsidy</v>
      </c>
      <c r="L349" s="189"/>
      <c r="M349" s="189"/>
      <c r="N349" s="189"/>
      <c r="O349" s="199"/>
      <c r="P349" s="186"/>
      <c r="Q349" s="184"/>
      <c r="R349" s="191"/>
      <c r="S349" s="219"/>
      <c r="T349" s="184"/>
      <c r="W349" s="182" t="str" cm="1">
        <f t="array" ref="W349">IFERROR(INDEX(A$761:A$954,MATCH(H349,A$761:A$954,0),0),"Save")</f>
        <v>Save</v>
      </c>
    </row>
    <row r="350" spans="1:23" hidden="1" x14ac:dyDescent="0.25">
      <c r="A350" s="189" t="str">
        <f t="shared" si="78"/>
        <v>Electricity Supply</v>
      </c>
      <c r="B350" s="189" t="str">
        <f t="shared" si="78"/>
        <v>Subsidy for Electricity Production</v>
      </c>
      <c r="C350" s="189" t="str">
        <f t="shared" si="78"/>
        <v>Subsidy for Elec Production by Fuel</v>
      </c>
      <c r="D350" s="191" t="s">
        <v>617</v>
      </c>
      <c r="E350" s="184"/>
      <c r="F350" s="191" t="s">
        <v>618</v>
      </c>
      <c r="G350" s="199"/>
      <c r="H350" s="43">
        <v>704</v>
      </c>
      <c r="I350" s="191" t="s">
        <v>332</v>
      </c>
      <c r="J350" s="189" t="str">
        <f t="shared" si="79"/>
        <v>Subsidy for Electricity Production</v>
      </c>
      <c r="K350" s="189" t="str">
        <f t="shared" si="79"/>
        <v>elec generation subsidy</v>
      </c>
      <c r="L350" s="189"/>
      <c r="M350" s="189"/>
      <c r="N350" s="189"/>
      <c r="O350" s="199"/>
      <c r="P350" s="186"/>
      <c r="Q350" s="184"/>
      <c r="R350" s="191"/>
      <c r="S350" s="219"/>
      <c r="T350" s="184"/>
      <c r="W350" s="182" t="str" cm="1">
        <f t="array" ref="W350">IFERROR(INDEX(A$761:A$954,MATCH(H350,A$761:A$954,0),0),"Save")</f>
        <v>Save</v>
      </c>
    </row>
    <row r="351" spans="1:23" x14ac:dyDescent="0.25">
      <c r="A351" s="181" t="s">
        <v>753</v>
      </c>
      <c r="B351" s="181" t="s">
        <v>619</v>
      </c>
      <c r="C351" s="181" t="s">
        <v>754</v>
      </c>
      <c r="D351" s="184" t="s">
        <v>755</v>
      </c>
      <c r="E351" s="191" t="s">
        <v>756</v>
      </c>
      <c r="F351" s="191" t="s">
        <v>757</v>
      </c>
      <c r="G351" s="184" t="s">
        <v>758</v>
      </c>
      <c r="H351" s="43">
        <v>892</v>
      </c>
      <c r="I351" s="184" t="s">
        <v>310</v>
      </c>
      <c r="J351" s="181" t="s">
        <v>759</v>
      </c>
      <c r="K351" s="181" t="s">
        <v>760</v>
      </c>
      <c r="L351" s="203">
        <v>0</v>
      </c>
      <c r="M351" s="204">
        <v>1</v>
      </c>
      <c r="N351" s="204">
        <v>0.01</v>
      </c>
      <c r="O351" s="184" t="s">
        <v>623</v>
      </c>
      <c r="P351" s="184" t="s">
        <v>761</v>
      </c>
      <c r="Q351" s="184" t="s">
        <v>625</v>
      </c>
      <c r="R351" s="191" t="s">
        <v>626</v>
      </c>
      <c r="S351" s="205"/>
      <c r="T351" s="184"/>
      <c r="W351" s="182" cm="1">
        <f t="array" ref="W351">IFERROR(INDEX(A$761:A$954,MATCH(H351,A$761:A$954,0),0),"Save")</f>
        <v>892</v>
      </c>
    </row>
    <row r="352" spans="1:23" x14ac:dyDescent="0.25">
      <c r="A352" s="189" t="str">
        <f t="shared" ref="A352:C366" si="81">A$351</f>
        <v>Industry</v>
      </c>
      <c r="B352" s="189" t="str">
        <f t="shared" si="81"/>
        <v>Carbon Capture and Sequestration</v>
      </c>
      <c r="C352" s="189" t="str">
        <f t="shared" si="81"/>
        <v>Industry Sector Fraction of Potential Additional CCS Achieved</v>
      </c>
      <c r="D352" s="184" t="s">
        <v>755</v>
      </c>
      <c r="E352" s="191" t="s">
        <v>762</v>
      </c>
      <c r="F352" s="191" t="s">
        <v>757</v>
      </c>
      <c r="G352" s="184" t="s">
        <v>763</v>
      </c>
      <c r="H352" s="43">
        <v>893</v>
      </c>
      <c r="I352" s="184" t="s">
        <v>310</v>
      </c>
      <c r="J352" s="189" t="str">
        <f t="shared" ref="J352:R358" si="82">J$351</f>
        <v>Industry CCS</v>
      </c>
      <c r="K352" s="189" t="str">
        <f t="shared" si="82"/>
        <v>indst CCS</v>
      </c>
      <c r="L352" s="197">
        <f t="shared" si="82"/>
        <v>0</v>
      </c>
      <c r="M352" s="197">
        <f t="shared" si="82"/>
        <v>1</v>
      </c>
      <c r="N352" s="197">
        <f t="shared" si="82"/>
        <v>0.01</v>
      </c>
      <c r="O352" s="189" t="str">
        <f t="shared" si="82"/>
        <v>% of CO2 captured</v>
      </c>
      <c r="P352" s="199"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89" t="str">
        <f t="shared" si="82"/>
        <v>ccs.html#ccs</v>
      </c>
      <c r="R352" s="189" t="str">
        <f t="shared" si="82"/>
        <v>carbon-capture-and-sequestration.html</v>
      </c>
      <c r="S352" s="205"/>
      <c r="T352" s="184"/>
      <c r="W352" s="182" cm="1">
        <f t="array" ref="W352">IFERROR(INDEX(A$761:A$954,MATCH(H352,A$761:A$954,0),0),"Save")</f>
        <v>893</v>
      </c>
    </row>
    <row r="353" spans="1:23" x14ac:dyDescent="0.25">
      <c r="A353" s="189" t="str">
        <f t="shared" si="81"/>
        <v>Industry</v>
      </c>
      <c r="B353" s="189" t="str">
        <f t="shared" si="81"/>
        <v>Carbon Capture and Sequestration</v>
      </c>
      <c r="C353" s="189" t="str">
        <f t="shared" si="81"/>
        <v>Industry Sector Fraction of Potential Additional CCS Achieved</v>
      </c>
      <c r="D353" s="191" t="s">
        <v>764</v>
      </c>
      <c r="E353" s="191" t="s">
        <v>756</v>
      </c>
      <c r="F353" s="191" t="s">
        <v>765</v>
      </c>
      <c r="G353" s="184" t="s">
        <v>758</v>
      </c>
      <c r="H353" s="43">
        <v>894</v>
      </c>
      <c r="I353" s="184" t="s">
        <v>310</v>
      </c>
      <c r="J353" s="189" t="str">
        <f t="shared" si="82"/>
        <v>Industry CCS</v>
      </c>
      <c r="K353" s="189" t="str">
        <f t="shared" si="82"/>
        <v>indst CCS</v>
      </c>
      <c r="L353" s="197">
        <f t="shared" si="82"/>
        <v>0</v>
      </c>
      <c r="M353" s="197">
        <f t="shared" si="82"/>
        <v>1</v>
      </c>
      <c r="N353" s="197">
        <f t="shared" si="82"/>
        <v>0.01</v>
      </c>
      <c r="O353" s="189" t="str">
        <f t="shared" si="82"/>
        <v>% of CO2 captured</v>
      </c>
      <c r="P353" s="199"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89" t="str">
        <f t="shared" si="82"/>
        <v>ccs.html#ccs</v>
      </c>
      <c r="R353" s="189" t="str">
        <f t="shared" si="82"/>
        <v>carbon-capture-and-sequestration.html</v>
      </c>
      <c r="S353" s="219"/>
      <c r="T353" s="184"/>
      <c r="W353" s="182" cm="1">
        <f t="array" ref="W353">IFERROR(INDEX(A$761:A$954,MATCH(H353,A$761:A$954,0),0),"Save")</f>
        <v>894</v>
      </c>
    </row>
    <row r="354" spans="1:23" x14ac:dyDescent="0.25">
      <c r="A354" s="189" t="str">
        <f t="shared" si="81"/>
        <v>Industry</v>
      </c>
      <c r="B354" s="189" t="str">
        <f t="shared" si="81"/>
        <v>Carbon Capture and Sequestration</v>
      </c>
      <c r="C354" s="189" t="str">
        <f t="shared" si="81"/>
        <v>Industry Sector Fraction of Potential Additional CCS Achieved</v>
      </c>
      <c r="D354" s="191" t="s">
        <v>764</v>
      </c>
      <c r="E354" s="191" t="s">
        <v>762</v>
      </c>
      <c r="F354" s="191" t="s">
        <v>765</v>
      </c>
      <c r="G354" s="184" t="s">
        <v>763</v>
      </c>
      <c r="H354" s="43">
        <v>895</v>
      </c>
      <c r="I354" s="184" t="s">
        <v>310</v>
      </c>
      <c r="J354" s="189" t="str">
        <f t="shared" si="82"/>
        <v>Industry CCS</v>
      </c>
      <c r="K354" s="189" t="str">
        <f t="shared" si="82"/>
        <v>indst CCS</v>
      </c>
      <c r="L354" s="197">
        <f t="shared" si="82"/>
        <v>0</v>
      </c>
      <c r="M354" s="197">
        <f t="shared" si="82"/>
        <v>1</v>
      </c>
      <c r="N354" s="197">
        <f t="shared" si="82"/>
        <v>0.01</v>
      </c>
      <c r="O354" s="189" t="str">
        <f t="shared" si="82"/>
        <v>% of CO2 captured</v>
      </c>
      <c r="P354" s="199"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89" t="str">
        <f t="shared" si="82"/>
        <v>ccs.html#ccs</v>
      </c>
      <c r="R354" s="189" t="str">
        <f t="shared" si="82"/>
        <v>carbon-capture-and-sequestration.html</v>
      </c>
      <c r="S354" s="219"/>
      <c r="T354" s="184"/>
      <c r="W354" s="182" cm="1">
        <f t="array" ref="W354">IFERROR(INDEX(A$761:A$954,MATCH(H354,A$761:A$954,0),0),"Save")</f>
        <v>895</v>
      </c>
    </row>
    <row r="355" spans="1:23" x14ac:dyDescent="0.25">
      <c r="A355" s="189" t="str">
        <f t="shared" si="81"/>
        <v>Industry</v>
      </c>
      <c r="B355" s="189" t="str">
        <f t="shared" si="81"/>
        <v>Carbon Capture and Sequestration</v>
      </c>
      <c r="C355" s="189" t="str">
        <f t="shared" si="81"/>
        <v>Industry Sector Fraction of Potential Additional CCS Achieved</v>
      </c>
      <c r="D355" s="191" t="s">
        <v>766</v>
      </c>
      <c r="E355" s="191" t="s">
        <v>756</v>
      </c>
      <c r="F355" s="191" t="s">
        <v>767</v>
      </c>
      <c r="G355" s="184" t="s">
        <v>758</v>
      </c>
      <c r="H355" s="43">
        <v>896</v>
      </c>
      <c r="I355" s="184" t="s">
        <v>310</v>
      </c>
      <c r="J355" s="189" t="str">
        <f t="shared" si="82"/>
        <v>Industry CCS</v>
      </c>
      <c r="K355" s="189" t="str">
        <f t="shared" si="82"/>
        <v>indst CCS</v>
      </c>
      <c r="L355" s="197">
        <f t="shared" si="82"/>
        <v>0</v>
      </c>
      <c r="M355" s="197">
        <f t="shared" si="82"/>
        <v>1</v>
      </c>
      <c r="N355" s="197">
        <f t="shared" si="82"/>
        <v>0.01</v>
      </c>
      <c r="O355" s="189" t="str">
        <f t="shared" si="82"/>
        <v>% of CO2 captured</v>
      </c>
      <c r="P355" s="199"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89" t="str">
        <f t="shared" si="82"/>
        <v>ccs.html#ccs</v>
      </c>
      <c r="R355" s="189" t="str">
        <f t="shared" si="82"/>
        <v>carbon-capture-and-sequestration.html</v>
      </c>
      <c r="S355" s="219"/>
      <c r="T355" s="184"/>
      <c r="W355" s="182" cm="1">
        <f t="array" ref="W355">IFERROR(INDEX(A$761:A$954,MATCH(H355,A$761:A$954,0),0),"Save")</f>
        <v>896</v>
      </c>
    </row>
    <row r="356" spans="1:23" x14ac:dyDescent="0.25">
      <c r="A356" s="189" t="str">
        <f t="shared" si="81"/>
        <v>Industry</v>
      </c>
      <c r="B356" s="189" t="str">
        <f t="shared" si="81"/>
        <v>Carbon Capture and Sequestration</v>
      </c>
      <c r="C356" s="189" t="str">
        <f t="shared" si="81"/>
        <v>Industry Sector Fraction of Potential Additional CCS Achieved</v>
      </c>
      <c r="D356" s="191" t="s">
        <v>766</v>
      </c>
      <c r="E356" s="191" t="s">
        <v>762</v>
      </c>
      <c r="F356" s="191" t="s">
        <v>767</v>
      </c>
      <c r="G356" s="184" t="s">
        <v>763</v>
      </c>
      <c r="H356" s="43">
        <v>897</v>
      </c>
      <c r="I356" s="184" t="s">
        <v>310</v>
      </c>
      <c r="J356" s="189" t="str">
        <f t="shared" si="82"/>
        <v>Industry CCS</v>
      </c>
      <c r="K356" s="189" t="str">
        <f t="shared" si="82"/>
        <v>indst CCS</v>
      </c>
      <c r="L356" s="197">
        <f t="shared" si="82"/>
        <v>0</v>
      </c>
      <c r="M356" s="197">
        <f t="shared" si="82"/>
        <v>1</v>
      </c>
      <c r="N356" s="197">
        <f t="shared" si="82"/>
        <v>0.01</v>
      </c>
      <c r="O356" s="189" t="str">
        <f t="shared" si="82"/>
        <v>% of CO2 captured</v>
      </c>
      <c r="P356" s="199"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89" t="str">
        <f t="shared" si="82"/>
        <v>ccs.html#ccs</v>
      </c>
      <c r="R356" s="189" t="str">
        <f t="shared" si="82"/>
        <v>carbon-capture-and-sequestration.html</v>
      </c>
      <c r="S356" s="219"/>
      <c r="T356" s="184"/>
      <c r="W356" s="182" cm="1">
        <f t="array" ref="W356">IFERROR(INDEX(A$761:A$954,MATCH(H356,A$761:A$954,0),0),"Save")</f>
        <v>897</v>
      </c>
    </row>
    <row r="357" spans="1:23" x14ac:dyDescent="0.25">
      <c r="A357" s="189" t="str">
        <f t="shared" si="81"/>
        <v>Industry</v>
      </c>
      <c r="B357" s="189" t="str">
        <f t="shared" si="81"/>
        <v>Carbon Capture and Sequestration</v>
      </c>
      <c r="C357" s="189" t="str">
        <f t="shared" si="81"/>
        <v>Industry Sector Fraction of Potential Additional CCS Achieved</v>
      </c>
      <c r="D357" s="191" t="s">
        <v>768</v>
      </c>
      <c r="E357" s="191" t="s">
        <v>756</v>
      </c>
      <c r="F357" s="191" t="s">
        <v>769</v>
      </c>
      <c r="G357" s="184" t="s">
        <v>758</v>
      </c>
      <c r="H357" s="43">
        <v>898</v>
      </c>
      <c r="I357" s="184" t="s">
        <v>310</v>
      </c>
      <c r="J357" s="189" t="str">
        <f t="shared" si="82"/>
        <v>Industry CCS</v>
      </c>
      <c r="K357" s="189" t="str">
        <f t="shared" si="82"/>
        <v>indst CCS</v>
      </c>
      <c r="L357" s="197">
        <f t="shared" si="82"/>
        <v>0</v>
      </c>
      <c r="M357" s="197">
        <f t="shared" si="82"/>
        <v>1</v>
      </c>
      <c r="N357" s="197">
        <f t="shared" si="82"/>
        <v>0.01</v>
      </c>
      <c r="O357" s="189" t="str">
        <f t="shared" si="82"/>
        <v>% of CO2 captured</v>
      </c>
      <c r="P357" s="199"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89" t="str">
        <f t="shared" si="82"/>
        <v>ccs.html#ccs</v>
      </c>
      <c r="R357" s="189" t="str">
        <f t="shared" si="82"/>
        <v>carbon-capture-and-sequestration.html</v>
      </c>
      <c r="S357" s="219"/>
      <c r="T357" s="184"/>
      <c r="W357" s="182" cm="1">
        <f t="array" ref="W357">IFERROR(INDEX(A$761:A$954,MATCH(H357,A$761:A$954,0),0),"Save")</f>
        <v>898</v>
      </c>
    </row>
    <row r="358" spans="1:23" x14ac:dyDescent="0.25">
      <c r="A358" s="189" t="str">
        <f t="shared" si="81"/>
        <v>Industry</v>
      </c>
      <c r="B358" s="189" t="str">
        <f t="shared" si="81"/>
        <v>Carbon Capture and Sequestration</v>
      </c>
      <c r="C358" s="189" t="str">
        <f t="shared" si="81"/>
        <v>Industry Sector Fraction of Potential Additional CCS Achieved</v>
      </c>
      <c r="D358" s="191" t="s">
        <v>768</v>
      </c>
      <c r="E358" s="191" t="s">
        <v>762</v>
      </c>
      <c r="F358" s="191" t="s">
        <v>769</v>
      </c>
      <c r="G358" s="184" t="s">
        <v>763</v>
      </c>
      <c r="H358" s="43">
        <v>899</v>
      </c>
      <c r="I358" s="184" t="s">
        <v>310</v>
      </c>
      <c r="J358" s="189" t="str">
        <f t="shared" si="82"/>
        <v>Industry CCS</v>
      </c>
      <c r="K358" s="189" t="str">
        <f t="shared" si="82"/>
        <v>indst CCS</v>
      </c>
      <c r="L358" s="197">
        <f t="shared" si="82"/>
        <v>0</v>
      </c>
      <c r="M358" s="197">
        <f t="shared" si="82"/>
        <v>1</v>
      </c>
      <c r="N358" s="197">
        <f t="shared" si="82"/>
        <v>0.01</v>
      </c>
      <c r="O358" s="189" t="str">
        <f t="shared" si="82"/>
        <v>% of CO2 captured</v>
      </c>
      <c r="P358" s="199"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89" t="str">
        <f t="shared" si="82"/>
        <v>ccs.html#ccs</v>
      </c>
      <c r="R358" s="189" t="str">
        <f t="shared" si="82"/>
        <v>carbon-capture-and-sequestration.html</v>
      </c>
      <c r="S358" s="219"/>
      <c r="T358" s="184"/>
      <c r="W358" s="182" cm="1">
        <f t="array" ref="W358">IFERROR(INDEX(A$761:A$954,MATCH(H358,A$761:A$954,0),0),"Save")</f>
        <v>899</v>
      </c>
    </row>
    <row r="359" spans="1:23" x14ac:dyDescent="0.25">
      <c r="A359" s="189" t="str">
        <f t="shared" si="81"/>
        <v>Industry</v>
      </c>
      <c r="B359" s="189" t="str">
        <f t="shared" si="81"/>
        <v>Carbon Capture and Sequestration</v>
      </c>
      <c r="C359" s="189" t="str">
        <f t="shared" si="81"/>
        <v>Industry Sector Fraction of Potential Additional CCS Achieved</v>
      </c>
      <c r="D359" s="191" t="s">
        <v>770</v>
      </c>
      <c r="E359" s="191" t="s">
        <v>756</v>
      </c>
      <c r="F359" s="184" t="s">
        <v>771</v>
      </c>
      <c r="G359" s="184" t="s">
        <v>758</v>
      </c>
      <c r="H359" s="43">
        <v>900</v>
      </c>
      <c r="I359" s="191" t="s">
        <v>332</v>
      </c>
      <c r="J359" s="189" t="str">
        <f t="shared" ref="J359:K366" si="83">J$351</f>
        <v>Industry CCS</v>
      </c>
      <c r="K359" s="189" t="str">
        <f t="shared" si="83"/>
        <v>indst CCS</v>
      </c>
      <c r="L359" s="197"/>
      <c r="M359" s="197"/>
      <c r="N359" s="197"/>
      <c r="O359" s="189"/>
      <c r="P359" s="189"/>
      <c r="Q359" s="189"/>
      <c r="R359" s="189"/>
      <c r="S359" s="219"/>
      <c r="T359" s="184"/>
      <c r="W359" s="182" cm="1">
        <f t="array" ref="W359">IFERROR(INDEX(A$761:A$954,MATCH(H359,A$761:A$954,0),0),"Save")</f>
        <v>900</v>
      </c>
    </row>
    <row r="360" spans="1:23" x14ac:dyDescent="0.25">
      <c r="A360" s="189" t="str">
        <f t="shared" si="81"/>
        <v>Industry</v>
      </c>
      <c r="B360" s="189" t="str">
        <f t="shared" si="81"/>
        <v>Carbon Capture and Sequestration</v>
      </c>
      <c r="C360" s="189" t="str">
        <f t="shared" si="81"/>
        <v>Industry Sector Fraction of Potential Additional CCS Achieved</v>
      </c>
      <c r="D360" s="191" t="s">
        <v>770</v>
      </c>
      <c r="E360" s="191" t="s">
        <v>762</v>
      </c>
      <c r="F360" s="184" t="s">
        <v>771</v>
      </c>
      <c r="G360" s="184" t="s">
        <v>763</v>
      </c>
      <c r="H360" s="43">
        <v>901</v>
      </c>
      <c r="I360" s="191" t="s">
        <v>332</v>
      </c>
      <c r="J360" s="189" t="str">
        <f t="shared" si="83"/>
        <v>Industry CCS</v>
      </c>
      <c r="K360" s="189" t="str">
        <f t="shared" si="83"/>
        <v>indst CCS</v>
      </c>
      <c r="L360" s="197"/>
      <c r="M360" s="197"/>
      <c r="N360" s="197"/>
      <c r="O360" s="189"/>
      <c r="P360" s="189"/>
      <c r="Q360" s="189"/>
      <c r="R360" s="189"/>
      <c r="S360" s="219"/>
      <c r="T360" s="184"/>
      <c r="W360" s="182" cm="1">
        <f t="array" ref="W360">IFERROR(INDEX(A$761:A$954,MATCH(H360,A$761:A$954,0),0),"Save")</f>
        <v>901</v>
      </c>
    </row>
    <row r="361" spans="1:23" x14ac:dyDescent="0.25">
      <c r="A361" s="189" t="str">
        <f t="shared" si="81"/>
        <v>Industry</v>
      </c>
      <c r="B361" s="189" t="str">
        <f t="shared" si="81"/>
        <v>Carbon Capture and Sequestration</v>
      </c>
      <c r="C361" s="189" t="str">
        <f t="shared" si="81"/>
        <v>Industry Sector Fraction of Potential Additional CCS Achieved</v>
      </c>
      <c r="D361" s="191" t="s">
        <v>772</v>
      </c>
      <c r="E361" s="191" t="s">
        <v>756</v>
      </c>
      <c r="F361" s="191" t="s">
        <v>773</v>
      </c>
      <c r="G361" s="184" t="s">
        <v>758</v>
      </c>
      <c r="H361" s="43">
        <v>902</v>
      </c>
      <c r="I361" s="191" t="s">
        <v>332</v>
      </c>
      <c r="J361" s="189" t="str">
        <f t="shared" si="83"/>
        <v>Industry CCS</v>
      </c>
      <c r="K361" s="189" t="str">
        <f t="shared" si="83"/>
        <v>indst CCS</v>
      </c>
      <c r="L361" s="197"/>
      <c r="M361" s="197"/>
      <c r="N361" s="197"/>
      <c r="O361" s="189"/>
      <c r="P361" s="189"/>
      <c r="Q361" s="189"/>
      <c r="R361" s="189"/>
      <c r="S361" s="219"/>
      <c r="T361" s="184"/>
      <c r="W361" s="182" cm="1">
        <f t="array" ref="W361">IFERROR(INDEX(A$761:A$954,MATCH(H361,A$761:A$954,0),0),"Save")</f>
        <v>902</v>
      </c>
    </row>
    <row r="362" spans="1:23" x14ac:dyDescent="0.25">
      <c r="A362" s="189" t="str">
        <f t="shared" si="81"/>
        <v>Industry</v>
      </c>
      <c r="B362" s="189" t="str">
        <f t="shared" si="81"/>
        <v>Carbon Capture and Sequestration</v>
      </c>
      <c r="C362" s="189" t="str">
        <f t="shared" si="81"/>
        <v>Industry Sector Fraction of Potential Additional CCS Achieved</v>
      </c>
      <c r="D362" s="191" t="s">
        <v>772</v>
      </c>
      <c r="E362" s="191" t="s">
        <v>762</v>
      </c>
      <c r="F362" s="191" t="s">
        <v>773</v>
      </c>
      <c r="G362" s="184" t="s">
        <v>763</v>
      </c>
      <c r="H362" s="43">
        <v>903</v>
      </c>
      <c r="I362" s="191" t="s">
        <v>332</v>
      </c>
      <c r="J362" s="189" t="str">
        <f t="shared" si="83"/>
        <v>Industry CCS</v>
      </c>
      <c r="K362" s="189" t="str">
        <f t="shared" si="83"/>
        <v>indst CCS</v>
      </c>
      <c r="L362" s="197"/>
      <c r="M362" s="197"/>
      <c r="N362" s="197"/>
      <c r="O362" s="189"/>
      <c r="P362" s="189"/>
      <c r="Q362" s="189"/>
      <c r="R362" s="189"/>
      <c r="S362" s="219"/>
      <c r="T362" s="184"/>
      <c r="W362" s="182" cm="1">
        <f t="array" ref="W362">IFERROR(INDEX(A$761:A$954,MATCH(H362,A$761:A$954,0),0),"Save")</f>
        <v>903</v>
      </c>
    </row>
    <row r="363" spans="1:23" x14ac:dyDescent="0.25">
      <c r="A363" s="189" t="str">
        <f t="shared" si="81"/>
        <v>Industry</v>
      </c>
      <c r="B363" s="189" t="str">
        <f t="shared" si="81"/>
        <v>Carbon Capture and Sequestration</v>
      </c>
      <c r="C363" s="189" t="str">
        <f t="shared" si="81"/>
        <v>Industry Sector Fraction of Potential Additional CCS Achieved</v>
      </c>
      <c r="D363" s="191" t="s">
        <v>774</v>
      </c>
      <c r="E363" s="191" t="s">
        <v>756</v>
      </c>
      <c r="F363" s="191" t="s">
        <v>775</v>
      </c>
      <c r="G363" s="184" t="s">
        <v>758</v>
      </c>
      <c r="H363" s="43">
        <v>904</v>
      </c>
      <c r="I363" s="191" t="s">
        <v>332</v>
      </c>
      <c r="J363" s="189" t="str">
        <f t="shared" si="83"/>
        <v>Industry CCS</v>
      </c>
      <c r="K363" s="189" t="str">
        <f t="shared" si="83"/>
        <v>indst CCS</v>
      </c>
      <c r="L363" s="197"/>
      <c r="M363" s="197"/>
      <c r="N363" s="197"/>
      <c r="O363" s="189"/>
      <c r="P363" s="189"/>
      <c r="Q363" s="189"/>
      <c r="R363" s="189"/>
      <c r="S363" s="219"/>
      <c r="T363" s="184"/>
      <c r="W363" s="182" cm="1">
        <f t="array" ref="W363">IFERROR(INDEX(A$761:A$954,MATCH(H363,A$761:A$954,0),0),"Save")</f>
        <v>904</v>
      </c>
    </row>
    <row r="364" spans="1:23" x14ac:dyDescent="0.25">
      <c r="A364" s="189" t="str">
        <f t="shared" si="81"/>
        <v>Industry</v>
      </c>
      <c r="B364" s="189" t="str">
        <f t="shared" si="81"/>
        <v>Carbon Capture and Sequestration</v>
      </c>
      <c r="C364" s="189" t="str">
        <f t="shared" si="81"/>
        <v>Industry Sector Fraction of Potential Additional CCS Achieved</v>
      </c>
      <c r="D364" s="191" t="s">
        <v>774</v>
      </c>
      <c r="E364" s="191" t="s">
        <v>762</v>
      </c>
      <c r="F364" s="191" t="s">
        <v>775</v>
      </c>
      <c r="G364" s="184" t="s">
        <v>763</v>
      </c>
      <c r="H364" s="43">
        <v>905</v>
      </c>
      <c r="I364" s="191" t="s">
        <v>332</v>
      </c>
      <c r="J364" s="189" t="str">
        <f t="shared" si="83"/>
        <v>Industry CCS</v>
      </c>
      <c r="K364" s="189" t="str">
        <f t="shared" si="83"/>
        <v>indst CCS</v>
      </c>
      <c r="L364" s="197"/>
      <c r="M364" s="197"/>
      <c r="N364" s="197"/>
      <c r="O364" s="189"/>
      <c r="P364" s="189"/>
      <c r="Q364" s="189"/>
      <c r="R364" s="189"/>
      <c r="S364" s="219"/>
      <c r="T364" s="184"/>
      <c r="W364" s="182" cm="1">
        <f t="array" ref="W364">IFERROR(INDEX(A$761:A$954,MATCH(H364,A$761:A$954,0),0),"Save")</f>
        <v>905</v>
      </c>
    </row>
    <row r="365" spans="1:23" x14ac:dyDescent="0.25">
      <c r="A365" s="189" t="str">
        <f t="shared" si="81"/>
        <v>Industry</v>
      </c>
      <c r="B365" s="189" t="str">
        <f t="shared" si="81"/>
        <v>Carbon Capture and Sequestration</v>
      </c>
      <c r="C365" s="189" t="str">
        <f t="shared" si="81"/>
        <v>Industry Sector Fraction of Potential Additional CCS Achieved</v>
      </c>
      <c r="D365" s="191" t="s">
        <v>776</v>
      </c>
      <c r="E365" s="191" t="s">
        <v>756</v>
      </c>
      <c r="F365" s="191" t="s">
        <v>777</v>
      </c>
      <c r="G365" s="184" t="s">
        <v>758</v>
      </c>
      <c r="H365" s="43">
        <v>906</v>
      </c>
      <c r="I365" s="184" t="s">
        <v>310</v>
      </c>
      <c r="J365" s="189" t="str">
        <f t="shared" si="83"/>
        <v>Industry CCS</v>
      </c>
      <c r="K365" s="189" t="str">
        <f t="shared" si="83"/>
        <v>indst CCS</v>
      </c>
      <c r="L365" s="197">
        <f t="shared" ref="L365:R366" si="84">L$351</f>
        <v>0</v>
      </c>
      <c r="M365" s="197">
        <f t="shared" si="84"/>
        <v>1</v>
      </c>
      <c r="N365" s="197">
        <f t="shared" si="84"/>
        <v>0.01</v>
      </c>
      <c r="O365" s="189" t="str">
        <f t="shared" si="84"/>
        <v>% of CO2 captured</v>
      </c>
      <c r="P365" s="189"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89" t="str">
        <f t="shared" si="84"/>
        <v>ccs.html#ccs</v>
      </c>
      <c r="R365" s="189" t="str">
        <f t="shared" si="84"/>
        <v>carbon-capture-and-sequestration.html</v>
      </c>
      <c r="S365" s="219"/>
      <c r="T365" s="184"/>
      <c r="W365" s="182" cm="1">
        <f t="array" ref="W365">IFERROR(INDEX(A$761:A$954,MATCH(H365,A$761:A$954,0),0),"Save")</f>
        <v>906</v>
      </c>
    </row>
    <row r="366" spans="1:23" x14ac:dyDescent="0.25">
      <c r="A366" s="189" t="str">
        <f t="shared" si="81"/>
        <v>Industry</v>
      </c>
      <c r="B366" s="189" t="str">
        <f t="shared" si="81"/>
        <v>Carbon Capture and Sequestration</v>
      </c>
      <c r="C366" s="189" t="str">
        <f t="shared" si="81"/>
        <v>Industry Sector Fraction of Potential Additional CCS Achieved</v>
      </c>
      <c r="D366" s="191" t="s">
        <v>776</v>
      </c>
      <c r="E366" s="191" t="s">
        <v>762</v>
      </c>
      <c r="F366" s="191" t="s">
        <v>777</v>
      </c>
      <c r="G366" s="184" t="s">
        <v>763</v>
      </c>
      <c r="H366" s="43">
        <v>907</v>
      </c>
      <c r="I366" s="184" t="s">
        <v>310</v>
      </c>
      <c r="J366" s="189" t="str">
        <f t="shared" si="83"/>
        <v>Industry CCS</v>
      </c>
      <c r="K366" s="189" t="str">
        <f t="shared" si="83"/>
        <v>indst CCS</v>
      </c>
      <c r="L366" s="197">
        <f t="shared" si="84"/>
        <v>0</v>
      </c>
      <c r="M366" s="197">
        <f t="shared" si="84"/>
        <v>1</v>
      </c>
      <c r="N366" s="197">
        <f t="shared" si="84"/>
        <v>0.01</v>
      </c>
      <c r="O366" s="189" t="str">
        <f t="shared" si="84"/>
        <v>% of CO2 captured</v>
      </c>
      <c r="P366" s="199"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89" t="str">
        <f t="shared" si="84"/>
        <v>ccs.html#ccs</v>
      </c>
      <c r="R366" s="189" t="str">
        <f t="shared" si="84"/>
        <v>carbon-capture-and-sequestration.html</v>
      </c>
      <c r="S366" s="219"/>
      <c r="T366" s="184"/>
      <c r="W366" s="182" cm="1">
        <f t="array" ref="W366">IFERROR(INDEX(A$761:A$954,MATCH(H366,A$761:A$954,0),0),"Save")</f>
        <v>907</v>
      </c>
    </row>
    <row r="367" spans="1:23" hidden="1" x14ac:dyDescent="0.25">
      <c r="A367" s="181" t="s">
        <v>753</v>
      </c>
      <c r="B367" s="181" t="s">
        <v>778</v>
      </c>
      <c r="C367" s="181" t="s">
        <v>779</v>
      </c>
      <c r="D367" s="184"/>
      <c r="E367" s="184"/>
      <c r="F367" s="184"/>
      <c r="G367" s="184"/>
      <c r="H367" s="43">
        <v>43</v>
      </c>
      <c r="I367" s="184" t="s">
        <v>310</v>
      </c>
      <c r="J367" s="181" t="s">
        <v>778</v>
      </c>
      <c r="K367" s="181" t="s">
        <v>780</v>
      </c>
      <c r="L367" s="203">
        <v>0</v>
      </c>
      <c r="M367" s="204">
        <v>1</v>
      </c>
      <c r="N367" s="204">
        <v>0.01</v>
      </c>
      <c r="O367" s="184" t="s">
        <v>653</v>
      </c>
      <c r="P367" s="186" t="s">
        <v>781</v>
      </c>
      <c r="Q367" s="184" t="s">
        <v>782</v>
      </c>
      <c r="R367" s="191" t="s">
        <v>783</v>
      </c>
      <c r="S367" s="205" t="s">
        <v>784</v>
      </c>
      <c r="T367" s="184"/>
      <c r="W367" s="182" t="str" cm="1">
        <f t="array" ref="W367">IFERROR(INDEX(A$761:A$954,MATCH(H367,A$761:A$954,0),0),"Save")</f>
        <v>Save</v>
      </c>
    </row>
    <row r="368" spans="1:23" s="189" customFormat="1" hidden="1" x14ac:dyDescent="0.25">
      <c r="A368" s="181" t="s">
        <v>753</v>
      </c>
      <c r="B368" s="181" t="s">
        <v>785</v>
      </c>
      <c r="C368" s="181" t="s">
        <v>786</v>
      </c>
      <c r="D368" s="184"/>
      <c r="E368" s="184"/>
      <c r="F368" s="184"/>
      <c r="G368" s="184"/>
      <c r="H368" s="43">
        <v>44</v>
      </c>
      <c r="I368" s="184" t="s">
        <v>310</v>
      </c>
      <c r="J368" s="181" t="s">
        <v>785</v>
      </c>
      <c r="K368" s="181" t="s">
        <v>787</v>
      </c>
      <c r="L368" s="203">
        <v>0</v>
      </c>
      <c r="M368" s="204">
        <v>1</v>
      </c>
      <c r="N368" s="204">
        <v>0.01</v>
      </c>
      <c r="O368" s="184" t="s">
        <v>653</v>
      </c>
      <c r="P368" s="186" t="s">
        <v>788</v>
      </c>
      <c r="Q368" s="184" t="s">
        <v>789</v>
      </c>
      <c r="R368" s="191" t="s">
        <v>790</v>
      </c>
      <c r="S368" s="205" t="s">
        <v>445</v>
      </c>
      <c r="T368" s="199"/>
      <c r="W368" s="182" t="str" cm="1">
        <f t="array" ref="W368">IFERROR(INDEX(A$761:A$954,MATCH(H368,A$761:A$954,0),0),"Save")</f>
        <v>Save</v>
      </c>
    </row>
    <row r="369" spans="1:23" s="189" customFormat="1" hidden="1" x14ac:dyDescent="0.25">
      <c r="A369" s="181" t="s">
        <v>753</v>
      </c>
      <c r="B369" s="181" t="s">
        <v>791</v>
      </c>
      <c r="C369" s="181" t="s">
        <v>792</v>
      </c>
      <c r="D369" s="184"/>
      <c r="E369" s="184"/>
      <c r="F369" s="184"/>
      <c r="G369" s="184"/>
      <c r="H369" s="43">
        <v>45</v>
      </c>
      <c r="I369" s="184" t="s">
        <v>310</v>
      </c>
      <c r="J369" s="181" t="s">
        <v>791</v>
      </c>
      <c r="K369" s="181" t="s">
        <v>793</v>
      </c>
      <c r="L369" s="203">
        <v>0</v>
      </c>
      <c r="M369" s="204">
        <v>1</v>
      </c>
      <c r="N369" s="204">
        <v>0.01</v>
      </c>
      <c r="O369" s="184" t="s">
        <v>653</v>
      </c>
      <c r="P369" s="186" t="s">
        <v>794</v>
      </c>
      <c r="Q369" s="184" t="s">
        <v>795</v>
      </c>
      <c r="R369" s="191" t="s">
        <v>796</v>
      </c>
      <c r="S369" s="205" t="s">
        <v>445</v>
      </c>
      <c r="T369" s="199"/>
      <c r="W369" s="182" t="str" cm="1">
        <f t="array" ref="W369">IFERROR(INDEX(A$761:A$954,MATCH(H369,A$761:A$954,0),0),"Save")</f>
        <v>Save</v>
      </c>
    </row>
    <row r="370" spans="1:23" s="189" customFormat="1" x14ac:dyDescent="0.25">
      <c r="A370" s="181" t="s">
        <v>753</v>
      </c>
      <c r="B370" s="181" t="s">
        <v>797</v>
      </c>
      <c r="C370" s="181" t="s">
        <v>798</v>
      </c>
      <c r="D370" s="184" t="s">
        <v>755</v>
      </c>
      <c r="E370" s="184" t="s">
        <v>799</v>
      </c>
      <c r="F370" s="191" t="s">
        <v>757</v>
      </c>
      <c r="G370" s="184" t="s">
        <v>800</v>
      </c>
      <c r="H370" s="43">
        <v>756</v>
      </c>
      <c r="I370" s="184" t="s">
        <v>310</v>
      </c>
      <c r="J370" s="181" t="s">
        <v>797</v>
      </c>
      <c r="K370" s="181" t="s">
        <v>801</v>
      </c>
      <c r="L370" s="204">
        <v>0</v>
      </c>
      <c r="M370" s="204">
        <f>ROUND(MaxBoundCalculations!B189,2)</f>
        <v>0.33</v>
      </c>
      <c r="N370" s="204">
        <v>0.01</v>
      </c>
      <c r="O370" s="184" t="s">
        <v>518</v>
      </c>
      <c r="P370" s="213" t="s">
        <v>802</v>
      </c>
      <c r="Q370" s="184" t="s">
        <v>803</v>
      </c>
      <c r="R370" s="191" t="s">
        <v>804</v>
      </c>
      <c r="S370" s="212" t="s">
        <v>805</v>
      </c>
      <c r="T370" s="191" t="s">
        <v>805</v>
      </c>
      <c r="W370" s="182" cm="1">
        <f t="array" ref="W370">IFERROR(INDEX(A$761:A$954,MATCH(H370,A$761:A$954,0),0),"Save")</f>
        <v>756</v>
      </c>
    </row>
    <row r="371" spans="1:23" s="189" customFormat="1" x14ac:dyDescent="0.25">
      <c r="A371" s="189" t="str">
        <f t="shared" ref="A371:C390" si="85">A$370</f>
        <v>Industry</v>
      </c>
      <c r="B371" s="189" t="str">
        <f t="shared" si="85"/>
        <v>Industry Energy Efficiency Standards</v>
      </c>
      <c r="C371" s="189" t="str">
        <f t="shared" si="85"/>
        <v>Percentage Improvement in Eqpt Efficiency Standards above BAU</v>
      </c>
      <c r="D371" s="184" t="s">
        <v>755</v>
      </c>
      <c r="E371" s="184" t="s">
        <v>806</v>
      </c>
      <c r="F371" s="191" t="s">
        <v>757</v>
      </c>
      <c r="G371" s="184" t="s">
        <v>807</v>
      </c>
      <c r="H371" s="43">
        <v>757</v>
      </c>
      <c r="I371" s="184" t="s">
        <v>310</v>
      </c>
      <c r="J371" s="189" t="str">
        <f t="shared" ref="J371:T380" si="86">J$370</f>
        <v>Industry Energy Efficiency Standards</v>
      </c>
      <c r="K371" s="197" t="str">
        <f t="shared" si="86"/>
        <v>indst efficiency standards</v>
      </c>
      <c r="L371" s="197">
        <f t="shared" si="86"/>
        <v>0</v>
      </c>
      <c r="M371" s="197">
        <f t="shared" si="86"/>
        <v>0.33</v>
      </c>
      <c r="N371" s="197">
        <f t="shared" si="86"/>
        <v>0.01</v>
      </c>
      <c r="O371" s="199" t="str">
        <f t="shared" si="86"/>
        <v>% reduction in energy use</v>
      </c>
      <c r="P371" s="232"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199" t="str">
        <f t="shared" si="86"/>
        <v>industry-ag-main.html#eff-stds</v>
      </c>
      <c r="R371" s="199" t="str">
        <f t="shared" si="86"/>
        <v>industry-energy-efficiency-standards.html</v>
      </c>
      <c r="S371" s="219" t="str">
        <f t="shared" si="86"/>
        <v>U.S. DOE, 2016, Industrial Energy Efficiency Potential Analysis, https://energy.gov/sites/prod/files/2017/04/f34/energy-savings-by-state-industrial-methodology.pdf</v>
      </c>
      <c r="T371" s="199" t="str">
        <f t="shared" si="86"/>
        <v>U.S. DOE, 2016, Industrial Energy Efficiency Potential Analysis, https://energy.gov/sites/prod/files/2017/04/f34/energy-savings-by-state-industrial-methodology.pdf</v>
      </c>
      <c r="W371" s="182" cm="1">
        <f t="array" ref="W371">IFERROR(INDEX(A$761:A$954,MATCH(H371,A$761:A$954,0),0),"Save")</f>
        <v>757</v>
      </c>
    </row>
    <row r="372" spans="1:23" s="189" customFormat="1" x14ac:dyDescent="0.25">
      <c r="A372" s="189" t="str">
        <f t="shared" si="85"/>
        <v>Industry</v>
      </c>
      <c r="B372" s="189" t="str">
        <f t="shared" si="85"/>
        <v>Industry Energy Efficiency Standards</v>
      </c>
      <c r="C372" s="189" t="str">
        <f t="shared" si="85"/>
        <v>Percentage Improvement in Eqpt Efficiency Standards above BAU</v>
      </c>
      <c r="D372" s="184" t="s">
        <v>755</v>
      </c>
      <c r="E372" s="184" t="s">
        <v>808</v>
      </c>
      <c r="F372" s="191" t="s">
        <v>757</v>
      </c>
      <c r="G372" s="184" t="s">
        <v>809</v>
      </c>
      <c r="H372" s="43">
        <v>758</v>
      </c>
      <c r="I372" s="184" t="s">
        <v>310</v>
      </c>
      <c r="J372" s="189" t="str">
        <f t="shared" si="86"/>
        <v>Industry Energy Efficiency Standards</v>
      </c>
      <c r="K372" s="197" t="str">
        <f t="shared" si="86"/>
        <v>indst efficiency standards</v>
      </c>
      <c r="L372" s="197">
        <f t="shared" si="86"/>
        <v>0</v>
      </c>
      <c r="M372" s="197">
        <f t="shared" si="86"/>
        <v>0.33</v>
      </c>
      <c r="N372" s="197">
        <f t="shared" si="86"/>
        <v>0.01</v>
      </c>
      <c r="O372" s="199" t="str">
        <f t="shared" si="86"/>
        <v>% reduction in energy use</v>
      </c>
      <c r="P372" s="232"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199" t="str">
        <f t="shared" si="86"/>
        <v>industry-ag-main.html#eff-stds</v>
      </c>
      <c r="R372" s="199" t="str">
        <f t="shared" si="86"/>
        <v>industry-energy-efficiency-standards.html</v>
      </c>
      <c r="S372" s="219" t="str">
        <f t="shared" si="86"/>
        <v>U.S. DOE, 2016, Industrial Energy Efficiency Potential Analysis, https://energy.gov/sites/prod/files/2017/04/f34/energy-savings-by-state-industrial-methodology.pdf</v>
      </c>
      <c r="T372" s="199" t="str">
        <f t="shared" si="86"/>
        <v>U.S. DOE, 2016, Industrial Energy Efficiency Potential Analysis, https://energy.gov/sites/prod/files/2017/04/f34/energy-savings-by-state-industrial-methodology.pdf</v>
      </c>
      <c r="W372" s="182" cm="1">
        <f t="array" ref="W372">IFERROR(INDEX(A$761:A$954,MATCH(H372,A$761:A$954,0),0),"Save")</f>
        <v>758</v>
      </c>
    </row>
    <row r="373" spans="1:23" s="189" customFormat="1" x14ac:dyDescent="0.25">
      <c r="A373" s="189" t="str">
        <f t="shared" si="85"/>
        <v>Industry</v>
      </c>
      <c r="B373" s="189" t="str">
        <f t="shared" si="85"/>
        <v>Industry Energy Efficiency Standards</v>
      </c>
      <c r="C373" s="189" t="str">
        <f t="shared" si="85"/>
        <v>Percentage Improvement in Eqpt Efficiency Standards above BAU</v>
      </c>
      <c r="D373" s="184" t="s">
        <v>755</v>
      </c>
      <c r="E373" s="184" t="s">
        <v>810</v>
      </c>
      <c r="F373" s="191" t="s">
        <v>757</v>
      </c>
      <c r="G373" s="184" t="s">
        <v>811</v>
      </c>
      <c r="H373" s="43">
        <v>759</v>
      </c>
      <c r="I373" s="184" t="s">
        <v>310</v>
      </c>
      <c r="J373" s="189" t="str">
        <f t="shared" si="86"/>
        <v>Industry Energy Efficiency Standards</v>
      </c>
      <c r="K373" s="197" t="str">
        <f t="shared" si="86"/>
        <v>indst efficiency standards</v>
      </c>
      <c r="L373" s="197">
        <f t="shared" si="86"/>
        <v>0</v>
      </c>
      <c r="M373" s="197">
        <f t="shared" si="86"/>
        <v>0.33</v>
      </c>
      <c r="N373" s="197">
        <f t="shared" si="86"/>
        <v>0.01</v>
      </c>
      <c r="O373" s="199" t="str">
        <f t="shared" si="86"/>
        <v>% reduction in energy use</v>
      </c>
      <c r="P373" s="232"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199" t="str">
        <f t="shared" si="86"/>
        <v>industry-ag-main.html#eff-stds</v>
      </c>
      <c r="R373" s="199" t="str">
        <f t="shared" si="86"/>
        <v>industry-energy-efficiency-standards.html</v>
      </c>
      <c r="S373" s="219" t="str">
        <f t="shared" si="86"/>
        <v>U.S. DOE, 2016, Industrial Energy Efficiency Potential Analysis, https://energy.gov/sites/prod/files/2017/04/f34/energy-savings-by-state-industrial-methodology.pdf</v>
      </c>
      <c r="T373" s="199" t="str">
        <f t="shared" si="86"/>
        <v>U.S. DOE, 2016, Industrial Energy Efficiency Potential Analysis, https://energy.gov/sites/prod/files/2017/04/f34/energy-savings-by-state-industrial-methodology.pdf</v>
      </c>
      <c r="W373" s="182" cm="1">
        <f t="array" ref="W373">IFERROR(INDEX(A$761:A$954,MATCH(H373,A$761:A$954,0),0),"Save")</f>
        <v>759</v>
      </c>
    </row>
    <row r="374" spans="1:23" s="189" customFormat="1" x14ac:dyDescent="0.25">
      <c r="A374" s="189" t="str">
        <f t="shared" si="85"/>
        <v>Industry</v>
      </c>
      <c r="B374" s="189" t="str">
        <f t="shared" si="85"/>
        <v>Industry Energy Efficiency Standards</v>
      </c>
      <c r="C374" s="189" t="str">
        <f t="shared" si="85"/>
        <v>Percentage Improvement in Eqpt Efficiency Standards above BAU</v>
      </c>
      <c r="D374" s="184" t="s">
        <v>755</v>
      </c>
      <c r="E374" s="184" t="s">
        <v>812</v>
      </c>
      <c r="F374" s="191" t="s">
        <v>757</v>
      </c>
      <c r="G374" s="184" t="s">
        <v>813</v>
      </c>
      <c r="H374" s="43">
        <v>760</v>
      </c>
      <c r="I374" s="184" t="s">
        <v>310</v>
      </c>
      <c r="J374" s="189" t="str">
        <f t="shared" si="86"/>
        <v>Industry Energy Efficiency Standards</v>
      </c>
      <c r="K374" s="197" t="str">
        <f t="shared" si="86"/>
        <v>indst efficiency standards</v>
      </c>
      <c r="L374" s="197">
        <f t="shared" si="86"/>
        <v>0</v>
      </c>
      <c r="M374" s="197">
        <f t="shared" si="86"/>
        <v>0.33</v>
      </c>
      <c r="N374" s="197">
        <f t="shared" si="86"/>
        <v>0.01</v>
      </c>
      <c r="O374" s="199" t="str">
        <f t="shared" si="86"/>
        <v>% reduction in energy use</v>
      </c>
      <c r="P374" s="232"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199" t="str">
        <f t="shared" si="86"/>
        <v>industry-ag-main.html#eff-stds</v>
      </c>
      <c r="R374" s="199" t="str">
        <f t="shared" si="86"/>
        <v>industry-energy-efficiency-standards.html</v>
      </c>
      <c r="S374" s="219" t="str">
        <f t="shared" si="86"/>
        <v>U.S. DOE, 2016, Industrial Energy Efficiency Potential Analysis, https://energy.gov/sites/prod/files/2017/04/f34/energy-savings-by-state-industrial-methodology.pdf</v>
      </c>
      <c r="T374" s="199" t="str">
        <f t="shared" si="86"/>
        <v>U.S. DOE, 2016, Industrial Energy Efficiency Potential Analysis, https://energy.gov/sites/prod/files/2017/04/f34/energy-savings-by-state-industrial-methodology.pdf</v>
      </c>
      <c r="W374" s="182" cm="1">
        <f t="array" ref="W374">IFERROR(INDEX(A$761:A$954,MATCH(H374,A$761:A$954,0),0),"Save")</f>
        <v>760</v>
      </c>
    </row>
    <row r="375" spans="1:23" s="189" customFormat="1" x14ac:dyDescent="0.25">
      <c r="A375" s="189" t="str">
        <f t="shared" si="85"/>
        <v>Industry</v>
      </c>
      <c r="B375" s="189" t="str">
        <f t="shared" si="85"/>
        <v>Industry Energy Efficiency Standards</v>
      </c>
      <c r="C375" s="189" t="str">
        <f t="shared" si="85"/>
        <v>Percentage Improvement in Eqpt Efficiency Standards above BAU</v>
      </c>
      <c r="D375" s="184" t="s">
        <v>755</v>
      </c>
      <c r="E375" s="184" t="s">
        <v>814</v>
      </c>
      <c r="F375" s="191" t="s">
        <v>757</v>
      </c>
      <c r="G375" s="184" t="s">
        <v>815</v>
      </c>
      <c r="H375" s="43">
        <v>761</v>
      </c>
      <c r="I375" s="184" t="s">
        <v>332</v>
      </c>
      <c r="J375" s="189" t="str">
        <f t="shared" si="86"/>
        <v>Industry Energy Efficiency Standards</v>
      </c>
      <c r="K375" s="197" t="str">
        <f t="shared" si="86"/>
        <v>indst efficiency standards</v>
      </c>
      <c r="L375" s="197">
        <f t="shared" si="86"/>
        <v>0</v>
      </c>
      <c r="M375" s="197">
        <f t="shared" si="86"/>
        <v>0.33</v>
      </c>
      <c r="N375" s="197">
        <f t="shared" si="86"/>
        <v>0.01</v>
      </c>
      <c r="O375" s="199" t="str">
        <f t="shared" si="86"/>
        <v>% reduction in energy use</v>
      </c>
      <c r="P375" s="232"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199" t="str">
        <f t="shared" si="86"/>
        <v>industry-ag-main.html#eff-stds</v>
      </c>
      <c r="R375" s="199" t="str">
        <f t="shared" si="86"/>
        <v>industry-energy-efficiency-standards.html</v>
      </c>
      <c r="S375" s="219" t="str">
        <f t="shared" si="86"/>
        <v>U.S. DOE, 2016, Industrial Energy Efficiency Potential Analysis, https://energy.gov/sites/prod/files/2017/04/f34/energy-savings-by-state-industrial-methodology.pdf</v>
      </c>
      <c r="T375" s="199" t="str">
        <f t="shared" si="86"/>
        <v>U.S. DOE, 2016, Industrial Energy Efficiency Potential Analysis, https://energy.gov/sites/prod/files/2017/04/f34/energy-savings-by-state-industrial-methodology.pdf</v>
      </c>
      <c r="W375" s="182" cm="1">
        <f t="array" ref="W375">IFERROR(INDEX(A$761:A$954,MATCH(H375,A$761:A$954,0),0),"Save")</f>
        <v>761</v>
      </c>
    </row>
    <row r="376" spans="1:23" x14ac:dyDescent="0.25">
      <c r="A376" s="189" t="str">
        <f t="shared" si="85"/>
        <v>Industry</v>
      </c>
      <c r="B376" s="189" t="str">
        <f t="shared" si="85"/>
        <v>Industry Energy Efficiency Standards</v>
      </c>
      <c r="C376" s="189" t="str">
        <f t="shared" si="85"/>
        <v>Percentage Improvement in Eqpt Efficiency Standards above BAU</v>
      </c>
      <c r="D376" s="184" t="s">
        <v>755</v>
      </c>
      <c r="E376" s="184" t="s">
        <v>816</v>
      </c>
      <c r="F376" s="191" t="s">
        <v>757</v>
      </c>
      <c r="G376" s="184" t="s">
        <v>817</v>
      </c>
      <c r="H376" s="43">
        <v>762</v>
      </c>
      <c r="I376" s="184" t="s">
        <v>332</v>
      </c>
      <c r="J376" s="189" t="str">
        <f t="shared" si="86"/>
        <v>Industry Energy Efficiency Standards</v>
      </c>
      <c r="K376" s="197" t="str">
        <f t="shared" si="86"/>
        <v>indst efficiency standards</v>
      </c>
      <c r="L376" s="197">
        <f t="shared" si="86"/>
        <v>0</v>
      </c>
      <c r="M376" s="197">
        <f t="shared" si="86"/>
        <v>0.33</v>
      </c>
      <c r="N376" s="197">
        <f t="shared" si="86"/>
        <v>0.01</v>
      </c>
      <c r="O376" s="199" t="str">
        <f t="shared" si="86"/>
        <v>% reduction in energy use</v>
      </c>
      <c r="P376" s="232"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199" t="str">
        <f t="shared" si="86"/>
        <v>industry-ag-main.html#eff-stds</v>
      </c>
      <c r="R376" s="199" t="str">
        <f t="shared" si="86"/>
        <v>industry-energy-efficiency-standards.html</v>
      </c>
      <c r="S376" s="219" t="str">
        <f t="shared" si="86"/>
        <v>U.S. DOE, 2016, Industrial Energy Efficiency Potential Analysis, https://energy.gov/sites/prod/files/2017/04/f34/energy-savings-by-state-industrial-methodology.pdf</v>
      </c>
      <c r="T376" s="199" t="str">
        <f t="shared" si="86"/>
        <v>U.S. DOE, 2016, Industrial Energy Efficiency Potential Analysis, https://energy.gov/sites/prod/files/2017/04/f34/energy-savings-by-state-industrial-methodology.pdf</v>
      </c>
      <c r="W376" s="182" cm="1">
        <f t="array" ref="W376">IFERROR(INDEX(A$761:A$954,MATCH(H376,A$761:A$954,0),0),"Save")</f>
        <v>762</v>
      </c>
    </row>
    <row r="377" spans="1:23" s="189" customFormat="1" x14ac:dyDescent="0.25">
      <c r="A377" s="189" t="str">
        <f t="shared" si="85"/>
        <v>Industry</v>
      </c>
      <c r="B377" s="189" t="str">
        <f t="shared" si="85"/>
        <v>Industry Energy Efficiency Standards</v>
      </c>
      <c r="C377" s="189" t="str">
        <f t="shared" si="85"/>
        <v>Percentage Improvement in Eqpt Efficiency Standards above BAU</v>
      </c>
      <c r="D377" s="184" t="s">
        <v>755</v>
      </c>
      <c r="E377" s="184" t="s">
        <v>818</v>
      </c>
      <c r="F377" s="191" t="s">
        <v>757</v>
      </c>
      <c r="G377" s="184" t="s">
        <v>819</v>
      </c>
      <c r="H377" s="43">
        <v>763</v>
      </c>
      <c r="I377" s="184" t="s">
        <v>310</v>
      </c>
      <c r="J377" s="189" t="str">
        <f t="shared" si="86"/>
        <v>Industry Energy Efficiency Standards</v>
      </c>
      <c r="K377" s="197" t="str">
        <f t="shared" si="86"/>
        <v>indst efficiency standards</v>
      </c>
      <c r="L377" s="197">
        <f t="shared" si="86"/>
        <v>0</v>
      </c>
      <c r="M377" s="197">
        <f t="shared" si="86"/>
        <v>0.33</v>
      </c>
      <c r="N377" s="197">
        <f t="shared" si="86"/>
        <v>0.01</v>
      </c>
      <c r="O377" s="199" t="str">
        <f t="shared" si="86"/>
        <v>% reduction in energy use</v>
      </c>
      <c r="P377" s="232"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199" t="str">
        <f t="shared" si="86"/>
        <v>industry-ag-main.html#eff-stds</v>
      </c>
      <c r="R377" s="199" t="str">
        <f t="shared" si="86"/>
        <v>industry-energy-efficiency-standards.html</v>
      </c>
      <c r="S377" s="219" t="str">
        <f t="shared" si="86"/>
        <v>U.S. DOE, 2016, Industrial Energy Efficiency Potential Analysis, https://energy.gov/sites/prod/files/2017/04/f34/energy-savings-by-state-industrial-methodology.pdf</v>
      </c>
      <c r="T377" s="199" t="str">
        <f t="shared" si="86"/>
        <v>U.S. DOE, 2016, Industrial Energy Efficiency Potential Analysis, https://energy.gov/sites/prod/files/2017/04/f34/energy-savings-by-state-industrial-methodology.pdf</v>
      </c>
      <c r="W377" s="182" cm="1">
        <f t="array" ref="W377">IFERROR(INDEX(A$761:A$954,MATCH(H377,A$761:A$954,0),0),"Save")</f>
        <v>763</v>
      </c>
    </row>
    <row r="378" spans="1:23" s="189" customFormat="1" x14ac:dyDescent="0.25">
      <c r="A378" s="189" t="str">
        <f t="shared" si="85"/>
        <v>Industry</v>
      </c>
      <c r="B378" s="189" t="str">
        <f t="shared" si="85"/>
        <v>Industry Energy Efficiency Standards</v>
      </c>
      <c r="C378" s="189" t="str">
        <f t="shared" si="85"/>
        <v>Percentage Improvement in Eqpt Efficiency Standards above BAU</v>
      </c>
      <c r="D378" s="184" t="s">
        <v>755</v>
      </c>
      <c r="E378" s="184" t="s">
        <v>820</v>
      </c>
      <c r="F378" s="191" t="s">
        <v>757</v>
      </c>
      <c r="G378" s="184" t="s">
        <v>821</v>
      </c>
      <c r="H378" s="43">
        <v>764</v>
      </c>
      <c r="I378" s="184" t="s">
        <v>310</v>
      </c>
      <c r="J378" s="189" t="str">
        <f t="shared" si="86"/>
        <v>Industry Energy Efficiency Standards</v>
      </c>
      <c r="K378" s="197" t="str">
        <f t="shared" si="86"/>
        <v>indst efficiency standards</v>
      </c>
      <c r="L378" s="197">
        <f t="shared" si="86"/>
        <v>0</v>
      </c>
      <c r="M378" s="197">
        <f t="shared" si="86"/>
        <v>0.33</v>
      </c>
      <c r="N378" s="197">
        <f t="shared" si="86"/>
        <v>0.01</v>
      </c>
      <c r="O378" s="199" t="str">
        <f t="shared" si="86"/>
        <v>% reduction in energy use</v>
      </c>
      <c r="P378" s="232"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199" t="str">
        <f t="shared" si="86"/>
        <v>industry-ag-main.html#eff-stds</v>
      </c>
      <c r="R378" s="199" t="str">
        <f t="shared" si="86"/>
        <v>industry-energy-efficiency-standards.html</v>
      </c>
      <c r="S378" s="219" t="str">
        <f t="shared" si="86"/>
        <v>U.S. DOE, 2016, Industrial Energy Efficiency Potential Analysis, https://energy.gov/sites/prod/files/2017/04/f34/energy-savings-by-state-industrial-methodology.pdf</v>
      </c>
      <c r="T378" s="199" t="str">
        <f t="shared" si="86"/>
        <v>U.S. DOE, 2016, Industrial Energy Efficiency Potential Analysis, https://energy.gov/sites/prod/files/2017/04/f34/energy-savings-by-state-industrial-methodology.pdf</v>
      </c>
      <c r="W378" s="182" cm="1">
        <f t="array" ref="W378">IFERROR(INDEX(A$761:A$954,MATCH(H378,A$761:A$954,0),0),"Save")</f>
        <v>764</v>
      </c>
    </row>
    <row r="379" spans="1:23" s="189" customFormat="1" x14ac:dyDescent="0.25">
      <c r="A379" s="189" t="str">
        <f t="shared" si="85"/>
        <v>Industry</v>
      </c>
      <c r="B379" s="189" t="str">
        <f t="shared" si="85"/>
        <v>Industry Energy Efficiency Standards</v>
      </c>
      <c r="C379" s="189" t="str">
        <f t="shared" si="85"/>
        <v>Percentage Improvement in Eqpt Efficiency Standards above BAU</v>
      </c>
      <c r="D379" s="184" t="s">
        <v>755</v>
      </c>
      <c r="E379" s="184" t="s">
        <v>822</v>
      </c>
      <c r="F379" s="191" t="s">
        <v>757</v>
      </c>
      <c r="G379" s="184" t="s">
        <v>823</v>
      </c>
      <c r="H379" s="43">
        <v>765</v>
      </c>
      <c r="I379" s="184" t="s">
        <v>332</v>
      </c>
      <c r="J379" s="189" t="str">
        <f t="shared" si="86"/>
        <v>Industry Energy Efficiency Standards</v>
      </c>
      <c r="K379" s="197" t="str">
        <f t="shared" si="86"/>
        <v>indst efficiency standards</v>
      </c>
      <c r="L379" s="197">
        <f t="shared" si="86"/>
        <v>0</v>
      </c>
      <c r="M379" s="197">
        <f t="shared" si="86"/>
        <v>0.33</v>
      </c>
      <c r="N379" s="197">
        <f t="shared" si="86"/>
        <v>0.01</v>
      </c>
      <c r="O379" s="199" t="str">
        <f t="shared" si="86"/>
        <v>% reduction in energy use</v>
      </c>
      <c r="P379" s="232"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199" t="str">
        <f t="shared" si="86"/>
        <v>industry-ag-main.html#eff-stds</v>
      </c>
      <c r="R379" s="199" t="str">
        <f t="shared" si="86"/>
        <v>industry-energy-efficiency-standards.html</v>
      </c>
      <c r="S379" s="219" t="str">
        <f t="shared" si="86"/>
        <v>U.S. DOE, 2016, Industrial Energy Efficiency Potential Analysis, https://energy.gov/sites/prod/files/2017/04/f34/energy-savings-by-state-industrial-methodology.pdf</v>
      </c>
      <c r="T379" s="199" t="str">
        <f t="shared" si="86"/>
        <v>U.S. DOE, 2016, Industrial Energy Efficiency Potential Analysis, https://energy.gov/sites/prod/files/2017/04/f34/energy-savings-by-state-industrial-methodology.pdf</v>
      </c>
      <c r="W379" s="182" cm="1">
        <f t="array" ref="W379">IFERROR(INDEX(A$761:A$954,MATCH(H379,A$761:A$954,0),0),"Save")</f>
        <v>765</v>
      </c>
    </row>
    <row r="380" spans="1:23" s="189" customFormat="1" x14ac:dyDescent="0.25">
      <c r="A380" s="189" t="str">
        <f t="shared" si="85"/>
        <v>Industry</v>
      </c>
      <c r="B380" s="189" t="str">
        <f t="shared" si="85"/>
        <v>Industry Energy Efficiency Standards</v>
      </c>
      <c r="C380" s="189" t="str">
        <f t="shared" si="85"/>
        <v>Percentage Improvement in Eqpt Efficiency Standards above BAU</v>
      </c>
      <c r="D380" s="191" t="s">
        <v>764</v>
      </c>
      <c r="E380" s="184" t="s">
        <v>799</v>
      </c>
      <c r="F380" s="191" t="s">
        <v>765</v>
      </c>
      <c r="G380" s="184" t="s">
        <v>800</v>
      </c>
      <c r="H380" s="43">
        <v>766</v>
      </c>
      <c r="I380" s="184" t="s">
        <v>310</v>
      </c>
      <c r="J380" s="189" t="str">
        <f t="shared" si="86"/>
        <v>Industry Energy Efficiency Standards</v>
      </c>
      <c r="K380" s="197" t="str">
        <f t="shared" si="86"/>
        <v>indst efficiency standards</v>
      </c>
      <c r="L380" s="197">
        <f t="shared" si="86"/>
        <v>0</v>
      </c>
      <c r="M380" s="197">
        <f t="shared" si="86"/>
        <v>0.33</v>
      </c>
      <c r="N380" s="197">
        <f t="shared" si="86"/>
        <v>0.01</v>
      </c>
      <c r="O380" s="199" t="str">
        <f t="shared" si="86"/>
        <v>% reduction in energy use</v>
      </c>
      <c r="P380" s="232"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199" t="str">
        <f t="shared" si="86"/>
        <v>industry-ag-main.html#eff-stds</v>
      </c>
      <c r="R380" s="199" t="str">
        <f t="shared" si="86"/>
        <v>industry-energy-efficiency-standards.html</v>
      </c>
      <c r="S380" s="219" t="str">
        <f t="shared" si="86"/>
        <v>U.S. DOE, 2016, Industrial Energy Efficiency Potential Analysis, https://energy.gov/sites/prod/files/2017/04/f34/energy-savings-by-state-industrial-methodology.pdf</v>
      </c>
      <c r="T380" s="199" t="str">
        <f t="shared" si="86"/>
        <v>U.S. DOE, 2016, Industrial Energy Efficiency Potential Analysis, https://energy.gov/sites/prod/files/2017/04/f34/energy-savings-by-state-industrial-methodology.pdf</v>
      </c>
      <c r="W380" s="182" cm="1">
        <f t="array" ref="W380">IFERROR(INDEX(A$761:A$954,MATCH(H380,A$761:A$954,0),0),"Save")</f>
        <v>766</v>
      </c>
    </row>
    <row r="381" spans="1:23" s="189" customFormat="1" x14ac:dyDescent="0.25">
      <c r="A381" s="189" t="str">
        <f t="shared" si="85"/>
        <v>Industry</v>
      </c>
      <c r="B381" s="189" t="str">
        <f t="shared" si="85"/>
        <v>Industry Energy Efficiency Standards</v>
      </c>
      <c r="C381" s="189" t="str">
        <f t="shared" si="85"/>
        <v>Percentage Improvement in Eqpt Efficiency Standards above BAU</v>
      </c>
      <c r="D381" s="191" t="s">
        <v>764</v>
      </c>
      <c r="E381" s="184" t="s">
        <v>806</v>
      </c>
      <c r="F381" s="191" t="s">
        <v>765</v>
      </c>
      <c r="G381" s="184" t="s">
        <v>807</v>
      </c>
      <c r="H381" s="43">
        <v>767</v>
      </c>
      <c r="I381" s="184" t="s">
        <v>310</v>
      </c>
      <c r="J381" s="189" t="str">
        <f t="shared" ref="J381:T390" si="87">J$370</f>
        <v>Industry Energy Efficiency Standards</v>
      </c>
      <c r="K381" s="197" t="str">
        <f t="shared" si="87"/>
        <v>indst efficiency standards</v>
      </c>
      <c r="L381" s="197">
        <f t="shared" si="87"/>
        <v>0</v>
      </c>
      <c r="M381" s="197">
        <f t="shared" si="87"/>
        <v>0.33</v>
      </c>
      <c r="N381" s="197">
        <f t="shared" si="87"/>
        <v>0.01</v>
      </c>
      <c r="O381" s="199" t="str">
        <f t="shared" si="87"/>
        <v>% reduction in energy use</v>
      </c>
      <c r="P381" s="232"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199" t="str">
        <f t="shared" si="87"/>
        <v>industry-ag-main.html#eff-stds</v>
      </c>
      <c r="R381" s="199" t="str">
        <f t="shared" si="87"/>
        <v>industry-energy-efficiency-standards.html</v>
      </c>
      <c r="S381" s="219" t="str">
        <f t="shared" si="87"/>
        <v>U.S. DOE, 2016, Industrial Energy Efficiency Potential Analysis, https://energy.gov/sites/prod/files/2017/04/f34/energy-savings-by-state-industrial-methodology.pdf</v>
      </c>
      <c r="T381" s="199" t="str">
        <f t="shared" si="87"/>
        <v>U.S. DOE, 2016, Industrial Energy Efficiency Potential Analysis, https://energy.gov/sites/prod/files/2017/04/f34/energy-savings-by-state-industrial-methodology.pdf</v>
      </c>
      <c r="W381" s="182" cm="1">
        <f t="array" ref="W381">IFERROR(INDEX(A$761:A$954,MATCH(H381,A$761:A$954,0),0),"Save")</f>
        <v>767</v>
      </c>
    </row>
    <row r="382" spans="1:23" s="189" customFormat="1" x14ac:dyDescent="0.25">
      <c r="A382" s="189" t="str">
        <f t="shared" si="85"/>
        <v>Industry</v>
      </c>
      <c r="B382" s="189" t="str">
        <f t="shared" si="85"/>
        <v>Industry Energy Efficiency Standards</v>
      </c>
      <c r="C382" s="189" t="str">
        <f t="shared" si="85"/>
        <v>Percentage Improvement in Eqpt Efficiency Standards above BAU</v>
      </c>
      <c r="D382" s="191" t="s">
        <v>764</v>
      </c>
      <c r="E382" s="184" t="s">
        <v>808</v>
      </c>
      <c r="F382" s="191" t="s">
        <v>765</v>
      </c>
      <c r="G382" s="184" t="s">
        <v>809</v>
      </c>
      <c r="H382" s="43">
        <v>768</v>
      </c>
      <c r="I382" s="184" t="s">
        <v>310</v>
      </c>
      <c r="J382" s="189" t="str">
        <f t="shared" si="87"/>
        <v>Industry Energy Efficiency Standards</v>
      </c>
      <c r="K382" s="197" t="str">
        <f t="shared" si="87"/>
        <v>indst efficiency standards</v>
      </c>
      <c r="L382" s="197">
        <f t="shared" si="87"/>
        <v>0</v>
      </c>
      <c r="M382" s="197">
        <f t="shared" si="87"/>
        <v>0.33</v>
      </c>
      <c r="N382" s="197">
        <f t="shared" si="87"/>
        <v>0.01</v>
      </c>
      <c r="O382" s="199" t="str">
        <f t="shared" si="87"/>
        <v>% reduction in energy use</v>
      </c>
      <c r="P382" s="232"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199" t="str">
        <f t="shared" si="87"/>
        <v>industry-ag-main.html#eff-stds</v>
      </c>
      <c r="R382" s="199" t="str">
        <f t="shared" si="87"/>
        <v>industry-energy-efficiency-standards.html</v>
      </c>
      <c r="S382" s="219" t="str">
        <f t="shared" si="87"/>
        <v>U.S. DOE, 2016, Industrial Energy Efficiency Potential Analysis, https://energy.gov/sites/prod/files/2017/04/f34/energy-savings-by-state-industrial-methodology.pdf</v>
      </c>
      <c r="T382" s="199" t="str">
        <f t="shared" si="87"/>
        <v>U.S. DOE, 2016, Industrial Energy Efficiency Potential Analysis, https://energy.gov/sites/prod/files/2017/04/f34/energy-savings-by-state-industrial-methodology.pdf</v>
      </c>
      <c r="W382" s="182" cm="1">
        <f t="array" ref="W382">IFERROR(INDEX(A$761:A$954,MATCH(H382,A$761:A$954,0),0),"Save")</f>
        <v>768</v>
      </c>
    </row>
    <row r="383" spans="1:23" s="189" customFormat="1" x14ac:dyDescent="0.25">
      <c r="A383" s="189" t="str">
        <f t="shared" si="85"/>
        <v>Industry</v>
      </c>
      <c r="B383" s="189" t="str">
        <f t="shared" si="85"/>
        <v>Industry Energy Efficiency Standards</v>
      </c>
      <c r="C383" s="189" t="str">
        <f t="shared" si="85"/>
        <v>Percentage Improvement in Eqpt Efficiency Standards above BAU</v>
      </c>
      <c r="D383" s="191" t="s">
        <v>764</v>
      </c>
      <c r="E383" s="184" t="s">
        <v>810</v>
      </c>
      <c r="F383" s="191" t="s">
        <v>765</v>
      </c>
      <c r="G383" s="184" t="s">
        <v>811</v>
      </c>
      <c r="H383" s="43">
        <v>769</v>
      </c>
      <c r="I383" s="184" t="s">
        <v>310</v>
      </c>
      <c r="J383" s="189" t="str">
        <f t="shared" si="87"/>
        <v>Industry Energy Efficiency Standards</v>
      </c>
      <c r="K383" s="197" t="str">
        <f t="shared" si="87"/>
        <v>indst efficiency standards</v>
      </c>
      <c r="L383" s="197">
        <f t="shared" si="87"/>
        <v>0</v>
      </c>
      <c r="M383" s="197">
        <f t="shared" si="87"/>
        <v>0.33</v>
      </c>
      <c r="N383" s="197">
        <f t="shared" si="87"/>
        <v>0.01</v>
      </c>
      <c r="O383" s="199" t="str">
        <f t="shared" si="87"/>
        <v>% reduction in energy use</v>
      </c>
      <c r="P383" s="232"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199" t="str">
        <f t="shared" si="87"/>
        <v>industry-ag-main.html#eff-stds</v>
      </c>
      <c r="R383" s="199" t="str">
        <f t="shared" si="87"/>
        <v>industry-energy-efficiency-standards.html</v>
      </c>
      <c r="S383" s="219" t="str">
        <f t="shared" si="87"/>
        <v>U.S. DOE, 2016, Industrial Energy Efficiency Potential Analysis, https://energy.gov/sites/prod/files/2017/04/f34/energy-savings-by-state-industrial-methodology.pdf</v>
      </c>
      <c r="T383" s="199" t="str">
        <f t="shared" si="87"/>
        <v>U.S. DOE, 2016, Industrial Energy Efficiency Potential Analysis, https://energy.gov/sites/prod/files/2017/04/f34/energy-savings-by-state-industrial-methodology.pdf</v>
      </c>
      <c r="W383" s="182" cm="1">
        <f t="array" ref="W383">IFERROR(INDEX(A$761:A$954,MATCH(H383,A$761:A$954,0),0),"Save")</f>
        <v>769</v>
      </c>
    </row>
    <row r="384" spans="1:23" s="189" customFormat="1" x14ac:dyDescent="0.25">
      <c r="A384" s="189" t="str">
        <f t="shared" si="85"/>
        <v>Industry</v>
      </c>
      <c r="B384" s="189" t="str">
        <f t="shared" si="85"/>
        <v>Industry Energy Efficiency Standards</v>
      </c>
      <c r="C384" s="189" t="str">
        <f t="shared" si="85"/>
        <v>Percentage Improvement in Eqpt Efficiency Standards above BAU</v>
      </c>
      <c r="D384" s="191" t="s">
        <v>764</v>
      </c>
      <c r="E384" s="184" t="s">
        <v>812</v>
      </c>
      <c r="F384" s="191" t="s">
        <v>765</v>
      </c>
      <c r="G384" s="184" t="s">
        <v>813</v>
      </c>
      <c r="H384" s="43">
        <v>770</v>
      </c>
      <c r="I384" s="184" t="s">
        <v>332</v>
      </c>
      <c r="J384" s="189" t="str">
        <f t="shared" si="87"/>
        <v>Industry Energy Efficiency Standards</v>
      </c>
      <c r="K384" s="197" t="str">
        <f t="shared" si="87"/>
        <v>indst efficiency standards</v>
      </c>
      <c r="L384" s="197">
        <f t="shared" si="87"/>
        <v>0</v>
      </c>
      <c r="M384" s="197">
        <f t="shared" si="87"/>
        <v>0.33</v>
      </c>
      <c r="N384" s="197">
        <f t="shared" si="87"/>
        <v>0.01</v>
      </c>
      <c r="O384" s="199" t="str">
        <f t="shared" si="87"/>
        <v>% reduction in energy use</v>
      </c>
      <c r="P384" s="232"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199" t="str">
        <f t="shared" si="87"/>
        <v>industry-ag-main.html#eff-stds</v>
      </c>
      <c r="R384" s="199" t="str">
        <f t="shared" si="87"/>
        <v>industry-energy-efficiency-standards.html</v>
      </c>
      <c r="S384" s="219" t="str">
        <f t="shared" si="87"/>
        <v>U.S. DOE, 2016, Industrial Energy Efficiency Potential Analysis, https://energy.gov/sites/prod/files/2017/04/f34/energy-savings-by-state-industrial-methodology.pdf</v>
      </c>
      <c r="T384" s="199" t="str">
        <f t="shared" si="87"/>
        <v>U.S. DOE, 2016, Industrial Energy Efficiency Potential Analysis, https://energy.gov/sites/prod/files/2017/04/f34/energy-savings-by-state-industrial-methodology.pdf</v>
      </c>
      <c r="W384" s="182" cm="1">
        <f t="array" ref="W384">IFERROR(INDEX(A$761:A$954,MATCH(H384,A$761:A$954,0),0),"Save")</f>
        <v>770</v>
      </c>
    </row>
    <row r="385" spans="1:23" s="189" customFormat="1" x14ac:dyDescent="0.25">
      <c r="A385" s="189" t="str">
        <f t="shared" si="85"/>
        <v>Industry</v>
      </c>
      <c r="B385" s="189" t="str">
        <f t="shared" si="85"/>
        <v>Industry Energy Efficiency Standards</v>
      </c>
      <c r="C385" s="189" t="str">
        <f t="shared" si="85"/>
        <v>Percentage Improvement in Eqpt Efficiency Standards above BAU</v>
      </c>
      <c r="D385" s="191" t="s">
        <v>764</v>
      </c>
      <c r="E385" s="184" t="s">
        <v>814</v>
      </c>
      <c r="F385" s="191" t="s">
        <v>765</v>
      </c>
      <c r="G385" s="184" t="s">
        <v>815</v>
      </c>
      <c r="H385" s="43">
        <v>771</v>
      </c>
      <c r="I385" s="184" t="s">
        <v>332</v>
      </c>
      <c r="J385" s="189" t="str">
        <f t="shared" si="87"/>
        <v>Industry Energy Efficiency Standards</v>
      </c>
      <c r="K385" s="197" t="str">
        <f t="shared" si="87"/>
        <v>indst efficiency standards</v>
      </c>
      <c r="L385" s="197">
        <f t="shared" si="87"/>
        <v>0</v>
      </c>
      <c r="M385" s="197">
        <f t="shared" si="87"/>
        <v>0.33</v>
      </c>
      <c r="N385" s="197">
        <f t="shared" si="87"/>
        <v>0.01</v>
      </c>
      <c r="O385" s="199" t="str">
        <f t="shared" si="87"/>
        <v>% reduction in energy use</v>
      </c>
      <c r="P385" s="232"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199" t="str">
        <f t="shared" si="87"/>
        <v>industry-ag-main.html#eff-stds</v>
      </c>
      <c r="R385" s="199" t="str">
        <f t="shared" si="87"/>
        <v>industry-energy-efficiency-standards.html</v>
      </c>
      <c r="S385" s="219" t="str">
        <f t="shared" si="87"/>
        <v>U.S. DOE, 2016, Industrial Energy Efficiency Potential Analysis, https://energy.gov/sites/prod/files/2017/04/f34/energy-savings-by-state-industrial-methodology.pdf</v>
      </c>
      <c r="T385" s="199" t="str">
        <f t="shared" si="87"/>
        <v>U.S. DOE, 2016, Industrial Energy Efficiency Potential Analysis, https://energy.gov/sites/prod/files/2017/04/f34/energy-savings-by-state-industrial-methodology.pdf</v>
      </c>
      <c r="W385" s="182" cm="1">
        <f t="array" ref="W385">IFERROR(INDEX(A$761:A$954,MATCH(H385,A$761:A$954,0),0),"Save")</f>
        <v>771</v>
      </c>
    </row>
    <row r="386" spans="1:23" s="189" customFormat="1" x14ac:dyDescent="0.25">
      <c r="A386" s="189" t="str">
        <f t="shared" si="85"/>
        <v>Industry</v>
      </c>
      <c r="B386" s="189" t="str">
        <f t="shared" si="85"/>
        <v>Industry Energy Efficiency Standards</v>
      </c>
      <c r="C386" s="189" t="str">
        <f t="shared" si="85"/>
        <v>Percentage Improvement in Eqpt Efficiency Standards above BAU</v>
      </c>
      <c r="D386" s="191" t="s">
        <v>764</v>
      </c>
      <c r="E386" s="184" t="s">
        <v>816</v>
      </c>
      <c r="F386" s="191" t="s">
        <v>765</v>
      </c>
      <c r="G386" s="184" t="s">
        <v>817</v>
      </c>
      <c r="H386" s="43">
        <v>772</v>
      </c>
      <c r="I386" s="184" t="s">
        <v>310</v>
      </c>
      <c r="J386" s="189" t="str">
        <f t="shared" si="87"/>
        <v>Industry Energy Efficiency Standards</v>
      </c>
      <c r="K386" s="197" t="str">
        <f t="shared" si="87"/>
        <v>indst efficiency standards</v>
      </c>
      <c r="L386" s="197">
        <f t="shared" si="87"/>
        <v>0</v>
      </c>
      <c r="M386" s="197">
        <f t="shared" si="87"/>
        <v>0.33</v>
      </c>
      <c r="N386" s="197">
        <f t="shared" si="87"/>
        <v>0.01</v>
      </c>
      <c r="O386" s="199" t="str">
        <f t="shared" si="87"/>
        <v>% reduction in energy use</v>
      </c>
      <c r="P386" s="232"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199" t="str">
        <f t="shared" si="87"/>
        <v>industry-ag-main.html#eff-stds</v>
      </c>
      <c r="R386" s="199" t="str">
        <f t="shared" si="87"/>
        <v>industry-energy-efficiency-standards.html</v>
      </c>
      <c r="S386" s="219" t="str">
        <f t="shared" si="87"/>
        <v>U.S. DOE, 2016, Industrial Energy Efficiency Potential Analysis, https://energy.gov/sites/prod/files/2017/04/f34/energy-savings-by-state-industrial-methodology.pdf</v>
      </c>
      <c r="T386" s="199" t="str">
        <f t="shared" si="87"/>
        <v>U.S. DOE, 2016, Industrial Energy Efficiency Potential Analysis, https://energy.gov/sites/prod/files/2017/04/f34/energy-savings-by-state-industrial-methodology.pdf</v>
      </c>
      <c r="W386" s="182" cm="1">
        <f t="array" ref="W386">IFERROR(INDEX(A$761:A$954,MATCH(H386,A$761:A$954,0),0),"Save")</f>
        <v>772</v>
      </c>
    </row>
    <row r="387" spans="1:23" s="189" customFormat="1" x14ac:dyDescent="0.25">
      <c r="A387" s="189" t="str">
        <f t="shared" si="85"/>
        <v>Industry</v>
      </c>
      <c r="B387" s="189" t="str">
        <f t="shared" si="85"/>
        <v>Industry Energy Efficiency Standards</v>
      </c>
      <c r="C387" s="189" t="str">
        <f t="shared" si="85"/>
        <v>Percentage Improvement in Eqpt Efficiency Standards above BAU</v>
      </c>
      <c r="D387" s="191" t="s">
        <v>764</v>
      </c>
      <c r="E387" s="184" t="s">
        <v>818</v>
      </c>
      <c r="F387" s="191" t="s">
        <v>765</v>
      </c>
      <c r="G387" s="184" t="s">
        <v>819</v>
      </c>
      <c r="H387" s="43">
        <v>773</v>
      </c>
      <c r="I387" s="184" t="s">
        <v>332</v>
      </c>
      <c r="J387" s="189" t="str">
        <f t="shared" si="87"/>
        <v>Industry Energy Efficiency Standards</v>
      </c>
      <c r="K387" s="197" t="str">
        <f t="shared" si="87"/>
        <v>indst efficiency standards</v>
      </c>
      <c r="L387" s="197">
        <f t="shared" si="87"/>
        <v>0</v>
      </c>
      <c r="M387" s="197">
        <f t="shared" si="87"/>
        <v>0.33</v>
      </c>
      <c r="N387" s="197">
        <f t="shared" si="87"/>
        <v>0.01</v>
      </c>
      <c r="O387" s="199" t="str">
        <f t="shared" si="87"/>
        <v>% reduction in energy use</v>
      </c>
      <c r="P387" s="232"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199" t="str">
        <f t="shared" si="87"/>
        <v>industry-ag-main.html#eff-stds</v>
      </c>
      <c r="R387" s="199" t="str">
        <f t="shared" si="87"/>
        <v>industry-energy-efficiency-standards.html</v>
      </c>
      <c r="S387" s="219" t="str">
        <f t="shared" si="87"/>
        <v>U.S. DOE, 2016, Industrial Energy Efficiency Potential Analysis, https://energy.gov/sites/prod/files/2017/04/f34/energy-savings-by-state-industrial-methodology.pdf</v>
      </c>
      <c r="T387" s="199" t="str">
        <f t="shared" si="87"/>
        <v>U.S. DOE, 2016, Industrial Energy Efficiency Potential Analysis, https://energy.gov/sites/prod/files/2017/04/f34/energy-savings-by-state-industrial-methodology.pdf</v>
      </c>
      <c r="W387" s="182" cm="1">
        <f t="array" ref="W387">IFERROR(INDEX(A$761:A$954,MATCH(H387,A$761:A$954,0),0),"Save")</f>
        <v>773</v>
      </c>
    </row>
    <row r="388" spans="1:23" s="189" customFormat="1" x14ac:dyDescent="0.25">
      <c r="A388" s="189" t="str">
        <f t="shared" si="85"/>
        <v>Industry</v>
      </c>
      <c r="B388" s="189" t="str">
        <f t="shared" si="85"/>
        <v>Industry Energy Efficiency Standards</v>
      </c>
      <c r="C388" s="189" t="str">
        <f t="shared" si="85"/>
        <v>Percentage Improvement in Eqpt Efficiency Standards above BAU</v>
      </c>
      <c r="D388" s="191" t="s">
        <v>764</v>
      </c>
      <c r="E388" s="184" t="s">
        <v>820</v>
      </c>
      <c r="F388" s="191" t="s">
        <v>765</v>
      </c>
      <c r="G388" s="184" t="s">
        <v>821</v>
      </c>
      <c r="H388" s="43">
        <v>774</v>
      </c>
      <c r="I388" s="184" t="s">
        <v>332</v>
      </c>
      <c r="J388" s="189" t="str">
        <f t="shared" si="87"/>
        <v>Industry Energy Efficiency Standards</v>
      </c>
      <c r="K388" s="197" t="str">
        <f t="shared" si="87"/>
        <v>indst efficiency standards</v>
      </c>
      <c r="L388" s="197">
        <f t="shared" si="87"/>
        <v>0</v>
      </c>
      <c r="M388" s="197">
        <f t="shared" si="87"/>
        <v>0.33</v>
      </c>
      <c r="N388" s="197">
        <f t="shared" si="87"/>
        <v>0.01</v>
      </c>
      <c r="O388" s="199" t="str">
        <f t="shared" si="87"/>
        <v>% reduction in energy use</v>
      </c>
      <c r="P388" s="232"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199" t="str">
        <f t="shared" si="87"/>
        <v>industry-ag-main.html#eff-stds</v>
      </c>
      <c r="R388" s="199" t="str">
        <f t="shared" si="87"/>
        <v>industry-energy-efficiency-standards.html</v>
      </c>
      <c r="S388" s="219" t="str">
        <f t="shared" si="87"/>
        <v>U.S. DOE, 2016, Industrial Energy Efficiency Potential Analysis, https://energy.gov/sites/prod/files/2017/04/f34/energy-savings-by-state-industrial-methodology.pdf</v>
      </c>
      <c r="T388" s="199" t="str">
        <f t="shared" si="87"/>
        <v>U.S. DOE, 2016, Industrial Energy Efficiency Potential Analysis, https://energy.gov/sites/prod/files/2017/04/f34/energy-savings-by-state-industrial-methodology.pdf</v>
      </c>
      <c r="W388" s="182" cm="1">
        <f t="array" ref="W388">IFERROR(INDEX(A$761:A$954,MATCH(H388,A$761:A$954,0),0),"Save")</f>
        <v>774</v>
      </c>
    </row>
    <row r="389" spans="1:23" s="189" customFormat="1" x14ac:dyDescent="0.25">
      <c r="A389" s="189" t="str">
        <f t="shared" si="85"/>
        <v>Industry</v>
      </c>
      <c r="B389" s="189" t="str">
        <f t="shared" si="85"/>
        <v>Industry Energy Efficiency Standards</v>
      </c>
      <c r="C389" s="189" t="str">
        <f t="shared" si="85"/>
        <v>Percentage Improvement in Eqpt Efficiency Standards above BAU</v>
      </c>
      <c r="D389" s="191" t="s">
        <v>764</v>
      </c>
      <c r="E389" s="184" t="s">
        <v>822</v>
      </c>
      <c r="F389" s="191" t="s">
        <v>765</v>
      </c>
      <c r="G389" s="184" t="s">
        <v>823</v>
      </c>
      <c r="H389" s="43">
        <v>775</v>
      </c>
      <c r="I389" s="184" t="s">
        <v>332</v>
      </c>
      <c r="J389" s="189" t="str">
        <f t="shared" si="87"/>
        <v>Industry Energy Efficiency Standards</v>
      </c>
      <c r="K389" s="197" t="str">
        <f t="shared" si="87"/>
        <v>indst efficiency standards</v>
      </c>
      <c r="L389" s="197">
        <f t="shared" si="87"/>
        <v>0</v>
      </c>
      <c r="M389" s="197">
        <f t="shared" si="87"/>
        <v>0.33</v>
      </c>
      <c r="N389" s="197">
        <f t="shared" si="87"/>
        <v>0.01</v>
      </c>
      <c r="O389" s="199" t="str">
        <f t="shared" si="87"/>
        <v>% reduction in energy use</v>
      </c>
      <c r="P389" s="232"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199" t="str">
        <f t="shared" si="87"/>
        <v>industry-ag-main.html#eff-stds</v>
      </c>
      <c r="R389" s="199" t="str">
        <f t="shared" si="87"/>
        <v>industry-energy-efficiency-standards.html</v>
      </c>
      <c r="S389" s="219" t="str">
        <f t="shared" si="87"/>
        <v>U.S. DOE, 2016, Industrial Energy Efficiency Potential Analysis, https://energy.gov/sites/prod/files/2017/04/f34/energy-savings-by-state-industrial-methodology.pdf</v>
      </c>
      <c r="T389" s="199" t="str">
        <f t="shared" si="87"/>
        <v>U.S. DOE, 2016, Industrial Energy Efficiency Potential Analysis, https://energy.gov/sites/prod/files/2017/04/f34/energy-savings-by-state-industrial-methodology.pdf</v>
      </c>
      <c r="W389" s="182" cm="1">
        <f t="array" ref="W389">IFERROR(INDEX(A$761:A$954,MATCH(H389,A$761:A$954,0),0),"Save")</f>
        <v>775</v>
      </c>
    </row>
    <row r="390" spans="1:23" s="189" customFormat="1" x14ac:dyDescent="0.25">
      <c r="A390" s="189" t="str">
        <f t="shared" si="85"/>
        <v>Industry</v>
      </c>
      <c r="B390" s="189" t="str">
        <f t="shared" si="85"/>
        <v>Industry Energy Efficiency Standards</v>
      </c>
      <c r="C390" s="189" t="str">
        <f t="shared" si="85"/>
        <v>Percentage Improvement in Eqpt Efficiency Standards above BAU</v>
      </c>
      <c r="D390" s="191" t="s">
        <v>766</v>
      </c>
      <c r="E390" s="184" t="s">
        <v>799</v>
      </c>
      <c r="F390" s="191" t="s">
        <v>767</v>
      </c>
      <c r="G390" s="184" t="s">
        <v>800</v>
      </c>
      <c r="H390" s="43">
        <v>776</v>
      </c>
      <c r="I390" s="184" t="s">
        <v>310</v>
      </c>
      <c r="J390" s="189" t="str">
        <f t="shared" si="87"/>
        <v>Industry Energy Efficiency Standards</v>
      </c>
      <c r="K390" s="197" t="str">
        <f t="shared" si="87"/>
        <v>indst efficiency standards</v>
      </c>
      <c r="L390" s="197">
        <f t="shared" si="87"/>
        <v>0</v>
      </c>
      <c r="M390" s="197">
        <f t="shared" si="87"/>
        <v>0.33</v>
      </c>
      <c r="N390" s="197">
        <f t="shared" si="87"/>
        <v>0.01</v>
      </c>
      <c r="O390" s="199" t="str">
        <f t="shared" si="87"/>
        <v>% reduction in energy use</v>
      </c>
      <c r="P390" s="232"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199" t="str">
        <f t="shared" si="87"/>
        <v>industry-ag-main.html#eff-stds</v>
      </c>
      <c r="R390" s="199" t="str">
        <f t="shared" si="87"/>
        <v>industry-energy-efficiency-standards.html</v>
      </c>
      <c r="S390" s="219" t="str">
        <f t="shared" si="87"/>
        <v>U.S. DOE, 2016, Industrial Energy Efficiency Potential Analysis, https://energy.gov/sites/prod/files/2017/04/f34/energy-savings-by-state-industrial-methodology.pdf</v>
      </c>
      <c r="T390" s="199" t="str">
        <f t="shared" si="87"/>
        <v>U.S. DOE, 2016, Industrial Energy Efficiency Potential Analysis, https://energy.gov/sites/prod/files/2017/04/f34/energy-savings-by-state-industrial-methodology.pdf</v>
      </c>
      <c r="W390" s="182" cm="1">
        <f t="array" ref="W390">IFERROR(INDEX(A$761:A$954,MATCH(H390,A$761:A$954,0),0),"Save")</f>
        <v>776</v>
      </c>
    </row>
    <row r="391" spans="1:23" s="189" customFormat="1" x14ac:dyDescent="0.25">
      <c r="A391" s="189" t="str">
        <f t="shared" ref="A391:C410" si="88">A$370</f>
        <v>Industry</v>
      </c>
      <c r="B391" s="189" t="str">
        <f t="shared" si="88"/>
        <v>Industry Energy Efficiency Standards</v>
      </c>
      <c r="C391" s="189" t="str">
        <f t="shared" si="88"/>
        <v>Percentage Improvement in Eqpt Efficiency Standards above BAU</v>
      </c>
      <c r="D391" s="191" t="s">
        <v>766</v>
      </c>
      <c r="E391" s="184" t="s">
        <v>806</v>
      </c>
      <c r="F391" s="191" t="s">
        <v>767</v>
      </c>
      <c r="G391" s="184" t="s">
        <v>807</v>
      </c>
      <c r="H391" s="43">
        <v>777</v>
      </c>
      <c r="I391" s="184" t="s">
        <v>310</v>
      </c>
      <c r="J391" s="189" t="str">
        <f t="shared" ref="J391:T400" si="89">J$370</f>
        <v>Industry Energy Efficiency Standards</v>
      </c>
      <c r="K391" s="197" t="str">
        <f t="shared" si="89"/>
        <v>indst efficiency standards</v>
      </c>
      <c r="L391" s="197">
        <f t="shared" si="89"/>
        <v>0</v>
      </c>
      <c r="M391" s="197">
        <f t="shared" si="89"/>
        <v>0.33</v>
      </c>
      <c r="N391" s="197">
        <f t="shared" si="89"/>
        <v>0.01</v>
      </c>
      <c r="O391" s="199" t="str">
        <f t="shared" si="89"/>
        <v>% reduction in energy use</v>
      </c>
      <c r="P391" s="232"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199" t="str">
        <f t="shared" si="89"/>
        <v>industry-ag-main.html#eff-stds</v>
      </c>
      <c r="R391" s="199" t="str">
        <f t="shared" si="89"/>
        <v>industry-energy-efficiency-standards.html</v>
      </c>
      <c r="S391" s="219" t="str">
        <f t="shared" si="89"/>
        <v>U.S. DOE, 2016, Industrial Energy Efficiency Potential Analysis, https://energy.gov/sites/prod/files/2017/04/f34/energy-savings-by-state-industrial-methodology.pdf</v>
      </c>
      <c r="T391" s="199" t="str">
        <f t="shared" si="89"/>
        <v>U.S. DOE, 2016, Industrial Energy Efficiency Potential Analysis, https://energy.gov/sites/prod/files/2017/04/f34/energy-savings-by-state-industrial-methodology.pdf</v>
      </c>
      <c r="W391" s="182" cm="1">
        <f t="array" ref="W391">IFERROR(INDEX(A$761:A$954,MATCH(H391,A$761:A$954,0),0),"Save")</f>
        <v>777</v>
      </c>
    </row>
    <row r="392" spans="1:23" s="189" customFormat="1" x14ac:dyDescent="0.25">
      <c r="A392" s="189" t="str">
        <f t="shared" si="88"/>
        <v>Industry</v>
      </c>
      <c r="B392" s="189" t="str">
        <f t="shared" si="88"/>
        <v>Industry Energy Efficiency Standards</v>
      </c>
      <c r="C392" s="189" t="str">
        <f t="shared" si="88"/>
        <v>Percentage Improvement in Eqpt Efficiency Standards above BAU</v>
      </c>
      <c r="D392" s="191" t="s">
        <v>766</v>
      </c>
      <c r="E392" s="184" t="s">
        <v>808</v>
      </c>
      <c r="F392" s="191" t="s">
        <v>767</v>
      </c>
      <c r="G392" s="184" t="s">
        <v>809</v>
      </c>
      <c r="H392" s="43">
        <v>778</v>
      </c>
      <c r="I392" s="184" t="s">
        <v>310</v>
      </c>
      <c r="J392" s="189" t="str">
        <f t="shared" si="89"/>
        <v>Industry Energy Efficiency Standards</v>
      </c>
      <c r="K392" s="197" t="str">
        <f t="shared" si="89"/>
        <v>indst efficiency standards</v>
      </c>
      <c r="L392" s="197">
        <f t="shared" si="89"/>
        <v>0</v>
      </c>
      <c r="M392" s="197">
        <f t="shared" si="89"/>
        <v>0.33</v>
      </c>
      <c r="N392" s="197">
        <f t="shared" si="89"/>
        <v>0.01</v>
      </c>
      <c r="O392" s="199" t="str">
        <f t="shared" si="89"/>
        <v>% reduction in energy use</v>
      </c>
      <c r="P392" s="232"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199" t="str">
        <f t="shared" si="89"/>
        <v>industry-ag-main.html#eff-stds</v>
      </c>
      <c r="R392" s="199" t="str">
        <f t="shared" si="89"/>
        <v>industry-energy-efficiency-standards.html</v>
      </c>
      <c r="S392" s="219" t="str">
        <f t="shared" si="89"/>
        <v>U.S. DOE, 2016, Industrial Energy Efficiency Potential Analysis, https://energy.gov/sites/prod/files/2017/04/f34/energy-savings-by-state-industrial-methodology.pdf</v>
      </c>
      <c r="T392" s="199" t="str">
        <f t="shared" si="89"/>
        <v>U.S. DOE, 2016, Industrial Energy Efficiency Potential Analysis, https://energy.gov/sites/prod/files/2017/04/f34/energy-savings-by-state-industrial-methodology.pdf</v>
      </c>
      <c r="W392" s="182" cm="1">
        <f t="array" ref="W392">IFERROR(INDEX(A$761:A$954,MATCH(H392,A$761:A$954,0),0),"Save")</f>
        <v>778</v>
      </c>
    </row>
    <row r="393" spans="1:23" s="189" customFormat="1" x14ac:dyDescent="0.25">
      <c r="A393" s="189" t="str">
        <f t="shared" si="88"/>
        <v>Industry</v>
      </c>
      <c r="B393" s="189" t="str">
        <f t="shared" si="88"/>
        <v>Industry Energy Efficiency Standards</v>
      </c>
      <c r="C393" s="189" t="str">
        <f t="shared" si="88"/>
        <v>Percentage Improvement in Eqpt Efficiency Standards above BAU</v>
      </c>
      <c r="D393" s="191" t="s">
        <v>766</v>
      </c>
      <c r="E393" s="184" t="s">
        <v>810</v>
      </c>
      <c r="F393" s="191" t="s">
        <v>767</v>
      </c>
      <c r="G393" s="184" t="s">
        <v>811</v>
      </c>
      <c r="H393" s="43">
        <v>779</v>
      </c>
      <c r="I393" s="184" t="s">
        <v>332</v>
      </c>
      <c r="J393" s="189" t="str">
        <f t="shared" si="89"/>
        <v>Industry Energy Efficiency Standards</v>
      </c>
      <c r="K393" s="197" t="str">
        <f t="shared" si="89"/>
        <v>indst efficiency standards</v>
      </c>
      <c r="L393" s="197">
        <f t="shared" si="89"/>
        <v>0</v>
      </c>
      <c r="M393" s="197">
        <f t="shared" si="89"/>
        <v>0.33</v>
      </c>
      <c r="N393" s="197">
        <f t="shared" si="89"/>
        <v>0.01</v>
      </c>
      <c r="O393" s="199" t="str">
        <f t="shared" si="89"/>
        <v>% reduction in energy use</v>
      </c>
      <c r="P393" s="232"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199" t="str">
        <f t="shared" si="89"/>
        <v>industry-ag-main.html#eff-stds</v>
      </c>
      <c r="R393" s="199" t="str">
        <f t="shared" si="89"/>
        <v>industry-energy-efficiency-standards.html</v>
      </c>
      <c r="S393" s="219" t="str">
        <f t="shared" si="89"/>
        <v>U.S. DOE, 2016, Industrial Energy Efficiency Potential Analysis, https://energy.gov/sites/prod/files/2017/04/f34/energy-savings-by-state-industrial-methodology.pdf</v>
      </c>
      <c r="T393" s="199" t="str">
        <f t="shared" si="89"/>
        <v>U.S. DOE, 2016, Industrial Energy Efficiency Potential Analysis, https://energy.gov/sites/prod/files/2017/04/f34/energy-savings-by-state-industrial-methodology.pdf</v>
      </c>
      <c r="W393" s="182" cm="1">
        <f t="array" ref="W393">IFERROR(INDEX(A$761:A$954,MATCH(H393,A$761:A$954,0),0),"Save")</f>
        <v>779</v>
      </c>
    </row>
    <row r="394" spans="1:23" s="189" customFormat="1" x14ac:dyDescent="0.25">
      <c r="A394" s="189" t="str">
        <f t="shared" si="88"/>
        <v>Industry</v>
      </c>
      <c r="B394" s="189" t="str">
        <f t="shared" si="88"/>
        <v>Industry Energy Efficiency Standards</v>
      </c>
      <c r="C394" s="189" t="str">
        <f t="shared" si="88"/>
        <v>Percentage Improvement in Eqpt Efficiency Standards above BAU</v>
      </c>
      <c r="D394" s="191" t="s">
        <v>766</v>
      </c>
      <c r="E394" s="184" t="s">
        <v>812</v>
      </c>
      <c r="F394" s="191" t="s">
        <v>767</v>
      </c>
      <c r="G394" s="184" t="s">
        <v>813</v>
      </c>
      <c r="H394" s="43">
        <v>780</v>
      </c>
      <c r="I394" s="184" t="s">
        <v>310</v>
      </c>
      <c r="J394" s="189" t="str">
        <f t="shared" si="89"/>
        <v>Industry Energy Efficiency Standards</v>
      </c>
      <c r="K394" s="197" t="str">
        <f t="shared" si="89"/>
        <v>indst efficiency standards</v>
      </c>
      <c r="L394" s="197">
        <f t="shared" si="89"/>
        <v>0</v>
      </c>
      <c r="M394" s="197">
        <f t="shared" si="89"/>
        <v>0.33</v>
      </c>
      <c r="N394" s="197">
        <f t="shared" si="89"/>
        <v>0.01</v>
      </c>
      <c r="O394" s="199" t="str">
        <f t="shared" si="89"/>
        <v>% reduction in energy use</v>
      </c>
      <c r="P394" s="232"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199" t="str">
        <f t="shared" si="89"/>
        <v>industry-ag-main.html#eff-stds</v>
      </c>
      <c r="R394" s="199" t="str">
        <f t="shared" si="89"/>
        <v>industry-energy-efficiency-standards.html</v>
      </c>
      <c r="S394" s="219" t="str">
        <f t="shared" si="89"/>
        <v>U.S. DOE, 2016, Industrial Energy Efficiency Potential Analysis, https://energy.gov/sites/prod/files/2017/04/f34/energy-savings-by-state-industrial-methodology.pdf</v>
      </c>
      <c r="T394" s="199" t="str">
        <f t="shared" si="89"/>
        <v>U.S. DOE, 2016, Industrial Energy Efficiency Potential Analysis, https://energy.gov/sites/prod/files/2017/04/f34/energy-savings-by-state-industrial-methodology.pdf</v>
      </c>
      <c r="W394" s="182" cm="1">
        <f t="array" ref="W394">IFERROR(INDEX(A$761:A$954,MATCH(H394,A$761:A$954,0),0),"Save")</f>
        <v>780</v>
      </c>
    </row>
    <row r="395" spans="1:23" s="189" customFormat="1" x14ac:dyDescent="0.25">
      <c r="A395" s="189" t="str">
        <f t="shared" si="88"/>
        <v>Industry</v>
      </c>
      <c r="B395" s="189" t="str">
        <f t="shared" si="88"/>
        <v>Industry Energy Efficiency Standards</v>
      </c>
      <c r="C395" s="189" t="str">
        <f t="shared" si="88"/>
        <v>Percentage Improvement in Eqpt Efficiency Standards above BAU</v>
      </c>
      <c r="D395" s="191" t="s">
        <v>766</v>
      </c>
      <c r="E395" s="184" t="s">
        <v>814</v>
      </c>
      <c r="F395" s="191" t="s">
        <v>767</v>
      </c>
      <c r="G395" s="184" t="s">
        <v>815</v>
      </c>
      <c r="H395" s="43">
        <v>781</v>
      </c>
      <c r="I395" s="184" t="s">
        <v>332</v>
      </c>
      <c r="J395" s="189" t="str">
        <f t="shared" si="89"/>
        <v>Industry Energy Efficiency Standards</v>
      </c>
      <c r="K395" s="197" t="str">
        <f t="shared" si="89"/>
        <v>indst efficiency standards</v>
      </c>
      <c r="L395" s="197">
        <f t="shared" si="89"/>
        <v>0</v>
      </c>
      <c r="M395" s="197">
        <f t="shared" si="89"/>
        <v>0.33</v>
      </c>
      <c r="N395" s="197">
        <f t="shared" si="89"/>
        <v>0.01</v>
      </c>
      <c r="O395" s="199" t="str">
        <f t="shared" si="89"/>
        <v>% reduction in energy use</v>
      </c>
      <c r="P395" s="232"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199" t="str">
        <f t="shared" si="89"/>
        <v>industry-ag-main.html#eff-stds</v>
      </c>
      <c r="R395" s="199" t="str">
        <f t="shared" si="89"/>
        <v>industry-energy-efficiency-standards.html</v>
      </c>
      <c r="S395" s="219" t="str">
        <f t="shared" si="89"/>
        <v>U.S. DOE, 2016, Industrial Energy Efficiency Potential Analysis, https://energy.gov/sites/prod/files/2017/04/f34/energy-savings-by-state-industrial-methodology.pdf</v>
      </c>
      <c r="T395" s="199" t="str">
        <f t="shared" si="89"/>
        <v>U.S. DOE, 2016, Industrial Energy Efficiency Potential Analysis, https://energy.gov/sites/prod/files/2017/04/f34/energy-savings-by-state-industrial-methodology.pdf</v>
      </c>
      <c r="W395" s="182" cm="1">
        <f t="array" ref="W395">IFERROR(INDEX(A$761:A$954,MATCH(H395,A$761:A$954,0),0),"Save")</f>
        <v>781</v>
      </c>
    </row>
    <row r="396" spans="1:23" s="189" customFormat="1" x14ac:dyDescent="0.25">
      <c r="A396" s="189" t="str">
        <f t="shared" si="88"/>
        <v>Industry</v>
      </c>
      <c r="B396" s="189" t="str">
        <f t="shared" si="88"/>
        <v>Industry Energy Efficiency Standards</v>
      </c>
      <c r="C396" s="189" t="str">
        <f t="shared" si="88"/>
        <v>Percentage Improvement in Eqpt Efficiency Standards above BAU</v>
      </c>
      <c r="D396" s="191" t="s">
        <v>766</v>
      </c>
      <c r="E396" s="184" t="s">
        <v>816</v>
      </c>
      <c r="F396" s="191" t="s">
        <v>767</v>
      </c>
      <c r="G396" s="184" t="s">
        <v>817</v>
      </c>
      <c r="H396" s="43">
        <v>782</v>
      </c>
      <c r="I396" s="184" t="s">
        <v>332</v>
      </c>
      <c r="J396" s="189" t="str">
        <f t="shared" si="89"/>
        <v>Industry Energy Efficiency Standards</v>
      </c>
      <c r="K396" s="197" t="str">
        <f t="shared" si="89"/>
        <v>indst efficiency standards</v>
      </c>
      <c r="L396" s="197">
        <f t="shared" si="89"/>
        <v>0</v>
      </c>
      <c r="M396" s="197">
        <f t="shared" si="89"/>
        <v>0.33</v>
      </c>
      <c r="N396" s="197">
        <f t="shared" si="89"/>
        <v>0.01</v>
      </c>
      <c r="O396" s="199" t="str">
        <f t="shared" si="89"/>
        <v>% reduction in energy use</v>
      </c>
      <c r="P396" s="232"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199" t="str">
        <f t="shared" si="89"/>
        <v>industry-ag-main.html#eff-stds</v>
      </c>
      <c r="R396" s="199" t="str">
        <f t="shared" si="89"/>
        <v>industry-energy-efficiency-standards.html</v>
      </c>
      <c r="S396" s="219" t="str">
        <f t="shared" si="89"/>
        <v>U.S. DOE, 2016, Industrial Energy Efficiency Potential Analysis, https://energy.gov/sites/prod/files/2017/04/f34/energy-savings-by-state-industrial-methodology.pdf</v>
      </c>
      <c r="T396" s="199" t="str">
        <f t="shared" si="89"/>
        <v>U.S. DOE, 2016, Industrial Energy Efficiency Potential Analysis, https://energy.gov/sites/prod/files/2017/04/f34/energy-savings-by-state-industrial-methodology.pdf</v>
      </c>
      <c r="W396" s="182" cm="1">
        <f t="array" ref="W396">IFERROR(INDEX(A$761:A$954,MATCH(H396,A$761:A$954,0),0),"Save")</f>
        <v>782</v>
      </c>
    </row>
    <row r="397" spans="1:23" s="189" customFormat="1" x14ac:dyDescent="0.25">
      <c r="A397" s="189" t="str">
        <f t="shared" si="88"/>
        <v>Industry</v>
      </c>
      <c r="B397" s="189" t="str">
        <f t="shared" si="88"/>
        <v>Industry Energy Efficiency Standards</v>
      </c>
      <c r="C397" s="189" t="str">
        <f t="shared" si="88"/>
        <v>Percentage Improvement in Eqpt Efficiency Standards above BAU</v>
      </c>
      <c r="D397" s="191" t="s">
        <v>766</v>
      </c>
      <c r="E397" s="184" t="s">
        <v>818</v>
      </c>
      <c r="F397" s="191" t="s">
        <v>767</v>
      </c>
      <c r="G397" s="184" t="s">
        <v>819</v>
      </c>
      <c r="H397" s="43">
        <v>783</v>
      </c>
      <c r="I397" s="184" t="s">
        <v>310</v>
      </c>
      <c r="J397" s="189" t="str">
        <f t="shared" si="89"/>
        <v>Industry Energy Efficiency Standards</v>
      </c>
      <c r="K397" s="197" t="str">
        <f t="shared" si="89"/>
        <v>indst efficiency standards</v>
      </c>
      <c r="L397" s="197">
        <f t="shared" si="89"/>
        <v>0</v>
      </c>
      <c r="M397" s="197">
        <f t="shared" si="89"/>
        <v>0.33</v>
      </c>
      <c r="N397" s="197">
        <f t="shared" si="89"/>
        <v>0.01</v>
      </c>
      <c r="O397" s="199" t="str">
        <f t="shared" si="89"/>
        <v>% reduction in energy use</v>
      </c>
      <c r="P397" s="232"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199" t="str">
        <f t="shared" si="89"/>
        <v>industry-ag-main.html#eff-stds</v>
      </c>
      <c r="R397" s="199" t="str">
        <f t="shared" si="89"/>
        <v>industry-energy-efficiency-standards.html</v>
      </c>
      <c r="S397" s="219" t="str">
        <f t="shared" si="89"/>
        <v>U.S. DOE, 2016, Industrial Energy Efficiency Potential Analysis, https://energy.gov/sites/prod/files/2017/04/f34/energy-savings-by-state-industrial-methodology.pdf</v>
      </c>
      <c r="T397" s="199" t="str">
        <f t="shared" si="89"/>
        <v>U.S. DOE, 2016, Industrial Energy Efficiency Potential Analysis, https://energy.gov/sites/prod/files/2017/04/f34/energy-savings-by-state-industrial-methodology.pdf</v>
      </c>
      <c r="W397" s="182" cm="1">
        <f t="array" ref="W397">IFERROR(INDEX(A$761:A$954,MATCH(H397,A$761:A$954,0),0),"Save")</f>
        <v>783</v>
      </c>
    </row>
    <row r="398" spans="1:23" s="189" customFormat="1" x14ac:dyDescent="0.25">
      <c r="A398" s="189" t="str">
        <f t="shared" si="88"/>
        <v>Industry</v>
      </c>
      <c r="B398" s="189" t="str">
        <f t="shared" si="88"/>
        <v>Industry Energy Efficiency Standards</v>
      </c>
      <c r="C398" s="189" t="str">
        <f t="shared" si="88"/>
        <v>Percentage Improvement in Eqpt Efficiency Standards above BAU</v>
      </c>
      <c r="D398" s="191" t="s">
        <v>766</v>
      </c>
      <c r="E398" s="184" t="s">
        <v>820</v>
      </c>
      <c r="F398" s="191" t="s">
        <v>767</v>
      </c>
      <c r="G398" s="184" t="s">
        <v>821</v>
      </c>
      <c r="H398" s="43">
        <v>784</v>
      </c>
      <c r="I398" s="184" t="s">
        <v>310</v>
      </c>
      <c r="J398" s="189" t="str">
        <f t="shared" si="89"/>
        <v>Industry Energy Efficiency Standards</v>
      </c>
      <c r="K398" s="197" t="str">
        <f t="shared" si="89"/>
        <v>indst efficiency standards</v>
      </c>
      <c r="L398" s="197">
        <f t="shared" si="89"/>
        <v>0</v>
      </c>
      <c r="M398" s="197">
        <f t="shared" si="89"/>
        <v>0.33</v>
      </c>
      <c r="N398" s="197">
        <f t="shared" si="89"/>
        <v>0.01</v>
      </c>
      <c r="O398" s="199" t="str">
        <f t="shared" si="89"/>
        <v>% reduction in energy use</v>
      </c>
      <c r="P398" s="232"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199" t="str">
        <f t="shared" si="89"/>
        <v>industry-ag-main.html#eff-stds</v>
      </c>
      <c r="R398" s="199" t="str">
        <f t="shared" si="89"/>
        <v>industry-energy-efficiency-standards.html</v>
      </c>
      <c r="S398" s="219" t="str">
        <f t="shared" si="89"/>
        <v>U.S. DOE, 2016, Industrial Energy Efficiency Potential Analysis, https://energy.gov/sites/prod/files/2017/04/f34/energy-savings-by-state-industrial-methodology.pdf</v>
      </c>
      <c r="T398" s="199" t="str">
        <f t="shared" si="89"/>
        <v>U.S. DOE, 2016, Industrial Energy Efficiency Potential Analysis, https://energy.gov/sites/prod/files/2017/04/f34/energy-savings-by-state-industrial-methodology.pdf</v>
      </c>
      <c r="W398" s="182" cm="1">
        <f t="array" ref="W398">IFERROR(INDEX(A$761:A$954,MATCH(H398,A$761:A$954,0),0),"Save")</f>
        <v>784</v>
      </c>
    </row>
    <row r="399" spans="1:23" s="189" customFormat="1" x14ac:dyDescent="0.25">
      <c r="A399" s="189" t="str">
        <f t="shared" si="88"/>
        <v>Industry</v>
      </c>
      <c r="B399" s="189" t="str">
        <f t="shared" si="88"/>
        <v>Industry Energy Efficiency Standards</v>
      </c>
      <c r="C399" s="189" t="str">
        <f t="shared" si="88"/>
        <v>Percentage Improvement in Eqpt Efficiency Standards above BAU</v>
      </c>
      <c r="D399" s="191" t="s">
        <v>766</v>
      </c>
      <c r="E399" s="184" t="s">
        <v>822</v>
      </c>
      <c r="F399" s="191" t="s">
        <v>767</v>
      </c>
      <c r="G399" s="184" t="s">
        <v>823</v>
      </c>
      <c r="H399" s="43">
        <v>785</v>
      </c>
      <c r="I399" s="184" t="s">
        <v>332</v>
      </c>
      <c r="J399" s="189" t="str">
        <f t="shared" si="89"/>
        <v>Industry Energy Efficiency Standards</v>
      </c>
      <c r="K399" s="197" t="str">
        <f t="shared" si="89"/>
        <v>indst efficiency standards</v>
      </c>
      <c r="L399" s="197">
        <f t="shared" si="89"/>
        <v>0</v>
      </c>
      <c r="M399" s="197">
        <f t="shared" si="89"/>
        <v>0.33</v>
      </c>
      <c r="N399" s="197">
        <f t="shared" si="89"/>
        <v>0.01</v>
      </c>
      <c r="O399" s="199" t="str">
        <f t="shared" si="89"/>
        <v>% reduction in energy use</v>
      </c>
      <c r="P399" s="232"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199" t="str">
        <f t="shared" si="89"/>
        <v>industry-ag-main.html#eff-stds</v>
      </c>
      <c r="R399" s="199" t="str">
        <f t="shared" si="89"/>
        <v>industry-energy-efficiency-standards.html</v>
      </c>
      <c r="S399" s="219" t="str">
        <f t="shared" si="89"/>
        <v>U.S. DOE, 2016, Industrial Energy Efficiency Potential Analysis, https://energy.gov/sites/prod/files/2017/04/f34/energy-savings-by-state-industrial-methodology.pdf</v>
      </c>
      <c r="T399" s="199" t="str">
        <f t="shared" si="89"/>
        <v>U.S. DOE, 2016, Industrial Energy Efficiency Potential Analysis, https://energy.gov/sites/prod/files/2017/04/f34/energy-savings-by-state-industrial-methodology.pdf</v>
      </c>
      <c r="W399" s="182" cm="1">
        <f t="array" ref="W399">IFERROR(INDEX(A$761:A$954,MATCH(H399,A$761:A$954,0),0),"Save")</f>
        <v>785</v>
      </c>
    </row>
    <row r="400" spans="1:23" s="189" customFormat="1" x14ac:dyDescent="0.25">
      <c r="A400" s="189" t="str">
        <f t="shared" si="88"/>
        <v>Industry</v>
      </c>
      <c r="B400" s="189" t="str">
        <f t="shared" si="88"/>
        <v>Industry Energy Efficiency Standards</v>
      </c>
      <c r="C400" s="189" t="str">
        <f t="shared" si="88"/>
        <v>Percentage Improvement in Eqpt Efficiency Standards above BAU</v>
      </c>
      <c r="D400" s="191" t="s">
        <v>768</v>
      </c>
      <c r="E400" s="184" t="s">
        <v>799</v>
      </c>
      <c r="F400" s="191" t="s">
        <v>769</v>
      </c>
      <c r="G400" s="184" t="s">
        <v>800</v>
      </c>
      <c r="H400" s="43">
        <v>786</v>
      </c>
      <c r="I400" s="184" t="s">
        <v>310</v>
      </c>
      <c r="J400" s="189" t="str">
        <f t="shared" si="89"/>
        <v>Industry Energy Efficiency Standards</v>
      </c>
      <c r="K400" s="197" t="str">
        <f t="shared" si="89"/>
        <v>indst efficiency standards</v>
      </c>
      <c r="L400" s="197">
        <f t="shared" si="89"/>
        <v>0</v>
      </c>
      <c r="M400" s="197">
        <f t="shared" si="89"/>
        <v>0.33</v>
      </c>
      <c r="N400" s="197">
        <f t="shared" si="89"/>
        <v>0.01</v>
      </c>
      <c r="O400" s="199" t="str">
        <f t="shared" si="89"/>
        <v>% reduction in energy use</v>
      </c>
      <c r="P400" s="232"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199" t="str">
        <f t="shared" si="89"/>
        <v>industry-ag-main.html#eff-stds</v>
      </c>
      <c r="R400" s="199" t="str">
        <f t="shared" si="89"/>
        <v>industry-energy-efficiency-standards.html</v>
      </c>
      <c r="S400" s="219" t="str">
        <f t="shared" si="89"/>
        <v>U.S. DOE, 2016, Industrial Energy Efficiency Potential Analysis, https://energy.gov/sites/prod/files/2017/04/f34/energy-savings-by-state-industrial-methodology.pdf</v>
      </c>
      <c r="T400" s="199" t="str">
        <f t="shared" si="89"/>
        <v>U.S. DOE, 2016, Industrial Energy Efficiency Potential Analysis, https://energy.gov/sites/prod/files/2017/04/f34/energy-savings-by-state-industrial-methodology.pdf</v>
      </c>
      <c r="W400" s="182" cm="1">
        <f t="array" ref="W400">IFERROR(INDEX(A$761:A$954,MATCH(H400,A$761:A$954,0),0),"Save")</f>
        <v>786</v>
      </c>
    </row>
    <row r="401" spans="1:23" s="189" customFormat="1" x14ac:dyDescent="0.25">
      <c r="A401" s="189" t="str">
        <f t="shared" si="88"/>
        <v>Industry</v>
      </c>
      <c r="B401" s="189" t="str">
        <f t="shared" si="88"/>
        <v>Industry Energy Efficiency Standards</v>
      </c>
      <c r="C401" s="189" t="str">
        <f t="shared" si="88"/>
        <v>Percentage Improvement in Eqpt Efficiency Standards above BAU</v>
      </c>
      <c r="D401" s="191" t="s">
        <v>768</v>
      </c>
      <c r="E401" s="184" t="s">
        <v>806</v>
      </c>
      <c r="F401" s="191" t="s">
        <v>769</v>
      </c>
      <c r="G401" s="184" t="s">
        <v>807</v>
      </c>
      <c r="H401" s="43">
        <v>787</v>
      </c>
      <c r="I401" s="184" t="s">
        <v>310</v>
      </c>
      <c r="J401" s="189" t="str">
        <f t="shared" ref="J401:T410" si="90">J$370</f>
        <v>Industry Energy Efficiency Standards</v>
      </c>
      <c r="K401" s="197" t="str">
        <f t="shared" si="90"/>
        <v>indst efficiency standards</v>
      </c>
      <c r="L401" s="197">
        <f t="shared" si="90"/>
        <v>0</v>
      </c>
      <c r="M401" s="197">
        <f t="shared" si="90"/>
        <v>0.33</v>
      </c>
      <c r="N401" s="197">
        <f t="shared" si="90"/>
        <v>0.01</v>
      </c>
      <c r="O401" s="199" t="str">
        <f t="shared" si="90"/>
        <v>% reduction in energy use</v>
      </c>
      <c r="P401" s="232"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199" t="str">
        <f t="shared" si="90"/>
        <v>industry-ag-main.html#eff-stds</v>
      </c>
      <c r="R401" s="199" t="str">
        <f t="shared" si="90"/>
        <v>industry-energy-efficiency-standards.html</v>
      </c>
      <c r="S401" s="219" t="str">
        <f t="shared" si="90"/>
        <v>U.S. DOE, 2016, Industrial Energy Efficiency Potential Analysis, https://energy.gov/sites/prod/files/2017/04/f34/energy-savings-by-state-industrial-methodology.pdf</v>
      </c>
      <c r="T401" s="199" t="str">
        <f t="shared" si="90"/>
        <v>U.S. DOE, 2016, Industrial Energy Efficiency Potential Analysis, https://energy.gov/sites/prod/files/2017/04/f34/energy-savings-by-state-industrial-methodology.pdf</v>
      </c>
      <c r="W401" s="182" cm="1">
        <f t="array" ref="W401">IFERROR(INDEX(A$761:A$954,MATCH(H401,A$761:A$954,0),0),"Save")</f>
        <v>787</v>
      </c>
    </row>
    <row r="402" spans="1:23" s="189" customFormat="1" x14ac:dyDescent="0.25">
      <c r="A402" s="189" t="str">
        <f t="shared" si="88"/>
        <v>Industry</v>
      </c>
      <c r="B402" s="189" t="str">
        <f t="shared" si="88"/>
        <v>Industry Energy Efficiency Standards</v>
      </c>
      <c r="C402" s="189" t="str">
        <f t="shared" si="88"/>
        <v>Percentage Improvement in Eqpt Efficiency Standards above BAU</v>
      </c>
      <c r="D402" s="191" t="s">
        <v>768</v>
      </c>
      <c r="E402" s="184" t="s">
        <v>808</v>
      </c>
      <c r="F402" s="191" t="s">
        <v>769</v>
      </c>
      <c r="G402" s="184" t="s">
        <v>809</v>
      </c>
      <c r="H402" s="43">
        <v>788</v>
      </c>
      <c r="I402" s="184" t="s">
        <v>310</v>
      </c>
      <c r="J402" s="189" t="str">
        <f t="shared" si="90"/>
        <v>Industry Energy Efficiency Standards</v>
      </c>
      <c r="K402" s="197" t="str">
        <f t="shared" si="90"/>
        <v>indst efficiency standards</v>
      </c>
      <c r="L402" s="197">
        <f t="shared" si="90"/>
        <v>0</v>
      </c>
      <c r="M402" s="197">
        <f t="shared" si="90"/>
        <v>0.33</v>
      </c>
      <c r="N402" s="197">
        <f t="shared" si="90"/>
        <v>0.01</v>
      </c>
      <c r="O402" s="199" t="str">
        <f t="shared" si="90"/>
        <v>% reduction in energy use</v>
      </c>
      <c r="P402" s="232"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199" t="str">
        <f t="shared" si="90"/>
        <v>industry-ag-main.html#eff-stds</v>
      </c>
      <c r="R402" s="199" t="str">
        <f t="shared" si="90"/>
        <v>industry-energy-efficiency-standards.html</v>
      </c>
      <c r="S402" s="219" t="str">
        <f t="shared" si="90"/>
        <v>U.S. DOE, 2016, Industrial Energy Efficiency Potential Analysis, https://energy.gov/sites/prod/files/2017/04/f34/energy-savings-by-state-industrial-methodology.pdf</v>
      </c>
      <c r="T402" s="199" t="str">
        <f t="shared" si="90"/>
        <v>U.S. DOE, 2016, Industrial Energy Efficiency Potential Analysis, https://energy.gov/sites/prod/files/2017/04/f34/energy-savings-by-state-industrial-methodology.pdf</v>
      </c>
      <c r="W402" s="182" cm="1">
        <f t="array" ref="W402">IFERROR(INDEX(A$761:A$954,MATCH(H402,A$761:A$954,0),0),"Save")</f>
        <v>788</v>
      </c>
    </row>
    <row r="403" spans="1:23" s="189" customFormat="1" x14ac:dyDescent="0.25">
      <c r="A403" s="189" t="str">
        <f t="shared" si="88"/>
        <v>Industry</v>
      </c>
      <c r="B403" s="189" t="str">
        <f t="shared" si="88"/>
        <v>Industry Energy Efficiency Standards</v>
      </c>
      <c r="C403" s="189" t="str">
        <f t="shared" si="88"/>
        <v>Percentage Improvement in Eqpt Efficiency Standards above BAU</v>
      </c>
      <c r="D403" s="191" t="s">
        <v>768</v>
      </c>
      <c r="E403" s="184" t="s">
        <v>810</v>
      </c>
      <c r="F403" s="191" t="s">
        <v>769</v>
      </c>
      <c r="G403" s="184" t="s">
        <v>811</v>
      </c>
      <c r="H403" s="43">
        <v>789</v>
      </c>
      <c r="I403" s="184" t="s">
        <v>332</v>
      </c>
      <c r="J403" s="189" t="str">
        <f t="shared" si="90"/>
        <v>Industry Energy Efficiency Standards</v>
      </c>
      <c r="K403" s="197" t="str">
        <f t="shared" si="90"/>
        <v>indst efficiency standards</v>
      </c>
      <c r="L403" s="197">
        <f t="shared" si="90"/>
        <v>0</v>
      </c>
      <c r="M403" s="197">
        <f t="shared" si="90"/>
        <v>0.33</v>
      </c>
      <c r="N403" s="197">
        <f t="shared" si="90"/>
        <v>0.01</v>
      </c>
      <c r="O403" s="199" t="str">
        <f t="shared" si="90"/>
        <v>% reduction in energy use</v>
      </c>
      <c r="P403" s="232"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199" t="str">
        <f t="shared" si="90"/>
        <v>industry-ag-main.html#eff-stds</v>
      </c>
      <c r="R403" s="199" t="str">
        <f t="shared" si="90"/>
        <v>industry-energy-efficiency-standards.html</v>
      </c>
      <c r="S403" s="219" t="str">
        <f t="shared" si="90"/>
        <v>U.S. DOE, 2016, Industrial Energy Efficiency Potential Analysis, https://energy.gov/sites/prod/files/2017/04/f34/energy-savings-by-state-industrial-methodology.pdf</v>
      </c>
      <c r="T403" s="199" t="str">
        <f t="shared" si="90"/>
        <v>U.S. DOE, 2016, Industrial Energy Efficiency Potential Analysis, https://energy.gov/sites/prod/files/2017/04/f34/energy-savings-by-state-industrial-methodology.pdf</v>
      </c>
      <c r="W403" s="182" cm="1">
        <f t="array" ref="W403">IFERROR(INDEX(A$761:A$954,MATCH(H403,A$761:A$954,0),0),"Save")</f>
        <v>789</v>
      </c>
    </row>
    <row r="404" spans="1:23" s="189" customFormat="1" x14ac:dyDescent="0.25">
      <c r="A404" s="189" t="str">
        <f t="shared" si="88"/>
        <v>Industry</v>
      </c>
      <c r="B404" s="189" t="str">
        <f t="shared" si="88"/>
        <v>Industry Energy Efficiency Standards</v>
      </c>
      <c r="C404" s="189" t="str">
        <f t="shared" si="88"/>
        <v>Percentage Improvement in Eqpt Efficiency Standards above BAU</v>
      </c>
      <c r="D404" s="191" t="s">
        <v>768</v>
      </c>
      <c r="E404" s="184" t="s">
        <v>812</v>
      </c>
      <c r="F404" s="191" t="s">
        <v>769</v>
      </c>
      <c r="G404" s="184" t="s">
        <v>813</v>
      </c>
      <c r="H404" s="43">
        <v>790</v>
      </c>
      <c r="I404" s="184" t="s">
        <v>310</v>
      </c>
      <c r="J404" s="189" t="str">
        <f t="shared" si="90"/>
        <v>Industry Energy Efficiency Standards</v>
      </c>
      <c r="K404" s="197" t="str">
        <f t="shared" si="90"/>
        <v>indst efficiency standards</v>
      </c>
      <c r="L404" s="197">
        <f t="shared" si="90"/>
        <v>0</v>
      </c>
      <c r="M404" s="197">
        <f t="shared" si="90"/>
        <v>0.33</v>
      </c>
      <c r="N404" s="197">
        <f t="shared" si="90"/>
        <v>0.01</v>
      </c>
      <c r="O404" s="199" t="str">
        <f t="shared" si="90"/>
        <v>% reduction in energy use</v>
      </c>
      <c r="P404" s="232"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199" t="str">
        <f t="shared" si="90"/>
        <v>industry-ag-main.html#eff-stds</v>
      </c>
      <c r="R404" s="199" t="str">
        <f t="shared" si="90"/>
        <v>industry-energy-efficiency-standards.html</v>
      </c>
      <c r="S404" s="219" t="str">
        <f t="shared" si="90"/>
        <v>U.S. DOE, 2016, Industrial Energy Efficiency Potential Analysis, https://energy.gov/sites/prod/files/2017/04/f34/energy-savings-by-state-industrial-methodology.pdf</v>
      </c>
      <c r="T404" s="199" t="str">
        <f t="shared" si="90"/>
        <v>U.S. DOE, 2016, Industrial Energy Efficiency Potential Analysis, https://energy.gov/sites/prod/files/2017/04/f34/energy-savings-by-state-industrial-methodology.pdf</v>
      </c>
      <c r="W404" s="182" cm="1">
        <f t="array" ref="W404">IFERROR(INDEX(A$761:A$954,MATCH(H404,A$761:A$954,0),0),"Save")</f>
        <v>790</v>
      </c>
    </row>
    <row r="405" spans="1:23" s="189" customFormat="1" x14ac:dyDescent="0.25">
      <c r="A405" s="189" t="str">
        <f t="shared" si="88"/>
        <v>Industry</v>
      </c>
      <c r="B405" s="189" t="str">
        <f t="shared" si="88"/>
        <v>Industry Energy Efficiency Standards</v>
      </c>
      <c r="C405" s="189" t="str">
        <f t="shared" si="88"/>
        <v>Percentage Improvement in Eqpt Efficiency Standards above BAU</v>
      </c>
      <c r="D405" s="191" t="s">
        <v>768</v>
      </c>
      <c r="E405" s="184" t="s">
        <v>814</v>
      </c>
      <c r="F405" s="191" t="s">
        <v>769</v>
      </c>
      <c r="G405" s="184" t="s">
        <v>815</v>
      </c>
      <c r="H405" s="43">
        <v>791</v>
      </c>
      <c r="I405" s="184" t="s">
        <v>332</v>
      </c>
      <c r="J405" s="189" t="str">
        <f t="shared" si="90"/>
        <v>Industry Energy Efficiency Standards</v>
      </c>
      <c r="K405" s="197" t="str">
        <f t="shared" si="90"/>
        <v>indst efficiency standards</v>
      </c>
      <c r="L405" s="197">
        <f t="shared" si="90"/>
        <v>0</v>
      </c>
      <c r="M405" s="197">
        <f t="shared" si="90"/>
        <v>0.33</v>
      </c>
      <c r="N405" s="197">
        <f t="shared" si="90"/>
        <v>0.01</v>
      </c>
      <c r="O405" s="199" t="str">
        <f t="shared" si="90"/>
        <v>% reduction in energy use</v>
      </c>
      <c r="P405" s="232"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199" t="str">
        <f t="shared" si="90"/>
        <v>industry-ag-main.html#eff-stds</v>
      </c>
      <c r="R405" s="199" t="str">
        <f t="shared" si="90"/>
        <v>industry-energy-efficiency-standards.html</v>
      </c>
      <c r="S405" s="219" t="str">
        <f t="shared" si="90"/>
        <v>U.S. DOE, 2016, Industrial Energy Efficiency Potential Analysis, https://energy.gov/sites/prod/files/2017/04/f34/energy-savings-by-state-industrial-methodology.pdf</v>
      </c>
      <c r="T405" s="199" t="str">
        <f t="shared" si="90"/>
        <v>U.S. DOE, 2016, Industrial Energy Efficiency Potential Analysis, https://energy.gov/sites/prod/files/2017/04/f34/energy-savings-by-state-industrial-methodology.pdf</v>
      </c>
      <c r="W405" s="182" cm="1">
        <f t="array" ref="W405">IFERROR(INDEX(A$761:A$954,MATCH(H405,A$761:A$954,0),0),"Save")</f>
        <v>791</v>
      </c>
    </row>
    <row r="406" spans="1:23" s="189" customFormat="1" x14ac:dyDescent="0.25">
      <c r="A406" s="189" t="str">
        <f t="shared" si="88"/>
        <v>Industry</v>
      </c>
      <c r="B406" s="189" t="str">
        <f t="shared" si="88"/>
        <v>Industry Energy Efficiency Standards</v>
      </c>
      <c r="C406" s="189" t="str">
        <f t="shared" si="88"/>
        <v>Percentage Improvement in Eqpt Efficiency Standards above BAU</v>
      </c>
      <c r="D406" s="191" t="s">
        <v>768</v>
      </c>
      <c r="E406" s="184" t="s">
        <v>816</v>
      </c>
      <c r="F406" s="191" t="s">
        <v>769</v>
      </c>
      <c r="G406" s="184" t="s">
        <v>817</v>
      </c>
      <c r="H406" s="43">
        <v>792</v>
      </c>
      <c r="I406" s="184" t="s">
        <v>332</v>
      </c>
      <c r="J406" s="189" t="str">
        <f t="shared" si="90"/>
        <v>Industry Energy Efficiency Standards</v>
      </c>
      <c r="K406" s="197" t="str">
        <f t="shared" si="90"/>
        <v>indst efficiency standards</v>
      </c>
      <c r="L406" s="197">
        <f t="shared" si="90"/>
        <v>0</v>
      </c>
      <c r="M406" s="197">
        <f t="shared" si="90"/>
        <v>0.33</v>
      </c>
      <c r="N406" s="197">
        <f t="shared" si="90"/>
        <v>0.01</v>
      </c>
      <c r="O406" s="199" t="str">
        <f t="shared" si="90"/>
        <v>% reduction in energy use</v>
      </c>
      <c r="P406" s="232"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199" t="str">
        <f t="shared" si="90"/>
        <v>industry-ag-main.html#eff-stds</v>
      </c>
      <c r="R406" s="199" t="str">
        <f t="shared" si="90"/>
        <v>industry-energy-efficiency-standards.html</v>
      </c>
      <c r="S406" s="219" t="str">
        <f t="shared" si="90"/>
        <v>U.S. DOE, 2016, Industrial Energy Efficiency Potential Analysis, https://energy.gov/sites/prod/files/2017/04/f34/energy-savings-by-state-industrial-methodology.pdf</v>
      </c>
      <c r="T406" s="199" t="str">
        <f t="shared" si="90"/>
        <v>U.S. DOE, 2016, Industrial Energy Efficiency Potential Analysis, https://energy.gov/sites/prod/files/2017/04/f34/energy-savings-by-state-industrial-methodology.pdf</v>
      </c>
      <c r="W406" s="182" cm="1">
        <f t="array" ref="W406">IFERROR(INDEX(A$761:A$954,MATCH(H406,A$761:A$954,0),0),"Save")</f>
        <v>792</v>
      </c>
    </row>
    <row r="407" spans="1:23" s="189" customFormat="1" x14ac:dyDescent="0.25">
      <c r="A407" s="189" t="str">
        <f t="shared" si="88"/>
        <v>Industry</v>
      </c>
      <c r="B407" s="189" t="str">
        <f t="shared" si="88"/>
        <v>Industry Energy Efficiency Standards</v>
      </c>
      <c r="C407" s="189" t="str">
        <f t="shared" si="88"/>
        <v>Percentage Improvement in Eqpt Efficiency Standards above BAU</v>
      </c>
      <c r="D407" s="191" t="s">
        <v>768</v>
      </c>
      <c r="E407" s="184" t="s">
        <v>818</v>
      </c>
      <c r="F407" s="191" t="s">
        <v>769</v>
      </c>
      <c r="G407" s="184" t="s">
        <v>819</v>
      </c>
      <c r="H407" s="43">
        <v>793</v>
      </c>
      <c r="I407" s="184" t="s">
        <v>310</v>
      </c>
      <c r="J407" s="189" t="str">
        <f t="shared" si="90"/>
        <v>Industry Energy Efficiency Standards</v>
      </c>
      <c r="K407" s="197" t="str">
        <f t="shared" si="90"/>
        <v>indst efficiency standards</v>
      </c>
      <c r="L407" s="197">
        <f t="shared" si="90"/>
        <v>0</v>
      </c>
      <c r="M407" s="197">
        <f t="shared" si="90"/>
        <v>0.33</v>
      </c>
      <c r="N407" s="197">
        <f t="shared" si="90"/>
        <v>0.01</v>
      </c>
      <c r="O407" s="199" t="str">
        <f t="shared" si="90"/>
        <v>% reduction in energy use</v>
      </c>
      <c r="P407" s="232"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199" t="str">
        <f t="shared" si="90"/>
        <v>industry-ag-main.html#eff-stds</v>
      </c>
      <c r="R407" s="199" t="str">
        <f t="shared" si="90"/>
        <v>industry-energy-efficiency-standards.html</v>
      </c>
      <c r="S407" s="219" t="str">
        <f t="shared" si="90"/>
        <v>U.S. DOE, 2016, Industrial Energy Efficiency Potential Analysis, https://energy.gov/sites/prod/files/2017/04/f34/energy-savings-by-state-industrial-methodology.pdf</v>
      </c>
      <c r="T407" s="199" t="str">
        <f t="shared" si="90"/>
        <v>U.S. DOE, 2016, Industrial Energy Efficiency Potential Analysis, https://energy.gov/sites/prod/files/2017/04/f34/energy-savings-by-state-industrial-methodology.pdf</v>
      </c>
      <c r="W407" s="182" cm="1">
        <f t="array" ref="W407">IFERROR(INDEX(A$761:A$954,MATCH(H407,A$761:A$954,0),0),"Save")</f>
        <v>793</v>
      </c>
    </row>
    <row r="408" spans="1:23" s="189" customFormat="1" x14ac:dyDescent="0.25">
      <c r="A408" s="189" t="str">
        <f t="shared" si="88"/>
        <v>Industry</v>
      </c>
      <c r="B408" s="189" t="str">
        <f t="shared" si="88"/>
        <v>Industry Energy Efficiency Standards</v>
      </c>
      <c r="C408" s="189" t="str">
        <f t="shared" si="88"/>
        <v>Percentage Improvement in Eqpt Efficiency Standards above BAU</v>
      </c>
      <c r="D408" s="191" t="s">
        <v>768</v>
      </c>
      <c r="E408" s="184" t="s">
        <v>820</v>
      </c>
      <c r="F408" s="191" t="s">
        <v>769</v>
      </c>
      <c r="G408" s="184" t="s">
        <v>821</v>
      </c>
      <c r="H408" s="43">
        <v>794</v>
      </c>
      <c r="I408" s="184" t="s">
        <v>310</v>
      </c>
      <c r="J408" s="189" t="str">
        <f t="shared" si="90"/>
        <v>Industry Energy Efficiency Standards</v>
      </c>
      <c r="K408" s="197" t="str">
        <f t="shared" si="90"/>
        <v>indst efficiency standards</v>
      </c>
      <c r="L408" s="197">
        <f t="shared" si="90"/>
        <v>0</v>
      </c>
      <c r="M408" s="197">
        <f t="shared" si="90"/>
        <v>0.33</v>
      </c>
      <c r="N408" s="197">
        <f t="shared" si="90"/>
        <v>0.01</v>
      </c>
      <c r="O408" s="199" t="str">
        <f t="shared" si="90"/>
        <v>% reduction in energy use</v>
      </c>
      <c r="P408" s="232"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199" t="str">
        <f t="shared" si="90"/>
        <v>industry-ag-main.html#eff-stds</v>
      </c>
      <c r="R408" s="199" t="str">
        <f t="shared" si="90"/>
        <v>industry-energy-efficiency-standards.html</v>
      </c>
      <c r="S408" s="219" t="str">
        <f t="shared" si="90"/>
        <v>U.S. DOE, 2016, Industrial Energy Efficiency Potential Analysis, https://energy.gov/sites/prod/files/2017/04/f34/energy-savings-by-state-industrial-methodology.pdf</v>
      </c>
      <c r="T408" s="199" t="str">
        <f t="shared" si="90"/>
        <v>U.S. DOE, 2016, Industrial Energy Efficiency Potential Analysis, https://energy.gov/sites/prod/files/2017/04/f34/energy-savings-by-state-industrial-methodology.pdf</v>
      </c>
      <c r="W408" s="182" cm="1">
        <f t="array" ref="W408">IFERROR(INDEX(A$761:A$954,MATCH(H408,A$761:A$954,0),0),"Save")</f>
        <v>794</v>
      </c>
    </row>
    <row r="409" spans="1:23" s="189" customFormat="1" x14ac:dyDescent="0.25">
      <c r="A409" s="189" t="str">
        <f t="shared" si="88"/>
        <v>Industry</v>
      </c>
      <c r="B409" s="189" t="str">
        <f t="shared" si="88"/>
        <v>Industry Energy Efficiency Standards</v>
      </c>
      <c r="C409" s="189" t="str">
        <f t="shared" si="88"/>
        <v>Percentage Improvement in Eqpt Efficiency Standards above BAU</v>
      </c>
      <c r="D409" s="191" t="s">
        <v>768</v>
      </c>
      <c r="E409" s="184" t="s">
        <v>822</v>
      </c>
      <c r="F409" s="191" t="s">
        <v>769</v>
      </c>
      <c r="G409" s="184" t="s">
        <v>823</v>
      </c>
      <c r="H409" s="43">
        <v>795</v>
      </c>
      <c r="I409" s="184" t="s">
        <v>332</v>
      </c>
      <c r="J409" s="189" t="str">
        <f t="shared" si="90"/>
        <v>Industry Energy Efficiency Standards</v>
      </c>
      <c r="K409" s="197" t="str">
        <f t="shared" si="90"/>
        <v>indst efficiency standards</v>
      </c>
      <c r="L409" s="197">
        <f t="shared" si="90"/>
        <v>0</v>
      </c>
      <c r="M409" s="197">
        <f t="shared" si="90"/>
        <v>0.33</v>
      </c>
      <c r="N409" s="197">
        <f t="shared" si="90"/>
        <v>0.01</v>
      </c>
      <c r="O409" s="199" t="str">
        <f t="shared" si="90"/>
        <v>% reduction in energy use</v>
      </c>
      <c r="P409" s="232"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199" t="str">
        <f t="shared" si="90"/>
        <v>industry-ag-main.html#eff-stds</v>
      </c>
      <c r="R409" s="199" t="str">
        <f t="shared" si="90"/>
        <v>industry-energy-efficiency-standards.html</v>
      </c>
      <c r="S409" s="219" t="str">
        <f t="shared" si="90"/>
        <v>U.S. DOE, 2016, Industrial Energy Efficiency Potential Analysis, https://energy.gov/sites/prod/files/2017/04/f34/energy-savings-by-state-industrial-methodology.pdf</v>
      </c>
      <c r="T409" s="199" t="str">
        <f t="shared" si="90"/>
        <v>U.S. DOE, 2016, Industrial Energy Efficiency Potential Analysis, https://energy.gov/sites/prod/files/2017/04/f34/energy-savings-by-state-industrial-methodology.pdf</v>
      </c>
      <c r="W409" s="182" cm="1">
        <f t="array" ref="W409">IFERROR(INDEX(A$761:A$954,MATCH(H409,A$761:A$954,0),0),"Save")</f>
        <v>795</v>
      </c>
    </row>
    <row r="410" spans="1:23" s="189" customFormat="1" x14ac:dyDescent="0.25">
      <c r="A410" s="189" t="str">
        <f t="shared" si="88"/>
        <v>Industry</v>
      </c>
      <c r="B410" s="189" t="str">
        <f t="shared" si="88"/>
        <v>Industry Energy Efficiency Standards</v>
      </c>
      <c r="C410" s="189" t="str">
        <f t="shared" si="88"/>
        <v>Percentage Improvement in Eqpt Efficiency Standards above BAU</v>
      </c>
      <c r="D410" s="191" t="s">
        <v>770</v>
      </c>
      <c r="E410" s="184" t="s">
        <v>799</v>
      </c>
      <c r="F410" s="184" t="s">
        <v>771</v>
      </c>
      <c r="G410" s="184" t="s">
        <v>800</v>
      </c>
      <c r="H410" s="43">
        <v>796</v>
      </c>
      <c r="I410" s="184" t="s">
        <v>310</v>
      </c>
      <c r="J410" s="189" t="str">
        <f t="shared" si="90"/>
        <v>Industry Energy Efficiency Standards</v>
      </c>
      <c r="K410" s="197" t="str">
        <f t="shared" si="90"/>
        <v>indst efficiency standards</v>
      </c>
      <c r="L410" s="197">
        <f t="shared" si="90"/>
        <v>0</v>
      </c>
      <c r="M410" s="197">
        <f t="shared" si="90"/>
        <v>0.33</v>
      </c>
      <c r="N410" s="197">
        <f t="shared" si="90"/>
        <v>0.01</v>
      </c>
      <c r="O410" s="199" t="str">
        <f t="shared" si="90"/>
        <v>% reduction in energy use</v>
      </c>
      <c r="P410" s="232"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199" t="str">
        <f t="shared" si="90"/>
        <v>industry-ag-main.html#eff-stds</v>
      </c>
      <c r="R410" s="199" t="str">
        <f t="shared" si="90"/>
        <v>industry-energy-efficiency-standards.html</v>
      </c>
      <c r="S410" s="219" t="str">
        <f t="shared" si="90"/>
        <v>U.S. DOE, 2016, Industrial Energy Efficiency Potential Analysis, https://energy.gov/sites/prod/files/2017/04/f34/energy-savings-by-state-industrial-methodology.pdf</v>
      </c>
      <c r="T410" s="199" t="str">
        <f t="shared" si="90"/>
        <v>U.S. DOE, 2016, Industrial Energy Efficiency Potential Analysis, https://energy.gov/sites/prod/files/2017/04/f34/energy-savings-by-state-industrial-methodology.pdf</v>
      </c>
      <c r="W410" s="182" cm="1">
        <f t="array" ref="W410">IFERROR(INDEX(A$761:A$954,MATCH(H410,A$761:A$954,0),0),"Save")</f>
        <v>796</v>
      </c>
    </row>
    <row r="411" spans="1:23" s="189" customFormat="1" x14ac:dyDescent="0.25">
      <c r="A411" s="189" t="str">
        <f t="shared" ref="A411:C430" si="91">A$370</f>
        <v>Industry</v>
      </c>
      <c r="B411" s="189" t="str">
        <f t="shared" si="91"/>
        <v>Industry Energy Efficiency Standards</v>
      </c>
      <c r="C411" s="189" t="str">
        <f t="shared" si="91"/>
        <v>Percentage Improvement in Eqpt Efficiency Standards above BAU</v>
      </c>
      <c r="D411" s="191" t="s">
        <v>770</v>
      </c>
      <c r="E411" s="184" t="s">
        <v>806</v>
      </c>
      <c r="F411" s="184" t="s">
        <v>771</v>
      </c>
      <c r="G411" s="184" t="s">
        <v>807</v>
      </c>
      <c r="H411" s="43">
        <v>797</v>
      </c>
      <c r="I411" s="184" t="s">
        <v>310</v>
      </c>
      <c r="J411" s="189" t="str">
        <f t="shared" ref="J411:T420" si="92">J$370</f>
        <v>Industry Energy Efficiency Standards</v>
      </c>
      <c r="K411" s="197" t="str">
        <f t="shared" si="92"/>
        <v>indst efficiency standards</v>
      </c>
      <c r="L411" s="197">
        <f t="shared" si="92"/>
        <v>0</v>
      </c>
      <c r="M411" s="197">
        <f t="shared" si="92"/>
        <v>0.33</v>
      </c>
      <c r="N411" s="197">
        <f t="shared" si="92"/>
        <v>0.01</v>
      </c>
      <c r="O411" s="199" t="str">
        <f t="shared" si="92"/>
        <v>% reduction in energy use</v>
      </c>
      <c r="P411" s="232"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199" t="str">
        <f t="shared" si="92"/>
        <v>industry-ag-main.html#eff-stds</v>
      </c>
      <c r="R411" s="199" t="str">
        <f t="shared" si="92"/>
        <v>industry-energy-efficiency-standards.html</v>
      </c>
      <c r="S411" s="219" t="str">
        <f t="shared" si="92"/>
        <v>U.S. DOE, 2016, Industrial Energy Efficiency Potential Analysis, https://energy.gov/sites/prod/files/2017/04/f34/energy-savings-by-state-industrial-methodology.pdf</v>
      </c>
      <c r="T411" s="199" t="str">
        <f t="shared" si="92"/>
        <v>U.S. DOE, 2016, Industrial Energy Efficiency Potential Analysis, https://energy.gov/sites/prod/files/2017/04/f34/energy-savings-by-state-industrial-methodology.pdf</v>
      </c>
      <c r="W411" s="182" cm="1">
        <f t="array" ref="W411">IFERROR(INDEX(A$761:A$954,MATCH(H411,A$761:A$954,0),0),"Save")</f>
        <v>797</v>
      </c>
    </row>
    <row r="412" spans="1:23" s="189" customFormat="1" x14ac:dyDescent="0.25">
      <c r="A412" s="189" t="str">
        <f t="shared" si="91"/>
        <v>Industry</v>
      </c>
      <c r="B412" s="189" t="str">
        <f t="shared" si="91"/>
        <v>Industry Energy Efficiency Standards</v>
      </c>
      <c r="C412" s="189" t="str">
        <f t="shared" si="91"/>
        <v>Percentage Improvement in Eqpt Efficiency Standards above BAU</v>
      </c>
      <c r="D412" s="191" t="s">
        <v>770</v>
      </c>
      <c r="E412" s="184" t="s">
        <v>808</v>
      </c>
      <c r="F412" s="184" t="s">
        <v>771</v>
      </c>
      <c r="G412" s="184" t="s">
        <v>809</v>
      </c>
      <c r="H412" s="43">
        <v>798</v>
      </c>
      <c r="I412" s="184" t="s">
        <v>310</v>
      </c>
      <c r="J412" s="189" t="str">
        <f t="shared" si="92"/>
        <v>Industry Energy Efficiency Standards</v>
      </c>
      <c r="K412" s="197" t="str">
        <f t="shared" si="92"/>
        <v>indst efficiency standards</v>
      </c>
      <c r="L412" s="197">
        <f t="shared" si="92"/>
        <v>0</v>
      </c>
      <c r="M412" s="197">
        <f t="shared" si="92"/>
        <v>0.33</v>
      </c>
      <c r="N412" s="197">
        <f t="shared" si="92"/>
        <v>0.01</v>
      </c>
      <c r="O412" s="199" t="str">
        <f t="shared" si="92"/>
        <v>% reduction in energy use</v>
      </c>
      <c r="P412" s="232"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199" t="str">
        <f t="shared" si="92"/>
        <v>industry-ag-main.html#eff-stds</v>
      </c>
      <c r="R412" s="199" t="str">
        <f t="shared" si="92"/>
        <v>industry-energy-efficiency-standards.html</v>
      </c>
      <c r="S412" s="219" t="str">
        <f t="shared" si="92"/>
        <v>U.S. DOE, 2016, Industrial Energy Efficiency Potential Analysis, https://energy.gov/sites/prod/files/2017/04/f34/energy-savings-by-state-industrial-methodology.pdf</v>
      </c>
      <c r="T412" s="199" t="str">
        <f t="shared" si="92"/>
        <v>U.S. DOE, 2016, Industrial Energy Efficiency Potential Analysis, https://energy.gov/sites/prod/files/2017/04/f34/energy-savings-by-state-industrial-methodology.pdf</v>
      </c>
      <c r="W412" s="182" cm="1">
        <f t="array" ref="W412">IFERROR(INDEX(A$761:A$954,MATCH(H412,A$761:A$954,0),0),"Save")</f>
        <v>798</v>
      </c>
    </row>
    <row r="413" spans="1:23" s="189" customFormat="1" x14ac:dyDescent="0.25">
      <c r="A413" s="189" t="str">
        <f t="shared" si="91"/>
        <v>Industry</v>
      </c>
      <c r="B413" s="189" t="str">
        <f t="shared" si="91"/>
        <v>Industry Energy Efficiency Standards</v>
      </c>
      <c r="C413" s="189" t="str">
        <f t="shared" si="91"/>
        <v>Percentage Improvement in Eqpt Efficiency Standards above BAU</v>
      </c>
      <c r="D413" s="191" t="s">
        <v>770</v>
      </c>
      <c r="E413" s="184" t="s">
        <v>810</v>
      </c>
      <c r="F413" s="184" t="s">
        <v>771</v>
      </c>
      <c r="G413" s="184" t="s">
        <v>811</v>
      </c>
      <c r="H413" s="43">
        <v>799</v>
      </c>
      <c r="I413" s="184" t="s">
        <v>332</v>
      </c>
      <c r="J413" s="189" t="str">
        <f t="shared" si="92"/>
        <v>Industry Energy Efficiency Standards</v>
      </c>
      <c r="K413" s="197" t="str">
        <f t="shared" si="92"/>
        <v>indst efficiency standards</v>
      </c>
      <c r="L413" s="197">
        <f t="shared" si="92"/>
        <v>0</v>
      </c>
      <c r="M413" s="197">
        <f t="shared" si="92"/>
        <v>0.33</v>
      </c>
      <c r="N413" s="197">
        <f t="shared" si="92"/>
        <v>0.01</v>
      </c>
      <c r="O413" s="199" t="str">
        <f t="shared" si="92"/>
        <v>% reduction in energy use</v>
      </c>
      <c r="P413" s="232"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199" t="str">
        <f t="shared" si="92"/>
        <v>industry-ag-main.html#eff-stds</v>
      </c>
      <c r="R413" s="199" t="str">
        <f t="shared" si="92"/>
        <v>industry-energy-efficiency-standards.html</v>
      </c>
      <c r="S413" s="219" t="str">
        <f t="shared" si="92"/>
        <v>U.S. DOE, 2016, Industrial Energy Efficiency Potential Analysis, https://energy.gov/sites/prod/files/2017/04/f34/energy-savings-by-state-industrial-methodology.pdf</v>
      </c>
      <c r="T413" s="199" t="str">
        <f t="shared" si="92"/>
        <v>U.S. DOE, 2016, Industrial Energy Efficiency Potential Analysis, https://energy.gov/sites/prod/files/2017/04/f34/energy-savings-by-state-industrial-methodology.pdf</v>
      </c>
      <c r="W413" s="182" cm="1">
        <f t="array" ref="W413">IFERROR(INDEX(A$761:A$954,MATCH(H413,A$761:A$954,0),0),"Save")</f>
        <v>799</v>
      </c>
    </row>
    <row r="414" spans="1:23" s="189" customFormat="1" x14ac:dyDescent="0.25">
      <c r="A414" s="189" t="str">
        <f t="shared" si="91"/>
        <v>Industry</v>
      </c>
      <c r="B414" s="189" t="str">
        <f t="shared" si="91"/>
        <v>Industry Energy Efficiency Standards</v>
      </c>
      <c r="C414" s="189" t="str">
        <f t="shared" si="91"/>
        <v>Percentage Improvement in Eqpt Efficiency Standards above BAU</v>
      </c>
      <c r="D414" s="191" t="s">
        <v>770</v>
      </c>
      <c r="E414" s="184" t="s">
        <v>812</v>
      </c>
      <c r="F414" s="184" t="s">
        <v>771</v>
      </c>
      <c r="G414" s="184" t="s">
        <v>813</v>
      </c>
      <c r="H414" s="43">
        <v>800</v>
      </c>
      <c r="I414" s="184" t="s">
        <v>310</v>
      </c>
      <c r="J414" s="189" t="str">
        <f t="shared" si="92"/>
        <v>Industry Energy Efficiency Standards</v>
      </c>
      <c r="K414" s="197" t="str">
        <f t="shared" si="92"/>
        <v>indst efficiency standards</v>
      </c>
      <c r="L414" s="197">
        <f t="shared" si="92"/>
        <v>0</v>
      </c>
      <c r="M414" s="197">
        <f t="shared" si="92"/>
        <v>0.33</v>
      </c>
      <c r="N414" s="197">
        <f t="shared" si="92"/>
        <v>0.01</v>
      </c>
      <c r="O414" s="199" t="str">
        <f t="shared" si="92"/>
        <v>% reduction in energy use</v>
      </c>
      <c r="P414" s="232"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199" t="str">
        <f t="shared" si="92"/>
        <v>industry-ag-main.html#eff-stds</v>
      </c>
      <c r="R414" s="199" t="str">
        <f t="shared" si="92"/>
        <v>industry-energy-efficiency-standards.html</v>
      </c>
      <c r="S414" s="219" t="str">
        <f t="shared" si="92"/>
        <v>U.S. DOE, 2016, Industrial Energy Efficiency Potential Analysis, https://energy.gov/sites/prod/files/2017/04/f34/energy-savings-by-state-industrial-methodology.pdf</v>
      </c>
      <c r="T414" s="199" t="str">
        <f t="shared" si="92"/>
        <v>U.S. DOE, 2016, Industrial Energy Efficiency Potential Analysis, https://energy.gov/sites/prod/files/2017/04/f34/energy-savings-by-state-industrial-methodology.pdf</v>
      </c>
      <c r="W414" s="182" cm="1">
        <f t="array" ref="W414">IFERROR(INDEX(A$761:A$954,MATCH(H414,A$761:A$954,0),0),"Save")</f>
        <v>800</v>
      </c>
    </row>
    <row r="415" spans="1:23" s="189" customFormat="1" x14ac:dyDescent="0.25">
      <c r="A415" s="189" t="str">
        <f t="shared" si="91"/>
        <v>Industry</v>
      </c>
      <c r="B415" s="189" t="str">
        <f t="shared" si="91"/>
        <v>Industry Energy Efficiency Standards</v>
      </c>
      <c r="C415" s="189" t="str">
        <f t="shared" si="91"/>
        <v>Percentage Improvement in Eqpt Efficiency Standards above BAU</v>
      </c>
      <c r="D415" s="191" t="s">
        <v>770</v>
      </c>
      <c r="E415" s="184" t="s">
        <v>814</v>
      </c>
      <c r="F415" s="184" t="s">
        <v>771</v>
      </c>
      <c r="G415" s="184" t="s">
        <v>815</v>
      </c>
      <c r="H415" s="43">
        <v>801</v>
      </c>
      <c r="I415" s="184" t="s">
        <v>332</v>
      </c>
      <c r="J415" s="189" t="str">
        <f t="shared" si="92"/>
        <v>Industry Energy Efficiency Standards</v>
      </c>
      <c r="K415" s="197" t="str">
        <f t="shared" si="92"/>
        <v>indst efficiency standards</v>
      </c>
      <c r="L415" s="197">
        <f t="shared" si="92"/>
        <v>0</v>
      </c>
      <c r="M415" s="197">
        <f t="shared" si="92"/>
        <v>0.33</v>
      </c>
      <c r="N415" s="197">
        <f t="shared" si="92"/>
        <v>0.01</v>
      </c>
      <c r="O415" s="199" t="str">
        <f t="shared" si="92"/>
        <v>% reduction in energy use</v>
      </c>
      <c r="P415" s="232"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199" t="str">
        <f t="shared" si="92"/>
        <v>industry-ag-main.html#eff-stds</v>
      </c>
      <c r="R415" s="199" t="str">
        <f t="shared" si="92"/>
        <v>industry-energy-efficiency-standards.html</v>
      </c>
      <c r="S415" s="219" t="str">
        <f t="shared" si="92"/>
        <v>U.S. DOE, 2016, Industrial Energy Efficiency Potential Analysis, https://energy.gov/sites/prod/files/2017/04/f34/energy-savings-by-state-industrial-methodology.pdf</v>
      </c>
      <c r="T415" s="199" t="str">
        <f t="shared" si="92"/>
        <v>U.S. DOE, 2016, Industrial Energy Efficiency Potential Analysis, https://energy.gov/sites/prod/files/2017/04/f34/energy-savings-by-state-industrial-methodology.pdf</v>
      </c>
      <c r="W415" s="182" cm="1">
        <f t="array" ref="W415">IFERROR(INDEX(A$761:A$954,MATCH(H415,A$761:A$954,0),0),"Save")</f>
        <v>801</v>
      </c>
    </row>
    <row r="416" spans="1:23" s="189" customFormat="1" x14ac:dyDescent="0.25">
      <c r="A416" s="189" t="str">
        <f t="shared" si="91"/>
        <v>Industry</v>
      </c>
      <c r="B416" s="189" t="str">
        <f t="shared" si="91"/>
        <v>Industry Energy Efficiency Standards</v>
      </c>
      <c r="C416" s="189" t="str">
        <f t="shared" si="91"/>
        <v>Percentage Improvement in Eqpt Efficiency Standards above BAU</v>
      </c>
      <c r="D416" s="191" t="s">
        <v>770</v>
      </c>
      <c r="E416" s="184" t="s">
        <v>816</v>
      </c>
      <c r="F416" s="184" t="s">
        <v>771</v>
      </c>
      <c r="G416" s="184" t="s">
        <v>817</v>
      </c>
      <c r="H416" s="43">
        <v>802</v>
      </c>
      <c r="I416" s="184" t="s">
        <v>332</v>
      </c>
      <c r="J416" s="189" t="str">
        <f t="shared" si="92"/>
        <v>Industry Energy Efficiency Standards</v>
      </c>
      <c r="K416" s="197" t="str">
        <f t="shared" si="92"/>
        <v>indst efficiency standards</v>
      </c>
      <c r="L416" s="197">
        <f t="shared" si="92"/>
        <v>0</v>
      </c>
      <c r="M416" s="197">
        <f t="shared" si="92"/>
        <v>0.33</v>
      </c>
      <c r="N416" s="197">
        <f t="shared" si="92"/>
        <v>0.01</v>
      </c>
      <c r="O416" s="199" t="str">
        <f t="shared" si="92"/>
        <v>% reduction in energy use</v>
      </c>
      <c r="P416" s="232"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199" t="str">
        <f t="shared" si="92"/>
        <v>industry-ag-main.html#eff-stds</v>
      </c>
      <c r="R416" s="199" t="str">
        <f t="shared" si="92"/>
        <v>industry-energy-efficiency-standards.html</v>
      </c>
      <c r="S416" s="219" t="str">
        <f t="shared" si="92"/>
        <v>U.S. DOE, 2016, Industrial Energy Efficiency Potential Analysis, https://energy.gov/sites/prod/files/2017/04/f34/energy-savings-by-state-industrial-methodology.pdf</v>
      </c>
      <c r="T416" s="199" t="str">
        <f t="shared" si="92"/>
        <v>U.S. DOE, 2016, Industrial Energy Efficiency Potential Analysis, https://energy.gov/sites/prod/files/2017/04/f34/energy-savings-by-state-industrial-methodology.pdf</v>
      </c>
      <c r="W416" s="182" cm="1">
        <f t="array" ref="W416">IFERROR(INDEX(A$761:A$954,MATCH(H416,A$761:A$954,0),0),"Save")</f>
        <v>802</v>
      </c>
    </row>
    <row r="417" spans="1:23" s="189" customFormat="1" x14ac:dyDescent="0.25">
      <c r="A417" s="189" t="str">
        <f t="shared" si="91"/>
        <v>Industry</v>
      </c>
      <c r="B417" s="189" t="str">
        <f t="shared" si="91"/>
        <v>Industry Energy Efficiency Standards</v>
      </c>
      <c r="C417" s="189" t="str">
        <f t="shared" si="91"/>
        <v>Percentage Improvement in Eqpt Efficiency Standards above BAU</v>
      </c>
      <c r="D417" s="191" t="s">
        <v>770</v>
      </c>
      <c r="E417" s="184" t="s">
        <v>818</v>
      </c>
      <c r="F417" s="184" t="s">
        <v>771</v>
      </c>
      <c r="G417" s="184" t="s">
        <v>819</v>
      </c>
      <c r="H417" s="43">
        <v>803</v>
      </c>
      <c r="I417" s="184" t="s">
        <v>310</v>
      </c>
      <c r="J417" s="189" t="str">
        <f t="shared" si="92"/>
        <v>Industry Energy Efficiency Standards</v>
      </c>
      <c r="K417" s="197" t="str">
        <f t="shared" si="92"/>
        <v>indst efficiency standards</v>
      </c>
      <c r="L417" s="197">
        <f t="shared" si="92"/>
        <v>0</v>
      </c>
      <c r="M417" s="197">
        <f t="shared" si="92"/>
        <v>0.33</v>
      </c>
      <c r="N417" s="197">
        <f t="shared" si="92"/>
        <v>0.01</v>
      </c>
      <c r="O417" s="199" t="str">
        <f t="shared" si="92"/>
        <v>% reduction in energy use</v>
      </c>
      <c r="P417" s="232"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199" t="str">
        <f t="shared" si="92"/>
        <v>industry-ag-main.html#eff-stds</v>
      </c>
      <c r="R417" s="199" t="str">
        <f t="shared" si="92"/>
        <v>industry-energy-efficiency-standards.html</v>
      </c>
      <c r="S417" s="219" t="str">
        <f t="shared" si="92"/>
        <v>U.S. DOE, 2016, Industrial Energy Efficiency Potential Analysis, https://energy.gov/sites/prod/files/2017/04/f34/energy-savings-by-state-industrial-methodology.pdf</v>
      </c>
      <c r="T417" s="199" t="str">
        <f t="shared" si="92"/>
        <v>U.S. DOE, 2016, Industrial Energy Efficiency Potential Analysis, https://energy.gov/sites/prod/files/2017/04/f34/energy-savings-by-state-industrial-methodology.pdf</v>
      </c>
      <c r="W417" s="182" cm="1">
        <f t="array" ref="W417">IFERROR(INDEX(A$761:A$954,MATCH(H417,A$761:A$954,0),0),"Save")</f>
        <v>803</v>
      </c>
    </row>
    <row r="418" spans="1:23" s="189" customFormat="1" x14ac:dyDescent="0.25">
      <c r="A418" s="189" t="str">
        <f t="shared" si="91"/>
        <v>Industry</v>
      </c>
      <c r="B418" s="189" t="str">
        <f t="shared" si="91"/>
        <v>Industry Energy Efficiency Standards</v>
      </c>
      <c r="C418" s="189" t="str">
        <f t="shared" si="91"/>
        <v>Percentage Improvement in Eqpt Efficiency Standards above BAU</v>
      </c>
      <c r="D418" s="191" t="s">
        <v>770</v>
      </c>
      <c r="E418" s="184" t="s">
        <v>820</v>
      </c>
      <c r="F418" s="184" t="s">
        <v>771</v>
      </c>
      <c r="G418" s="184" t="s">
        <v>821</v>
      </c>
      <c r="H418" s="43">
        <v>804</v>
      </c>
      <c r="I418" s="184" t="s">
        <v>332</v>
      </c>
      <c r="J418" s="189" t="str">
        <f t="shared" si="92"/>
        <v>Industry Energy Efficiency Standards</v>
      </c>
      <c r="K418" s="197" t="str">
        <f t="shared" si="92"/>
        <v>indst efficiency standards</v>
      </c>
      <c r="L418" s="197">
        <f t="shared" si="92"/>
        <v>0</v>
      </c>
      <c r="M418" s="197">
        <f t="shared" si="92"/>
        <v>0.33</v>
      </c>
      <c r="N418" s="197">
        <f t="shared" si="92"/>
        <v>0.01</v>
      </c>
      <c r="O418" s="199" t="str">
        <f t="shared" si="92"/>
        <v>% reduction in energy use</v>
      </c>
      <c r="P418" s="232"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199" t="str">
        <f t="shared" si="92"/>
        <v>industry-ag-main.html#eff-stds</v>
      </c>
      <c r="R418" s="199" t="str">
        <f t="shared" si="92"/>
        <v>industry-energy-efficiency-standards.html</v>
      </c>
      <c r="S418" s="219" t="str">
        <f t="shared" si="92"/>
        <v>U.S. DOE, 2016, Industrial Energy Efficiency Potential Analysis, https://energy.gov/sites/prod/files/2017/04/f34/energy-savings-by-state-industrial-methodology.pdf</v>
      </c>
      <c r="T418" s="199" t="str">
        <f t="shared" si="92"/>
        <v>U.S. DOE, 2016, Industrial Energy Efficiency Potential Analysis, https://energy.gov/sites/prod/files/2017/04/f34/energy-savings-by-state-industrial-methodology.pdf</v>
      </c>
      <c r="W418" s="182" cm="1">
        <f t="array" ref="W418">IFERROR(INDEX(A$761:A$954,MATCH(H418,A$761:A$954,0),0),"Save")</f>
        <v>804</v>
      </c>
    </row>
    <row r="419" spans="1:23" s="189" customFormat="1" x14ac:dyDescent="0.25">
      <c r="A419" s="189" t="str">
        <f t="shared" si="91"/>
        <v>Industry</v>
      </c>
      <c r="B419" s="189" t="str">
        <f t="shared" si="91"/>
        <v>Industry Energy Efficiency Standards</v>
      </c>
      <c r="C419" s="189" t="str">
        <f t="shared" si="91"/>
        <v>Percentage Improvement in Eqpt Efficiency Standards above BAU</v>
      </c>
      <c r="D419" s="191" t="s">
        <v>770</v>
      </c>
      <c r="E419" s="184" t="s">
        <v>822</v>
      </c>
      <c r="F419" s="184" t="s">
        <v>771</v>
      </c>
      <c r="G419" s="184" t="s">
        <v>823</v>
      </c>
      <c r="H419" s="43">
        <v>805</v>
      </c>
      <c r="I419" s="184" t="s">
        <v>332</v>
      </c>
      <c r="J419" s="189" t="str">
        <f t="shared" si="92"/>
        <v>Industry Energy Efficiency Standards</v>
      </c>
      <c r="K419" s="197" t="str">
        <f t="shared" si="92"/>
        <v>indst efficiency standards</v>
      </c>
      <c r="L419" s="197">
        <f t="shared" si="92"/>
        <v>0</v>
      </c>
      <c r="M419" s="197">
        <f t="shared" si="92"/>
        <v>0.33</v>
      </c>
      <c r="N419" s="197">
        <f t="shared" si="92"/>
        <v>0.01</v>
      </c>
      <c r="O419" s="199" t="str">
        <f t="shared" si="92"/>
        <v>% reduction in energy use</v>
      </c>
      <c r="P419" s="232"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199" t="str">
        <f t="shared" si="92"/>
        <v>industry-ag-main.html#eff-stds</v>
      </c>
      <c r="R419" s="199" t="str">
        <f t="shared" si="92"/>
        <v>industry-energy-efficiency-standards.html</v>
      </c>
      <c r="S419" s="219" t="str">
        <f t="shared" si="92"/>
        <v>U.S. DOE, 2016, Industrial Energy Efficiency Potential Analysis, https://energy.gov/sites/prod/files/2017/04/f34/energy-savings-by-state-industrial-methodology.pdf</v>
      </c>
      <c r="T419" s="199" t="str">
        <f t="shared" si="92"/>
        <v>U.S. DOE, 2016, Industrial Energy Efficiency Potential Analysis, https://energy.gov/sites/prod/files/2017/04/f34/energy-savings-by-state-industrial-methodology.pdf</v>
      </c>
      <c r="W419" s="182" cm="1">
        <f t="array" ref="W419">IFERROR(INDEX(A$761:A$954,MATCH(H419,A$761:A$954,0),0),"Save")</f>
        <v>805</v>
      </c>
    </row>
    <row r="420" spans="1:23" s="189" customFormat="1" x14ac:dyDescent="0.25">
      <c r="A420" s="189" t="str">
        <f t="shared" si="91"/>
        <v>Industry</v>
      </c>
      <c r="B420" s="189" t="str">
        <f t="shared" si="91"/>
        <v>Industry Energy Efficiency Standards</v>
      </c>
      <c r="C420" s="189" t="str">
        <f t="shared" si="91"/>
        <v>Percentage Improvement in Eqpt Efficiency Standards above BAU</v>
      </c>
      <c r="D420" s="191" t="s">
        <v>772</v>
      </c>
      <c r="E420" s="184" t="s">
        <v>799</v>
      </c>
      <c r="F420" s="191" t="s">
        <v>773</v>
      </c>
      <c r="G420" s="184" t="s">
        <v>800</v>
      </c>
      <c r="H420" s="43">
        <v>806</v>
      </c>
      <c r="I420" s="184" t="s">
        <v>310</v>
      </c>
      <c r="J420" s="189" t="str">
        <f t="shared" si="92"/>
        <v>Industry Energy Efficiency Standards</v>
      </c>
      <c r="K420" s="197" t="str">
        <f t="shared" si="92"/>
        <v>indst efficiency standards</v>
      </c>
      <c r="L420" s="197">
        <f t="shared" si="92"/>
        <v>0</v>
      </c>
      <c r="M420" s="197">
        <f t="shared" si="92"/>
        <v>0.33</v>
      </c>
      <c r="N420" s="197">
        <f t="shared" si="92"/>
        <v>0.01</v>
      </c>
      <c r="O420" s="199" t="str">
        <f t="shared" si="92"/>
        <v>% reduction in energy use</v>
      </c>
      <c r="P420" s="232"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199" t="str">
        <f t="shared" si="92"/>
        <v>industry-ag-main.html#eff-stds</v>
      </c>
      <c r="R420" s="199" t="str">
        <f t="shared" si="92"/>
        <v>industry-energy-efficiency-standards.html</v>
      </c>
      <c r="S420" s="219" t="str">
        <f t="shared" si="92"/>
        <v>U.S. DOE, 2016, Industrial Energy Efficiency Potential Analysis, https://energy.gov/sites/prod/files/2017/04/f34/energy-savings-by-state-industrial-methodology.pdf</v>
      </c>
      <c r="T420" s="199" t="str">
        <f t="shared" si="92"/>
        <v>U.S. DOE, 2016, Industrial Energy Efficiency Potential Analysis, https://energy.gov/sites/prod/files/2017/04/f34/energy-savings-by-state-industrial-methodology.pdf</v>
      </c>
      <c r="W420" s="182" cm="1">
        <f t="array" ref="W420">IFERROR(INDEX(A$761:A$954,MATCH(H420,A$761:A$954,0),0),"Save")</f>
        <v>806</v>
      </c>
    </row>
    <row r="421" spans="1:23" s="189" customFormat="1" x14ac:dyDescent="0.25">
      <c r="A421" s="189" t="str">
        <f t="shared" si="91"/>
        <v>Industry</v>
      </c>
      <c r="B421" s="189" t="str">
        <f t="shared" si="91"/>
        <v>Industry Energy Efficiency Standards</v>
      </c>
      <c r="C421" s="189" t="str">
        <f t="shared" si="91"/>
        <v>Percentage Improvement in Eqpt Efficiency Standards above BAU</v>
      </c>
      <c r="D421" s="191" t="s">
        <v>772</v>
      </c>
      <c r="E421" s="184" t="s">
        <v>806</v>
      </c>
      <c r="F421" s="191" t="s">
        <v>773</v>
      </c>
      <c r="G421" s="184" t="s">
        <v>807</v>
      </c>
      <c r="H421" s="43">
        <v>807</v>
      </c>
      <c r="I421" s="184" t="s">
        <v>332</v>
      </c>
      <c r="J421" s="189" t="str">
        <f t="shared" ref="J421:T430" si="93">J$370</f>
        <v>Industry Energy Efficiency Standards</v>
      </c>
      <c r="K421" s="197" t="str">
        <f t="shared" si="93"/>
        <v>indst efficiency standards</v>
      </c>
      <c r="L421" s="197">
        <f t="shared" si="93"/>
        <v>0</v>
      </c>
      <c r="M421" s="197">
        <f t="shared" si="93"/>
        <v>0.33</v>
      </c>
      <c r="N421" s="197">
        <f t="shared" si="93"/>
        <v>0.01</v>
      </c>
      <c r="O421" s="199" t="str">
        <f t="shared" si="93"/>
        <v>% reduction in energy use</v>
      </c>
      <c r="P421" s="232"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199" t="str">
        <f t="shared" si="93"/>
        <v>industry-ag-main.html#eff-stds</v>
      </c>
      <c r="R421" s="199" t="str">
        <f t="shared" si="93"/>
        <v>industry-energy-efficiency-standards.html</v>
      </c>
      <c r="S421" s="219" t="str">
        <f t="shared" si="93"/>
        <v>U.S. DOE, 2016, Industrial Energy Efficiency Potential Analysis, https://energy.gov/sites/prod/files/2017/04/f34/energy-savings-by-state-industrial-methodology.pdf</v>
      </c>
      <c r="T421" s="199" t="str">
        <f t="shared" si="93"/>
        <v>U.S. DOE, 2016, Industrial Energy Efficiency Potential Analysis, https://energy.gov/sites/prod/files/2017/04/f34/energy-savings-by-state-industrial-methodology.pdf</v>
      </c>
      <c r="W421" s="182" cm="1">
        <f t="array" ref="W421">IFERROR(INDEX(A$761:A$954,MATCH(H421,A$761:A$954,0),0),"Save")</f>
        <v>807</v>
      </c>
    </row>
    <row r="422" spans="1:23" s="189" customFormat="1" x14ac:dyDescent="0.25">
      <c r="A422" s="189" t="str">
        <f t="shared" si="91"/>
        <v>Industry</v>
      </c>
      <c r="B422" s="189" t="str">
        <f t="shared" si="91"/>
        <v>Industry Energy Efficiency Standards</v>
      </c>
      <c r="C422" s="189" t="str">
        <f t="shared" si="91"/>
        <v>Percentage Improvement in Eqpt Efficiency Standards above BAU</v>
      </c>
      <c r="D422" s="191" t="s">
        <v>772</v>
      </c>
      <c r="E422" s="184" t="s">
        <v>808</v>
      </c>
      <c r="F422" s="191" t="s">
        <v>773</v>
      </c>
      <c r="G422" s="184" t="s">
        <v>809</v>
      </c>
      <c r="H422" s="43">
        <v>808</v>
      </c>
      <c r="I422" s="184" t="s">
        <v>332</v>
      </c>
      <c r="J422" s="189" t="str">
        <f t="shared" si="93"/>
        <v>Industry Energy Efficiency Standards</v>
      </c>
      <c r="K422" s="197" t="str">
        <f t="shared" si="93"/>
        <v>indst efficiency standards</v>
      </c>
      <c r="L422" s="197">
        <f t="shared" si="93"/>
        <v>0</v>
      </c>
      <c r="M422" s="197">
        <f t="shared" si="93"/>
        <v>0.33</v>
      </c>
      <c r="N422" s="197">
        <f t="shared" si="93"/>
        <v>0.01</v>
      </c>
      <c r="O422" s="199" t="str">
        <f t="shared" si="93"/>
        <v>% reduction in energy use</v>
      </c>
      <c r="P422" s="232"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199" t="str">
        <f t="shared" si="93"/>
        <v>industry-ag-main.html#eff-stds</v>
      </c>
      <c r="R422" s="199" t="str">
        <f t="shared" si="93"/>
        <v>industry-energy-efficiency-standards.html</v>
      </c>
      <c r="S422" s="219" t="str">
        <f t="shared" si="93"/>
        <v>U.S. DOE, 2016, Industrial Energy Efficiency Potential Analysis, https://energy.gov/sites/prod/files/2017/04/f34/energy-savings-by-state-industrial-methodology.pdf</v>
      </c>
      <c r="T422" s="199" t="str">
        <f t="shared" si="93"/>
        <v>U.S. DOE, 2016, Industrial Energy Efficiency Potential Analysis, https://energy.gov/sites/prod/files/2017/04/f34/energy-savings-by-state-industrial-methodology.pdf</v>
      </c>
      <c r="W422" s="182" cm="1">
        <f t="array" ref="W422">IFERROR(INDEX(A$761:A$954,MATCH(H422,A$761:A$954,0),0),"Save")</f>
        <v>808</v>
      </c>
    </row>
    <row r="423" spans="1:23" s="189" customFormat="1" x14ac:dyDescent="0.25">
      <c r="A423" s="189" t="str">
        <f t="shared" si="91"/>
        <v>Industry</v>
      </c>
      <c r="B423" s="189" t="str">
        <f t="shared" si="91"/>
        <v>Industry Energy Efficiency Standards</v>
      </c>
      <c r="C423" s="189" t="str">
        <f t="shared" si="91"/>
        <v>Percentage Improvement in Eqpt Efficiency Standards above BAU</v>
      </c>
      <c r="D423" s="191" t="s">
        <v>772</v>
      </c>
      <c r="E423" s="184" t="s">
        <v>810</v>
      </c>
      <c r="F423" s="191" t="s">
        <v>773</v>
      </c>
      <c r="G423" s="184" t="s">
        <v>811</v>
      </c>
      <c r="H423" s="43">
        <v>809</v>
      </c>
      <c r="I423" s="184" t="s">
        <v>332</v>
      </c>
      <c r="J423" s="189" t="str">
        <f t="shared" si="93"/>
        <v>Industry Energy Efficiency Standards</v>
      </c>
      <c r="K423" s="197" t="str">
        <f t="shared" si="93"/>
        <v>indst efficiency standards</v>
      </c>
      <c r="L423" s="197">
        <f t="shared" si="93"/>
        <v>0</v>
      </c>
      <c r="M423" s="197">
        <f t="shared" si="93"/>
        <v>0.33</v>
      </c>
      <c r="N423" s="197">
        <f t="shared" si="93"/>
        <v>0.01</v>
      </c>
      <c r="O423" s="199" t="str">
        <f t="shared" si="93"/>
        <v>% reduction in energy use</v>
      </c>
      <c r="P423" s="232"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199" t="str">
        <f t="shared" si="93"/>
        <v>industry-ag-main.html#eff-stds</v>
      </c>
      <c r="R423" s="199" t="str">
        <f t="shared" si="93"/>
        <v>industry-energy-efficiency-standards.html</v>
      </c>
      <c r="S423" s="219" t="str">
        <f t="shared" si="93"/>
        <v>U.S. DOE, 2016, Industrial Energy Efficiency Potential Analysis, https://energy.gov/sites/prod/files/2017/04/f34/energy-savings-by-state-industrial-methodology.pdf</v>
      </c>
      <c r="T423" s="199" t="str">
        <f t="shared" si="93"/>
        <v>U.S. DOE, 2016, Industrial Energy Efficiency Potential Analysis, https://energy.gov/sites/prod/files/2017/04/f34/energy-savings-by-state-industrial-methodology.pdf</v>
      </c>
      <c r="W423" s="182" cm="1">
        <f t="array" ref="W423">IFERROR(INDEX(A$761:A$954,MATCH(H423,A$761:A$954,0),0),"Save")</f>
        <v>809</v>
      </c>
    </row>
    <row r="424" spans="1:23" s="189" customFormat="1" x14ac:dyDescent="0.25">
      <c r="A424" s="189" t="str">
        <f t="shared" si="91"/>
        <v>Industry</v>
      </c>
      <c r="B424" s="189" t="str">
        <f t="shared" si="91"/>
        <v>Industry Energy Efficiency Standards</v>
      </c>
      <c r="C424" s="189" t="str">
        <f t="shared" si="91"/>
        <v>Percentage Improvement in Eqpt Efficiency Standards above BAU</v>
      </c>
      <c r="D424" s="191" t="s">
        <v>772</v>
      </c>
      <c r="E424" s="184" t="s">
        <v>812</v>
      </c>
      <c r="F424" s="191" t="s">
        <v>773</v>
      </c>
      <c r="G424" s="184" t="s">
        <v>813</v>
      </c>
      <c r="H424" s="43">
        <v>810</v>
      </c>
      <c r="I424" s="184" t="s">
        <v>332</v>
      </c>
      <c r="J424" s="189" t="str">
        <f t="shared" si="93"/>
        <v>Industry Energy Efficiency Standards</v>
      </c>
      <c r="K424" s="197" t="str">
        <f t="shared" si="93"/>
        <v>indst efficiency standards</v>
      </c>
      <c r="L424" s="197">
        <f t="shared" si="93"/>
        <v>0</v>
      </c>
      <c r="M424" s="197">
        <f t="shared" si="93"/>
        <v>0.33</v>
      </c>
      <c r="N424" s="197">
        <f t="shared" si="93"/>
        <v>0.01</v>
      </c>
      <c r="O424" s="199" t="str">
        <f t="shared" si="93"/>
        <v>% reduction in energy use</v>
      </c>
      <c r="P424" s="232"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199" t="str">
        <f t="shared" si="93"/>
        <v>industry-ag-main.html#eff-stds</v>
      </c>
      <c r="R424" s="199" t="str">
        <f t="shared" si="93"/>
        <v>industry-energy-efficiency-standards.html</v>
      </c>
      <c r="S424" s="219" t="str">
        <f t="shared" si="93"/>
        <v>U.S. DOE, 2016, Industrial Energy Efficiency Potential Analysis, https://energy.gov/sites/prod/files/2017/04/f34/energy-savings-by-state-industrial-methodology.pdf</v>
      </c>
      <c r="T424" s="199" t="str">
        <f t="shared" si="93"/>
        <v>U.S. DOE, 2016, Industrial Energy Efficiency Potential Analysis, https://energy.gov/sites/prod/files/2017/04/f34/energy-savings-by-state-industrial-methodology.pdf</v>
      </c>
      <c r="W424" s="182" cm="1">
        <f t="array" ref="W424">IFERROR(INDEX(A$761:A$954,MATCH(H424,A$761:A$954,0),0),"Save")</f>
        <v>810</v>
      </c>
    </row>
    <row r="425" spans="1:23" s="189" customFormat="1" x14ac:dyDescent="0.25">
      <c r="A425" s="189" t="str">
        <f t="shared" si="91"/>
        <v>Industry</v>
      </c>
      <c r="B425" s="189" t="str">
        <f t="shared" si="91"/>
        <v>Industry Energy Efficiency Standards</v>
      </c>
      <c r="C425" s="189" t="str">
        <f t="shared" si="91"/>
        <v>Percentage Improvement in Eqpt Efficiency Standards above BAU</v>
      </c>
      <c r="D425" s="191" t="s">
        <v>772</v>
      </c>
      <c r="E425" s="184" t="s">
        <v>814</v>
      </c>
      <c r="F425" s="191" t="s">
        <v>773</v>
      </c>
      <c r="G425" s="184" t="s">
        <v>815</v>
      </c>
      <c r="H425" s="43">
        <v>811</v>
      </c>
      <c r="I425" s="184" t="s">
        <v>332</v>
      </c>
      <c r="J425" s="189" t="str">
        <f t="shared" si="93"/>
        <v>Industry Energy Efficiency Standards</v>
      </c>
      <c r="K425" s="197" t="str">
        <f t="shared" si="93"/>
        <v>indst efficiency standards</v>
      </c>
      <c r="L425" s="197">
        <f t="shared" si="93"/>
        <v>0</v>
      </c>
      <c r="M425" s="197">
        <f t="shared" si="93"/>
        <v>0.33</v>
      </c>
      <c r="N425" s="197">
        <f t="shared" si="93"/>
        <v>0.01</v>
      </c>
      <c r="O425" s="199" t="str">
        <f t="shared" si="93"/>
        <v>% reduction in energy use</v>
      </c>
      <c r="P425" s="232"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199" t="str">
        <f t="shared" si="93"/>
        <v>industry-ag-main.html#eff-stds</v>
      </c>
      <c r="R425" s="199" t="str">
        <f t="shared" si="93"/>
        <v>industry-energy-efficiency-standards.html</v>
      </c>
      <c r="S425" s="219" t="str">
        <f t="shared" si="93"/>
        <v>U.S. DOE, 2016, Industrial Energy Efficiency Potential Analysis, https://energy.gov/sites/prod/files/2017/04/f34/energy-savings-by-state-industrial-methodology.pdf</v>
      </c>
      <c r="T425" s="199" t="str">
        <f t="shared" si="93"/>
        <v>U.S. DOE, 2016, Industrial Energy Efficiency Potential Analysis, https://energy.gov/sites/prod/files/2017/04/f34/energy-savings-by-state-industrial-methodology.pdf</v>
      </c>
      <c r="W425" s="182" cm="1">
        <f t="array" ref="W425">IFERROR(INDEX(A$761:A$954,MATCH(H425,A$761:A$954,0),0),"Save")</f>
        <v>811</v>
      </c>
    </row>
    <row r="426" spans="1:23" s="189" customFormat="1" x14ac:dyDescent="0.25">
      <c r="A426" s="189" t="str">
        <f t="shared" si="91"/>
        <v>Industry</v>
      </c>
      <c r="B426" s="189" t="str">
        <f t="shared" si="91"/>
        <v>Industry Energy Efficiency Standards</v>
      </c>
      <c r="C426" s="189" t="str">
        <f t="shared" si="91"/>
        <v>Percentage Improvement in Eqpt Efficiency Standards above BAU</v>
      </c>
      <c r="D426" s="191" t="s">
        <v>772</v>
      </c>
      <c r="E426" s="184" t="s">
        <v>816</v>
      </c>
      <c r="F426" s="191" t="s">
        <v>773</v>
      </c>
      <c r="G426" s="184" t="s">
        <v>817</v>
      </c>
      <c r="H426" s="43">
        <v>812</v>
      </c>
      <c r="I426" s="184" t="s">
        <v>332</v>
      </c>
      <c r="J426" s="189" t="str">
        <f t="shared" si="93"/>
        <v>Industry Energy Efficiency Standards</v>
      </c>
      <c r="K426" s="197" t="str">
        <f t="shared" si="93"/>
        <v>indst efficiency standards</v>
      </c>
      <c r="L426" s="197">
        <f t="shared" si="93"/>
        <v>0</v>
      </c>
      <c r="M426" s="197">
        <f t="shared" si="93"/>
        <v>0.33</v>
      </c>
      <c r="N426" s="197">
        <f t="shared" si="93"/>
        <v>0.01</v>
      </c>
      <c r="O426" s="199" t="str">
        <f t="shared" si="93"/>
        <v>% reduction in energy use</v>
      </c>
      <c r="P426" s="232"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199" t="str">
        <f t="shared" si="93"/>
        <v>industry-ag-main.html#eff-stds</v>
      </c>
      <c r="R426" s="199" t="str">
        <f t="shared" si="93"/>
        <v>industry-energy-efficiency-standards.html</v>
      </c>
      <c r="S426" s="219" t="str">
        <f t="shared" si="93"/>
        <v>U.S. DOE, 2016, Industrial Energy Efficiency Potential Analysis, https://energy.gov/sites/prod/files/2017/04/f34/energy-savings-by-state-industrial-methodology.pdf</v>
      </c>
      <c r="T426" s="199" t="str">
        <f t="shared" si="93"/>
        <v>U.S. DOE, 2016, Industrial Energy Efficiency Potential Analysis, https://energy.gov/sites/prod/files/2017/04/f34/energy-savings-by-state-industrial-methodology.pdf</v>
      </c>
      <c r="W426" s="182" cm="1">
        <f t="array" ref="W426">IFERROR(INDEX(A$761:A$954,MATCH(H426,A$761:A$954,0),0),"Save")</f>
        <v>812</v>
      </c>
    </row>
    <row r="427" spans="1:23" s="189" customFormat="1" x14ac:dyDescent="0.25">
      <c r="A427" s="189" t="str">
        <f t="shared" si="91"/>
        <v>Industry</v>
      </c>
      <c r="B427" s="189" t="str">
        <f t="shared" si="91"/>
        <v>Industry Energy Efficiency Standards</v>
      </c>
      <c r="C427" s="189" t="str">
        <f t="shared" si="91"/>
        <v>Percentage Improvement in Eqpt Efficiency Standards above BAU</v>
      </c>
      <c r="D427" s="191" t="s">
        <v>772</v>
      </c>
      <c r="E427" s="184" t="s">
        <v>818</v>
      </c>
      <c r="F427" s="191" t="s">
        <v>773</v>
      </c>
      <c r="G427" s="184" t="s">
        <v>819</v>
      </c>
      <c r="H427" s="43">
        <v>813</v>
      </c>
      <c r="I427" s="184" t="s">
        <v>332</v>
      </c>
      <c r="J427" s="189" t="str">
        <f t="shared" si="93"/>
        <v>Industry Energy Efficiency Standards</v>
      </c>
      <c r="K427" s="197" t="str">
        <f t="shared" si="93"/>
        <v>indst efficiency standards</v>
      </c>
      <c r="L427" s="197">
        <f t="shared" si="93"/>
        <v>0</v>
      </c>
      <c r="M427" s="197">
        <f t="shared" si="93"/>
        <v>0.33</v>
      </c>
      <c r="N427" s="197">
        <f t="shared" si="93"/>
        <v>0.01</v>
      </c>
      <c r="O427" s="199" t="str">
        <f t="shared" si="93"/>
        <v>% reduction in energy use</v>
      </c>
      <c r="P427" s="232"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199" t="str">
        <f t="shared" si="93"/>
        <v>industry-ag-main.html#eff-stds</v>
      </c>
      <c r="R427" s="199" t="str">
        <f t="shared" si="93"/>
        <v>industry-energy-efficiency-standards.html</v>
      </c>
      <c r="S427" s="219" t="str">
        <f t="shared" si="93"/>
        <v>U.S. DOE, 2016, Industrial Energy Efficiency Potential Analysis, https://energy.gov/sites/prod/files/2017/04/f34/energy-savings-by-state-industrial-methodology.pdf</v>
      </c>
      <c r="T427" s="199" t="str">
        <f t="shared" si="93"/>
        <v>U.S. DOE, 2016, Industrial Energy Efficiency Potential Analysis, https://energy.gov/sites/prod/files/2017/04/f34/energy-savings-by-state-industrial-methodology.pdf</v>
      </c>
      <c r="W427" s="182" cm="1">
        <f t="array" ref="W427">IFERROR(INDEX(A$761:A$954,MATCH(H427,A$761:A$954,0),0),"Save")</f>
        <v>813</v>
      </c>
    </row>
    <row r="428" spans="1:23" s="189" customFormat="1" x14ac:dyDescent="0.25">
      <c r="A428" s="189" t="str">
        <f t="shared" si="91"/>
        <v>Industry</v>
      </c>
      <c r="B428" s="189" t="str">
        <f t="shared" si="91"/>
        <v>Industry Energy Efficiency Standards</v>
      </c>
      <c r="C428" s="189" t="str">
        <f t="shared" si="91"/>
        <v>Percentage Improvement in Eqpt Efficiency Standards above BAU</v>
      </c>
      <c r="D428" s="191" t="s">
        <v>772</v>
      </c>
      <c r="E428" s="184" t="s">
        <v>820</v>
      </c>
      <c r="F428" s="191" t="s">
        <v>773</v>
      </c>
      <c r="G428" s="184" t="s">
        <v>821</v>
      </c>
      <c r="H428" s="43">
        <v>814</v>
      </c>
      <c r="I428" s="184" t="s">
        <v>332</v>
      </c>
      <c r="J428" s="189" t="str">
        <f t="shared" si="93"/>
        <v>Industry Energy Efficiency Standards</v>
      </c>
      <c r="K428" s="197" t="str">
        <f t="shared" si="93"/>
        <v>indst efficiency standards</v>
      </c>
      <c r="L428" s="197">
        <f t="shared" si="93"/>
        <v>0</v>
      </c>
      <c r="M428" s="197">
        <f t="shared" si="93"/>
        <v>0.33</v>
      </c>
      <c r="N428" s="197">
        <f t="shared" si="93"/>
        <v>0.01</v>
      </c>
      <c r="O428" s="199" t="str">
        <f t="shared" si="93"/>
        <v>% reduction in energy use</v>
      </c>
      <c r="P428" s="232"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199" t="str">
        <f t="shared" si="93"/>
        <v>industry-ag-main.html#eff-stds</v>
      </c>
      <c r="R428" s="199" t="str">
        <f t="shared" si="93"/>
        <v>industry-energy-efficiency-standards.html</v>
      </c>
      <c r="S428" s="219" t="str">
        <f t="shared" si="93"/>
        <v>U.S. DOE, 2016, Industrial Energy Efficiency Potential Analysis, https://energy.gov/sites/prod/files/2017/04/f34/energy-savings-by-state-industrial-methodology.pdf</v>
      </c>
      <c r="T428" s="199" t="str">
        <f t="shared" si="93"/>
        <v>U.S. DOE, 2016, Industrial Energy Efficiency Potential Analysis, https://energy.gov/sites/prod/files/2017/04/f34/energy-savings-by-state-industrial-methodology.pdf</v>
      </c>
      <c r="W428" s="182" cm="1">
        <f t="array" ref="W428">IFERROR(INDEX(A$761:A$954,MATCH(H428,A$761:A$954,0),0),"Save")</f>
        <v>814</v>
      </c>
    </row>
    <row r="429" spans="1:23" s="189" customFormat="1" x14ac:dyDescent="0.25">
      <c r="A429" s="189" t="str">
        <f t="shared" si="91"/>
        <v>Industry</v>
      </c>
      <c r="B429" s="189" t="str">
        <f t="shared" si="91"/>
        <v>Industry Energy Efficiency Standards</v>
      </c>
      <c r="C429" s="189" t="str">
        <f t="shared" si="91"/>
        <v>Percentage Improvement in Eqpt Efficiency Standards above BAU</v>
      </c>
      <c r="D429" s="191" t="s">
        <v>772</v>
      </c>
      <c r="E429" s="184" t="s">
        <v>822</v>
      </c>
      <c r="F429" s="191" t="s">
        <v>773</v>
      </c>
      <c r="G429" s="184" t="s">
        <v>823</v>
      </c>
      <c r="H429" s="43">
        <v>815</v>
      </c>
      <c r="I429" s="184" t="s">
        <v>332</v>
      </c>
      <c r="J429" s="189" t="str">
        <f t="shared" si="93"/>
        <v>Industry Energy Efficiency Standards</v>
      </c>
      <c r="K429" s="197" t="str">
        <f t="shared" si="93"/>
        <v>indst efficiency standards</v>
      </c>
      <c r="L429" s="197">
        <f t="shared" si="93"/>
        <v>0</v>
      </c>
      <c r="M429" s="197">
        <f t="shared" si="93"/>
        <v>0.33</v>
      </c>
      <c r="N429" s="197">
        <f t="shared" si="93"/>
        <v>0.01</v>
      </c>
      <c r="O429" s="199" t="str">
        <f t="shared" si="93"/>
        <v>% reduction in energy use</v>
      </c>
      <c r="P429" s="232"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199" t="str">
        <f t="shared" si="93"/>
        <v>industry-ag-main.html#eff-stds</v>
      </c>
      <c r="R429" s="199" t="str">
        <f t="shared" si="93"/>
        <v>industry-energy-efficiency-standards.html</v>
      </c>
      <c r="S429" s="219" t="str">
        <f t="shared" si="93"/>
        <v>U.S. DOE, 2016, Industrial Energy Efficiency Potential Analysis, https://energy.gov/sites/prod/files/2017/04/f34/energy-savings-by-state-industrial-methodology.pdf</v>
      </c>
      <c r="T429" s="199" t="str">
        <f t="shared" si="93"/>
        <v>U.S. DOE, 2016, Industrial Energy Efficiency Potential Analysis, https://energy.gov/sites/prod/files/2017/04/f34/energy-savings-by-state-industrial-methodology.pdf</v>
      </c>
      <c r="W429" s="182" cm="1">
        <f t="array" ref="W429">IFERROR(INDEX(A$761:A$954,MATCH(H429,A$761:A$954,0),0),"Save")</f>
        <v>815</v>
      </c>
    </row>
    <row r="430" spans="1:23" s="189" customFormat="1" x14ac:dyDescent="0.25">
      <c r="A430" s="189" t="str">
        <f t="shared" si="91"/>
        <v>Industry</v>
      </c>
      <c r="B430" s="189" t="str">
        <f t="shared" si="91"/>
        <v>Industry Energy Efficiency Standards</v>
      </c>
      <c r="C430" s="189" t="str">
        <f t="shared" si="91"/>
        <v>Percentage Improvement in Eqpt Efficiency Standards above BAU</v>
      </c>
      <c r="D430" s="191" t="s">
        <v>774</v>
      </c>
      <c r="E430" s="184" t="s">
        <v>799</v>
      </c>
      <c r="F430" s="191" t="s">
        <v>775</v>
      </c>
      <c r="G430" s="184" t="s">
        <v>800</v>
      </c>
      <c r="H430" s="43">
        <v>816</v>
      </c>
      <c r="I430" s="184" t="s">
        <v>310</v>
      </c>
      <c r="J430" s="189" t="str">
        <f t="shared" si="93"/>
        <v>Industry Energy Efficiency Standards</v>
      </c>
      <c r="K430" s="197" t="str">
        <f t="shared" si="93"/>
        <v>indst efficiency standards</v>
      </c>
      <c r="L430" s="197">
        <f t="shared" si="93"/>
        <v>0</v>
      </c>
      <c r="M430" s="197">
        <f t="shared" si="93"/>
        <v>0.33</v>
      </c>
      <c r="N430" s="197">
        <f t="shared" si="93"/>
        <v>0.01</v>
      </c>
      <c r="O430" s="199" t="str">
        <f t="shared" si="93"/>
        <v>% reduction in energy use</v>
      </c>
      <c r="P430" s="232"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199" t="str">
        <f t="shared" si="93"/>
        <v>industry-ag-main.html#eff-stds</v>
      </c>
      <c r="R430" s="199" t="str">
        <f t="shared" si="93"/>
        <v>industry-energy-efficiency-standards.html</v>
      </c>
      <c r="S430" s="219" t="str">
        <f t="shared" si="93"/>
        <v>U.S. DOE, 2016, Industrial Energy Efficiency Potential Analysis, https://energy.gov/sites/prod/files/2017/04/f34/energy-savings-by-state-industrial-methodology.pdf</v>
      </c>
      <c r="T430" s="199" t="str">
        <f t="shared" si="93"/>
        <v>U.S. DOE, 2016, Industrial Energy Efficiency Potential Analysis, https://energy.gov/sites/prod/files/2017/04/f34/energy-savings-by-state-industrial-methodology.pdf</v>
      </c>
      <c r="W430" s="182" cm="1">
        <f t="array" ref="W430">IFERROR(INDEX(A$761:A$954,MATCH(H430,A$761:A$954,0),0),"Save")</f>
        <v>816</v>
      </c>
    </row>
    <row r="431" spans="1:23" s="189" customFormat="1" x14ac:dyDescent="0.25">
      <c r="A431" s="189" t="str">
        <f t="shared" ref="A431:C449" si="94">A$370</f>
        <v>Industry</v>
      </c>
      <c r="B431" s="189" t="str">
        <f t="shared" si="94"/>
        <v>Industry Energy Efficiency Standards</v>
      </c>
      <c r="C431" s="189" t="str">
        <f t="shared" si="94"/>
        <v>Percentage Improvement in Eqpt Efficiency Standards above BAU</v>
      </c>
      <c r="D431" s="191" t="s">
        <v>774</v>
      </c>
      <c r="E431" s="184" t="s">
        <v>806</v>
      </c>
      <c r="F431" s="191" t="s">
        <v>775</v>
      </c>
      <c r="G431" s="184" t="s">
        <v>807</v>
      </c>
      <c r="H431" s="43">
        <v>817</v>
      </c>
      <c r="I431" s="184" t="s">
        <v>332</v>
      </c>
      <c r="J431" s="189" t="str">
        <f t="shared" ref="J431:T440" si="95">J$370</f>
        <v>Industry Energy Efficiency Standards</v>
      </c>
      <c r="K431" s="197" t="str">
        <f t="shared" si="95"/>
        <v>indst efficiency standards</v>
      </c>
      <c r="L431" s="197">
        <f t="shared" si="95"/>
        <v>0</v>
      </c>
      <c r="M431" s="197">
        <f t="shared" si="95"/>
        <v>0.33</v>
      </c>
      <c r="N431" s="197">
        <f t="shared" si="95"/>
        <v>0.01</v>
      </c>
      <c r="O431" s="199" t="str">
        <f t="shared" si="95"/>
        <v>% reduction in energy use</v>
      </c>
      <c r="P431" s="232"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199" t="str">
        <f t="shared" si="95"/>
        <v>industry-ag-main.html#eff-stds</v>
      </c>
      <c r="R431" s="199" t="str">
        <f t="shared" si="95"/>
        <v>industry-energy-efficiency-standards.html</v>
      </c>
      <c r="S431" s="219" t="str">
        <f t="shared" si="95"/>
        <v>U.S. DOE, 2016, Industrial Energy Efficiency Potential Analysis, https://energy.gov/sites/prod/files/2017/04/f34/energy-savings-by-state-industrial-methodology.pdf</v>
      </c>
      <c r="T431" s="199" t="str">
        <f t="shared" si="95"/>
        <v>U.S. DOE, 2016, Industrial Energy Efficiency Potential Analysis, https://energy.gov/sites/prod/files/2017/04/f34/energy-savings-by-state-industrial-methodology.pdf</v>
      </c>
      <c r="W431" s="182" cm="1">
        <f t="array" ref="W431">IFERROR(INDEX(A$761:A$954,MATCH(H431,A$761:A$954,0),0),"Save")</f>
        <v>817</v>
      </c>
    </row>
    <row r="432" spans="1:23" s="189" customFormat="1" x14ac:dyDescent="0.25">
      <c r="A432" s="189" t="str">
        <f t="shared" si="94"/>
        <v>Industry</v>
      </c>
      <c r="B432" s="189" t="str">
        <f t="shared" si="94"/>
        <v>Industry Energy Efficiency Standards</v>
      </c>
      <c r="C432" s="189" t="str">
        <f t="shared" si="94"/>
        <v>Percentage Improvement in Eqpt Efficiency Standards above BAU</v>
      </c>
      <c r="D432" s="191" t="s">
        <v>774</v>
      </c>
      <c r="E432" s="184" t="s">
        <v>808</v>
      </c>
      <c r="F432" s="191" t="s">
        <v>775</v>
      </c>
      <c r="G432" s="184" t="s">
        <v>809</v>
      </c>
      <c r="H432" s="43">
        <v>818</v>
      </c>
      <c r="I432" s="184" t="s">
        <v>310</v>
      </c>
      <c r="J432" s="189" t="str">
        <f t="shared" si="95"/>
        <v>Industry Energy Efficiency Standards</v>
      </c>
      <c r="K432" s="197" t="str">
        <f t="shared" si="95"/>
        <v>indst efficiency standards</v>
      </c>
      <c r="L432" s="197">
        <f t="shared" si="95"/>
        <v>0</v>
      </c>
      <c r="M432" s="197">
        <f t="shared" si="95"/>
        <v>0.33</v>
      </c>
      <c r="N432" s="197">
        <f t="shared" si="95"/>
        <v>0.01</v>
      </c>
      <c r="O432" s="199" t="str">
        <f t="shared" si="95"/>
        <v>% reduction in energy use</v>
      </c>
      <c r="P432" s="232"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199" t="str">
        <f t="shared" si="95"/>
        <v>industry-ag-main.html#eff-stds</v>
      </c>
      <c r="R432" s="199" t="str">
        <f t="shared" si="95"/>
        <v>industry-energy-efficiency-standards.html</v>
      </c>
      <c r="S432" s="219" t="str">
        <f t="shared" si="95"/>
        <v>U.S. DOE, 2016, Industrial Energy Efficiency Potential Analysis, https://energy.gov/sites/prod/files/2017/04/f34/energy-savings-by-state-industrial-methodology.pdf</v>
      </c>
      <c r="T432" s="199" t="str">
        <f t="shared" si="95"/>
        <v>U.S. DOE, 2016, Industrial Energy Efficiency Potential Analysis, https://energy.gov/sites/prod/files/2017/04/f34/energy-savings-by-state-industrial-methodology.pdf</v>
      </c>
      <c r="W432" s="182" cm="1">
        <f t="array" ref="W432">IFERROR(INDEX(A$761:A$954,MATCH(H432,A$761:A$954,0),0),"Save")</f>
        <v>818</v>
      </c>
    </row>
    <row r="433" spans="1:23" s="189" customFormat="1" x14ac:dyDescent="0.25">
      <c r="A433" s="189" t="str">
        <f t="shared" si="94"/>
        <v>Industry</v>
      </c>
      <c r="B433" s="189" t="str">
        <f t="shared" si="94"/>
        <v>Industry Energy Efficiency Standards</v>
      </c>
      <c r="C433" s="189" t="str">
        <f t="shared" si="94"/>
        <v>Percentage Improvement in Eqpt Efficiency Standards above BAU</v>
      </c>
      <c r="D433" s="191" t="s">
        <v>774</v>
      </c>
      <c r="E433" s="184" t="s">
        <v>810</v>
      </c>
      <c r="F433" s="191" t="s">
        <v>775</v>
      </c>
      <c r="G433" s="184" t="s">
        <v>811</v>
      </c>
      <c r="H433" s="43">
        <v>819</v>
      </c>
      <c r="I433" s="184" t="s">
        <v>332</v>
      </c>
      <c r="J433" s="189" t="str">
        <f t="shared" si="95"/>
        <v>Industry Energy Efficiency Standards</v>
      </c>
      <c r="K433" s="197" t="str">
        <f t="shared" si="95"/>
        <v>indst efficiency standards</v>
      </c>
      <c r="L433" s="197">
        <f t="shared" si="95"/>
        <v>0</v>
      </c>
      <c r="M433" s="197">
        <f t="shared" si="95"/>
        <v>0.33</v>
      </c>
      <c r="N433" s="197">
        <f t="shared" si="95"/>
        <v>0.01</v>
      </c>
      <c r="O433" s="199" t="str">
        <f t="shared" si="95"/>
        <v>% reduction in energy use</v>
      </c>
      <c r="P433" s="232"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199" t="str">
        <f t="shared" si="95"/>
        <v>industry-ag-main.html#eff-stds</v>
      </c>
      <c r="R433" s="199" t="str">
        <f t="shared" si="95"/>
        <v>industry-energy-efficiency-standards.html</v>
      </c>
      <c r="S433" s="219" t="str">
        <f t="shared" si="95"/>
        <v>U.S. DOE, 2016, Industrial Energy Efficiency Potential Analysis, https://energy.gov/sites/prod/files/2017/04/f34/energy-savings-by-state-industrial-methodology.pdf</v>
      </c>
      <c r="T433" s="199" t="str">
        <f t="shared" si="95"/>
        <v>U.S. DOE, 2016, Industrial Energy Efficiency Potential Analysis, https://energy.gov/sites/prod/files/2017/04/f34/energy-savings-by-state-industrial-methodology.pdf</v>
      </c>
      <c r="W433" s="182" cm="1">
        <f t="array" ref="W433">IFERROR(INDEX(A$761:A$954,MATCH(H433,A$761:A$954,0),0),"Save")</f>
        <v>819</v>
      </c>
    </row>
    <row r="434" spans="1:23" s="189" customFormat="1" x14ac:dyDescent="0.25">
      <c r="A434" s="189" t="str">
        <f t="shared" si="94"/>
        <v>Industry</v>
      </c>
      <c r="B434" s="189" t="str">
        <f t="shared" si="94"/>
        <v>Industry Energy Efficiency Standards</v>
      </c>
      <c r="C434" s="189" t="str">
        <f t="shared" si="94"/>
        <v>Percentage Improvement in Eqpt Efficiency Standards above BAU</v>
      </c>
      <c r="D434" s="191" t="s">
        <v>774</v>
      </c>
      <c r="E434" s="184" t="s">
        <v>812</v>
      </c>
      <c r="F434" s="191" t="s">
        <v>775</v>
      </c>
      <c r="G434" s="184" t="s">
        <v>813</v>
      </c>
      <c r="H434" s="43">
        <v>820</v>
      </c>
      <c r="I434" s="184" t="s">
        <v>310</v>
      </c>
      <c r="J434" s="189" t="str">
        <f t="shared" si="95"/>
        <v>Industry Energy Efficiency Standards</v>
      </c>
      <c r="K434" s="197" t="str">
        <f t="shared" si="95"/>
        <v>indst efficiency standards</v>
      </c>
      <c r="L434" s="197">
        <f t="shared" si="95"/>
        <v>0</v>
      </c>
      <c r="M434" s="197">
        <f t="shared" si="95"/>
        <v>0.33</v>
      </c>
      <c r="N434" s="197">
        <f t="shared" si="95"/>
        <v>0.01</v>
      </c>
      <c r="O434" s="199" t="str">
        <f t="shared" si="95"/>
        <v>% reduction in energy use</v>
      </c>
      <c r="P434" s="232"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199" t="str">
        <f t="shared" si="95"/>
        <v>industry-ag-main.html#eff-stds</v>
      </c>
      <c r="R434" s="199" t="str">
        <f t="shared" si="95"/>
        <v>industry-energy-efficiency-standards.html</v>
      </c>
      <c r="S434" s="219" t="str">
        <f t="shared" si="95"/>
        <v>U.S. DOE, 2016, Industrial Energy Efficiency Potential Analysis, https://energy.gov/sites/prod/files/2017/04/f34/energy-savings-by-state-industrial-methodology.pdf</v>
      </c>
      <c r="T434" s="199" t="str">
        <f t="shared" si="95"/>
        <v>U.S. DOE, 2016, Industrial Energy Efficiency Potential Analysis, https://energy.gov/sites/prod/files/2017/04/f34/energy-savings-by-state-industrial-methodology.pdf</v>
      </c>
      <c r="W434" s="182" cm="1">
        <f t="array" ref="W434">IFERROR(INDEX(A$761:A$954,MATCH(H434,A$761:A$954,0),0),"Save")</f>
        <v>820</v>
      </c>
    </row>
    <row r="435" spans="1:23" s="189" customFormat="1" x14ac:dyDescent="0.25">
      <c r="A435" s="189" t="str">
        <f t="shared" si="94"/>
        <v>Industry</v>
      </c>
      <c r="B435" s="189" t="str">
        <f t="shared" si="94"/>
        <v>Industry Energy Efficiency Standards</v>
      </c>
      <c r="C435" s="189" t="str">
        <f t="shared" si="94"/>
        <v>Percentage Improvement in Eqpt Efficiency Standards above BAU</v>
      </c>
      <c r="D435" s="191" t="s">
        <v>774</v>
      </c>
      <c r="E435" s="184" t="s">
        <v>814</v>
      </c>
      <c r="F435" s="191" t="s">
        <v>775</v>
      </c>
      <c r="G435" s="184" t="s">
        <v>815</v>
      </c>
      <c r="H435" s="43">
        <v>821</v>
      </c>
      <c r="I435" s="184" t="s">
        <v>332</v>
      </c>
      <c r="J435" s="189" t="str">
        <f t="shared" si="95"/>
        <v>Industry Energy Efficiency Standards</v>
      </c>
      <c r="K435" s="197" t="str">
        <f t="shared" si="95"/>
        <v>indst efficiency standards</v>
      </c>
      <c r="L435" s="197">
        <f t="shared" si="95"/>
        <v>0</v>
      </c>
      <c r="M435" s="197">
        <f t="shared" si="95"/>
        <v>0.33</v>
      </c>
      <c r="N435" s="197">
        <f t="shared" si="95"/>
        <v>0.01</v>
      </c>
      <c r="O435" s="199" t="str">
        <f t="shared" si="95"/>
        <v>% reduction in energy use</v>
      </c>
      <c r="P435" s="232"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199" t="str">
        <f t="shared" si="95"/>
        <v>industry-ag-main.html#eff-stds</v>
      </c>
      <c r="R435" s="199" t="str">
        <f t="shared" si="95"/>
        <v>industry-energy-efficiency-standards.html</v>
      </c>
      <c r="S435" s="219" t="str">
        <f t="shared" si="95"/>
        <v>U.S. DOE, 2016, Industrial Energy Efficiency Potential Analysis, https://energy.gov/sites/prod/files/2017/04/f34/energy-savings-by-state-industrial-methodology.pdf</v>
      </c>
      <c r="T435" s="199" t="str">
        <f t="shared" si="95"/>
        <v>U.S. DOE, 2016, Industrial Energy Efficiency Potential Analysis, https://energy.gov/sites/prod/files/2017/04/f34/energy-savings-by-state-industrial-methodology.pdf</v>
      </c>
      <c r="W435" s="182" cm="1">
        <f t="array" ref="W435">IFERROR(INDEX(A$761:A$954,MATCH(H435,A$761:A$954,0),0),"Save")</f>
        <v>821</v>
      </c>
    </row>
    <row r="436" spans="1:23" s="189" customFormat="1" x14ac:dyDescent="0.25">
      <c r="A436" s="189" t="str">
        <f t="shared" si="94"/>
        <v>Industry</v>
      </c>
      <c r="B436" s="189" t="str">
        <f t="shared" si="94"/>
        <v>Industry Energy Efficiency Standards</v>
      </c>
      <c r="C436" s="189" t="str">
        <f t="shared" si="94"/>
        <v>Percentage Improvement in Eqpt Efficiency Standards above BAU</v>
      </c>
      <c r="D436" s="191" t="s">
        <v>774</v>
      </c>
      <c r="E436" s="184" t="s">
        <v>816</v>
      </c>
      <c r="F436" s="191" t="s">
        <v>775</v>
      </c>
      <c r="G436" s="184" t="s">
        <v>817</v>
      </c>
      <c r="H436" s="43">
        <v>822</v>
      </c>
      <c r="I436" s="184" t="s">
        <v>332</v>
      </c>
      <c r="J436" s="189" t="str">
        <f t="shared" si="95"/>
        <v>Industry Energy Efficiency Standards</v>
      </c>
      <c r="K436" s="197" t="str">
        <f t="shared" si="95"/>
        <v>indst efficiency standards</v>
      </c>
      <c r="L436" s="197">
        <f t="shared" si="95"/>
        <v>0</v>
      </c>
      <c r="M436" s="197">
        <f t="shared" si="95"/>
        <v>0.33</v>
      </c>
      <c r="N436" s="197">
        <f t="shared" si="95"/>
        <v>0.01</v>
      </c>
      <c r="O436" s="199" t="str">
        <f t="shared" si="95"/>
        <v>% reduction in energy use</v>
      </c>
      <c r="P436" s="232"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199" t="str">
        <f t="shared" si="95"/>
        <v>industry-ag-main.html#eff-stds</v>
      </c>
      <c r="R436" s="199" t="str">
        <f t="shared" si="95"/>
        <v>industry-energy-efficiency-standards.html</v>
      </c>
      <c r="S436" s="219" t="str">
        <f t="shared" si="95"/>
        <v>U.S. DOE, 2016, Industrial Energy Efficiency Potential Analysis, https://energy.gov/sites/prod/files/2017/04/f34/energy-savings-by-state-industrial-methodology.pdf</v>
      </c>
      <c r="T436" s="199" t="str">
        <f t="shared" si="95"/>
        <v>U.S. DOE, 2016, Industrial Energy Efficiency Potential Analysis, https://energy.gov/sites/prod/files/2017/04/f34/energy-savings-by-state-industrial-methodology.pdf</v>
      </c>
      <c r="W436" s="182" cm="1">
        <f t="array" ref="W436">IFERROR(INDEX(A$761:A$954,MATCH(H436,A$761:A$954,0),0),"Save")</f>
        <v>822</v>
      </c>
    </row>
    <row r="437" spans="1:23" s="189" customFormat="1" x14ac:dyDescent="0.25">
      <c r="A437" s="189" t="str">
        <f t="shared" si="94"/>
        <v>Industry</v>
      </c>
      <c r="B437" s="189" t="str">
        <f t="shared" si="94"/>
        <v>Industry Energy Efficiency Standards</v>
      </c>
      <c r="C437" s="189" t="str">
        <f t="shared" si="94"/>
        <v>Percentage Improvement in Eqpt Efficiency Standards above BAU</v>
      </c>
      <c r="D437" s="191" t="s">
        <v>774</v>
      </c>
      <c r="E437" s="184" t="s">
        <v>818</v>
      </c>
      <c r="F437" s="191" t="s">
        <v>775</v>
      </c>
      <c r="G437" s="184" t="s">
        <v>819</v>
      </c>
      <c r="H437" s="43">
        <v>823</v>
      </c>
      <c r="I437" s="184" t="s">
        <v>310</v>
      </c>
      <c r="J437" s="189" t="str">
        <f t="shared" si="95"/>
        <v>Industry Energy Efficiency Standards</v>
      </c>
      <c r="K437" s="197" t="str">
        <f t="shared" si="95"/>
        <v>indst efficiency standards</v>
      </c>
      <c r="L437" s="197">
        <f t="shared" si="95"/>
        <v>0</v>
      </c>
      <c r="M437" s="197">
        <f t="shared" si="95"/>
        <v>0.33</v>
      </c>
      <c r="N437" s="197">
        <f t="shared" si="95"/>
        <v>0.01</v>
      </c>
      <c r="O437" s="199" t="str">
        <f t="shared" si="95"/>
        <v>% reduction in energy use</v>
      </c>
      <c r="P437" s="232"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199" t="str">
        <f t="shared" si="95"/>
        <v>industry-ag-main.html#eff-stds</v>
      </c>
      <c r="R437" s="199" t="str">
        <f t="shared" si="95"/>
        <v>industry-energy-efficiency-standards.html</v>
      </c>
      <c r="S437" s="219" t="str">
        <f t="shared" si="95"/>
        <v>U.S. DOE, 2016, Industrial Energy Efficiency Potential Analysis, https://energy.gov/sites/prod/files/2017/04/f34/energy-savings-by-state-industrial-methodology.pdf</v>
      </c>
      <c r="T437" s="199" t="str">
        <f t="shared" si="95"/>
        <v>U.S. DOE, 2016, Industrial Energy Efficiency Potential Analysis, https://energy.gov/sites/prod/files/2017/04/f34/energy-savings-by-state-industrial-methodology.pdf</v>
      </c>
      <c r="W437" s="182" cm="1">
        <f t="array" ref="W437">IFERROR(INDEX(A$761:A$954,MATCH(H437,A$761:A$954,0),0),"Save")</f>
        <v>823</v>
      </c>
    </row>
    <row r="438" spans="1:23" s="189" customFormat="1" x14ac:dyDescent="0.25">
      <c r="A438" s="189" t="str">
        <f t="shared" si="94"/>
        <v>Industry</v>
      </c>
      <c r="B438" s="189" t="str">
        <f t="shared" si="94"/>
        <v>Industry Energy Efficiency Standards</v>
      </c>
      <c r="C438" s="189" t="str">
        <f t="shared" si="94"/>
        <v>Percentage Improvement in Eqpt Efficiency Standards above BAU</v>
      </c>
      <c r="D438" s="191" t="s">
        <v>774</v>
      </c>
      <c r="E438" s="184" t="s">
        <v>820</v>
      </c>
      <c r="F438" s="191" t="s">
        <v>775</v>
      </c>
      <c r="G438" s="184" t="s">
        <v>821</v>
      </c>
      <c r="H438" s="43">
        <v>824</v>
      </c>
      <c r="I438" s="184" t="s">
        <v>310</v>
      </c>
      <c r="J438" s="189" t="str">
        <f t="shared" si="95"/>
        <v>Industry Energy Efficiency Standards</v>
      </c>
      <c r="K438" s="197" t="str">
        <f t="shared" si="95"/>
        <v>indst efficiency standards</v>
      </c>
      <c r="L438" s="197">
        <f t="shared" si="95"/>
        <v>0</v>
      </c>
      <c r="M438" s="197">
        <f t="shared" si="95"/>
        <v>0.33</v>
      </c>
      <c r="N438" s="197">
        <f t="shared" si="95"/>
        <v>0.01</v>
      </c>
      <c r="O438" s="199" t="str">
        <f t="shared" si="95"/>
        <v>% reduction in energy use</v>
      </c>
      <c r="P438" s="232"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199" t="str">
        <f t="shared" si="95"/>
        <v>industry-ag-main.html#eff-stds</v>
      </c>
      <c r="R438" s="199" t="str">
        <f t="shared" si="95"/>
        <v>industry-energy-efficiency-standards.html</v>
      </c>
      <c r="S438" s="219" t="str">
        <f t="shared" si="95"/>
        <v>U.S. DOE, 2016, Industrial Energy Efficiency Potential Analysis, https://energy.gov/sites/prod/files/2017/04/f34/energy-savings-by-state-industrial-methodology.pdf</v>
      </c>
      <c r="T438" s="199" t="str">
        <f t="shared" si="95"/>
        <v>U.S. DOE, 2016, Industrial Energy Efficiency Potential Analysis, https://energy.gov/sites/prod/files/2017/04/f34/energy-savings-by-state-industrial-methodology.pdf</v>
      </c>
      <c r="W438" s="182" cm="1">
        <f t="array" ref="W438">IFERROR(INDEX(A$761:A$954,MATCH(H438,A$761:A$954,0),0),"Save")</f>
        <v>824</v>
      </c>
    </row>
    <row r="439" spans="1:23" s="189" customFormat="1" x14ac:dyDescent="0.25">
      <c r="A439" s="189" t="str">
        <f t="shared" si="94"/>
        <v>Industry</v>
      </c>
      <c r="B439" s="189" t="str">
        <f t="shared" si="94"/>
        <v>Industry Energy Efficiency Standards</v>
      </c>
      <c r="C439" s="189" t="str">
        <f t="shared" si="94"/>
        <v>Percentage Improvement in Eqpt Efficiency Standards above BAU</v>
      </c>
      <c r="D439" s="191" t="s">
        <v>774</v>
      </c>
      <c r="E439" s="184" t="s">
        <v>822</v>
      </c>
      <c r="F439" s="191" t="s">
        <v>775</v>
      </c>
      <c r="G439" s="184" t="s">
        <v>823</v>
      </c>
      <c r="H439" s="43">
        <v>825</v>
      </c>
      <c r="I439" s="184" t="s">
        <v>332</v>
      </c>
      <c r="J439" s="189" t="str">
        <f t="shared" si="95"/>
        <v>Industry Energy Efficiency Standards</v>
      </c>
      <c r="K439" s="197" t="str">
        <f t="shared" si="95"/>
        <v>indst efficiency standards</v>
      </c>
      <c r="L439" s="197">
        <f t="shared" si="95"/>
        <v>0</v>
      </c>
      <c r="M439" s="197">
        <f t="shared" si="95"/>
        <v>0.33</v>
      </c>
      <c r="N439" s="197">
        <f t="shared" si="95"/>
        <v>0.01</v>
      </c>
      <c r="O439" s="199" t="str">
        <f t="shared" si="95"/>
        <v>% reduction in energy use</v>
      </c>
      <c r="P439" s="232"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199" t="str">
        <f t="shared" si="95"/>
        <v>industry-ag-main.html#eff-stds</v>
      </c>
      <c r="R439" s="199" t="str">
        <f t="shared" si="95"/>
        <v>industry-energy-efficiency-standards.html</v>
      </c>
      <c r="S439" s="219" t="str">
        <f t="shared" si="95"/>
        <v>U.S. DOE, 2016, Industrial Energy Efficiency Potential Analysis, https://energy.gov/sites/prod/files/2017/04/f34/energy-savings-by-state-industrial-methodology.pdf</v>
      </c>
      <c r="T439" s="199" t="str">
        <f t="shared" si="95"/>
        <v>U.S. DOE, 2016, Industrial Energy Efficiency Potential Analysis, https://energy.gov/sites/prod/files/2017/04/f34/energy-savings-by-state-industrial-methodology.pdf</v>
      </c>
      <c r="W439" s="182" cm="1">
        <f t="array" ref="W439">IFERROR(INDEX(A$761:A$954,MATCH(H439,A$761:A$954,0),0),"Save")</f>
        <v>825</v>
      </c>
    </row>
    <row r="440" spans="1:23" s="189" customFormat="1" x14ac:dyDescent="0.25">
      <c r="A440" s="189" t="str">
        <f t="shared" si="94"/>
        <v>Industry</v>
      </c>
      <c r="B440" s="189" t="str">
        <f t="shared" si="94"/>
        <v>Industry Energy Efficiency Standards</v>
      </c>
      <c r="C440" s="189" t="str">
        <f t="shared" si="94"/>
        <v>Percentage Improvement in Eqpt Efficiency Standards above BAU</v>
      </c>
      <c r="D440" s="191" t="s">
        <v>776</v>
      </c>
      <c r="E440" s="184" t="s">
        <v>799</v>
      </c>
      <c r="F440" s="191" t="s">
        <v>777</v>
      </c>
      <c r="G440" s="184" t="s">
        <v>800</v>
      </c>
      <c r="H440" s="43">
        <v>826</v>
      </c>
      <c r="I440" s="184" t="s">
        <v>310</v>
      </c>
      <c r="J440" s="189" t="str">
        <f t="shared" si="95"/>
        <v>Industry Energy Efficiency Standards</v>
      </c>
      <c r="K440" s="197" t="str">
        <f t="shared" si="95"/>
        <v>indst efficiency standards</v>
      </c>
      <c r="L440" s="197">
        <f t="shared" si="95"/>
        <v>0</v>
      </c>
      <c r="M440" s="197">
        <f t="shared" si="95"/>
        <v>0.33</v>
      </c>
      <c r="N440" s="197">
        <f t="shared" si="95"/>
        <v>0.01</v>
      </c>
      <c r="O440" s="199" t="str">
        <f t="shared" si="95"/>
        <v>% reduction in energy use</v>
      </c>
      <c r="P440" s="232"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199" t="str">
        <f t="shared" si="95"/>
        <v>industry-ag-main.html#eff-stds</v>
      </c>
      <c r="R440" s="199" t="str">
        <f t="shared" si="95"/>
        <v>industry-energy-efficiency-standards.html</v>
      </c>
      <c r="S440" s="219" t="str">
        <f t="shared" si="95"/>
        <v>U.S. DOE, 2016, Industrial Energy Efficiency Potential Analysis, https://energy.gov/sites/prod/files/2017/04/f34/energy-savings-by-state-industrial-methodology.pdf</v>
      </c>
      <c r="T440" s="199" t="str">
        <f t="shared" si="95"/>
        <v>U.S. DOE, 2016, Industrial Energy Efficiency Potential Analysis, https://energy.gov/sites/prod/files/2017/04/f34/energy-savings-by-state-industrial-methodology.pdf</v>
      </c>
      <c r="W440" s="182" cm="1">
        <f t="array" ref="W440">IFERROR(INDEX(A$761:A$954,MATCH(H440,A$761:A$954,0),0),"Save")</f>
        <v>826</v>
      </c>
    </row>
    <row r="441" spans="1:23" s="189" customFormat="1" x14ac:dyDescent="0.25">
      <c r="A441" s="189" t="str">
        <f t="shared" si="94"/>
        <v>Industry</v>
      </c>
      <c r="B441" s="189" t="str">
        <f t="shared" si="94"/>
        <v>Industry Energy Efficiency Standards</v>
      </c>
      <c r="C441" s="189" t="str">
        <f t="shared" si="94"/>
        <v>Percentage Improvement in Eqpt Efficiency Standards above BAU</v>
      </c>
      <c r="D441" s="191" t="s">
        <v>776</v>
      </c>
      <c r="E441" s="184" t="s">
        <v>806</v>
      </c>
      <c r="F441" s="191" t="s">
        <v>777</v>
      </c>
      <c r="G441" s="184" t="s">
        <v>807</v>
      </c>
      <c r="H441" s="43">
        <v>827</v>
      </c>
      <c r="I441" s="184" t="s">
        <v>310</v>
      </c>
      <c r="J441" s="189" t="str">
        <f t="shared" ref="J441:T449" si="96">J$370</f>
        <v>Industry Energy Efficiency Standards</v>
      </c>
      <c r="K441" s="197" t="str">
        <f t="shared" si="96"/>
        <v>indst efficiency standards</v>
      </c>
      <c r="L441" s="197">
        <f t="shared" si="96"/>
        <v>0</v>
      </c>
      <c r="M441" s="197">
        <f t="shared" si="96"/>
        <v>0.33</v>
      </c>
      <c r="N441" s="197">
        <f t="shared" si="96"/>
        <v>0.01</v>
      </c>
      <c r="O441" s="199" t="str">
        <f t="shared" si="96"/>
        <v>% reduction in energy use</v>
      </c>
      <c r="P441" s="232"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199" t="str">
        <f t="shared" si="96"/>
        <v>industry-ag-main.html#eff-stds</v>
      </c>
      <c r="R441" s="199" t="str">
        <f t="shared" si="96"/>
        <v>industry-energy-efficiency-standards.html</v>
      </c>
      <c r="S441" s="219" t="str">
        <f t="shared" si="96"/>
        <v>U.S. DOE, 2016, Industrial Energy Efficiency Potential Analysis, https://energy.gov/sites/prod/files/2017/04/f34/energy-savings-by-state-industrial-methodology.pdf</v>
      </c>
      <c r="T441" s="199" t="str">
        <f t="shared" si="96"/>
        <v>U.S. DOE, 2016, Industrial Energy Efficiency Potential Analysis, https://energy.gov/sites/prod/files/2017/04/f34/energy-savings-by-state-industrial-methodology.pdf</v>
      </c>
      <c r="W441" s="182" cm="1">
        <f t="array" ref="W441">IFERROR(INDEX(A$761:A$954,MATCH(H441,A$761:A$954,0),0),"Save")</f>
        <v>827</v>
      </c>
    </row>
    <row r="442" spans="1:23" s="189" customFormat="1" x14ac:dyDescent="0.25">
      <c r="A442" s="189" t="str">
        <f t="shared" si="94"/>
        <v>Industry</v>
      </c>
      <c r="B442" s="189" t="str">
        <f t="shared" si="94"/>
        <v>Industry Energy Efficiency Standards</v>
      </c>
      <c r="C442" s="189" t="str">
        <f t="shared" si="94"/>
        <v>Percentage Improvement in Eqpt Efficiency Standards above BAU</v>
      </c>
      <c r="D442" s="191" t="s">
        <v>776</v>
      </c>
      <c r="E442" s="184" t="s">
        <v>808</v>
      </c>
      <c r="F442" s="191" t="s">
        <v>777</v>
      </c>
      <c r="G442" s="184" t="s">
        <v>809</v>
      </c>
      <c r="H442" s="43">
        <v>828</v>
      </c>
      <c r="I442" s="184" t="s">
        <v>310</v>
      </c>
      <c r="J442" s="189" t="str">
        <f t="shared" si="96"/>
        <v>Industry Energy Efficiency Standards</v>
      </c>
      <c r="K442" s="197" t="str">
        <f t="shared" si="96"/>
        <v>indst efficiency standards</v>
      </c>
      <c r="L442" s="197">
        <f t="shared" si="96"/>
        <v>0</v>
      </c>
      <c r="M442" s="197">
        <f t="shared" si="96"/>
        <v>0.33</v>
      </c>
      <c r="N442" s="197">
        <f t="shared" si="96"/>
        <v>0.01</v>
      </c>
      <c r="O442" s="199" t="str">
        <f t="shared" si="96"/>
        <v>% reduction in energy use</v>
      </c>
      <c r="P442" s="232"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199" t="str">
        <f t="shared" si="96"/>
        <v>industry-ag-main.html#eff-stds</v>
      </c>
      <c r="R442" s="199" t="str">
        <f t="shared" si="96"/>
        <v>industry-energy-efficiency-standards.html</v>
      </c>
      <c r="S442" s="219" t="str">
        <f t="shared" si="96"/>
        <v>U.S. DOE, 2016, Industrial Energy Efficiency Potential Analysis, https://energy.gov/sites/prod/files/2017/04/f34/energy-savings-by-state-industrial-methodology.pdf</v>
      </c>
      <c r="T442" s="199" t="str">
        <f t="shared" si="96"/>
        <v>U.S. DOE, 2016, Industrial Energy Efficiency Potential Analysis, https://energy.gov/sites/prod/files/2017/04/f34/energy-savings-by-state-industrial-methodology.pdf</v>
      </c>
      <c r="W442" s="182" cm="1">
        <f t="array" ref="W442">IFERROR(INDEX(A$761:A$954,MATCH(H442,A$761:A$954,0),0),"Save")</f>
        <v>828</v>
      </c>
    </row>
    <row r="443" spans="1:23" s="189" customFormat="1" x14ac:dyDescent="0.25">
      <c r="A443" s="189" t="str">
        <f t="shared" si="94"/>
        <v>Industry</v>
      </c>
      <c r="B443" s="189" t="str">
        <f t="shared" si="94"/>
        <v>Industry Energy Efficiency Standards</v>
      </c>
      <c r="C443" s="189" t="str">
        <f t="shared" si="94"/>
        <v>Percentage Improvement in Eqpt Efficiency Standards above BAU</v>
      </c>
      <c r="D443" s="191" t="s">
        <v>776</v>
      </c>
      <c r="E443" s="184" t="s">
        <v>810</v>
      </c>
      <c r="F443" s="191" t="s">
        <v>777</v>
      </c>
      <c r="G443" s="184" t="s">
        <v>811</v>
      </c>
      <c r="H443" s="43">
        <v>829</v>
      </c>
      <c r="I443" s="184" t="s">
        <v>332</v>
      </c>
      <c r="J443" s="189" t="str">
        <f t="shared" si="96"/>
        <v>Industry Energy Efficiency Standards</v>
      </c>
      <c r="K443" s="197" t="str">
        <f t="shared" si="96"/>
        <v>indst efficiency standards</v>
      </c>
      <c r="L443" s="197">
        <f t="shared" si="96"/>
        <v>0</v>
      </c>
      <c r="M443" s="197">
        <f t="shared" si="96"/>
        <v>0.33</v>
      </c>
      <c r="N443" s="197">
        <f t="shared" si="96"/>
        <v>0.01</v>
      </c>
      <c r="O443" s="199" t="str">
        <f t="shared" si="96"/>
        <v>% reduction in energy use</v>
      </c>
      <c r="P443" s="232"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199" t="str">
        <f t="shared" si="96"/>
        <v>industry-ag-main.html#eff-stds</v>
      </c>
      <c r="R443" s="199" t="str">
        <f t="shared" si="96"/>
        <v>industry-energy-efficiency-standards.html</v>
      </c>
      <c r="S443" s="219" t="str">
        <f t="shared" si="96"/>
        <v>U.S. DOE, 2016, Industrial Energy Efficiency Potential Analysis, https://energy.gov/sites/prod/files/2017/04/f34/energy-savings-by-state-industrial-methodology.pdf</v>
      </c>
      <c r="T443" s="199" t="str">
        <f t="shared" si="96"/>
        <v>U.S. DOE, 2016, Industrial Energy Efficiency Potential Analysis, https://energy.gov/sites/prod/files/2017/04/f34/energy-savings-by-state-industrial-methodology.pdf</v>
      </c>
      <c r="W443" s="182" cm="1">
        <f t="array" ref="W443">IFERROR(INDEX(A$761:A$954,MATCH(H443,A$761:A$954,0),0),"Save")</f>
        <v>829</v>
      </c>
    </row>
    <row r="444" spans="1:23" s="189" customFormat="1" x14ac:dyDescent="0.25">
      <c r="A444" s="189" t="str">
        <f t="shared" si="94"/>
        <v>Industry</v>
      </c>
      <c r="B444" s="189" t="str">
        <f t="shared" si="94"/>
        <v>Industry Energy Efficiency Standards</v>
      </c>
      <c r="C444" s="189" t="str">
        <f t="shared" si="94"/>
        <v>Percentage Improvement in Eqpt Efficiency Standards above BAU</v>
      </c>
      <c r="D444" s="191" t="s">
        <v>776</v>
      </c>
      <c r="E444" s="184" t="s">
        <v>812</v>
      </c>
      <c r="F444" s="191" t="s">
        <v>777</v>
      </c>
      <c r="G444" s="184" t="s">
        <v>813</v>
      </c>
      <c r="H444" s="43">
        <v>830</v>
      </c>
      <c r="I444" s="184" t="s">
        <v>310</v>
      </c>
      <c r="J444" s="189" t="str">
        <f t="shared" si="96"/>
        <v>Industry Energy Efficiency Standards</v>
      </c>
      <c r="K444" s="197" t="str">
        <f t="shared" si="96"/>
        <v>indst efficiency standards</v>
      </c>
      <c r="L444" s="197">
        <f t="shared" si="96"/>
        <v>0</v>
      </c>
      <c r="M444" s="197">
        <f t="shared" si="96"/>
        <v>0.33</v>
      </c>
      <c r="N444" s="197">
        <f t="shared" si="96"/>
        <v>0.01</v>
      </c>
      <c r="O444" s="199" t="str">
        <f t="shared" si="96"/>
        <v>% reduction in energy use</v>
      </c>
      <c r="P444" s="232"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199" t="str">
        <f t="shared" si="96"/>
        <v>industry-ag-main.html#eff-stds</v>
      </c>
      <c r="R444" s="199" t="str">
        <f t="shared" si="96"/>
        <v>industry-energy-efficiency-standards.html</v>
      </c>
      <c r="S444" s="219" t="str">
        <f t="shared" si="96"/>
        <v>U.S. DOE, 2016, Industrial Energy Efficiency Potential Analysis, https://energy.gov/sites/prod/files/2017/04/f34/energy-savings-by-state-industrial-methodology.pdf</v>
      </c>
      <c r="T444" s="199" t="str">
        <f t="shared" si="96"/>
        <v>U.S. DOE, 2016, Industrial Energy Efficiency Potential Analysis, https://energy.gov/sites/prod/files/2017/04/f34/energy-savings-by-state-industrial-methodology.pdf</v>
      </c>
      <c r="W444" s="182" cm="1">
        <f t="array" ref="W444">IFERROR(INDEX(A$761:A$954,MATCH(H444,A$761:A$954,0),0),"Save")</f>
        <v>830</v>
      </c>
    </row>
    <row r="445" spans="1:23" s="189" customFormat="1" x14ac:dyDescent="0.25">
      <c r="A445" s="189" t="str">
        <f t="shared" si="94"/>
        <v>Industry</v>
      </c>
      <c r="B445" s="189" t="str">
        <f t="shared" si="94"/>
        <v>Industry Energy Efficiency Standards</v>
      </c>
      <c r="C445" s="189" t="str">
        <f t="shared" si="94"/>
        <v>Percentage Improvement in Eqpt Efficiency Standards above BAU</v>
      </c>
      <c r="D445" s="191" t="s">
        <v>776</v>
      </c>
      <c r="E445" s="184" t="s">
        <v>814</v>
      </c>
      <c r="F445" s="191" t="s">
        <v>777</v>
      </c>
      <c r="G445" s="184" t="s">
        <v>815</v>
      </c>
      <c r="H445" s="43">
        <v>831</v>
      </c>
      <c r="I445" s="184" t="s">
        <v>332</v>
      </c>
      <c r="J445" s="189" t="str">
        <f t="shared" si="96"/>
        <v>Industry Energy Efficiency Standards</v>
      </c>
      <c r="K445" s="197" t="str">
        <f t="shared" si="96"/>
        <v>indst efficiency standards</v>
      </c>
      <c r="L445" s="197">
        <f t="shared" si="96"/>
        <v>0</v>
      </c>
      <c r="M445" s="197">
        <f t="shared" si="96"/>
        <v>0.33</v>
      </c>
      <c r="N445" s="197">
        <f t="shared" si="96"/>
        <v>0.01</v>
      </c>
      <c r="O445" s="199" t="str">
        <f t="shared" si="96"/>
        <v>% reduction in energy use</v>
      </c>
      <c r="P445" s="232"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199" t="str">
        <f t="shared" si="96"/>
        <v>industry-ag-main.html#eff-stds</v>
      </c>
      <c r="R445" s="199" t="str">
        <f t="shared" si="96"/>
        <v>industry-energy-efficiency-standards.html</v>
      </c>
      <c r="S445" s="219" t="str">
        <f t="shared" si="96"/>
        <v>U.S. DOE, 2016, Industrial Energy Efficiency Potential Analysis, https://energy.gov/sites/prod/files/2017/04/f34/energy-savings-by-state-industrial-methodology.pdf</v>
      </c>
      <c r="T445" s="199" t="str">
        <f t="shared" si="96"/>
        <v>U.S. DOE, 2016, Industrial Energy Efficiency Potential Analysis, https://energy.gov/sites/prod/files/2017/04/f34/energy-savings-by-state-industrial-methodology.pdf</v>
      </c>
      <c r="W445" s="182" cm="1">
        <f t="array" ref="W445">IFERROR(INDEX(A$761:A$954,MATCH(H445,A$761:A$954,0),0),"Save")</f>
        <v>831</v>
      </c>
    </row>
    <row r="446" spans="1:23" s="189" customFormat="1" x14ac:dyDescent="0.25">
      <c r="A446" s="189" t="str">
        <f t="shared" si="94"/>
        <v>Industry</v>
      </c>
      <c r="B446" s="189" t="str">
        <f t="shared" si="94"/>
        <v>Industry Energy Efficiency Standards</v>
      </c>
      <c r="C446" s="189" t="str">
        <f t="shared" si="94"/>
        <v>Percentage Improvement in Eqpt Efficiency Standards above BAU</v>
      </c>
      <c r="D446" s="191" t="s">
        <v>776</v>
      </c>
      <c r="E446" s="184" t="s">
        <v>816</v>
      </c>
      <c r="F446" s="191" t="s">
        <v>777</v>
      </c>
      <c r="G446" s="184" t="s">
        <v>817</v>
      </c>
      <c r="H446" s="43">
        <v>832</v>
      </c>
      <c r="I446" s="184" t="s">
        <v>332</v>
      </c>
      <c r="J446" s="189" t="str">
        <f t="shared" si="96"/>
        <v>Industry Energy Efficiency Standards</v>
      </c>
      <c r="K446" s="197" t="str">
        <f t="shared" si="96"/>
        <v>indst efficiency standards</v>
      </c>
      <c r="L446" s="197">
        <f t="shared" si="96"/>
        <v>0</v>
      </c>
      <c r="M446" s="197">
        <f t="shared" si="96"/>
        <v>0.33</v>
      </c>
      <c r="N446" s="197">
        <f t="shared" si="96"/>
        <v>0.01</v>
      </c>
      <c r="O446" s="199" t="str">
        <f t="shared" si="96"/>
        <v>% reduction in energy use</v>
      </c>
      <c r="P446" s="232"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199" t="str">
        <f t="shared" si="96"/>
        <v>industry-ag-main.html#eff-stds</v>
      </c>
      <c r="R446" s="199" t="str">
        <f t="shared" si="96"/>
        <v>industry-energy-efficiency-standards.html</v>
      </c>
      <c r="S446" s="219" t="str">
        <f t="shared" si="96"/>
        <v>U.S. DOE, 2016, Industrial Energy Efficiency Potential Analysis, https://energy.gov/sites/prod/files/2017/04/f34/energy-savings-by-state-industrial-methodology.pdf</v>
      </c>
      <c r="T446" s="199" t="str">
        <f t="shared" si="96"/>
        <v>U.S. DOE, 2016, Industrial Energy Efficiency Potential Analysis, https://energy.gov/sites/prod/files/2017/04/f34/energy-savings-by-state-industrial-methodology.pdf</v>
      </c>
      <c r="W446" s="182" cm="1">
        <f t="array" ref="W446">IFERROR(INDEX(A$761:A$954,MATCH(H446,A$761:A$954,0),0),"Save")</f>
        <v>832</v>
      </c>
    </row>
    <row r="447" spans="1:23" s="189" customFormat="1" x14ac:dyDescent="0.25">
      <c r="A447" s="189" t="str">
        <f t="shared" si="94"/>
        <v>Industry</v>
      </c>
      <c r="B447" s="189" t="str">
        <f t="shared" si="94"/>
        <v>Industry Energy Efficiency Standards</v>
      </c>
      <c r="C447" s="189" t="str">
        <f t="shared" si="94"/>
        <v>Percentage Improvement in Eqpt Efficiency Standards above BAU</v>
      </c>
      <c r="D447" s="191" t="s">
        <v>776</v>
      </c>
      <c r="E447" s="184" t="s">
        <v>818</v>
      </c>
      <c r="F447" s="191" t="s">
        <v>777</v>
      </c>
      <c r="G447" s="184" t="s">
        <v>819</v>
      </c>
      <c r="H447" s="43">
        <v>833</v>
      </c>
      <c r="I447" s="184" t="s">
        <v>310</v>
      </c>
      <c r="J447" s="189" t="str">
        <f t="shared" si="96"/>
        <v>Industry Energy Efficiency Standards</v>
      </c>
      <c r="K447" s="197" t="str">
        <f t="shared" si="96"/>
        <v>indst efficiency standards</v>
      </c>
      <c r="L447" s="197">
        <f t="shared" si="96"/>
        <v>0</v>
      </c>
      <c r="M447" s="197">
        <f t="shared" si="96"/>
        <v>0.33</v>
      </c>
      <c r="N447" s="197">
        <f t="shared" si="96"/>
        <v>0.01</v>
      </c>
      <c r="O447" s="199" t="str">
        <f t="shared" si="96"/>
        <v>% reduction in energy use</v>
      </c>
      <c r="P447" s="232"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199" t="str">
        <f t="shared" si="96"/>
        <v>industry-ag-main.html#eff-stds</v>
      </c>
      <c r="R447" s="199" t="str">
        <f t="shared" si="96"/>
        <v>industry-energy-efficiency-standards.html</v>
      </c>
      <c r="S447" s="219" t="str">
        <f t="shared" si="96"/>
        <v>U.S. DOE, 2016, Industrial Energy Efficiency Potential Analysis, https://energy.gov/sites/prod/files/2017/04/f34/energy-savings-by-state-industrial-methodology.pdf</v>
      </c>
      <c r="T447" s="199" t="str">
        <f t="shared" si="96"/>
        <v>U.S. DOE, 2016, Industrial Energy Efficiency Potential Analysis, https://energy.gov/sites/prod/files/2017/04/f34/energy-savings-by-state-industrial-methodology.pdf</v>
      </c>
      <c r="W447" s="182" cm="1">
        <f t="array" ref="W447">IFERROR(INDEX(A$761:A$954,MATCH(H447,A$761:A$954,0),0),"Save")</f>
        <v>833</v>
      </c>
    </row>
    <row r="448" spans="1:23" s="189" customFormat="1" x14ac:dyDescent="0.25">
      <c r="A448" s="189" t="str">
        <f t="shared" si="94"/>
        <v>Industry</v>
      </c>
      <c r="B448" s="189" t="str">
        <f t="shared" si="94"/>
        <v>Industry Energy Efficiency Standards</v>
      </c>
      <c r="C448" s="189" t="str">
        <f t="shared" si="94"/>
        <v>Percentage Improvement in Eqpt Efficiency Standards above BAU</v>
      </c>
      <c r="D448" s="191" t="s">
        <v>776</v>
      </c>
      <c r="E448" s="184" t="s">
        <v>820</v>
      </c>
      <c r="F448" s="191" t="s">
        <v>777</v>
      </c>
      <c r="G448" s="184" t="s">
        <v>821</v>
      </c>
      <c r="H448" s="43">
        <v>834</v>
      </c>
      <c r="I448" s="184" t="s">
        <v>310</v>
      </c>
      <c r="J448" s="189" t="str">
        <f t="shared" si="96"/>
        <v>Industry Energy Efficiency Standards</v>
      </c>
      <c r="K448" s="197" t="str">
        <f t="shared" si="96"/>
        <v>indst efficiency standards</v>
      </c>
      <c r="L448" s="197">
        <f t="shared" si="96"/>
        <v>0</v>
      </c>
      <c r="M448" s="197">
        <f t="shared" si="96"/>
        <v>0.33</v>
      </c>
      <c r="N448" s="197">
        <f t="shared" si="96"/>
        <v>0.01</v>
      </c>
      <c r="O448" s="199" t="str">
        <f t="shared" si="96"/>
        <v>% reduction in energy use</v>
      </c>
      <c r="P448" s="232"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199" t="str">
        <f t="shared" si="96"/>
        <v>industry-ag-main.html#eff-stds</v>
      </c>
      <c r="R448" s="199" t="str">
        <f t="shared" si="96"/>
        <v>industry-energy-efficiency-standards.html</v>
      </c>
      <c r="S448" s="219" t="str">
        <f t="shared" si="96"/>
        <v>U.S. DOE, 2016, Industrial Energy Efficiency Potential Analysis, https://energy.gov/sites/prod/files/2017/04/f34/energy-savings-by-state-industrial-methodology.pdf</v>
      </c>
      <c r="T448" s="199" t="str">
        <f t="shared" si="96"/>
        <v>U.S. DOE, 2016, Industrial Energy Efficiency Potential Analysis, https://energy.gov/sites/prod/files/2017/04/f34/energy-savings-by-state-industrial-methodology.pdf</v>
      </c>
      <c r="W448" s="182" cm="1">
        <f t="array" ref="W448">IFERROR(INDEX(A$761:A$954,MATCH(H448,A$761:A$954,0),0),"Save")</f>
        <v>834</v>
      </c>
    </row>
    <row r="449" spans="1:23" s="189" customFormat="1" x14ac:dyDescent="0.25">
      <c r="A449" s="189" t="str">
        <f t="shared" si="94"/>
        <v>Industry</v>
      </c>
      <c r="B449" s="189" t="str">
        <f t="shared" si="94"/>
        <v>Industry Energy Efficiency Standards</v>
      </c>
      <c r="C449" s="189" t="str">
        <f t="shared" si="94"/>
        <v>Percentage Improvement in Eqpt Efficiency Standards above BAU</v>
      </c>
      <c r="D449" s="191" t="s">
        <v>776</v>
      </c>
      <c r="E449" s="184" t="s">
        <v>822</v>
      </c>
      <c r="F449" s="191" t="s">
        <v>777</v>
      </c>
      <c r="G449" s="184" t="s">
        <v>823</v>
      </c>
      <c r="H449" s="43">
        <v>835</v>
      </c>
      <c r="I449" s="184" t="s">
        <v>332</v>
      </c>
      <c r="J449" s="189" t="str">
        <f t="shared" si="96"/>
        <v>Industry Energy Efficiency Standards</v>
      </c>
      <c r="K449" s="197" t="str">
        <f t="shared" si="96"/>
        <v>indst efficiency standards</v>
      </c>
      <c r="L449" s="197">
        <f t="shared" si="96"/>
        <v>0</v>
      </c>
      <c r="M449" s="197">
        <f t="shared" si="96"/>
        <v>0.33</v>
      </c>
      <c r="N449" s="197">
        <f t="shared" si="96"/>
        <v>0.01</v>
      </c>
      <c r="O449" s="199" t="str">
        <f t="shared" si="96"/>
        <v>% reduction in energy use</v>
      </c>
      <c r="P449" s="232"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199" t="str">
        <f t="shared" si="96"/>
        <v>industry-ag-main.html#eff-stds</v>
      </c>
      <c r="R449" s="199" t="str">
        <f t="shared" si="96"/>
        <v>industry-energy-efficiency-standards.html</v>
      </c>
      <c r="S449" s="219" t="str">
        <f t="shared" si="96"/>
        <v>U.S. DOE, 2016, Industrial Energy Efficiency Potential Analysis, https://energy.gov/sites/prod/files/2017/04/f34/energy-savings-by-state-industrial-methodology.pdf</v>
      </c>
      <c r="T449" s="199" t="str">
        <f t="shared" si="96"/>
        <v>U.S. DOE, 2016, Industrial Energy Efficiency Potential Analysis, https://energy.gov/sites/prod/files/2017/04/f34/energy-savings-by-state-industrial-methodology.pdf</v>
      </c>
      <c r="W449" s="182" cm="1">
        <f t="array" ref="W449">IFERROR(INDEX(A$761:A$954,MATCH(H449,A$761:A$954,0),0),"Save")</f>
        <v>835</v>
      </c>
    </row>
    <row r="450" spans="1:23" s="189" customFormat="1" hidden="1" x14ac:dyDescent="0.25">
      <c r="A450" s="181" t="s">
        <v>753</v>
      </c>
      <c r="B450" s="181" t="s">
        <v>824</v>
      </c>
      <c r="C450" s="181" t="s">
        <v>825</v>
      </c>
      <c r="D450" s="184"/>
      <c r="E450" s="184"/>
      <c r="F450" s="184"/>
      <c r="G450" s="184"/>
      <c r="H450" s="43">
        <v>54</v>
      </c>
      <c r="I450" s="184" t="s">
        <v>310</v>
      </c>
      <c r="J450" s="181" t="s">
        <v>824</v>
      </c>
      <c r="K450" s="181" t="s">
        <v>826</v>
      </c>
      <c r="L450" s="203">
        <v>0</v>
      </c>
      <c r="M450" s="204">
        <v>1</v>
      </c>
      <c r="N450" s="204">
        <v>0.01</v>
      </c>
      <c r="O450" s="184" t="s">
        <v>653</v>
      </c>
      <c r="P450" s="186" t="s">
        <v>827</v>
      </c>
      <c r="Q450" s="184" t="s">
        <v>828</v>
      </c>
      <c r="R450" s="191" t="s">
        <v>829</v>
      </c>
      <c r="S450" s="205" t="s">
        <v>445</v>
      </c>
      <c r="T450" s="199"/>
      <c r="W450" s="182" t="str" cm="1">
        <f t="array" ref="W450">IFERROR(INDEX(A$761:A$954,MATCH(H450,A$761:A$954,0),0),"Save")</f>
        <v>Save</v>
      </c>
    </row>
    <row r="451" spans="1:23" x14ac:dyDescent="0.25">
      <c r="A451" s="181" t="s">
        <v>753</v>
      </c>
      <c r="B451" s="181" t="s">
        <v>830</v>
      </c>
      <c r="C451" s="181" t="s">
        <v>831</v>
      </c>
      <c r="D451" s="184" t="s">
        <v>755</v>
      </c>
      <c r="E451" s="184" t="s">
        <v>799</v>
      </c>
      <c r="F451" s="191" t="s">
        <v>757</v>
      </c>
      <c r="G451" s="184" t="s">
        <v>800</v>
      </c>
      <c r="H451" s="43">
        <v>381</v>
      </c>
      <c r="I451" s="184" t="s">
        <v>332</v>
      </c>
      <c r="J451" s="181" t="s">
        <v>830</v>
      </c>
      <c r="K451" s="181" t="s">
        <v>832</v>
      </c>
      <c r="L451" s="203">
        <v>0</v>
      </c>
      <c r="M451" s="203">
        <v>1</v>
      </c>
      <c r="N451" s="204">
        <v>0.01</v>
      </c>
      <c r="O451" s="184" t="s">
        <v>833</v>
      </c>
      <c r="P451" s="201"/>
      <c r="Q451" s="184" t="s">
        <v>834</v>
      </c>
      <c r="R451" s="191" t="s">
        <v>835</v>
      </c>
      <c r="S451" s="205"/>
      <c r="T451" s="184"/>
      <c r="W451" s="182" cm="1">
        <f t="array" ref="W451">IFERROR(INDEX(A$761:A$954,MATCH(H451,A$761:A$954,0),0),"Save")</f>
        <v>381</v>
      </c>
    </row>
    <row r="452" spans="1:23" x14ac:dyDescent="0.25">
      <c r="A452" s="189" t="str">
        <f t="shared" ref="A452:C471" si="97">A$451</f>
        <v>Industry</v>
      </c>
      <c r="B452" s="189" t="str">
        <f t="shared" si="97"/>
        <v>Electrification + Hydrogen</v>
      </c>
      <c r="C452" s="189" t="str">
        <f t="shared" si="97"/>
        <v>Fraction of Industrial Fuel Use Shifted to Other Fuels</v>
      </c>
      <c r="D452" s="184" t="s">
        <v>755</v>
      </c>
      <c r="E452" s="184" t="s">
        <v>806</v>
      </c>
      <c r="F452" s="191" t="s">
        <v>757</v>
      </c>
      <c r="G452" s="184" t="s">
        <v>807</v>
      </c>
      <c r="H452" s="43">
        <v>382</v>
      </c>
      <c r="I452" s="184" t="s">
        <v>310</v>
      </c>
      <c r="J452" s="189" t="str">
        <f t="shared" ref="J452:O461" si="98">J$451</f>
        <v>Electrification + Hydrogen</v>
      </c>
      <c r="K452" s="189" t="str">
        <f t="shared" si="98"/>
        <v>indst fuel type shifting</v>
      </c>
      <c r="L452" s="190">
        <f t="shared" si="98"/>
        <v>0</v>
      </c>
      <c r="M452" s="190">
        <f t="shared" si="98"/>
        <v>1</v>
      </c>
      <c r="N452" s="190">
        <f t="shared" si="98"/>
        <v>0.01</v>
      </c>
      <c r="O452" s="189" t="str">
        <f t="shared" si="98"/>
        <v>% of fuel shifted</v>
      </c>
      <c r="P452" s="186" t="s">
        <v>836</v>
      </c>
      <c r="Q452" s="189" t="str">
        <f t="shared" ref="Q452:R471" si="99">Q$451</f>
        <v>industry-ag-main.html#fuel-switching</v>
      </c>
      <c r="R452" s="189" t="str">
        <f t="shared" si="99"/>
        <v>industry-elec-and-hydrogen.html</v>
      </c>
      <c r="S452" s="205"/>
      <c r="T452" s="184"/>
      <c r="W452" s="182" cm="1">
        <f t="array" ref="W452">IFERROR(INDEX(A$761:A$954,MATCH(H452,A$761:A$954,0),0),"Save")</f>
        <v>382</v>
      </c>
    </row>
    <row r="453" spans="1:23" x14ac:dyDescent="0.25">
      <c r="A453" s="189" t="str">
        <f t="shared" si="97"/>
        <v>Industry</v>
      </c>
      <c r="B453" s="189" t="str">
        <f t="shared" si="97"/>
        <v>Electrification + Hydrogen</v>
      </c>
      <c r="C453" s="189" t="str">
        <f t="shared" si="97"/>
        <v>Fraction of Industrial Fuel Use Shifted to Other Fuels</v>
      </c>
      <c r="D453" s="184" t="s">
        <v>755</v>
      </c>
      <c r="E453" s="184" t="s">
        <v>808</v>
      </c>
      <c r="F453" s="191" t="s">
        <v>757</v>
      </c>
      <c r="G453" s="184" t="s">
        <v>809</v>
      </c>
      <c r="H453" s="43">
        <v>383</v>
      </c>
      <c r="I453" s="184" t="s">
        <v>310</v>
      </c>
      <c r="J453" s="189" t="str">
        <f t="shared" si="98"/>
        <v>Electrification + Hydrogen</v>
      </c>
      <c r="K453" s="189" t="str">
        <f t="shared" si="98"/>
        <v>indst fuel type shifting</v>
      </c>
      <c r="L453" s="190">
        <f t="shared" si="98"/>
        <v>0</v>
      </c>
      <c r="M453" s="190">
        <f t="shared" si="98"/>
        <v>1</v>
      </c>
      <c r="N453" s="190">
        <f t="shared" si="98"/>
        <v>0.01</v>
      </c>
      <c r="O453" s="189" t="str">
        <f t="shared" si="98"/>
        <v>% of fuel shifted</v>
      </c>
      <c r="P453" s="186" t="s">
        <v>837</v>
      </c>
      <c r="Q453" s="189" t="str">
        <f t="shared" si="99"/>
        <v>industry-ag-main.html#fuel-switching</v>
      </c>
      <c r="R453" s="189" t="str">
        <f t="shared" si="99"/>
        <v>industry-elec-and-hydrogen.html</v>
      </c>
      <c r="S453" s="205"/>
      <c r="T453" s="184"/>
      <c r="W453" s="182" cm="1">
        <f t="array" ref="W453">IFERROR(INDEX(A$761:A$954,MATCH(H453,A$761:A$954,0),0),"Save")</f>
        <v>383</v>
      </c>
    </row>
    <row r="454" spans="1:23" x14ac:dyDescent="0.25">
      <c r="A454" s="189" t="str">
        <f t="shared" si="97"/>
        <v>Industry</v>
      </c>
      <c r="B454" s="189" t="str">
        <f t="shared" si="97"/>
        <v>Electrification + Hydrogen</v>
      </c>
      <c r="C454" s="189" t="str">
        <f t="shared" si="97"/>
        <v>Fraction of Industrial Fuel Use Shifted to Other Fuels</v>
      </c>
      <c r="D454" s="184" t="s">
        <v>755</v>
      </c>
      <c r="E454" s="184" t="s">
        <v>810</v>
      </c>
      <c r="F454" s="191" t="s">
        <v>757</v>
      </c>
      <c r="G454" s="184" t="s">
        <v>811</v>
      </c>
      <c r="H454" s="43">
        <v>384</v>
      </c>
      <c r="I454" s="184" t="s">
        <v>310</v>
      </c>
      <c r="J454" s="189" t="str">
        <f t="shared" si="98"/>
        <v>Electrification + Hydrogen</v>
      </c>
      <c r="K454" s="189" t="str">
        <f t="shared" si="98"/>
        <v>indst fuel type shifting</v>
      </c>
      <c r="L454" s="190">
        <f t="shared" si="98"/>
        <v>0</v>
      </c>
      <c r="M454" s="190">
        <f t="shared" si="98"/>
        <v>1</v>
      </c>
      <c r="N454" s="190">
        <f t="shared" si="98"/>
        <v>0.01</v>
      </c>
      <c r="O454" s="189" t="str">
        <f t="shared" si="98"/>
        <v>% of fuel shifted</v>
      </c>
      <c r="P454" s="186" t="s">
        <v>838</v>
      </c>
      <c r="Q454" s="189" t="str">
        <f t="shared" si="99"/>
        <v>industry-ag-main.html#fuel-switching</v>
      </c>
      <c r="R454" s="189" t="str">
        <f t="shared" si="99"/>
        <v>industry-elec-and-hydrogen.html</v>
      </c>
      <c r="S454" s="205"/>
      <c r="T454" s="184"/>
      <c r="W454" s="182" cm="1">
        <f t="array" ref="W454">IFERROR(INDEX(A$761:A$954,MATCH(H454,A$761:A$954,0),0),"Save")</f>
        <v>384</v>
      </c>
    </row>
    <row r="455" spans="1:23" x14ac:dyDescent="0.25">
      <c r="A455" s="189" t="str">
        <f t="shared" si="97"/>
        <v>Industry</v>
      </c>
      <c r="B455" s="189" t="str">
        <f t="shared" si="97"/>
        <v>Electrification + Hydrogen</v>
      </c>
      <c r="C455" s="189" t="str">
        <f t="shared" si="97"/>
        <v>Fraction of Industrial Fuel Use Shifted to Other Fuels</v>
      </c>
      <c r="D455" s="184" t="s">
        <v>755</v>
      </c>
      <c r="E455" s="184" t="s">
        <v>812</v>
      </c>
      <c r="F455" s="191" t="s">
        <v>757</v>
      </c>
      <c r="G455" s="184" t="s">
        <v>813</v>
      </c>
      <c r="H455" s="43">
        <v>385</v>
      </c>
      <c r="I455" s="184" t="s">
        <v>310</v>
      </c>
      <c r="J455" s="189" t="str">
        <f t="shared" si="98"/>
        <v>Electrification + Hydrogen</v>
      </c>
      <c r="K455" s="189" t="str">
        <f t="shared" si="98"/>
        <v>indst fuel type shifting</v>
      </c>
      <c r="L455" s="190">
        <f t="shared" si="98"/>
        <v>0</v>
      </c>
      <c r="M455" s="190">
        <f t="shared" si="98"/>
        <v>1</v>
      </c>
      <c r="N455" s="190">
        <f t="shared" si="98"/>
        <v>0.01</v>
      </c>
      <c r="O455" s="189" t="str">
        <f t="shared" si="98"/>
        <v>% of fuel shifted</v>
      </c>
      <c r="P455" s="186" t="s">
        <v>839</v>
      </c>
      <c r="Q455" s="189" t="str">
        <f t="shared" si="99"/>
        <v>industry-ag-main.html#fuel-switching</v>
      </c>
      <c r="R455" s="189" t="str">
        <f t="shared" si="99"/>
        <v>industry-elec-and-hydrogen.html</v>
      </c>
      <c r="S455" s="205"/>
      <c r="T455" s="184"/>
      <c r="W455" s="182" cm="1">
        <f t="array" ref="W455">IFERROR(INDEX(A$761:A$954,MATCH(H455,A$761:A$954,0),0),"Save")</f>
        <v>385</v>
      </c>
    </row>
    <row r="456" spans="1:23" x14ac:dyDescent="0.25">
      <c r="A456" s="189" t="str">
        <f t="shared" si="97"/>
        <v>Industry</v>
      </c>
      <c r="B456" s="189" t="str">
        <f t="shared" si="97"/>
        <v>Electrification + Hydrogen</v>
      </c>
      <c r="C456" s="189" t="str">
        <f t="shared" si="97"/>
        <v>Fraction of Industrial Fuel Use Shifted to Other Fuels</v>
      </c>
      <c r="D456" s="184" t="s">
        <v>755</v>
      </c>
      <c r="E456" s="184" t="s">
        <v>814</v>
      </c>
      <c r="F456" s="191" t="s">
        <v>757</v>
      </c>
      <c r="G456" s="184" t="s">
        <v>815</v>
      </c>
      <c r="H456" s="43">
        <v>386</v>
      </c>
      <c r="I456" s="184" t="s">
        <v>332</v>
      </c>
      <c r="J456" s="189" t="str">
        <f t="shared" si="98"/>
        <v>Electrification + Hydrogen</v>
      </c>
      <c r="K456" s="189" t="str">
        <f t="shared" si="98"/>
        <v>indst fuel type shifting</v>
      </c>
      <c r="L456" s="190">
        <f t="shared" si="98"/>
        <v>0</v>
      </c>
      <c r="M456" s="190">
        <f t="shared" si="98"/>
        <v>1</v>
      </c>
      <c r="N456" s="190">
        <f t="shared" si="98"/>
        <v>0.01</v>
      </c>
      <c r="O456" s="189" t="str">
        <f t="shared" si="98"/>
        <v>% of fuel shifted</v>
      </c>
      <c r="P456" s="186"/>
      <c r="Q456" s="189" t="str">
        <f t="shared" si="99"/>
        <v>industry-ag-main.html#fuel-switching</v>
      </c>
      <c r="R456" s="189" t="str">
        <f t="shared" si="99"/>
        <v>industry-elec-and-hydrogen.html</v>
      </c>
      <c r="S456" s="205"/>
      <c r="T456" s="184"/>
      <c r="W456" s="182" cm="1">
        <f t="array" ref="W456">IFERROR(INDEX(A$761:A$954,MATCH(H456,A$761:A$954,0),0),"Save")</f>
        <v>386</v>
      </c>
    </row>
    <row r="457" spans="1:23" x14ac:dyDescent="0.25">
      <c r="A457" s="189" t="str">
        <f t="shared" si="97"/>
        <v>Industry</v>
      </c>
      <c r="B457" s="189" t="str">
        <f t="shared" si="97"/>
        <v>Electrification + Hydrogen</v>
      </c>
      <c r="C457" s="189" t="str">
        <f t="shared" si="97"/>
        <v>Fraction of Industrial Fuel Use Shifted to Other Fuels</v>
      </c>
      <c r="D457" s="184" t="s">
        <v>755</v>
      </c>
      <c r="E457" s="184" t="s">
        <v>816</v>
      </c>
      <c r="F457" s="191" t="s">
        <v>757</v>
      </c>
      <c r="G457" s="184" t="s">
        <v>817</v>
      </c>
      <c r="H457" s="43">
        <v>387</v>
      </c>
      <c r="I457" s="184" t="s">
        <v>332</v>
      </c>
      <c r="J457" s="189" t="str">
        <f t="shared" si="98"/>
        <v>Electrification + Hydrogen</v>
      </c>
      <c r="K457" s="189" t="str">
        <f t="shared" si="98"/>
        <v>indst fuel type shifting</v>
      </c>
      <c r="L457" s="190">
        <f t="shared" si="98"/>
        <v>0</v>
      </c>
      <c r="M457" s="190">
        <f t="shared" si="98"/>
        <v>1</v>
      </c>
      <c r="N457" s="190">
        <f t="shared" si="98"/>
        <v>0.01</v>
      </c>
      <c r="O457" s="189" t="str">
        <f t="shared" si="98"/>
        <v>% of fuel shifted</v>
      </c>
      <c r="P457" s="186"/>
      <c r="Q457" s="189" t="str">
        <f t="shared" si="99"/>
        <v>industry-ag-main.html#fuel-switching</v>
      </c>
      <c r="R457" s="189" t="str">
        <f t="shared" si="99"/>
        <v>industry-elec-and-hydrogen.html</v>
      </c>
      <c r="S457" s="205"/>
      <c r="T457" s="184"/>
      <c r="W457" s="182" cm="1">
        <f t="array" ref="W457">IFERROR(INDEX(A$761:A$954,MATCH(H457,A$761:A$954,0),0),"Save")</f>
        <v>387</v>
      </c>
    </row>
    <row r="458" spans="1:23" x14ac:dyDescent="0.25">
      <c r="A458" s="189" t="str">
        <f t="shared" si="97"/>
        <v>Industry</v>
      </c>
      <c r="B458" s="189" t="str">
        <f t="shared" si="97"/>
        <v>Electrification + Hydrogen</v>
      </c>
      <c r="C458" s="189" t="str">
        <f t="shared" si="97"/>
        <v>Fraction of Industrial Fuel Use Shifted to Other Fuels</v>
      </c>
      <c r="D458" s="184" t="s">
        <v>755</v>
      </c>
      <c r="E458" s="184" t="s">
        <v>818</v>
      </c>
      <c r="F458" s="191" t="s">
        <v>757</v>
      </c>
      <c r="G458" s="184" t="s">
        <v>819</v>
      </c>
      <c r="H458" s="43">
        <v>388</v>
      </c>
      <c r="I458" s="184" t="s">
        <v>310</v>
      </c>
      <c r="J458" s="189" t="str">
        <f t="shared" si="98"/>
        <v>Electrification + Hydrogen</v>
      </c>
      <c r="K458" s="189" t="str">
        <f t="shared" si="98"/>
        <v>indst fuel type shifting</v>
      </c>
      <c r="L458" s="190">
        <f t="shared" si="98"/>
        <v>0</v>
      </c>
      <c r="M458" s="190">
        <f t="shared" si="98"/>
        <v>1</v>
      </c>
      <c r="N458" s="190">
        <f t="shared" si="98"/>
        <v>0.01</v>
      </c>
      <c r="O458" s="189" t="str">
        <f t="shared" si="98"/>
        <v>% of fuel shifted</v>
      </c>
      <c r="P458" s="186" t="s">
        <v>840</v>
      </c>
      <c r="Q458" s="189" t="str">
        <f t="shared" si="99"/>
        <v>industry-ag-main.html#fuel-switching</v>
      </c>
      <c r="R458" s="189" t="str">
        <f t="shared" si="99"/>
        <v>industry-elec-and-hydrogen.html</v>
      </c>
      <c r="S458" s="205"/>
      <c r="T458" s="184"/>
      <c r="W458" s="182" cm="1">
        <f t="array" ref="W458">IFERROR(INDEX(A$761:A$954,MATCH(H458,A$761:A$954,0),0),"Save")</f>
        <v>388</v>
      </c>
    </row>
    <row r="459" spans="1:23" x14ac:dyDescent="0.25">
      <c r="A459" s="189" t="str">
        <f t="shared" si="97"/>
        <v>Industry</v>
      </c>
      <c r="B459" s="189" t="str">
        <f t="shared" si="97"/>
        <v>Electrification + Hydrogen</v>
      </c>
      <c r="C459" s="189" t="str">
        <f t="shared" si="97"/>
        <v>Fraction of Industrial Fuel Use Shifted to Other Fuels</v>
      </c>
      <c r="D459" s="184" t="s">
        <v>755</v>
      </c>
      <c r="E459" s="184" t="s">
        <v>820</v>
      </c>
      <c r="F459" s="191" t="s">
        <v>757</v>
      </c>
      <c r="G459" s="184" t="s">
        <v>821</v>
      </c>
      <c r="H459" s="43">
        <v>389</v>
      </c>
      <c r="I459" s="184" t="s">
        <v>310</v>
      </c>
      <c r="J459" s="189" t="str">
        <f t="shared" si="98"/>
        <v>Electrification + Hydrogen</v>
      </c>
      <c r="K459" s="189" t="str">
        <f t="shared" si="98"/>
        <v>indst fuel type shifting</v>
      </c>
      <c r="L459" s="190">
        <f t="shared" si="98"/>
        <v>0</v>
      </c>
      <c r="M459" s="190">
        <f t="shared" si="98"/>
        <v>1</v>
      </c>
      <c r="N459" s="190">
        <f t="shared" si="98"/>
        <v>0.01</v>
      </c>
      <c r="O459" s="189" t="str">
        <f t="shared" si="98"/>
        <v>% of fuel shifted</v>
      </c>
      <c r="P459" s="186" t="s">
        <v>841</v>
      </c>
      <c r="Q459" s="189" t="str">
        <f t="shared" si="99"/>
        <v>industry-ag-main.html#fuel-switching</v>
      </c>
      <c r="R459" s="189" t="str">
        <f t="shared" si="99"/>
        <v>industry-elec-and-hydrogen.html</v>
      </c>
      <c r="S459" s="205"/>
      <c r="T459" s="184"/>
      <c r="W459" s="182" cm="1">
        <f t="array" ref="W459">IFERROR(INDEX(A$761:A$954,MATCH(H459,A$761:A$954,0),0),"Save")</f>
        <v>389</v>
      </c>
    </row>
    <row r="460" spans="1:23" x14ac:dyDescent="0.25">
      <c r="A460" s="189" t="str">
        <f t="shared" si="97"/>
        <v>Industry</v>
      </c>
      <c r="B460" s="189" t="str">
        <f t="shared" si="97"/>
        <v>Electrification + Hydrogen</v>
      </c>
      <c r="C460" s="189" t="str">
        <f t="shared" si="97"/>
        <v>Fraction of Industrial Fuel Use Shifted to Other Fuels</v>
      </c>
      <c r="D460" s="184" t="s">
        <v>755</v>
      </c>
      <c r="E460" s="184" t="s">
        <v>822</v>
      </c>
      <c r="F460" s="191" t="s">
        <v>757</v>
      </c>
      <c r="G460" s="184" t="s">
        <v>823</v>
      </c>
      <c r="H460" s="43">
        <v>390</v>
      </c>
      <c r="I460" s="184" t="s">
        <v>332</v>
      </c>
      <c r="J460" s="189" t="str">
        <f t="shared" si="98"/>
        <v>Electrification + Hydrogen</v>
      </c>
      <c r="K460" s="189" t="str">
        <f t="shared" si="98"/>
        <v>indst fuel type shifting</v>
      </c>
      <c r="L460" s="190">
        <f t="shared" si="98"/>
        <v>0</v>
      </c>
      <c r="M460" s="190">
        <f t="shared" si="98"/>
        <v>1</v>
      </c>
      <c r="N460" s="190">
        <f t="shared" si="98"/>
        <v>0.01</v>
      </c>
      <c r="O460" s="189" t="str">
        <f t="shared" si="98"/>
        <v>% of fuel shifted</v>
      </c>
      <c r="P460" s="186"/>
      <c r="Q460" s="189" t="str">
        <f t="shared" si="99"/>
        <v>industry-ag-main.html#fuel-switching</v>
      </c>
      <c r="R460" s="189" t="str">
        <f t="shared" si="99"/>
        <v>industry-elec-and-hydrogen.html</v>
      </c>
      <c r="S460" s="205"/>
      <c r="T460" s="184"/>
      <c r="W460" s="182" cm="1">
        <f t="array" ref="W460">IFERROR(INDEX(A$761:A$954,MATCH(H460,A$761:A$954,0),0),"Save")</f>
        <v>390</v>
      </c>
    </row>
    <row r="461" spans="1:23" x14ac:dyDescent="0.25">
      <c r="A461" s="189" t="str">
        <f t="shared" si="97"/>
        <v>Industry</v>
      </c>
      <c r="B461" s="189" t="str">
        <f t="shared" si="97"/>
        <v>Electrification + Hydrogen</v>
      </c>
      <c r="C461" s="189" t="str">
        <f t="shared" si="97"/>
        <v>Fraction of Industrial Fuel Use Shifted to Other Fuels</v>
      </c>
      <c r="D461" s="191" t="s">
        <v>764</v>
      </c>
      <c r="E461" s="184" t="s">
        <v>799</v>
      </c>
      <c r="F461" s="191" t="s">
        <v>765</v>
      </c>
      <c r="G461" s="184" t="s">
        <v>800</v>
      </c>
      <c r="H461" s="43">
        <v>391</v>
      </c>
      <c r="I461" s="184" t="s">
        <v>332</v>
      </c>
      <c r="J461" s="189" t="str">
        <f t="shared" si="98"/>
        <v>Electrification + Hydrogen</v>
      </c>
      <c r="K461" s="189" t="str">
        <f t="shared" si="98"/>
        <v>indst fuel type shifting</v>
      </c>
      <c r="L461" s="190">
        <f t="shared" si="98"/>
        <v>0</v>
      </c>
      <c r="M461" s="190">
        <f t="shared" si="98"/>
        <v>1</v>
      </c>
      <c r="N461" s="190">
        <f t="shared" si="98"/>
        <v>0.01</v>
      </c>
      <c r="O461" s="189" t="str">
        <f t="shared" si="98"/>
        <v>% of fuel shifted</v>
      </c>
      <c r="P461" s="186"/>
      <c r="Q461" s="189" t="str">
        <f t="shared" si="99"/>
        <v>industry-ag-main.html#fuel-switching</v>
      </c>
      <c r="R461" s="189" t="str">
        <f t="shared" si="99"/>
        <v>industry-elec-and-hydrogen.html</v>
      </c>
      <c r="S461" s="205"/>
      <c r="T461" s="184"/>
      <c r="W461" s="182" cm="1">
        <f t="array" ref="W461">IFERROR(INDEX(A$761:A$954,MATCH(H461,A$761:A$954,0),0),"Save")</f>
        <v>391</v>
      </c>
    </row>
    <row r="462" spans="1:23" x14ac:dyDescent="0.25">
      <c r="A462" s="189" t="str">
        <f t="shared" si="97"/>
        <v>Industry</v>
      </c>
      <c r="B462" s="189" t="str">
        <f t="shared" si="97"/>
        <v>Electrification + Hydrogen</v>
      </c>
      <c r="C462" s="189" t="str">
        <f t="shared" si="97"/>
        <v>Fraction of Industrial Fuel Use Shifted to Other Fuels</v>
      </c>
      <c r="D462" s="191" t="s">
        <v>764</v>
      </c>
      <c r="E462" s="184" t="s">
        <v>806</v>
      </c>
      <c r="F462" s="191" t="s">
        <v>765</v>
      </c>
      <c r="G462" s="184" t="s">
        <v>807</v>
      </c>
      <c r="H462" s="43">
        <v>392</v>
      </c>
      <c r="I462" s="184" t="s">
        <v>310</v>
      </c>
      <c r="J462" s="189" t="str">
        <f t="shared" ref="J462:O471" si="100">J$451</f>
        <v>Electrification + Hydrogen</v>
      </c>
      <c r="K462" s="189" t="str">
        <f t="shared" si="100"/>
        <v>indst fuel type shifting</v>
      </c>
      <c r="L462" s="190">
        <f t="shared" si="100"/>
        <v>0</v>
      </c>
      <c r="M462" s="190">
        <f t="shared" si="100"/>
        <v>1</v>
      </c>
      <c r="N462" s="190">
        <f t="shared" si="100"/>
        <v>0.01</v>
      </c>
      <c r="O462" s="189" t="str">
        <f t="shared" si="100"/>
        <v>% of fuel shifted</v>
      </c>
      <c r="P462" s="186" t="s">
        <v>842</v>
      </c>
      <c r="Q462" s="189" t="str">
        <f t="shared" si="99"/>
        <v>industry-ag-main.html#fuel-switching</v>
      </c>
      <c r="R462" s="189" t="str">
        <f t="shared" si="99"/>
        <v>industry-elec-and-hydrogen.html</v>
      </c>
      <c r="S462" s="205"/>
      <c r="T462" s="184"/>
      <c r="W462" s="182" cm="1">
        <f t="array" ref="W462">IFERROR(INDEX(A$761:A$954,MATCH(H462,A$761:A$954,0),0),"Save")</f>
        <v>392</v>
      </c>
    </row>
    <row r="463" spans="1:23" x14ac:dyDescent="0.25">
      <c r="A463" s="189" t="str">
        <f t="shared" si="97"/>
        <v>Industry</v>
      </c>
      <c r="B463" s="189" t="str">
        <f t="shared" si="97"/>
        <v>Electrification + Hydrogen</v>
      </c>
      <c r="C463" s="189" t="str">
        <f t="shared" si="97"/>
        <v>Fraction of Industrial Fuel Use Shifted to Other Fuels</v>
      </c>
      <c r="D463" s="191" t="s">
        <v>764</v>
      </c>
      <c r="E463" s="184" t="s">
        <v>808</v>
      </c>
      <c r="F463" s="191" t="s">
        <v>765</v>
      </c>
      <c r="G463" s="184" t="s">
        <v>809</v>
      </c>
      <c r="H463" s="43">
        <v>393</v>
      </c>
      <c r="I463" s="184" t="s">
        <v>310</v>
      </c>
      <c r="J463" s="189" t="str">
        <f t="shared" si="100"/>
        <v>Electrification + Hydrogen</v>
      </c>
      <c r="K463" s="189" t="str">
        <f t="shared" si="100"/>
        <v>indst fuel type shifting</v>
      </c>
      <c r="L463" s="190">
        <f t="shared" si="100"/>
        <v>0</v>
      </c>
      <c r="M463" s="190">
        <f t="shared" si="100"/>
        <v>1</v>
      </c>
      <c r="N463" s="190">
        <f t="shared" si="100"/>
        <v>0.01</v>
      </c>
      <c r="O463" s="189" t="str">
        <f t="shared" si="100"/>
        <v>% of fuel shifted</v>
      </c>
      <c r="P463" s="186" t="s">
        <v>843</v>
      </c>
      <c r="Q463" s="189" t="str">
        <f t="shared" si="99"/>
        <v>industry-ag-main.html#fuel-switching</v>
      </c>
      <c r="R463" s="189" t="str">
        <f t="shared" si="99"/>
        <v>industry-elec-and-hydrogen.html</v>
      </c>
      <c r="S463" s="205"/>
      <c r="T463" s="184"/>
      <c r="W463" s="182" cm="1">
        <f t="array" ref="W463">IFERROR(INDEX(A$761:A$954,MATCH(H463,A$761:A$954,0),0),"Save")</f>
        <v>393</v>
      </c>
    </row>
    <row r="464" spans="1:23" x14ac:dyDescent="0.25">
      <c r="A464" s="189" t="str">
        <f t="shared" si="97"/>
        <v>Industry</v>
      </c>
      <c r="B464" s="189" t="str">
        <f t="shared" si="97"/>
        <v>Electrification + Hydrogen</v>
      </c>
      <c r="C464" s="189" t="str">
        <f t="shared" si="97"/>
        <v>Fraction of Industrial Fuel Use Shifted to Other Fuels</v>
      </c>
      <c r="D464" s="191" t="s">
        <v>764</v>
      </c>
      <c r="E464" s="184" t="s">
        <v>810</v>
      </c>
      <c r="F464" s="191" t="s">
        <v>765</v>
      </c>
      <c r="G464" s="184" t="s">
        <v>811</v>
      </c>
      <c r="H464" s="43">
        <v>394</v>
      </c>
      <c r="I464" s="184" t="s">
        <v>310</v>
      </c>
      <c r="J464" s="189" t="str">
        <f t="shared" si="100"/>
        <v>Electrification + Hydrogen</v>
      </c>
      <c r="K464" s="189" t="str">
        <f t="shared" si="100"/>
        <v>indst fuel type shifting</v>
      </c>
      <c r="L464" s="190">
        <f t="shared" si="100"/>
        <v>0</v>
      </c>
      <c r="M464" s="190">
        <f t="shared" si="100"/>
        <v>1</v>
      </c>
      <c r="N464" s="190">
        <f t="shared" si="100"/>
        <v>0.01</v>
      </c>
      <c r="O464" s="189" t="str">
        <f t="shared" si="100"/>
        <v>% of fuel shifted</v>
      </c>
      <c r="P464" s="186" t="s">
        <v>844</v>
      </c>
      <c r="Q464" s="189" t="str">
        <f t="shared" si="99"/>
        <v>industry-ag-main.html#fuel-switching</v>
      </c>
      <c r="R464" s="189" t="str">
        <f t="shared" si="99"/>
        <v>industry-elec-and-hydrogen.html</v>
      </c>
      <c r="S464" s="205"/>
      <c r="T464" s="184"/>
      <c r="W464" s="182" cm="1">
        <f t="array" ref="W464">IFERROR(INDEX(A$761:A$954,MATCH(H464,A$761:A$954,0),0),"Save")</f>
        <v>394</v>
      </c>
    </row>
    <row r="465" spans="1:23" x14ac:dyDescent="0.25">
      <c r="A465" s="189" t="str">
        <f t="shared" si="97"/>
        <v>Industry</v>
      </c>
      <c r="B465" s="189" t="str">
        <f t="shared" si="97"/>
        <v>Electrification + Hydrogen</v>
      </c>
      <c r="C465" s="189" t="str">
        <f t="shared" si="97"/>
        <v>Fraction of Industrial Fuel Use Shifted to Other Fuels</v>
      </c>
      <c r="D465" s="191" t="s">
        <v>764</v>
      </c>
      <c r="E465" s="184" t="s">
        <v>812</v>
      </c>
      <c r="F465" s="191" t="s">
        <v>765</v>
      </c>
      <c r="G465" s="184" t="s">
        <v>813</v>
      </c>
      <c r="H465" s="43">
        <v>395</v>
      </c>
      <c r="I465" s="184" t="s">
        <v>332</v>
      </c>
      <c r="J465" s="189" t="str">
        <f t="shared" si="100"/>
        <v>Electrification + Hydrogen</v>
      </c>
      <c r="K465" s="189" t="str">
        <f t="shared" si="100"/>
        <v>indst fuel type shifting</v>
      </c>
      <c r="L465" s="190">
        <f t="shared" si="100"/>
        <v>0</v>
      </c>
      <c r="M465" s="190">
        <f t="shared" si="100"/>
        <v>1</v>
      </c>
      <c r="N465" s="190">
        <f t="shared" si="100"/>
        <v>0.01</v>
      </c>
      <c r="O465" s="189" t="str">
        <f t="shared" si="100"/>
        <v>% of fuel shifted</v>
      </c>
      <c r="P465" s="186"/>
      <c r="Q465" s="189" t="str">
        <f t="shared" si="99"/>
        <v>industry-ag-main.html#fuel-switching</v>
      </c>
      <c r="R465" s="189" t="str">
        <f t="shared" si="99"/>
        <v>industry-elec-and-hydrogen.html</v>
      </c>
      <c r="S465" s="205"/>
      <c r="T465" s="184"/>
      <c r="W465" s="182" cm="1">
        <f t="array" ref="W465">IFERROR(INDEX(A$761:A$954,MATCH(H465,A$761:A$954,0),0),"Save")</f>
        <v>395</v>
      </c>
    </row>
    <row r="466" spans="1:23" x14ac:dyDescent="0.25">
      <c r="A466" s="189" t="str">
        <f t="shared" si="97"/>
        <v>Industry</v>
      </c>
      <c r="B466" s="189" t="str">
        <f t="shared" si="97"/>
        <v>Electrification + Hydrogen</v>
      </c>
      <c r="C466" s="189" t="str">
        <f t="shared" si="97"/>
        <v>Fraction of Industrial Fuel Use Shifted to Other Fuels</v>
      </c>
      <c r="D466" s="191" t="s">
        <v>764</v>
      </c>
      <c r="E466" s="184" t="s">
        <v>814</v>
      </c>
      <c r="F466" s="191" t="s">
        <v>765</v>
      </c>
      <c r="G466" s="184" t="s">
        <v>815</v>
      </c>
      <c r="H466" s="43">
        <v>396</v>
      </c>
      <c r="I466" s="184" t="s">
        <v>332</v>
      </c>
      <c r="J466" s="189" t="str">
        <f t="shared" si="100"/>
        <v>Electrification + Hydrogen</v>
      </c>
      <c r="K466" s="189" t="str">
        <f t="shared" si="100"/>
        <v>indst fuel type shifting</v>
      </c>
      <c r="L466" s="190">
        <f t="shared" si="100"/>
        <v>0</v>
      </c>
      <c r="M466" s="190">
        <f t="shared" si="100"/>
        <v>1</v>
      </c>
      <c r="N466" s="190">
        <f t="shared" si="100"/>
        <v>0.01</v>
      </c>
      <c r="O466" s="189" t="str">
        <f t="shared" si="100"/>
        <v>% of fuel shifted</v>
      </c>
      <c r="P466" s="186"/>
      <c r="Q466" s="189" t="str">
        <f t="shared" si="99"/>
        <v>industry-ag-main.html#fuel-switching</v>
      </c>
      <c r="R466" s="189" t="str">
        <f t="shared" si="99"/>
        <v>industry-elec-and-hydrogen.html</v>
      </c>
      <c r="S466" s="205"/>
      <c r="T466" s="184"/>
      <c r="W466" s="182" cm="1">
        <f t="array" ref="W466">IFERROR(INDEX(A$761:A$954,MATCH(H466,A$761:A$954,0),0),"Save")</f>
        <v>396</v>
      </c>
    </row>
    <row r="467" spans="1:23" x14ac:dyDescent="0.25">
      <c r="A467" s="189" t="str">
        <f t="shared" si="97"/>
        <v>Industry</v>
      </c>
      <c r="B467" s="189" t="str">
        <f t="shared" si="97"/>
        <v>Electrification + Hydrogen</v>
      </c>
      <c r="C467" s="189" t="str">
        <f t="shared" si="97"/>
        <v>Fraction of Industrial Fuel Use Shifted to Other Fuels</v>
      </c>
      <c r="D467" s="191" t="s">
        <v>764</v>
      </c>
      <c r="E467" s="184" t="s">
        <v>816</v>
      </c>
      <c r="F467" s="191" t="s">
        <v>765</v>
      </c>
      <c r="G467" s="184" t="s">
        <v>817</v>
      </c>
      <c r="H467" s="43">
        <v>397</v>
      </c>
      <c r="I467" s="184" t="s">
        <v>310</v>
      </c>
      <c r="J467" s="189" t="str">
        <f t="shared" si="100"/>
        <v>Electrification + Hydrogen</v>
      </c>
      <c r="K467" s="189" t="str">
        <f t="shared" si="100"/>
        <v>indst fuel type shifting</v>
      </c>
      <c r="L467" s="190">
        <f t="shared" si="100"/>
        <v>0</v>
      </c>
      <c r="M467" s="190">
        <f t="shared" si="100"/>
        <v>1</v>
      </c>
      <c r="N467" s="190">
        <f t="shared" si="100"/>
        <v>0.01</v>
      </c>
      <c r="O467" s="189" t="str">
        <f t="shared" si="100"/>
        <v>% of fuel shifted</v>
      </c>
      <c r="P467" s="186" t="s">
        <v>845</v>
      </c>
      <c r="Q467" s="189" t="str">
        <f t="shared" si="99"/>
        <v>industry-ag-main.html#fuel-switching</v>
      </c>
      <c r="R467" s="189" t="str">
        <f t="shared" si="99"/>
        <v>industry-elec-and-hydrogen.html</v>
      </c>
      <c r="S467" s="205"/>
      <c r="T467" s="184"/>
      <c r="W467" s="182" cm="1">
        <f t="array" ref="W467">IFERROR(INDEX(A$761:A$954,MATCH(H467,A$761:A$954,0),0),"Save")</f>
        <v>397</v>
      </c>
    </row>
    <row r="468" spans="1:23" x14ac:dyDescent="0.25">
      <c r="A468" s="189" t="str">
        <f t="shared" si="97"/>
        <v>Industry</v>
      </c>
      <c r="B468" s="189" t="str">
        <f t="shared" si="97"/>
        <v>Electrification + Hydrogen</v>
      </c>
      <c r="C468" s="189" t="str">
        <f t="shared" si="97"/>
        <v>Fraction of Industrial Fuel Use Shifted to Other Fuels</v>
      </c>
      <c r="D468" s="191" t="s">
        <v>764</v>
      </c>
      <c r="E468" s="184" t="s">
        <v>818</v>
      </c>
      <c r="F468" s="191" t="s">
        <v>765</v>
      </c>
      <c r="G468" s="184" t="s">
        <v>819</v>
      </c>
      <c r="H468" s="43">
        <v>398</v>
      </c>
      <c r="I468" s="184" t="s">
        <v>332</v>
      </c>
      <c r="J468" s="189" t="str">
        <f t="shared" si="100"/>
        <v>Electrification + Hydrogen</v>
      </c>
      <c r="K468" s="189" t="str">
        <f t="shared" si="100"/>
        <v>indst fuel type shifting</v>
      </c>
      <c r="L468" s="190">
        <f t="shared" si="100"/>
        <v>0</v>
      </c>
      <c r="M468" s="190">
        <f t="shared" si="100"/>
        <v>1</v>
      </c>
      <c r="N468" s="190">
        <f t="shared" si="100"/>
        <v>0.01</v>
      </c>
      <c r="O468" s="189" t="str">
        <f t="shared" si="100"/>
        <v>% of fuel shifted</v>
      </c>
      <c r="P468" s="186"/>
      <c r="Q468" s="189" t="str">
        <f t="shared" si="99"/>
        <v>industry-ag-main.html#fuel-switching</v>
      </c>
      <c r="R468" s="189" t="str">
        <f t="shared" si="99"/>
        <v>industry-elec-and-hydrogen.html</v>
      </c>
      <c r="S468" s="205"/>
      <c r="T468" s="184"/>
      <c r="W468" s="182" cm="1">
        <f t="array" ref="W468">IFERROR(INDEX(A$761:A$954,MATCH(H468,A$761:A$954,0),0),"Save")</f>
        <v>398</v>
      </c>
    </row>
    <row r="469" spans="1:23" x14ac:dyDescent="0.25">
      <c r="A469" s="189" t="str">
        <f t="shared" si="97"/>
        <v>Industry</v>
      </c>
      <c r="B469" s="189" t="str">
        <f t="shared" si="97"/>
        <v>Electrification + Hydrogen</v>
      </c>
      <c r="C469" s="189" t="str">
        <f t="shared" si="97"/>
        <v>Fraction of Industrial Fuel Use Shifted to Other Fuels</v>
      </c>
      <c r="D469" s="191" t="s">
        <v>764</v>
      </c>
      <c r="E469" s="184" t="s">
        <v>820</v>
      </c>
      <c r="F469" s="191" t="s">
        <v>765</v>
      </c>
      <c r="G469" s="184" t="s">
        <v>821</v>
      </c>
      <c r="H469" s="43">
        <v>399</v>
      </c>
      <c r="I469" s="184" t="s">
        <v>332</v>
      </c>
      <c r="J469" s="189" t="str">
        <f t="shared" si="100"/>
        <v>Electrification + Hydrogen</v>
      </c>
      <c r="K469" s="189" t="str">
        <f t="shared" si="100"/>
        <v>indst fuel type shifting</v>
      </c>
      <c r="L469" s="190">
        <f t="shared" si="100"/>
        <v>0</v>
      </c>
      <c r="M469" s="190">
        <f t="shared" si="100"/>
        <v>1</v>
      </c>
      <c r="N469" s="190">
        <f t="shared" si="100"/>
        <v>0.01</v>
      </c>
      <c r="O469" s="189" t="str">
        <f t="shared" si="100"/>
        <v>% of fuel shifted</v>
      </c>
      <c r="P469" s="186"/>
      <c r="Q469" s="189" t="str">
        <f t="shared" si="99"/>
        <v>industry-ag-main.html#fuel-switching</v>
      </c>
      <c r="R469" s="189" t="str">
        <f t="shared" si="99"/>
        <v>industry-elec-and-hydrogen.html</v>
      </c>
      <c r="S469" s="205"/>
      <c r="T469" s="184"/>
      <c r="W469" s="182" cm="1">
        <f t="array" ref="W469">IFERROR(INDEX(A$761:A$954,MATCH(H469,A$761:A$954,0),0),"Save")</f>
        <v>399</v>
      </c>
    </row>
    <row r="470" spans="1:23" x14ac:dyDescent="0.25">
      <c r="A470" s="189" t="str">
        <f t="shared" si="97"/>
        <v>Industry</v>
      </c>
      <c r="B470" s="189" t="str">
        <f t="shared" si="97"/>
        <v>Electrification + Hydrogen</v>
      </c>
      <c r="C470" s="189" t="str">
        <f t="shared" si="97"/>
        <v>Fraction of Industrial Fuel Use Shifted to Other Fuels</v>
      </c>
      <c r="D470" s="191" t="s">
        <v>764</v>
      </c>
      <c r="E470" s="184" t="s">
        <v>822</v>
      </c>
      <c r="F470" s="191" t="s">
        <v>765</v>
      </c>
      <c r="G470" s="184" t="s">
        <v>823</v>
      </c>
      <c r="H470" s="43">
        <v>400</v>
      </c>
      <c r="I470" s="184" t="s">
        <v>332</v>
      </c>
      <c r="J470" s="189" t="str">
        <f t="shared" si="100"/>
        <v>Electrification + Hydrogen</v>
      </c>
      <c r="K470" s="189" t="str">
        <f t="shared" si="100"/>
        <v>indst fuel type shifting</v>
      </c>
      <c r="L470" s="190">
        <f t="shared" si="100"/>
        <v>0</v>
      </c>
      <c r="M470" s="190">
        <f t="shared" si="100"/>
        <v>1</v>
      </c>
      <c r="N470" s="190">
        <f t="shared" si="100"/>
        <v>0.01</v>
      </c>
      <c r="O470" s="189" t="str">
        <f t="shared" si="100"/>
        <v>% of fuel shifted</v>
      </c>
      <c r="P470" s="186"/>
      <c r="Q470" s="189" t="str">
        <f t="shared" si="99"/>
        <v>industry-ag-main.html#fuel-switching</v>
      </c>
      <c r="R470" s="189" t="str">
        <f t="shared" si="99"/>
        <v>industry-elec-and-hydrogen.html</v>
      </c>
      <c r="S470" s="205"/>
      <c r="T470" s="184"/>
      <c r="W470" s="182" cm="1">
        <f t="array" ref="W470">IFERROR(INDEX(A$761:A$954,MATCH(H470,A$761:A$954,0),0),"Save")</f>
        <v>400</v>
      </c>
    </row>
    <row r="471" spans="1:23" x14ac:dyDescent="0.25">
      <c r="A471" s="189" t="str">
        <f t="shared" si="97"/>
        <v>Industry</v>
      </c>
      <c r="B471" s="189" t="str">
        <f t="shared" si="97"/>
        <v>Electrification + Hydrogen</v>
      </c>
      <c r="C471" s="189" t="str">
        <f t="shared" si="97"/>
        <v>Fraction of Industrial Fuel Use Shifted to Other Fuels</v>
      </c>
      <c r="D471" s="191" t="s">
        <v>766</v>
      </c>
      <c r="E471" s="184" t="s">
        <v>799</v>
      </c>
      <c r="F471" s="191" t="s">
        <v>767</v>
      </c>
      <c r="G471" s="184" t="s">
        <v>800</v>
      </c>
      <c r="H471" s="43">
        <v>401</v>
      </c>
      <c r="I471" s="184" t="s">
        <v>332</v>
      </c>
      <c r="J471" s="189" t="str">
        <f t="shared" si="100"/>
        <v>Electrification + Hydrogen</v>
      </c>
      <c r="K471" s="189" t="str">
        <f t="shared" si="100"/>
        <v>indst fuel type shifting</v>
      </c>
      <c r="L471" s="190">
        <f t="shared" si="100"/>
        <v>0</v>
      </c>
      <c r="M471" s="190">
        <f t="shared" si="100"/>
        <v>1</v>
      </c>
      <c r="N471" s="190">
        <f t="shared" si="100"/>
        <v>0.01</v>
      </c>
      <c r="O471" s="189" t="str">
        <f t="shared" si="100"/>
        <v>% of fuel shifted</v>
      </c>
      <c r="P471" s="186"/>
      <c r="Q471" s="189" t="str">
        <f t="shared" si="99"/>
        <v>industry-ag-main.html#fuel-switching</v>
      </c>
      <c r="R471" s="189" t="str">
        <f t="shared" si="99"/>
        <v>industry-elec-and-hydrogen.html</v>
      </c>
      <c r="S471" s="205"/>
      <c r="T471" s="184"/>
      <c r="W471" s="182" cm="1">
        <f t="array" ref="W471">IFERROR(INDEX(A$761:A$954,MATCH(H471,A$761:A$954,0),0),"Save")</f>
        <v>401</v>
      </c>
    </row>
    <row r="472" spans="1:23" x14ac:dyDescent="0.25">
      <c r="A472" s="189" t="str">
        <f t="shared" ref="A472:C491" si="101">A$451</f>
        <v>Industry</v>
      </c>
      <c r="B472" s="189" t="str">
        <f t="shared" si="101"/>
        <v>Electrification + Hydrogen</v>
      </c>
      <c r="C472" s="189" t="str">
        <f t="shared" si="101"/>
        <v>Fraction of Industrial Fuel Use Shifted to Other Fuels</v>
      </c>
      <c r="D472" s="191" t="s">
        <v>766</v>
      </c>
      <c r="E472" s="184" t="s">
        <v>806</v>
      </c>
      <c r="F472" s="191" t="s">
        <v>767</v>
      </c>
      <c r="G472" s="184" t="s">
        <v>807</v>
      </c>
      <c r="H472" s="43">
        <v>402</v>
      </c>
      <c r="I472" s="184" t="s">
        <v>310</v>
      </c>
      <c r="J472" s="189" t="str">
        <f t="shared" ref="J472:O481" si="102">J$451</f>
        <v>Electrification + Hydrogen</v>
      </c>
      <c r="K472" s="189" t="str">
        <f t="shared" si="102"/>
        <v>indst fuel type shifting</v>
      </c>
      <c r="L472" s="190">
        <f t="shared" si="102"/>
        <v>0</v>
      </c>
      <c r="M472" s="190">
        <f t="shared" si="102"/>
        <v>1</v>
      </c>
      <c r="N472" s="190">
        <f t="shared" si="102"/>
        <v>0.01</v>
      </c>
      <c r="O472" s="189" t="str">
        <f t="shared" si="102"/>
        <v>% of fuel shifted</v>
      </c>
      <c r="P472" s="186" t="s">
        <v>846</v>
      </c>
      <c r="Q472" s="189" t="str">
        <f t="shared" ref="Q472:R491" si="103">Q$451</f>
        <v>industry-ag-main.html#fuel-switching</v>
      </c>
      <c r="R472" s="189" t="str">
        <f t="shared" si="103"/>
        <v>industry-elec-and-hydrogen.html</v>
      </c>
      <c r="S472" s="205"/>
      <c r="T472" s="184"/>
      <c r="W472" s="182" cm="1">
        <f t="array" ref="W472">IFERROR(INDEX(A$761:A$954,MATCH(H472,A$761:A$954,0),0),"Save")</f>
        <v>402</v>
      </c>
    </row>
    <row r="473" spans="1:23" x14ac:dyDescent="0.25">
      <c r="A473" s="189" t="str">
        <f t="shared" si="101"/>
        <v>Industry</v>
      </c>
      <c r="B473" s="189" t="str">
        <f t="shared" si="101"/>
        <v>Electrification + Hydrogen</v>
      </c>
      <c r="C473" s="189" t="str">
        <f t="shared" si="101"/>
        <v>Fraction of Industrial Fuel Use Shifted to Other Fuels</v>
      </c>
      <c r="D473" s="191" t="s">
        <v>766</v>
      </c>
      <c r="E473" s="184" t="s">
        <v>808</v>
      </c>
      <c r="F473" s="191" t="s">
        <v>767</v>
      </c>
      <c r="G473" s="184" t="s">
        <v>809</v>
      </c>
      <c r="H473" s="43">
        <v>403</v>
      </c>
      <c r="I473" s="184" t="s">
        <v>310</v>
      </c>
      <c r="J473" s="189" t="str">
        <f t="shared" si="102"/>
        <v>Electrification + Hydrogen</v>
      </c>
      <c r="K473" s="189" t="str">
        <f t="shared" si="102"/>
        <v>indst fuel type shifting</v>
      </c>
      <c r="L473" s="190">
        <f t="shared" si="102"/>
        <v>0</v>
      </c>
      <c r="M473" s="190">
        <f t="shared" si="102"/>
        <v>1</v>
      </c>
      <c r="N473" s="190">
        <f t="shared" si="102"/>
        <v>0.01</v>
      </c>
      <c r="O473" s="189" t="str">
        <f t="shared" si="102"/>
        <v>% of fuel shifted</v>
      </c>
      <c r="P473" s="186" t="s">
        <v>847</v>
      </c>
      <c r="Q473" s="189" t="str">
        <f t="shared" si="103"/>
        <v>industry-ag-main.html#fuel-switching</v>
      </c>
      <c r="R473" s="189" t="str">
        <f t="shared" si="103"/>
        <v>industry-elec-and-hydrogen.html</v>
      </c>
      <c r="S473" s="205"/>
      <c r="T473" s="184"/>
      <c r="W473" s="182" cm="1">
        <f t="array" ref="W473">IFERROR(INDEX(A$761:A$954,MATCH(H473,A$761:A$954,0),0),"Save")</f>
        <v>403</v>
      </c>
    </row>
    <row r="474" spans="1:23" x14ac:dyDescent="0.25">
      <c r="A474" s="189" t="str">
        <f t="shared" si="101"/>
        <v>Industry</v>
      </c>
      <c r="B474" s="189" t="str">
        <f t="shared" si="101"/>
        <v>Electrification + Hydrogen</v>
      </c>
      <c r="C474" s="189" t="str">
        <f t="shared" si="101"/>
        <v>Fraction of Industrial Fuel Use Shifted to Other Fuels</v>
      </c>
      <c r="D474" s="191" t="s">
        <v>766</v>
      </c>
      <c r="E474" s="184" t="s">
        <v>810</v>
      </c>
      <c r="F474" s="191" t="s">
        <v>767</v>
      </c>
      <c r="G474" s="184" t="s">
        <v>811</v>
      </c>
      <c r="H474" s="43">
        <v>404</v>
      </c>
      <c r="I474" s="184" t="s">
        <v>332</v>
      </c>
      <c r="J474" s="189" t="str">
        <f t="shared" si="102"/>
        <v>Electrification + Hydrogen</v>
      </c>
      <c r="K474" s="189" t="str">
        <f t="shared" si="102"/>
        <v>indst fuel type shifting</v>
      </c>
      <c r="L474" s="190">
        <f t="shared" si="102"/>
        <v>0</v>
      </c>
      <c r="M474" s="190">
        <f t="shared" si="102"/>
        <v>1</v>
      </c>
      <c r="N474" s="190">
        <f t="shared" si="102"/>
        <v>0.01</v>
      </c>
      <c r="O474" s="189" t="str">
        <f t="shared" si="102"/>
        <v>% of fuel shifted</v>
      </c>
      <c r="P474" s="186"/>
      <c r="Q474" s="189" t="str">
        <f t="shared" si="103"/>
        <v>industry-ag-main.html#fuel-switching</v>
      </c>
      <c r="R474" s="189" t="str">
        <f t="shared" si="103"/>
        <v>industry-elec-and-hydrogen.html</v>
      </c>
      <c r="S474" s="205"/>
      <c r="T474" s="184"/>
      <c r="W474" s="182" cm="1">
        <f t="array" ref="W474">IFERROR(INDEX(A$761:A$954,MATCH(H474,A$761:A$954,0),0),"Save")</f>
        <v>404</v>
      </c>
    </row>
    <row r="475" spans="1:23" x14ac:dyDescent="0.25">
      <c r="A475" s="189" t="str">
        <f t="shared" si="101"/>
        <v>Industry</v>
      </c>
      <c r="B475" s="189" t="str">
        <f t="shared" si="101"/>
        <v>Electrification + Hydrogen</v>
      </c>
      <c r="C475" s="189" t="str">
        <f t="shared" si="101"/>
        <v>Fraction of Industrial Fuel Use Shifted to Other Fuels</v>
      </c>
      <c r="D475" s="191" t="s">
        <v>766</v>
      </c>
      <c r="E475" s="184" t="s">
        <v>812</v>
      </c>
      <c r="F475" s="191" t="s">
        <v>767</v>
      </c>
      <c r="G475" s="184" t="s">
        <v>813</v>
      </c>
      <c r="H475" s="43">
        <v>405</v>
      </c>
      <c r="I475" s="184" t="s">
        <v>310</v>
      </c>
      <c r="J475" s="189" t="str">
        <f t="shared" si="102"/>
        <v>Electrification + Hydrogen</v>
      </c>
      <c r="K475" s="189" t="str">
        <f t="shared" si="102"/>
        <v>indst fuel type shifting</v>
      </c>
      <c r="L475" s="190">
        <f t="shared" si="102"/>
        <v>0</v>
      </c>
      <c r="M475" s="190">
        <f t="shared" si="102"/>
        <v>1</v>
      </c>
      <c r="N475" s="190">
        <f t="shared" si="102"/>
        <v>0.01</v>
      </c>
      <c r="O475" s="189" t="str">
        <f t="shared" si="102"/>
        <v>% of fuel shifted</v>
      </c>
      <c r="P475" s="186" t="s">
        <v>848</v>
      </c>
      <c r="Q475" s="189" t="str">
        <f t="shared" si="103"/>
        <v>industry-ag-main.html#fuel-switching</v>
      </c>
      <c r="R475" s="189" t="str">
        <f t="shared" si="103"/>
        <v>industry-elec-and-hydrogen.html</v>
      </c>
      <c r="S475" s="205"/>
      <c r="T475" s="184"/>
      <c r="W475" s="182" cm="1">
        <f t="array" ref="W475">IFERROR(INDEX(A$761:A$954,MATCH(H475,A$761:A$954,0),0),"Save")</f>
        <v>405</v>
      </c>
    </row>
    <row r="476" spans="1:23" x14ac:dyDescent="0.25">
      <c r="A476" s="189" t="str">
        <f t="shared" si="101"/>
        <v>Industry</v>
      </c>
      <c r="B476" s="189" t="str">
        <f t="shared" si="101"/>
        <v>Electrification + Hydrogen</v>
      </c>
      <c r="C476" s="189" t="str">
        <f t="shared" si="101"/>
        <v>Fraction of Industrial Fuel Use Shifted to Other Fuels</v>
      </c>
      <c r="D476" s="191" t="s">
        <v>766</v>
      </c>
      <c r="E476" s="184" t="s">
        <v>814</v>
      </c>
      <c r="F476" s="191" t="s">
        <v>767</v>
      </c>
      <c r="G476" s="184" t="s">
        <v>815</v>
      </c>
      <c r="H476" s="43">
        <v>406</v>
      </c>
      <c r="I476" s="184" t="s">
        <v>332</v>
      </c>
      <c r="J476" s="189" t="str">
        <f t="shared" si="102"/>
        <v>Electrification + Hydrogen</v>
      </c>
      <c r="K476" s="189" t="str">
        <f t="shared" si="102"/>
        <v>indst fuel type shifting</v>
      </c>
      <c r="L476" s="190">
        <f t="shared" si="102"/>
        <v>0</v>
      </c>
      <c r="M476" s="190">
        <f t="shared" si="102"/>
        <v>1</v>
      </c>
      <c r="N476" s="190">
        <f t="shared" si="102"/>
        <v>0.01</v>
      </c>
      <c r="O476" s="189" t="str">
        <f t="shared" si="102"/>
        <v>% of fuel shifted</v>
      </c>
      <c r="P476" s="186"/>
      <c r="Q476" s="189" t="str">
        <f t="shared" si="103"/>
        <v>industry-ag-main.html#fuel-switching</v>
      </c>
      <c r="R476" s="189" t="str">
        <f t="shared" si="103"/>
        <v>industry-elec-and-hydrogen.html</v>
      </c>
      <c r="S476" s="205"/>
      <c r="T476" s="184"/>
      <c r="W476" s="182" cm="1">
        <f t="array" ref="W476">IFERROR(INDEX(A$761:A$954,MATCH(H476,A$761:A$954,0),0),"Save")</f>
        <v>406</v>
      </c>
    </row>
    <row r="477" spans="1:23" x14ac:dyDescent="0.25">
      <c r="A477" s="189" t="str">
        <f t="shared" si="101"/>
        <v>Industry</v>
      </c>
      <c r="B477" s="189" t="str">
        <f t="shared" si="101"/>
        <v>Electrification + Hydrogen</v>
      </c>
      <c r="C477" s="189" t="str">
        <f t="shared" si="101"/>
        <v>Fraction of Industrial Fuel Use Shifted to Other Fuels</v>
      </c>
      <c r="D477" s="191" t="s">
        <v>766</v>
      </c>
      <c r="E477" s="184" t="s">
        <v>816</v>
      </c>
      <c r="F477" s="191" t="s">
        <v>767</v>
      </c>
      <c r="G477" s="184" t="s">
        <v>817</v>
      </c>
      <c r="H477" s="43">
        <v>407</v>
      </c>
      <c r="I477" s="184" t="s">
        <v>332</v>
      </c>
      <c r="J477" s="189" t="str">
        <f t="shared" si="102"/>
        <v>Electrification + Hydrogen</v>
      </c>
      <c r="K477" s="189" t="str">
        <f t="shared" si="102"/>
        <v>indst fuel type shifting</v>
      </c>
      <c r="L477" s="190">
        <f t="shared" si="102"/>
        <v>0</v>
      </c>
      <c r="M477" s="190">
        <f t="shared" si="102"/>
        <v>1</v>
      </c>
      <c r="N477" s="190">
        <f t="shared" si="102"/>
        <v>0.01</v>
      </c>
      <c r="O477" s="189" t="str">
        <f t="shared" si="102"/>
        <v>% of fuel shifted</v>
      </c>
      <c r="P477" s="186"/>
      <c r="Q477" s="189" t="str">
        <f t="shared" si="103"/>
        <v>industry-ag-main.html#fuel-switching</v>
      </c>
      <c r="R477" s="189" t="str">
        <f t="shared" si="103"/>
        <v>industry-elec-and-hydrogen.html</v>
      </c>
      <c r="S477" s="205"/>
      <c r="T477" s="184"/>
      <c r="W477" s="182" cm="1">
        <f t="array" ref="W477">IFERROR(INDEX(A$761:A$954,MATCH(H477,A$761:A$954,0),0),"Save")</f>
        <v>407</v>
      </c>
    </row>
    <row r="478" spans="1:23" x14ac:dyDescent="0.25">
      <c r="A478" s="189" t="str">
        <f t="shared" si="101"/>
        <v>Industry</v>
      </c>
      <c r="B478" s="189" t="str">
        <f t="shared" si="101"/>
        <v>Electrification + Hydrogen</v>
      </c>
      <c r="C478" s="189" t="str">
        <f t="shared" si="101"/>
        <v>Fraction of Industrial Fuel Use Shifted to Other Fuels</v>
      </c>
      <c r="D478" s="191" t="s">
        <v>766</v>
      </c>
      <c r="E478" s="184" t="s">
        <v>818</v>
      </c>
      <c r="F478" s="191" t="s">
        <v>767</v>
      </c>
      <c r="G478" s="184" t="s">
        <v>819</v>
      </c>
      <c r="H478" s="43">
        <v>408</v>
      </c>
      <c r="I478" s="184" t="s">
        <v>310</v>
      </c>
      <c r="J478" s="189" t="str">
        <f t="shared" si="102"/>
        <v>Electrification + Hydrogen</v>
      </c>
      <c r="K478" s="189" t="str">
        <f t="shared" si="102"/>
        <v>indst fuel type shifting</v>
      </c>
      <c r="L478" s="190">
        <f t="shared" si="102"/>
        <v>0</v>
      </c>
      <c r="M478" s="190">
        <f t="shared" si="102"/>
        <v>1</v>
      </c>
      <c r="N478" s="190">
        <f t="shared" si="102"/>
        <v>0.01</v>
      </c>
      <c r="O478" s="189" t="str">
        <f t="shared" si="102"/>
        <v>% of fuel shifted</v>
      </c>
      <c r="P478" s="186" t="s">
        <v>849</v>
      </c>
      <c r="Q478" s="189" t="str">
        <f t="shared" si="103"/>
        <v>industry-ag-main.html#fuel-switching</v>
      </c>
      <c r="R478" s="189" t="str">
        <f t="shared" si="103"/>
        <v>industry-elec-and-hydrogen.html</v>
      </c>
      <c r="S478" s="205"/>
      <c r="T478" s="184"/>
      <c r="W478" s="182" cm="1">
        <f t="array" ref="W478">IFERROR(INDEX(A$761:A$954,MATCH(H478,A$761:A$954,0),0),"Save")</f>
        <v>408</v>
      </c>
    </row>
    <row r="479" spans="1:23" x14ac:dyDescent="0.25">
      <c r="A479" s="189" t="str">
        <f t="shared" si="101"/>
        <v>Industry</v>
      </c>
      <c r="B479" s="189" t="str">
        <f t="shared" si="101"/>
        <v>Electrification + Hydrogen</v>
      </c>
      <c r="C479" s="189" t="str">
        <f t="shared" si="101"/>
        <v>Fraction of Industrial Fuel Use Shifted to Other Fuels</v>
      </c>
      <c r="D479" s="191" t="s">
        <v>766</v>
      </c>
      <c r="E479" s="184" t="s">
        <v>820</v>
      </c>
      <c r="F479" s="191" t="s">
        <v>767</v>
      </c>
      <c r="G479" s="184" t="s">
        <v>821</v>
      </c>
      <c r="H479" s="43">
        <v>409</v>
      </c>
      <c r="I479" s="184" t="s">
        <v>310</v>
      </c>
      <c r="J479" s="189" t="str">
        <f t="shared" si="102"/>
        <v>Electrification + Hydrogen</v>
      </c>
      <c r="K479" s="189" t="str">
        <f t="shared" si="102"/>
        <v>indst fuel type shifting</v>
      </c>
      <c r="L479" s="190">
        <f t="shared" si="102"/>
        <v>0</v>
      </c>
      <c r="M479" s="190">
        <f t="shared" si="102"/>
        <v>1</v>
      </c>
      <c r="N479" s="190">
        <f t="shared" si="102"/>
        <v>0.01</v>
      </c>
      <c r="O479" s="189" t="str">
        <f t="shared" si="102"/>
        <v>% of fuel shifted</v>
      </c>
      <c r="P479" s="186" t="s">
        <v>850</v>
      </c>
      <c r="Q479" s="189" t="str">
        <f t="shared" si="103"/>
        <v>industry-ag-main.html#fuel-switching</v>
      </c>
      <c r="R479" s="189" t="str">
        <f t="shared" si="103"/>
        <v>industry-elec-and-hydrogen.html</v>
      </c>
      <c r="S479" s="205"/>
      <c r="T479" s="184"/>
      <c r="W479" s="182" cm="1">
        <f t="array" ref="W479">IFERROR(INDEX(A$761:A$954,MATCH(H479,A$761:A$954,0),0),"Save")</f>
        <v>409</v>
      </c>
    </row>
    <row r="480" spans="1:23" x14ac:dyDescent="0.25">
      <c r="A480" s="189" t="str">
        <f t="shared" si="101"/>
        <v>Industry</v>
      </c>
      <c r="B480" s="189" t="str">
        <f t="shared" si="101"/>
        <v>Electrification + Hydrogen</v>
      </c>
      <c r="C480" s="189" t="str">
        <f t="shared" si="101"/>
        <v>Fraction of Industrial Fuel Use Shifted to Other Fuels</v>
      </c>
      <c r="D480" s="191" t="s">
        <v>766</v>
      </c>
      <c r="E480" s="184" t="s">
        <v>822</v>
      </c>
      <c r="F480" s="191" t="s">
        <v>767</v>
      </c>
      <c r="G480" s="184" t="s">
        <v>823</v>
      </c>
      <c r="H480" s="43">
        <v>410</v>
      </c>
      <c r="I480" s="184" t="s">
        <v>332</v>
      </c>
      <c r="J480" s="189" t="str">
        <f t="shared" si="102"/>
        <v>Electrification + Hydrogen</v>
      </c>
      <c r="K480" s="189" t="str">
        <f t="shared" si="102"/>
        <v>indst fuel type shifting</v>
      </c>
      <c r="L480" s="190">
        <f t="shared" si="102"/>
        <v>0</v>
      </c>
      <c r="M480" s="190">
        <f t="shared" si="102"/>
        <v>1</v>
      </c>
      <c r="N480" s="190">
        <f t="shared" si="102"/>
        <v>0.01</v>
      </c>
      <c r="O480" s="189" t="str">
        <f t="shared" si="102"/>
        <v>% of fuel shifted</v>
      </c>
      <c r="P480" s="186"/>
      <c r="Q480" s="189" t="str">
        <f t="shared" si="103"/>
        <v>industry-ag-main.html#fuel-switching</v>
      </c>
      <c r="R480" s="189" t="str">
        <f t="shared" si="103"/>
        <v>industry-elec-and-hydrogen.html</v>
      </c>
      <c r="S480" s="205"/>
      <c r="T480" s="184"/>
      <c r="W480" s="182" cm="1">
        <f t="array" ref="W480">IFERROR(INDEX(A$761:A$954,MATCH(H480,A$761:A$954,0),0),"Save")</f>
        <v>410</v>
      </c>
    </row>
    <row r="481" spans="1:23" x14ac:dyDescent="0.25">
      <c r="A481" s="189" t="str">
        <f t="shared" si="101"/>
        <v>Industry</v>
      </c>
      <c r="B481" s="189" t="str">
        <f t="shared" si="101"/>
        <v>Electrification + Hydrogen</v>
      </c>
      <c r="C481" s="189" t="str">
        <f t="shared" si="101"/>
        <v>Fraction of Industrial Fuel Use Shifted to Other Fuels</v>
      </c>
      <c r="D481" s="191" t="s">
        <v>768</v>
      </c>
      <c r="E481" s="184" t="s">
        <v>799</v>
      </c>
      <c r="F481" s="191" t="s">
        <v>769</v>
      </c>
      <c r="G481" s="184" t="s">
        <v>800</v>
      </c>
      <c r="H481" s="43">
        <v>411</v>
      </c>
      <c r="I481" s="184" t="s">
        <v>332</v>
      </c>
      <c r="J481" s="189" t="str">
        <f t="shared" si="102"/>
        <v>Electrification + Hydrogen</v>
      </c>
      <c r="K481" s="189" t="str">
        <f t="shared" si="102"/>
        <v>indst fuel type shifting</v>
      </c>
      <c r="L481" s="190">
        <f t="shared" si="102"/>
        <v>0</v>
      </c>
      <c r="M481" s="190">
        <f t="shared" si="102"/>
        <v>1</v>
      </c>
      <c r="N481" s="190">
        <f t="shared" si="102"/>
        <v>0.01</v>
      </c>
      <c r="O481" s="189" t="str">
        <f t="shared" si="102"/>
        <v>% of fuel shifted</v>
      </c>
      <c r="P481" s="186"/>
      <c r="Q481" s="189" t="str">
        <f t="shared" si="103"/>
        <v>industry-ag-main.html#fuel-switching</v>
      </c>
      <c r="R481" s="189" t="str">
        <f t="shared" si="103"/>
        <v>industry-elec-and-hydrogen.html</v>
      </c>
      <c r="S481" s="205"/>
      <c r="T481" s="184"/>
      <c r="W481" s="182" cm="1">
        <f t="array" ref="W481">IFERROR(INDEX(A$761:A$954,MATCH(H481,A$761:A$954,0),0),"Save")</f>
        <v>411</v>
      </c>
    </row>
    <row r="482" spans="1:23" x14ac:dyDescent="0.25">
      <c r="A482" s="189" t="str">
        <f t="shared" si="101"/>
        <v>Industry</v>
      </c>
      <c r="B482" s="189" t="str">
        <f t="shared" si="101"/>
        <v>Electrification + Hydrogen</v>
      </c>
      <c r="C482" s="189" t="str">
        <f t="shared" si="101"/>
        <v>Fraction of Industrial Fuel Use Shifted to Other Fuels</v>
      </c>
      <c r="D482" s="191" t="s">
        <v>768</v>
      </c>
      <c r="E482" s="184" t="s">
        <v>806</v>
      </c>
      <c r="F482" s="191" t="s">
        <v>769</v>
      </c>
      <c r="G482" s="184" t="s">
        <v>807</v>
      </c>
      <c r="H482" s="43">
        <v>412</v>
      </c>
      <c r="I482" s="184" t="s">
        <v>310</v>
      </c>
      <c r="J482" s="189" t="str">
        <f t="shared" ref="J482:O491" si="104">J$451</f>
        <v>Electrification + Hydrogen</v>
      </c>
      <c r="K482" s="189" t="str">
        <f t="shared" si="104"/>
        <v>indst fuel type shifting</v>
      </c>
      <c r="L482" s="190">
        <f t="shared" si="104"/>
        <v>0</v>
      </c>
      <c r="M482" s="190">
        <f t="shared" si="104"/>
        <v>1</v>
      </c>
      <c r="N482" s="190">
        <f t="shared" si="104"/>
        <v>0.01</v>
      </c>
      <c r="O482" s="189" t="str">
        <f t="shared" si="104"/>
        <v>% of fuel shifted</v>
      </c>
      <c r="P482" s="186" t="s">
        <v>851</v>
      </c>
      <c r="Q482" s="189" t="str">
        <f t="shared" si="103"/>
        <v>industry-ag-main.html#fuel-switching</v>
      </c>
      <c r="R482" s="189" t="str">
        <f t="shared" si="103"/>
        <v>industry-elec-and-hydrogen.html</v>
      </c>
      <c r="S482" s="205"/>
      <c r="T482" s="184"/>
      <c r="W482" s="182" cm="1">
        <f t="array" ref="W482">IFERROR(INDEX(A$761:A$954,MATCH(H482,A$761:A$954,0),0),"Save")</f>
        <v>412</v>
      </c>
    </row>
    <row r="483" spans="1:23" x14ac:dyDescent="0.25">
      <c r="A483" s="189" t="str">
        <f t="shared" si="101"/>
        <v>Industry</v>
      </c>
      <c r="B483" s="189" t="str">
        <f t="shared" si="101"/>
        <v>Electrification + Hydrogen</v>
      </c>
      <c r="C483" s="189" t="str">
        <f t="shared" si="101"/>
        <v>Fraction of Industrial Fuel Use Shifted to Other Fuels</v>
      </c>
      <c r="D483" s="191" t="s">
        <v>768</v>
      </c>
      <c r="E483" s="184" t="s">
        <v>808</v>
      </c>
      <c r="F483" s="191" t="s">
        <v>769</v>
      </c>
      <c r="G483" s="184" t="s">
        <v>809</v>
      </c>
      <c r="H483" s="43">
        <v>413</v>
      </c>
      <c r="I483" s="184" t="s">
        <v>310</v>
      </c>
      <c r="J483" s="189" t="str">
        <f t="shared" si="104"/>
        <v>Electrification + Hydrogen</v>
      </c>
      <c r="K483" s="189" t="str">
        <f t="shared" si="104"/>
        <v>indst fuel type shifting</v>
      </c>
      <c r="L483" s="190">
        <f t="shared" si="104"/>
        <v>0</v>
      </c>
      <c r="M483" s="190">
        <f t="shared" si="104"/>
        <v>1</v>
      </c>
      <c r="N483" s="190">
        <f t="shared" si="104"/>
        <v>0.01</v>
      </c>
      <c r="O483" s="189" t="str">
        <f t="shared" si="104"/>
        <v>% of fuel shifted</v>
      </c>
      <c r="P483" s="186" t="s">
        <v>852</v>
      </c>
      <c r="Q483" s="189" t="str">
        <f t="shared" si="103"/>
        <v>industry-ag-main.html#fuel-switching</v>
      </c>
      <c r="R483" s="189" t="str">
        <f t="shared" si="103"/>
        <v>industry-elec-and-hydrogen.html</v>
      </c>
      <c r="S483" s="205"/>
      <c r="T483" s="184"/>
      <c r="W483" s="182" cm="1">
        <f t="array" ref="W483">IFERROR(INDEX(A$761:A$954,MATCH(H483,A$761:A$954,0),0),"Save")</f>
        <v>413</v>
      </c>
    </row>
    <row r="484" spans="1:23" x14ac:dyDescent="0.25">
      <c r="A484" s="189" t="str">
        <f t="shared" si="101"/>
        <v>Industry</v>
      </c>
      <c r="B484" s="189" t="str">
        <f t="shared" si="101"/>
        <v>Electrification + Hydrogen</v>
      </c>
      <c r="C484" s="189" t="str">
        <f t="shared" si="101"/>
        <v>Fraction of Industrial Fuel Use Shifted to Other Fuels</v>
      </c>
      <c r="D484" s="191" t="s">
        <v>768</v>
      </c>
      <c r="E484" s="184" t="s">
        <v>810</v>
      </c>
      <c r="F484" s="191" t="s">
        <v>769</v>
      </c>
      <c r="G484" s="184" t="s">
        <v>811</v>
      </c>
      <c r="H484" s="43">
        <v>414</v>
      </c>
      <c r="I484" s="184" t="s">
        <v>332</v>
      </c>
      <c r="J484" s="189" t="str">
        <f t="shared" si="104"/>
        <v>Electrification + Hydrogen</v>
      </c>
      <c r="K484" s="189" t="str">
        <f t="shared" si="104"/>
        <v>indst fuel type shifting</v>
      </c>
      <c r="L484" s="190">
        <f t="shared" si="104"/>
        <v>0</v>
      </c>
      <c r="M484" s="190">
        <f t="shared" si="104"/>
        <v>1</v>
      </c>
      <c r="N484" s="190">
        <f t="shared" si="104"/>
        <v>0.01</v>
      </c>
      <c r="O484" s="189" t="str">
        <f t="shared" si="104"/>
        <v>% of fuel shifted</v>
      </c>
      <c r="P484" s="186"/>
      <c r="Q484" s="189" t="str">
        <f t="shared" si="103"/>
        <v>industry-ag-main.html#fuel-switching</v>
      </c>
      <c r="R484" s="189" t="str">
        <f t="shared" si="103"/>
        <v>industry-elec-and-hydrogen.html</v>
      </c>
      <c r="S484" s="205"/>
      <c r="T484" s="184"/>
      <c r="W484" s="182" cm="1">
        <f t="array" ref="W484">IFERROR(INDEX(A$761:A$954,MATCH(H484,A$761:A$954,0),0),"Save")</f>
        <v>414</v>
      </c>
    </row>
    <row r="485" spans="1:23" x14ac:dyDescent="0.25">
      <c r="A485" s="189" t="str">
        <f t="shared" si="101"/>
        <v>Industry</v>
      </c>
      <c r="B485" s="189" t="str">
        <f t="shared" si="101"/>
        <v>Electrification + Hydrogen</v>
      </c>
      <c r="C485" s="189" t="str">
        <f t="shared" si="101"/>
        <v>Fraction of Industrial Fuel Use Shifted to Other Fuels</v>
      </c>
      <c r="D485" s="191" t="s">
        <v>768</v>
      </c>
      <c r="E485" s="184" t="s">
        <v>812</v>
      </c>
      <c r="F485" s="191" t="s">
        <v>769</v>
      </c>
      <c r="G485" s="184" t="s">
        <v>813</v>
      </c>
      <c r="H485" s="43">
        <v>415</v>
      </c>
      <c r="I485" s="184" t="s">
        <v>310</v>
      </c>
      <c r="J485" s="189" t="str">
        <f t="shared" si="104"/>
        <v>Electrification + Hydrogen</v>
      </c>
      <c r="K485" s="189" t="str">
        <f t="shared" si="104"/>
        <v>indst fuel type shifting</v>
      </c>
      <c r="L485" s="190">
        <f t="shared" si="104"/>
        <v>0</v>
      </c>
      <c r="M485" s="190">
        <f t="shared" si="104"/>
        <v>1</v>
      </c>
      <c r="N485" s="190">
        <f t="shared" si="104"/>
        <v>0.01</v>
      </c>
      <c r="O485" s="189" t="str">
        <f t="shared" si="104"/>
        <v>% of fuel shifted</v>
      </c>
      <c r="P485" s="186" t="s">
        <v>853</v>
      </c>
      <c r="Q485" s="189" t="str">
        <f t="shared" si="103"/>
        <v>industry-ag-main.html#fuel-switching</v>
      </c>
      <c r="R485" s="189" t="str">
        <f t="shared" si="103"/>
        <v>industry-elec-and-hydrogen.html</v>
      </c>
      <c r="S485" s="205"/>
      <c r="T485" s="184"/>
      <c r="W485" s="182" cm="1">
        <f t="array" ref="W485">IFERROR(INDEX(A$761:A$954,MATCH(H485,A$761:A$954,0),0),"Save")</f>
        <v>415</v>
      </c>
    </row>
    <row r="486" spans="1:23" x14ac:dyDescent="0.25">
      <c r="A486" s="189" t="str">
        <f t="shared" si="101"/>
        <v>Industry</v>
      </c>
      <c r="B486" s="189" t="str">
        <f t="shared" si="101"/>
        <v>Electrification + Hydrogen</v>
      </c>
      <c r="C486" s="189" t="str">
        <f t="shared" si="101"/>
        <v>Fraction of Industrial Fuel Use Shifted to Other Fuels</v>
      </c>
      <c r="D486" s="191" t="s">
        <v>768</v>
      </c>
      <c r="E486" s="184" t="s">
        <v>814</v>
      </c>
      <c r="F486" s="191" t="s">
        <v>769</v>
      </c>
      <c r="G486" s="184" t="s">
        <v>815</v>
      </c>
      <c r="H486" s="43">
        <v>416</v>
      </c>
      <c r="I486" s="184" t="s">
        <v>332</v>
      </c>
      <c r="J486" s="189" t="str">
        <f t="shared" si="104"/>
        <v>Electrification + Hydrogen</v>
      </c>
      <c r="K486" s="189" t="str">
        <f t="shared" si="104"/>
        <v>indst fuel type shifting</v>
      </c>
      <c r="L486" s="190">
        <f t="shared" si="104"/>
        <v>0</v>
      </c>
      <c r="M486" s="190">
        <f t="shared" si="104"/>
        <v>1</v>
      </c>
      <c r="N486" s="190">
        <f t="shared" si="104"/>
        <v>0.01</v>
      </c>
      <c r="O486" s="189" t="str">
        <f t="shared" si="104"/>
        <v>% of fuel shifted</v>
      </c>
      <c r="P486" s="186"/>
      <c r="Q486" s="189" t="str">
        <f t="shared" si="103"/>
        <v>industry-ag-main.html#fuel-switching</v>
      </c>
      <c r="R486" s="189" t="str">
        <f t="shared" si="103"/>
        <v>industry-elec-and-hydrogen.html</v>
      </c>
      <c r="S486" s="205"/>
      <c r="T486" s="184"/>
      <c r="W486" s="182" cm="1">
        <f t="array" ref="W486">IFERROR(INDEX(A$761:A$954,MATCH(H486,A$761:A$954,0),0),"Save")</f>
        <v>416</v>
      </c>
    </row>
    <row r="487" spans="1:23" x14ac:dyDescent="0.25">
      <c r="A487" s="189" t="str">
        <f t="shared" si="101"/>
        <v>Industry</v>
      </c>
      <c r="B487" s="189" t="str">
        <f t="shared" si="101"/>
        <v>Electrification + Hydrogen</v>
      </c>
      <c r="C487" s="189" t="str">
        <f t="shared" si="101"/>
        <v>Fraction of Industrial Fuel Use Shifted to Other Fuels</v>
      </c>
      <c r="D487" s="191" t="s">
        <v>768</v>
      </c>
      <c r="E487" s="184" t="s">
        <v>816</v>
      </c>
      <c r="F487" s="191" t="s">
        <v>769</v>
      </c>
      <c r="G487" s="184" t="s">
        <v>817</v>
      </c>
      <c r="H487" s="43">
        <v>417</v>
      </c>
      <c r="I487" s="184" t="s">
        <v>332</v>
      </c>
      <c r="J487" s="189" t="str">
        <f t="shared" si="104"/>
        <v>Electrification + Hydrogen</v>
      </c>
      <c r="K487" s="189" t="str">
        <f t="shared" si="104"/>
        <v>indst fuel type shifting</v>
      </c>
      <c r="L487" s="190">
        <f t="shared" si="104"/>
        <v>0</v>
      </c>
      <c r="M487" s="190">
        <f t="shared" si="104"/>
        <v>1</v>
      </c>
      <c r="N487" s="190">
        <f t="shared" si="104"/>
        <v>0.01</v>
      </c>
      <c r="O487" s="189" t="str">
        <f t="shared" si="104"/>
        <v>% of fuel shifted</v>
      </c>
      <c r="P487" s="186"/>
      <c r="Q487" s="189" t="str">
        <f t="shared" si="103"/>
        <v>industry-ag-main.html#fuel-switching</v>
      </c>
      <c r="R487" s="189" t="str">
        <f t="shared" si="103"/>
        <v>industry-elec-and-hydrogen.html</v>
      </c>
      <c r="S487" s="205"/>
      <c r="T487" s="184"/>
      <c r="W487" s="182" cm="1">
        <f t="array" ref="W487">IFERROR(INDEX(A$761:A$954,MATCH(H487,A$761:A$954,0),0),"Save")</f>
        <v>417</v>
      </c>
    </row>
    <row r="488" spans="1:23" x14ac:dyDescent="0.25">
      <c r="A488" s="189" t="str">
        <f t="shared" si="101"/>
        <v>Industry</v>
      </c>
      <c r="B488" s="189" t="str">
        <f t="shared" si="101"/>
        <v>Electrification + Hydrogen</v>
      </c>
      <c r="C488" s="189" t="str">
        <f t="shared" si="101"/>
        <v>Fraction of Industrial Fuel Use Shifted to Other Fuels</v>
      </c>
      <c r="D488" s="191" t="s">
        <v>768</v>
      </c>
      <c r="E488" s="184" t="s">
        <v>818</v>
      </c>
      <c r="F488" s="191" t="s">
        <v>769</v>
      </c>
      <c r="G488" s="184" t="s">
        <v>819</v>
      </c>
      <c r="H488" s="43">
        <v>418</v>
      </c>
      <c r="I488" s="184" t="s">
        <v>310</v>
      </c>
      <c r="J488" s="189" t="str">
        <f t="shared" si="104"/>
        <v>Electrification + Hydrogen</v>
      </c>
      <c r="K488" s="189" t="str">
        <f t="shared" si="104"/>
        <v>indst fuel type shifting</v>
      </c>
      <c r="L488" s="190">
        <f t="shared" si="104"/>
        <v>0</v>
      </c>
      <c r="M488" s="190">
        <f t="shared" si="104"/>
        <v>1</v>
      </c>
      <c r="N488" s="190">
        <f t="shared" si="104"/>
        <v>0.01</v>
      </c>
      <c r="O488" s="189" t="str">
        <f t="shared" si="104"/>
        <v>% of fuel shifted</v>
      </c>
      <c r="P488" s="186" t="s">
        <v>854</v>
      </c>
      <c r="Q488" s="189" t="str">
        <f t="shared" si="103"/>
        <v>industry-ag-main.html#fuel-switching</v>
      </c>
      <c r="R488" s="189" t="str">
        <f t="shared" si="103"/>
        <v>industry-elec-and-hydrogen.html</v>
      </c>
      <c r="S488" s="205"/>
      <c r="T488" s="184"/>
      <c r="W488" s="182" cm="1">
        <f t="array" ref="W488">IFERROR(INDEX(A$761:A$954,MATCH(H488,A$761:A$954,0),0),"Save")</f>
        <v>418</v>
      </c>
    </row>
    <row r="489" spans="1:23" x14ac:dyDescent="0.25">
      <c r="A489" s="189" t="str">
        <f t="shared" si="101"/>
        <v>Industry</v>
      </c>
      <c r="B489" s="189" t="str">
        <f t="shared" si="101"/>
        <v>Electrification + Hydrogen</v>
      </c>
      <c r="C489" s="189" t="str">
        <f t="shared" si="101"/>
        <v>Fraction of Industrial Fuel Use Shifted to Other Fuels</v>
      </c>
      <c r="D489" s="191" t="s">
        <v>768</v>
      </c>
      <c r="E489" s="184" t="s">
        <v>820</v>
      </c>
      <c r="F489" s="191" t="s">
        <v>769</v>
      </c>
      <c r="G489" s="184" t="s">
        <v>821</v>
      </c>
      <c r="H489" s="43">
        <v>419</v>
      </c>
      <c r="I489" s="184" t="s">
        <v>310</v>
      </c>
      <c r="J489" s="189" t="str">
        <f t="shared" si="104"/>
        <v>Electrification + Hydrogen</v>
      </c>
      <c r="K489" s="189" t="str">
        <f t="shared" si="104"/>
        <v>indst fuel type shifting</v>
      </c>
      <c r="L489" s="190">
        <f t="shared" si="104"/>
        <v>0</v>
      </c>
      <c r="M489" s="190">
        <f t="shared" si="104"/>
        <v>1</v>
      </c>
      <c r="N489" s="190">
        <f t="shared" si="104"/>
        <v>0.01</v>
      </c>
      <c r="O489" s="189" t="str">
        <f t="shared" si="104"/>
        <v>% of fuel shifted</v>
      </c>
      <c r="P489" s="186" t="s">
        <v>855</v>
      </c>
      <c r="Q489" s="189" t="str">
        <f t="shared" si="103"/>
        <v>industry-ag-main.html#fuel-switching</v>
      </c>
      <c r="R489" s="189" t="str">
        <f t="shared" si="103"/>
        <v>industry-elec-and-hydrogen.html</v>
      </c>
      <c r="S489" s="205"/>
      <c r="T489" s="184"/>
      <c r="W489" s="182" cm="1">
        <f t="array" ref="W489">IFERROR(INDEX(A$761:A$954,MATCH(H489,A$761:A$954,0),0),"Save")</f>
        <v>419</v>
      </c>
    </row>
    <row r="490" spans="1:23" x14ac:dyDescent="0.25">
      <c r="A490" s="189" t="str">
        <f t="shared" si="101"/>
        <v>Industry</v>
      </c>
      <c r="B490" s="189" t="str">
        <f t="shared" si="101"/>
        <v>Electrification + Hydrogen</v>
      </c>
      <c r="C490" s="189" t="str">
        <f t="shared" si="101"/>
        <v>Fraction of Industrial Fuel Use Shifted to Other Fuels</v>
      </c>
      <c r="D490" s="191" t="s">
        <v>768</v>
      </c>
      <c r="E490" s="184" t="s">
        <v>822</v>
      </c>
      <c r="F490" s="191" t="s">
        <v>769</v>
      </c>
      <c r="G490" s="184" t="s">
        <v>823</v>
      </c>
      <c r="H490" s="43">
        <v>420</v>
      </c>
      <c r="I490" s="184" t="s">
        <v>332</v>
      </c>
      <c r="J490" s="189" t="str">
        <f t="shared" si="104"/>
        <v>Electrification + Hydrogen</v>
      </c>
      <c r="K490" s="189" t="str">
        <f t="shared" si="104"/>
        <v>indst fuel type shifting</v>
      </c>
      <c r="L490" s="190">
        <f t="shared" si="104"/>
        <v>0</v>
      </c>
      <c r="M490" s="190">
        <f t="shared" si="104"/>
        <v>1</v>
      </c>
      <c r="N490" s="190">
        <f t="shared" si="104"/>
        <v>0.01</v>
      </c>
      <c r="O490" s="189" t="str">
        <f t="shared" si="104"/>
        <v>% of fuel shifted</v>
      </c>
      <c r="P490" s="186"/>
      <c r="Q490" s="189" t="str">
        <f t="shared" si="103"/>
        <v>industry-ag-main.html#fuel-switching</v>
      </c>
      <c r="R490" s="189" t="str">
        <f t="shared" si="103"/>
        <v>industry-elec-and-hydrogen.html</v>
      </c>
      <c r="S490" s="205"/>
      <c r="T490" s="184"/>
      <c r="W490" s="182" cm="1">
        <f t="array" ref="W490">IFERROR(INDEX(A$761:A$954,MATCH(H490,A$761:A$954,0),0),"Save")</f>
        <v>420</v>
      </c>
    </row>
    <row r="491" spans="1:23" x14ac:dyDescent="0.25">
      <c r="A491" s="189" t="str">
        <f t="shared" si="101"/>
        <v>Industry</v>
      </c>
      <c r="B491" s="189" t="str">
        <f t="shared" si="101"/>
        <v>Electrification + Hydrogen</v>
      </c>
      <c r="C491" s="189" t="str">
        <f t="shared" si="101"/>
        <v>Fraction of Industrial Fuel Use Shifted to Other Fuels</v>
      </c>
      <c r="D491" s="191" t="s">
        <v>770</v>
      </c>
      <c r="E491" s="184" t="s">
        <v>799</v>
      </c>
      <c r="F491" s="184" t="s">
        <v>771</v>
      </c>
      <c r="G491" s="184" t="s">
        <v>800</v>
      </c>
      <c r="H491" s="43">
        <v>421</v>
      </c>
      <c r="I491" s="184" t="s">
        <v>332</v>
      </c>
      <c r="J491" s="189" t="str">
        <f t="shared" si="104"/>
        <v>Electrification + Hydrogen</v>
      </c>
      <c r="K491" s="189" t="str">
        <f t="shared" si="104"/>
        <v>indst fuel type shifting</v>
      </c>
      <c r="L491" s="190">
        <f t="shared" si="104"/>
        <v>0</v>
      </c>
      <c r="M491" s="190">
        <f t="shared" si="104"/>
        <v>1</v>
      </c>
      <c r="N491" s="190">
        <f t="shared" si="104"/>
        <v>0.01</v>
      </c>
      <c r="O491" s="189" t="str">
        <f t="shared" si="104"/>
        <v>% of fuel shifted</v>
      </c>
      <c r="P491" s="186"/>
      <c r="Q491" s="189" t="str">
        <f t="shared" si="103"/>
        <v>industry-ag-main.html#fuel-switching</v>
      </c>
      <c r="R491" s="189" t="str">
        <f t="shared" si="103"/>
        <v>industry-elec-and-hydrogen.html</v>
      </c>
      <c r="S491" s="205"/>
      <c r="T491" s="184"/>
      <c r="W491" s="182" cm="1">
        <f t="array" ref="W491">IFERROR(INDEX(A$761:A$954,MATCH(H491,A$761:A$954,0),0),"Save")</f>
        <v>421</v>
      </c>
    </row>
    <row r="492" spans="1:23" x14ac:dyDescent="0.25">
      <c r="A492" s="189" t="str">
        <f t="shared" ref="A492:C511" si="105">A$451</f>
        <v>Industry</v>
      </c>
      <c r="B492" s="189" t="str">
        <f t="shared" si="105"/>
        <v>Electrification + Hydrogen</v>
      </c>
      <c r="C492" s="189" t="str">
        <f t="shared" si="105"/>
        <v>Fraction of Industrial Fuel Use Shifted to Other Fuels</v>
      </c>
      <c r="D492" s="191" t="s">
        <v>770</v>
      </c>
      <c r="E492" s="184" t="s">
        <v>806</v>
      </c>
      <c r="F492" s="184" t="s">
        <v>771</v>
      </c>
      <c r="G492" s="184" t="s">
        <v>807</v>
      </c>
      <c r="H492" s="43">
        <v>422</v>
      </c>
      <c r="I492" s="184" t="s">
        <v>310</v>
      </c>
      <c r="J492" s="189" t="str">
        <f t="shared" ref="J492:O501" si="106">J$451</f>
        <v>Electrification + Hydrogen</v>
      </c>
      <c r="K492" s="189" t="str">
        <f t="shared" si="106"/>
        <v>indst fuel type shifting</v>
      </c>
      <c r="L492" s="190">
        <f t="shared" si="106"/>
        <v>0</v>
      </c>
      <c r="M492" s="190">
        <f t="shared" si="106"/>
        <v>1</v>
      </c>
      <c r="N492" s="190">
        <f t="shared" si="106"/>
        <v>0.01</v>
      </c>
      <c r="O492" s="189" t="str">
        <f t="shared" si="106"/>
        <v>% of fuel shifted</v>
      </c>
      <c r="P492" s="186" t="s">
        <v>856</v>
      </c>
      <c r="Q492" s="189" t="str">
        <f t="shared" ref="Q492:R511" si="107">Q$451</f>
        <v>industry-ag-main.html#fuel-switching</v>
      </c>
      <c r="R492" s="189" t="str">
        <f t="shared" si="107"/>
        <v>industry-elec-and-hydrogen.html</v>
      </c>
      <c r="S492" s="205"/>
      <c r="T492" s="184"/>
      <c r="W492" s="182" cm="1">
        <f t="array" ref="W492">IFERROR(INDEX(A$761:A$954,MATCH(H492,A$761:A$954,0),0),"Save")</f>
        <v>422</v>
      </c>
    </row>
    <row r="493" spans="1:23" x14ac:dyDescent="0.25">
      <c r="A493" s="189" t="str">
        <f t="shared" si="105"/>
        <v>Industry</v>
      </c>
      <c r="B493" s="189" t="str">
        <f t="shared" si="105"/>
        <v>Electrification + Hydrogen</v>
      </c>
      <c r="C493" s="189" t="str">
        <f t="shared" si="105"/>
        <v>Fraction of Industrial Fuel Use Shifted to Other Fuels</v>
      </c>
      <c r="D493" s="191" t="s">
        <v>770</v>
      </c>
      <c r="E493" s="184" t="s">
        <v>808</v>
      </c>
      <c r="F493" s="184" t="s">
        <v>771</v>
      </c>
      <c r="G493" s="184" t="s">
        <v>809</v>
      </c>
      <c r="H493" s="43">
        <v>423</v>
      </c>
      <c r="I493" s="184" t="s">
        <v>310</v>
      </c>
      <c r="J493" s="189" t="str">
        <f t="shared" si="106"/>
        <v>Electrification + Hydrogen</v>
      </c>
      <c r="K493" s="189" t="str">
        <f t="shared" si="106"/>
        <v>indst fuel type shifting</v>
      </c>
      <c r="L493" s="190">
        <f t="shared" si="106"/>
        <v>0</v>
      </c>
      <c r="M493" s="190">
        <f t="shared" si="106"/>
        <v>1</v>
      </c>
      <c r="N493" s="190">
        <f t="shared" si="106"/>
        <v>0.01</v>
      </c>
      <c r="O493" s="189" t="str">
        <f t="shared" si="106"/>
        <v>% of fuel shifted</v>
      </c>
      <c r="P493" s="186" t="s">
        <v>857</v>
      </c>
      <c r="Q493" s="189" t="str">
        <f t="shared" si="107"/>
        <v>industry-ag-main.html#fuel-switching</v>
      </c>
      <c r="R493" s="189" t="str">
        <f t="shared" si="107"/>
        <v>industry-elec-and-hydrogen.html</v>
      </c>
      <c r="S493" s="205"/>
      <c r="T493" s="184"/>
      <c r="W493" s="182" cm="1">
        <f t="array" ref="W493">IFERROR(INDEX(A$761:A$954,MATCH(H493,A$761:A$954,0),0),"Save")</f>
        <v>423</v>
      </c>
    </row>
    <row r="494" spans="1:23" x14ac:dyDescent="0.25">
      <c r="A494" s="189" t="str">
        <f t="shared" si="105"/>
        <v>Industry</v>
      </c>
      <c r="B494" s="189" t="str">
        <f t="shared" si="105"/>
        <v>Electrification + Hydrogen</v>
      </c>
      <c r="C494" s="189" t="str">
        <f t="shared" si="105"/>
        <v>Fraction of Industrial Fuel Use Shifted to Other Fuels</v>
      </c>
      <c r="D494" s="191" t="s">
        <v>770</v>
      </c>
      <c r="E494" s="184" t="s">
        <v>810</v>
      </c>
      <c r="F494" s="184" t="s">
        <v>771</v>
      </c>
      <c r="G494" s="184" t="s">
        <v>811</v>
      </c>
      <c r="H494" s="43">
        <v>424</v>
      </c>
      <c r="I494" s="184" t="s">
        <v>332</v>
      </c>
      <c r="J494" s="189" t="str">
        <f t="shared" si="106"/>
        <v>Electrification + Hydrogen</v>
      </c>
      <c r="K494" s="189" t="str">
        <f t="shared" si="106"/>
        <v>indst fuel type shifting</v>
      </c>
      <c r="L494" s="190">
        <f t="shared" si="106"/>
        <v>0</v>
      </c>
      <c r="M494" s="190">
        <f t="shared" si="106"/>
        <v>1</v>
      </c>
      <c r="N494" s="190">
        <f t="shared" si="106"/>
        <v>0.01</v>
      </c>
      <c r="O494" s="189" t="str">
        <f t="shared" si="106"/>
        <v>% of fuel shifted</v>
      </c>
      <c r="P494" s="186"/>
      <c r="Q494" s="189" t="str">
        <f t="shared" si="107"/>
        <v>industry-ag-main.html#fuel-switching</v>
      </c>
      <c r="R494" s="189" t="str">
        <f t="shared" si="107"/>
        <v>industry-elec-and-hydrogen.html</v>
      </c>
      <c r="S494" s="205"/>
      <c r="T494" s="184"/>
      <c r="W494" s="182" cm="1">
        <f t="array" ref="W494">IFERROR(INDEX(A$761:A$954,MATCH(H494,A$761:A$954,0),0),"Save")</f>
        <v>424</v>
      </c>
    </row>
    <row r="495" spans="1:23" x14ac:dyDescent="0.25">
      <c r="A495" s="189" t="str">
        <f t="shared" si="105"/>
        <v>Industry</v>
      </c>
      <c r="B495" s="189" t="str">
        <f t="shared" si="105"/>
        <v>Electrification + Hydrogen</v>
      </c>
      <c r="C495" s="189" t="str">
        <f t="shared" si="105"/>
        <v>Fraction of Industrial Fuel Use Shifted to Other Fuels</v>
      </c>
      <c r="D495" s="191" t="s">
        <v>770</v>
      </c>
      <c r="E495" s="184" t="s">
        <v>812</v>
      </c>
      <c r="F495" s="184" t="s">
        <v>771</v>
      </c>
      <c r="G495" s="184" t="s">
        <v>813</v>
      </c>
      <c r="H495" s="43">
        <v>425</v>
      </c>
      <c r="I495" s="184" t="s">
        <v>310</v>
      </c>
      <c r="J495" s="189" t="str">
        <f t="shared" si="106"/>
        <v>Electrification + Hydrogen</v>
      </c>
      <c r="K495" s="189" t="str">
        <f t="shared" si="106"/>
        <v>indst fuel type shifting</v>
      </c>
      <c r="L495" s="190">
        <f t="shared" si="106"/>
        <v>0</v>
      </c>
      <c r="M495" s="190">
        <f t="shared" si="106"/>
        <v>1</v>
      </c>
      <c r="N495" s="190">
        <f t="shared" si="106"/>
        <v>0.01</v>
      </c>
      <c r="O495" s="189" t="str">
        <f t="shared" si="106"/>
        <v>% of fuel shifted</v>
      </c>
      <c r="P495" s="186" t="s">
        <v>858</v>
      </c>
      <c r="Q495" s="189" t="str">
        <f t="shared" si="107"/>
        <v>industry-ag-main.html#fuel-switching</v>
      </c>
      <c r="R495" s="189" t="str">
        <f t="shared" si="107"/>
        <v>industry-elec-and-hydrogen.html</v>
      </c>
      <c r="S495" s="205"/>
      <c r="T495" s="184"/>
      <c r="W495" s="182" cm="1">
        <f t="array" ref="W495">IFERROR(INDEX(A$761:A$954,MATCH(H495,A$761:A$954,0),0),"Save")</f>
        <v>425</v>
      </c>
    </row>
    <row r="496" spans="1:23" x14ac:dyDescent="0.25">
      <c r="A496" s="189" t="str">
        <f t="shared" si="105"/>
        <v>Industry</v>
      </c>
      <c r="B496" s="189" t="str">
        <f t="shared" si="105"/>
        <v>Electrification + Hydrogen</v>
      </c>
      <c r="C496" s="189" t="str">
        <f t="shared" si="105"/>
        <v>Fraction of Industrial Fuel Use Shifted to Other Fuels</v>
      </c>
      <c r="D496" s="191" t="s">
        <v>770</v>
      </c>
      <c r="E496" s="184" t="s">
        <v>814</v>
      </c>
      <c r="F496" s="184" t="s">
        <v>771</v>
      </c>
      <c r="G496" s="184" t="s">
        <v>815</v>
      </c>
      <c r="H496" s="43">
        <v>426</v>
      </c>
      <c r="I496" s="184" t="s">
        <v>332</v>
      </c>
      <c r="J496" s="189" t="str">
        <f t="shared" si="106"/>
        <v>Electrification + Hydrogen</v>
      </c>
      <c r="K496" s="189" t="str">
        <f t="shared" si="106"/>
        <v>indst fuel type shifting</v>
      </c>
      <c r="L496" s="190">
        <f t="shared" si="106"/>
        <v>0</v>
      </c>
      <c r="M496" s="190">
        <f t="shared" si="106"/>
        <v>1</v>
      </c>
      <c r="N496" s="190">
        <f t="shared" si="106"/>
        <v>0.01</v>
      </c>
      <c r="O496" s="189" t="str">
        <f t="shared" si="106"/>
        <v>% of fuel shifted</v>
      </c>
      <c r="P496" s="186"/>
      <c r="Q496" s="189" t="str">
        <f t="shared" si="107"/>
        <v>industry-ag-main.html#fuel-switching</v>
      </c>
      <c r="R496" s="189" t="str">
        <f t="shared" si="107"/>
        <v>industry-elec-and-hydrogen.html</v>
      </c>
      <c r="S496" s="205"/>
      <c r="T496" s="184"/>
      <c r="W496" s="182" cm="1">
        <f t="array" ref="W496">IFERROR(INDEX(A$761:A$954,MATCH(H496,A$761:A$954,0),0),"Save")</f>
        <v>426</v>
      </c>
    </row>
    <row r="497" spans="1:23" x14ac:dyDescent="0.25">
      <c r="A497" s="189" t="str">
        <f t="shared" si="105"/>
        <v>Industry</v>
      </c>
      <c r="B497" s="189" t="str">
        <f t="shared" si="105"/>
        <v>Electrification + Hydrogen</v>
      </c>
      <c r="C497" s="189" t="str">
        <f t="shared" si="105"/>
        <v>Fraction of Industrial Fuel Use Shifted to Other Fuels</v>
      </c>
      <c r="D497" s="191" t="s">
        <v>770</v>
      </c>
      <c r="E497" s="184" t="s">
        <v>816</v>
      </c>
      <c r="F497" s="184" t="s">
        <v>771</v>
      </c>
      <c r="G497" s="184" t="s">
        <v>817</v>
      </c>
      <c r="H497" s="43">
        <v>427</v>
      </c>
      <c r="I497" s="184" t="s">
        <v>332</v>
      </c>
      <c r="J497" s="189" t="str">
        <f t="shared" si="106"/>
        <v>Electrification + Hydrogen</v>
      </c>
      <c r="K497" s="189" t="str">
        <f t="shared" si="106"/>
        <v>indst fuel type shifting</v>
      </c>
      <c r="L497" s="190">
        <f t="shared" si="106"/>
        <v>0</v>
      </c>
      <c r="M497" s="190">
        <f t="shared" si="106"/>
        <v>1</v>
      </c>
      <c r="N497" s="190">
        <f t="shared" si="106"/>
        <v>0.01</v>
      </c>
      <c r="O497" s="189" t="str">
        <f t="shared" si="106"/>
        <v>% of fuel shifted</v>
      </c>
      <c r="P497" s="186"/>
      <c r="Q497" s="189" t="str">
        <f t="shared" si="107"/>
        <v>industry-ag-main.html#fuel-switching</v>
      </c>
      <c r="R497" s="189" t="str">
        <f t="shared" si="107"/>
        <v>industry-elec-and-hydrogen.html</v>
      </c>
      <c r="S497" s="205"/>
      <c r="T497" s="184"/>
      <c r="W497" s="182" cm="1">
        <f t="array" ref="W497">IFERROR(INDEX(A$761:A$954,MATCH(H497,A$761:A$954,0),0),"Save")</f>
        <v>427</v>
      </c>
    </row>
    <row r="498" spans="1:23" x14ac:dyDescent="0.25">
      <c r="A498" s="189" t="str">
        <f t="shared" si="105"/>
        <v>Industry</v>
      </c>
      <c r="B498" s="189" t="str">
        <f t="shared" si="105"/>
        <v>Electrification + Hydrogen</v>
      </c>
      <c r="C498" s="189" t="str">
        <f t="shared" si="105"/>
        <v>Fraction of Industrial Fuel Use Shifted to Other Fuels</v>
      </c>
      <c r="D498" s="191" t="s">
        <v>770</v>
      </c>
      <c r="E498" s="184" t="s">
        <v>818</v>
      </c>
      <c r="F498" s="184" t="s">
        <v>771</v>
      </c>
      <c r="G498" s="184" t="s">
        <v>819</v>
      </c>
      <c r="H498" s="43">
        <v>428</v>
      </c>
      <c r="I498" s="184" t="s">
        <v>310</v>
      </c>
      <c r="J498" s="189" t="str">
        <f t="shared" si="106"/>
        <v>Electrification + Hydrogen</v>
      </c>
      <c r="K498" s="189" t="str">
        <f t="shared" si="106"/>
        <v>indst fuel type shifting</v>
      </c>
      <c r="L498" s="190">
        <f t="shared" si="106"/>
        <v>0</v>
      </c>
      <c r="M498" s="190">
        <f t="shared" si="106"/>
        <v>1</v>
      </c>
      <c r="N498" s="190">
        <f t="shared" si="106"/>
        <v>0.01</v>
      </c>
      <c r="O498" s="189" t="str">
        <f t="shared" si="106"/>
        <v>% of fuel shifted</v>
      </c>
      <c r="P498" s="186" t="s">
        <v>859</v>
      </c>
      <c r="Q498" s="189" t="str">
        <f t="shared" si="107"/>
        <v>industry-ag-main.html#fuel-switching</v>
      </c>
      <c r="R498" s="189" t="str">
        <f t="shared" si="107"/>
        <v>industry-elec-and-hydrogen.html</v>
      </c>
      <c r="S498" s="205"/>
      <c r="T498" s="184"/>
      <c r="W498" s="182" cm="1">
        <f t="array" ref="W498">IFERROR(INDEX(A$761:A$954,MATCH(H498,A$761:A$954,0),0),"Save")</f>
        <v>428</v>
      </c>
    </row>
    <row r="499" spans="1:23" x14ac:dyDescent="0.25">
      <c r="A499" s="189" t="str">
        <f t="shared" si="105"/>
        <v>Industry</v>
      </c>
      <c r="B499" s="189" t="str">
        <f t="shared" si="105"/>
        <v>Electrification + Hydrogen</v>
      </c>
      <c r="C499" s="189" t="str">
        <f t="shared" si="105"/>
        <v>Fraction of Industrial Fuel Use Shifted to Other Fuels</v>
      </c>
      <c r="D499" s="191" t="s">
        <v>770</v>
      </c>
      <c r="E499" s="184" t="s">
        <v>820</v>
      </c>
      <c r="F499" s="184" t="s">
        <v>771</v>
      </c>
      <c r="G499" s="184" t="s">
        <v>821</v>
      </c>
      <c r="H499" s="43">
        <v>464</v>
      </c>
      <c r="I499" s="184" t="s">
        <v>332</v>
      </c>
      <c r="J499" s="189" t="str">
        <f t="shared" si="106"/>
        <v>Electrification + Hydrogen</v>
      </c>
      <c r="K499" s="189" t="str">
        <f t="shared" si="106"/>
        <v>indst fuel type shifting</v>
      </c>
      <c r="L499" s="190">
        <f t="shared" si="106"/>
        <v>0</v>
      </c>
      <c r="M499" s="190">
        <f t="shared" si="106"/>
        <v>1</v>
      </c>
      <c r="N499" s="190">
        <f t="shared" si="106"/>
        <v>0.01</v>
      </c>
      <c r="O499" s="189" t="str">
        <f t="shared" si="106"/>
        <v>% of fuel shifted</v>
      </c>
      <c r="P499" s="186"/>
      <c r="Q499" s="189" t="str">
        <f t="shared" si="107"/>
        <v>industry-ag-main.html#fuel-switching</v>
      </c>
      <c r="R499" s="189" t="str">
        <f t="shared" si="107"/>
        <v>industry-elec-and-hydrogen.html</v>
      </c>
      <c r="S499" s="205"/>
      <c r="T499" s="184"/>
      <c r="W499" s="182" cm="1">
        <f t="array" ref="W499">IFERROR(INDEX(A$761:A$954,MATCH(H499,A$761:A$954,0),0),"Save")</f>
        <v>464</v>
      </c>
    </row>
    <row r="500" spans="1:23" x14ac:dyDescent="0.25">
      <c r="A500" s="189" t="str">
        <f t="shared" si="105"/>
        <v>Industry</v>
      </c>
      <c r="B500" s="189" t="str">
        <f t="shared" si="105"/>
        <v>Electrification + Hydrogen</v>
      </c>
      <c r="C500" s="189" t="str">
        <f t="shared" si="105"/>
        <v>Fraction of Industrial Fuel Use Shifted to Other Fuels</v>
      </c>
      <c r="D500" s="191" t="s">
        <v>770</v>
      </c>
      <c r="E500" s="184" t="s">
        <v>822</v>
      </c>
      <c r="F500" s="184" t="s">
        <v>771</v>
      </c>
      <c r="G500" s="184" t="s">
        <v>823</v>
      </c>
      <c r="H500" s="43">
        <v>465</v>
      </c>
      <c r="I500" s="184" t="s">
        <v>332</v>
      </c>
      <c r="J500" s="189" t="str">
        <f t="shared" si="106"/>
        <v>Electrification + Hydrogen</v>
      </c>
      <c r="K500" s="189" t="str">
        <f t="shared" si="106"/>
        <v>indst fuel type shifting</v>
      </c>
      <c r="L500" s="190">
        <f t="shared" si="106"/>
        <v>0</v>
      </c>
      <c r="M500" s="190">
        <f t="shared" si="106"/>
        <v>1</v>
      </c>
      <c r="N500" s="190">
        <f t="shared" si="106"/>
        <v>0.01</v>
      </c>
      <c r="O500" s="189" t="str">
        <f t="shared" si="106"/>
        <v>% of fuel shifted</v>
      </c>
      <c r="P500" s="186"/>
      <c r="Q500" s="189" t="str">
        <f t="shared" si="107"/>
        <v>industry-ag-main.html#fuel-switching</v>
      </c>
      <c r="R500" s="189" t="str">
        <f t="shared" si="107"/>
        <v>industry-elec-and-hydrogen.html</v>
      </c>
      <c r="S500" s="205"/>
      <c r="T500" s="184"/>
      <c r="W500" s="182" cm="1">
        <f t="array" ref="W500">IFERROR(INDEX(A$761:A$954,MATCH(H500,A$761:A$954,0),0),"Save")</f>
        <v>465</v>
      </c>
    </row>
    <row r="501" spans="1:23" x14ac:dyDescent="0.25">
      <c r="A501" s="189" t="str">
        <f t="shared" si="105"/>
        <v>Industry</v>
      </c>
      <c r="B501" s="189" t="str">
        <f t="shared" si="105"/>
        <v>Electrification + Hydrogen</v>
      </c>
      <c r="C501" s="189" t="str">
        <f t="shared" si="105"/>
        <v>Fraction of Industrial Fuel Use Shifted to Other Fuels</v>
      </c>
      <c r="D501" s="191" t="s">
        <v>772</v>
      </c>
      <c r="E501" s="184" t="s">
        <v>799</v>
      </c>
      <c r="F501" s="191" t="s">
        <v>773</v>
      </c>
      <c r="G501" s="184" t="s">
        <v>800</v>
      </c>
      <c r="H501" s="43">
        <v>466</v>
      </c>
      <c r="I501" s="184" t="s">
        <v>332</v>
      </c>
      <c r="J501" s="189" t="str">
        <f t="shared" si="106"/>
        <v>Electrification + Hydrogen</v>
      </c>
      <c r="K501" s="189" t="str">
        <f t="shared" si="106"/>
        <v>indst fuel type shifting</v>
      </c>
      <c r="L501" s="190">
        <f t="shared" si="106"/>
        <v>0</v>
      </c>
      <c r="M501" s="190">
        <f t="shared" si="106"/>
        <v>1</v>
      </c>
      <c r="N501" s="190">
        <f t="shared" si="106"/>
        <v>0.01</v>
      </c>
      <c r="O501" s="189" t="str">
        <f t="shared" si="106"/>
        <v>% of fuel shifted</v>
      </c>
      <c r="P501" s="186"/>
      <c r="Q501" s="189" t="str">
        <f t="shared" si="107"/>
        <v>industry-ag-main.html#fuel-switching</v>
      </c>
      <c r="R501" s="189" t="str">
        <f t="shared" si="107"/>
        <v>industry-elec-and-hydrogen.html</v>
      </c>
      <c r="S501" s="205"/>
      <c r="T501" s="184"/>
      <c r="W501" s="182" cm="1">
        <f t="array" ref="W501">IFERROR(INDEX(A$761:A$954,MATCH(H501,A$761:A$954,0),0),"Save")</f>
        <v>466</v>
      </c>
    </row>
    <row r="502" spans="1:23" x14ac:dyDescent="0.25">
      <c r="A502" s="189" t="str">
        <f t="shared" si="105"/>
        <v>Industry</v>
      </c>
      <c r="B502" s="189" t="str">
        <f t="shared" si="105"/>
        <v>Electrification + Hydrogen</v>
      </c>
      <c r="C502" s="189" t="str">
        <f t="shared" si="105"/>
        <v>Fraction of Industrial Fuel Use Shifted to Other Fuels</v>
      </c>
      <c r="D502" s="191" t="s">
        <v>772</v>
      </c>
      <c r="E502" s="184" t="s">
        <v>806</v>
      </c>
      <c r="F502" s="191" t="s">
        <v>773</v>
      </c>
      <c r="G502" s="184" t="s">
        <v>807</v>
      </c>
      <c r="H502" s="43">
        <v>467</v>
      </c>
      <c r="I502" s="184" t="s">
        <v>332</v>
      </c>
      <c r="J502" s="189" t="str">
        <f t="shared" ref="J502:O511" si="108">J$451</f>
        <v>Electrification + Hydrogen</v>
      </c>
      <c r="K502" s="189" t="str">
        <f t="shared" si="108"/>
        <v>indst fuel type shifting</v>
      </c>
      <c r="L502" s="190">
        <f t="shared" si="108"/>
        <v>0</v>
      </c>
      <c r="M502" s="190">
        <f t="shared" si="108"/>
        <v>1</v>
      </c>
      <c r="N502" s="190">
        <f t="shared" si="108"/>
        <v>0.01</v>
      </c>
      <c r="O502" s="189" t="str">
        <f t="shared" si="108"/>
        <v>% of fuel shifted</v>
      </c>
      <c r="P502" s="186"/>
      <c r="Q502" s="189" t="str">
        <f t="shared" si="107"/>
        <v>industry-ag-main.html#fuel-switching</v>
      </c>
      <c r="R502" s="189" t="str">
        <f t="shared" si="107"/>
        <v>industry-elec-and-hydrogen.html</v>
      </c>
      <c r="S502" s="205"/>
      <c r="T502" s="184"/>
      <c r="W502" s="182" cm="1">
        <f t="array" ref="W502">IFERROR(INDEX(A$761:A$954,MATCH(H502,A$761:A$954,0),0),"Save")</f>
        <v>467</v>
      </c>
    </row>
    <row r="503" spans="1:23" x14ac:dyDescent="0.25">
      <c r="A503" s="189" t="str">
        <f t="shared" si="105"/>
        <v>Industry</v>
      </c>
      <c r="B503" s="189" t="str">
        <f t="shared" si="105"/>
        <v>Electrification + Hydrogen</v>
      </c>
      <c r="C503" s="189" t="str">
        <f t="shared" si="105"/>
        <v>Fraction of Industrial Fuel Use Shifted to Other Fuels</v>
      </c>
      <c r="D503" s="191" t="s">
        <v>772</v>
      </c>
      <c r="E503" s="184" t="s">
        <v>808</v>
      </c>
      <c r="F503" s="191" t="s">
        <v>773</v>
      </c>
      <c r="G503" s="184" t="s">
        <v>809</v>
      </c>
      <c r="H503" s="43">
        <v>468</v>
      </c>
      <c r="I503" s="184" t="s">
        <v>332</v>
      </c>
      <c r="J503" s="189" t="str">
        <f t="shared" si="108"/>
        <v>Electrification + Hydrogen</v>
      </c>
      <c r="K503" s="189" t="str">
        <f t="shared" si="108"/>
        <v>indst fuel type shifting</v>
      </c>
      <c r="L503" s="190">
        <f t="shared" si="108"/>
        <v>0</v>
      </c>
      <c r="M503" s="190">
        <f t="shared" si="108"/>
        <v>1</v>
      </c>
      <c r="N503" s="190">
        <f t="shared" si="108"/>
        <v>0.01</v>
      </c>
      <c r="O503" s="189" t="str">
        <f t="shared" si="108"/>
        <v>% of fuel shifted</v>
      </c>
      <c r="P503" s="186"/>
      <c r="Q503" s="189" t="str">
        <f t="shared" si="107"/>
        <v>industry-ag-main.html#fuel-switching</v>
      </c>
      <c r="R503" s="189" t="str">
        <f t="shared" si="107"/>
        <v>industry-elec-and-hydrogen.html</v>
      </c>
      <c r="S503" s="205"/>
      <c r="T503" s="184"/>
      <c r="W503" s="182" cm="1">
        <f t="array" ref="W503">IFERROR(INDEX(A$761:A$954,MATCH(H503,A$761:A$954,0),0),"Save")</f>
        <v>468</v>
      </c>
    </row>
    <row r="504" spans="1:23" x14ac:dyDescent="0.25">
      <c r="A504" s="189" t="str">
        <f t="shared" si="105"/>
        <v>Industry</v>
      </c>
      <c r="B504" s="189" t="str">
        <f t="shared" si="105"/>
        <v>Electrification + Hydrogen</v>
      </c>
      <c r="C504" s="189" t="str">
        <f t="shared" si="105"/>
        <v>Fraction of Industrial Fuel Use Shifted to Other Fuels</v>
      </c>
      <c r="D504" s="191" t="s">
        <v>772</v>
      </c>
      <c r="E504" s="184" t="s">
        <v>810</v>
      </c>
      <c r="F504" s="191" t="s">
        <v>773</v>
      </c>
      <c r="G504" s="184" t="s">
        <v>811</v>
      </c>
      <c r="H504" s="43">
        <v>469</v>
      </c>
      <c r="I504" s="184" t="s">
        <v>332</v>
      </c>
      <c r="J504" s="189" t="str">
        <f t="shared" si="108"/>
        <v>Electrification + Hydrogen</v>
      </c>
      <c r="K504" s="189" t="str">
        <f t="shared" si="108"/>
        <v>indst fuel type shifting</v>
      </c>
      <c r="L504" s="190">
        <f t="shared" si="108"/>
        <v>0</v>
      </c>
      <c r="M504" s="190">
        <f t="shared" si="108"/>
        <v>1</v>
      </c>
      <c r="N504" s="190">
        <f t="shared" si="108"/>
        <v>0.01</v>
      </c>
      <c r="O504" s="189" t="str">
        <f t="shared" si="108"/>
        <v>% of fuel shifted</v>
      </c>
      <c r="P504" s="186"/>
      <c r="Q504" s="189" t="str">
        <f t="shared" si="107"/>
        <v>industry-ag-main.html#fuel-switching</v>
      </c>
      <c r="R504" s="189" t="str">
        <f t="shared" si="107"/>
        <v>industry-elec-and-hydrogen.html</v>
      </c>
      <c r="S504" s="205"/>
      <c r="T504" s="184"/>
      <c r="W504" s="182" cm="1">
        <f t="array" ref="W504">IFERROR(INDEX(A$761:A$954,MATCH(H504,A$761:A$954,0),0),"Save")</f>
        <v>469</v>
      </c>
    </row>
    <row r="505" spans="1:23" x14ac:dyDescent="0.25">
      <c r="A505" s="189" t="str">
        <f t="shared" si="105"/>
        <v>Industry</v>
      </c>
      <c r="B505" s="189" t="str">
        <f t="shared" si="105"/>
        <v>Electrification + Hydrogen</v>
      </c>
      <c r="C505" s="189" t="str">
        <f t="shared" si="105"/>
        <v>Fraction of Industrial Fuel Use Shifted to Other Fuels</v>
      </c>
      <c r="D505" s="191" t="s">
        <v>772</v>
      </c>
      <c r="E505" s="184" t="s">
        <v>812</v>
      </c>
      <c r="F505" s="191" t="s">
        <v>773</v>
      </c>
      <c r="G505" s="184" t="s">
        <v>813</v>
      </c>
      <c r="H505" s="43">
        <v>470</v>
      </c>
      <c r="I505" s="184" t="s">
        <v>332</v>
      </c>
      <c r="J505" s="189" t="str">
        <f t="shared" si="108"/>
        <v>Electrification + Hydrogen</v>
      </c>
      <c r="K505" s="189" t="str">
        <f t="shared" si="108"/>
        <v>indst fuel type shifting</v>
      </c>
      <c r="L505" s="190">
        <f t="shared" si="108"/>
        <v>0</v>
      </c>
      <c r="M505" s="190">
        <f t="shared" si="108"/>
        <v>1</v>
      </c>
      <c r="N505" s="190">
        <f t="shared" si="108"/>
        <v>0.01</v>
      </c>
      <c r="O505" s="189" t="str">
        <f t="shared" si="108"/>
        <v>% of fuel shifted</v>
      </c>
      <c r="P505" s="186"/>
      <c r="Q505" s="189" t="str">
        <f t="shared" si="107"/>
        <v>industry-ag-main.html#fuel-switching</v>
      </c>
      <c r="R505" s="189" t="str">
        <f t="shared" si="107"/>
        <v>industry-elec-and-hydrogen.html</v>
      </c>
      <c r="S505" s="205"/>
      <c r="T505" s="184"/>
      <c r="W505" s="182" cm="1">
        <f t="array" ref="W505">IFERROR(INDEX(A$761:A$954,MATCH(H505,A$761:A$954,0),0),"Save")</f>
        <v>470</v>
      </c>
    </row>
    <row r="506" spans="1:23" x14ac:dyDescent="0.25">
      <c r="A506" s="189" t="str">
        <f t="shared" si="105"/>
        <v>Industry</v>
      </c>
      <c r="B506" s="189" t="str">
        <f t="shared" si="105"/>
        <v>Electrification + Hydrogen</v>
      </c>
      <c r="C506" s="189" t="str">
        <f t="shared" si="105"/>
        <v>Fraction of Industrial Fuel Use Shifted to Other Fuels</v>
      </c>
      <c r="D506" s="191" t="s">
        <v>772</v>
      </c>
      <c r="E506" s="184" t="s">
        <v>814</v>
      </c>
      <c r="F506" s="191" t="s">
        <v>773</v>
      </c>
      <c r="G506" s="184" t="s">
        <v>815</v>
      </c>
      <c r="H506" s="43">
        <v>471</v>
      </c>
      <c r="I506" s="184" t="s">
        <v>332</v>
      </c>
      <c r="J506" s="189" t="str">
        <f t="shared" si="108"/>
        <v>Electrification + Hydrogen</v>
      </c>
      <c r="K506" s="189" t="str">
        <f t="shared" si="108"/>
        <v>indst fuel type shifting</v>
      </c>
      <c r="L506" s="190">
        <f t="shared" si="108"/>
        <v>0</v>
      </c>
      <c r="M506" s="190">
        <f t="shared" si="108"/>
        <v>1</v>
      </c>
      <c r="N506" s="190">
        <f t="shared" si="108"/>
        <v>0.01</v>
      </c>
      <c r="O506" s="189" t="str">
        <f t="shared" si="108"/>
        <v>% of fuel shifted</v>
      </c>
      <c r="P506" s="186"/>
      <c r="Q506" s="189" t="str">
        <f t="shared" si="107"/>
        <v>industry-ag-main.html#fuel-switching</v>
      </c>
      <c r="R506" s="189" t="str">
        <f t="shared" si="107"/>
        <v>industry-elec-and-hydrogen.html</v>
      </c>
      <c r="S506" s="205"/>
      <c r="T506" s="184"/>
      <c r="W506" s="182" cm="1">
        <f t="array" ref="W506">IFERROR(INDEX(A$761:A$954,MATCH(H506,A$761:A$954,0),0),"Save")</f>
        <v>471</v>
      </c>
    </row>
    <row r="507" spans="1:23" x14ac:dyDescent="0.25">
      <c r="A507" s="189" t="str">
        <f t="shared" si="105"/>
        <v>Industry</v>
      </c>
      <c r="B507" s="189" t="str">
        <f t="shared" si="105"/>
        <v>Electrification + Hydrogen</v>
      </c>
      <c r="C507" s="189" t="str">
        <f t="shared" si="105"/>
        <v>Fraction of Industrial Fuel Use Shifted to Other Fuels</v>
      </c>
      <c r="D507" s="191" t="s">
        <v>772</v>
      </c>
      <c r="E507" s="184" t="s">
        <v>816</v>
      </c>
      <c r="F507" s="191" t="s">
        <v>773</v>
      </c>
      <c r="G507" s="184" t="s">
        <v>817</v>
      </c>
      <c r="H507" s="43">
        <v>472</v>
      </c>
      <c r="I507" s="184" t="s">
        <v>332</v>
      </c>
      <c r="J507" s="189" t="str">
        <f t="shared" si="108"/>
        <v>Electrification + Hydrogen</v>
      </c>
      <c r="K507" s="189" t="str">
        <f t="shared" si="108"/>
        <v>indst fuel type shifting</v>
      </c>
      <c r="L507" s="190">
        <f t="shared" si="108"/>
        <v>0</v>
      </c>
      <c r="M507" s="190">
        <f t="shared" si="108"/>
        <v>1</v>
      </c>
      <c r="N507" s="190">
        <f t="shared" si="108"/>
        <v>0.01</v>
      </c>
      <c r="O507" s="189" t="str">
        <f t="shared" si="108"/>
        <v>% of fuel shifted</v>
      </c>
      <c r="P507" s="186"/>
      <c r="Q507" s="189" t="str">
        <f t="shared" si="107"/>
        <v>industry-ag-main.html#fuel-switching</v>
      </c>
      <c r="R507" s="189" t="str">
        <f t="shared" si="107"/>
        <v>industry-elec-and-hydrogen.html</v>
      </c>
      <c r="S507" s="205"/>
      <c r="T507" s="184"/>
      <c r="W507" s="182" cm="1">
        <f t="array" ref="W507">IFERROR(INDEX(A$761:A$954,MATCH(H507,A$761:A$954,0),0),"Save")</f>
        <v>472</v>
      </c>
    </row>
    <row r="508" spans="1:23" x14ac:dyDescent="0.25">
      <c r="A508" s="189" t="str">
        <f t="shared" si="105"/>
        <v>Industry</v>
      </c>
      <c r="B508" s="189" t="str">
        <f t="shared" si="105"/>
        <v>Electrification + Hydrogen</v>
      </c>
      <c r="C508" s="189" t="str">
        <f t="shared" si="105"/>
        <v>Fraction of Industrial Fuel Use Shifted to Other Fuels</v>
      </c>
      <c r="D508" s="191" t="s">
        <v>772</v>
      </c>
      <c r="E508" s="184" t="s">
        <v>818</v>
      </c>
      <c r="F508" s="191" t="s">
        <v>773</v>
      </c>
      <c r="G508" s="184" t="s">
        <v>819</v>
      </c>
      <c r="H508" s="43">
        <v>473</v>
      </c>
      <c r="I508" s="184" t="s">
        <v>332</v>
      </c>
      <c r="J508" s="189" t="str">
        <f t="shared" si="108"/>
        <v>Electrification + Hydrogen</v>
      </c>
      <c r="K508" s="189" t="str">
        <f t="shared" si="108"/>
        <v>indst fuel type shifting</v>
      </c>
      <c r="L508" s="190">
        <f t="shared" si="108"/>
        <v>0</v>
      </c>
      <c r="M508" s="190">
        <f t="shared" si="108"/>
        <v>1</v>
      </c>
      <c r="N508" s="190">
        <f t="shared" si="108"/>
        <v>0.01</v>
      </c>
      <c r="O508" s="189" t="str">
        <f t="shared" si="108"/>
        <v>% of fuel shifted</v>
      </c>
      <c r="P508" s="186"/>
      <c r="Q508" s="189" t="str">
        <f t="shared" si="107"/>
        <v>industry-ag-main.html#fuel-switching</v>
      </c>
      <c r="R508" s="189" t="str">
        <f t="shared" si="107"/>
        <v>industry-elec-and-hydrogen.html</v>
      </c>
      <c r="S508" s="205"/>
      <c r="T508" s="184"/>
      <c r="W508" s="182" cm="1">
        <f t="array" ref="W508">IFERROR(INDEX(A$761:A$954,MATCH(H508,A$761:A$954,0),0),"Save")</f>
        <v>473</v>
      </c>
    </row>
    <row r="509" spans="1:23" x14ac:dyDescent="0.25">
      <c r="A509" s="189" t="str">
        <f t="shared" si="105"/>
        <v>Industry</v>
      </c>
      <c r="B509" s="189" t="str">
        <f t="shared" si="105"/>
        <v>Electrification + Hydrogen</v>
      </c>
      <c r="C509" s="189" t="str">
        <f t="shared" si="105"/>
        <v>Fraction of Industrial Fuel Use Shifted to Other Fuels</v>
      </c>
      <c r="D509" s="191" t="s">
        <v>772</v>
      </c>
      <c r="E509" s="184" t="s">
        <v>820</v>
      </c>
      <c r="F509" s="191" t="s">
        <v>773</v>
      </c>
      <c r="G509" s="184" t="s">
        <v>821</v>
      </c>
      <c r="H509" s="43">
        <v>474</v>
      </c>
      <c r="I509" s="184" t="s">
        <v>332</v>
      </c>
      <c r="J509" s="189" t="str">
        <f t="shared" si="108"/>
        <v>Electrification + Hydrogen</v>
      </c>
      <c r="K509" s="189" t="str">
        <f t="shared" si="108"/>
        <v>indst fuel type shifting</v>
      </c>
      <c r="L509" s="190">
        <f t="shared" si="108"/>
        <v>0</v>
      </c>
      <c r="M509" s="190">
        <f t="shared" si="108"/>
        <v>1</v>
      </c>
      <c r="N509" s="190">
        <f t="shared" si="108"/>
        <v>0.01</v>
      </c>
      <c r="O509" s="189" t="str">
        <f t="shared" si="108"/>
        <v>% of fuel shifted</v>
      </c>
      <c r="P509" s="186"/>
      <c r="Q509" s="189" t="str">
        <f t="shared" si="107"/>
        <v>industry-ag-main.html#fuel-switching</v>
      </c>
      <c r="R509" s="189" t="str">
        <f t="shared" si="107"/>
        <v>industry-elec-and-hydrogen.html</v>
      </c>
      <c r="S509" s="205"/>
      <c r="T509" s="184"/>
      <c r="W509" s="182" cm="1">
        <f t="array" ref="W509">IFERROR(INDEX(A$761:A$954,MATCH(H509,A$761:A$954,0),0),"Save")</f>
        <v>474</v>
      </c>
    </row>
    <row r="510" spans="1:23" x14ac:dyDescent="0.25">
      <c r="A510" s="189" t="str">
        <f t="shared" si="105"/>
        <v>Industry</v>
      </c>
      <c r="B510" s="189" t="str">
        <f t="shared" si="105"/>
        <v>Electrification + Hydrogen</v>
      </c>
      <c r="C510" s="189" t="str">
        <f t="shared" si="105"/>
        <v>Fraction of Industrial Fuel Use Shifted to Other Fuels</v>
      </c>
      <c r="D510" s="191" t="s">
        <v>772</v>
      </c>
      <c r="E510" s="184" t="s">
        <v>822</v>
      </c>
      <c r="F510" s="191" t="s">
        <v>773</v>
      </c>
      <c r="G510" s="184" t="s">
        <v>823</v>
      </c>
      <c r="H510" s="43">
        <v>475</v>
      </c>
      <c r="I510" s="184" t="s">
        <v>332</v>
      </c>
      <c r="J510" s="189" t="str">
        <f t="shared" si="108"/>
        <v>Electrification + Hydrogen</v>
      </c>
      <c r="K510" s="189" t="str">
        <f t="shared" si="108"/>
        <v>indst fuel type shifting</v>
      </c>
      <c r="L510" s="190">
        <f t="shared" si="108"/>
        <v>0</v>
      </c>
      <c r="M510" s="190">
        <f t="shared" si="108"/>
        <v>1</v>
      </c>
      <c r="N510" s="190">
        <f t="shared" si="108"/>
        <v>0.01</v>
      </c>
      <c r="O510" s="189" t="str">
        <f t="shared" si="108"/>
        <v>% of fuel shifted</v>
      </c>
      <c r="P510" s="186"/>
      <c r="Q510" s="189" t="str">
        <f t="shared" si="107"/>
        <v>industry-ag-main.html#fuel-switching</v>
      </c>
      <c r="R510" s="189" t="str">
        <f t="shared" si="107"/>
        <v>industry-elec-and-hydrogen.html</v>
      </c>
      <c r="S510" s="205"/>
      <c r="T510" s="184"/>
      <c r="W510" s="182" cm="1">
        <f t="array" ref="W510">IFERROR(INDEX(A$761:A$954,MATCH(H510,A$761:A$954,0),0),"Save")</f>
        <v>475</v>
      </c>
    </row>
    <row r="511" spans="1:23" x14ac:dyDescent="0.25">
      <c r="A511" s="189" t="str">
        <f t="shared" si="105"/>
        <v>Industry</v>
      </c>
      <c r="B511" s="189" t="str">
        <f t="shared" si="105"/>
        <v>Electrification + Hydrogen</v>
      </c>
      <c r="C511" s="189" t="str">
        <f t="shared" si="105"/>
        <v>Fraction of Industrial Fuel Use Shifted to Other Fuels</v>
      </c>
      <c r="D511" s="191" t="s">
        <v>774</v>
      </c>
      <c r="E511" s="184" t="s">
        <v>799</v>
      </c>
      <c r="F511" s="191" t="s">
        <v>775</v>
      </c>
      <c r="G511" s="184" t="s">
        <v>800</v>
      </c>
      <c r="H511" s="43">
        <v>476</v>
      </c>
      <c r="I511" s="184" t="s">
        <v>332</v>
      </c>
      <c r="J511" s="189" t="str">
        <f t="shared" si="108"/>
        <v>Electrification + Hydrogen</v>
      </c>
      <c r="K511" s="189" t="str">
        <f t="shared" si="108"/>
        <v>indst fuel type shifting</v>
      </c>
      <c r="L511" s="190">
        <f t="shared" si="108"/>
        <v>0</v>
      </c>
      <c r="M511" s="190">
        <f t="shared" si="108"/>
        <v>1</v>
      </c>
      <c r="N511" s="190">
        <f t="shared" si="108"/>
        <v>0.01</v>
      </c>
      <c r="O511" s="189" t="str">
        <f t="shared" si="108"/>
        <v>% of fuel shifted</v>
      </c>
      <c r="P511" s="186"/>
      <c r="Q511" s="189" t="str">
        <f t="shared" si="107"/>
        <v>industry-ag-main.html#fuel-switching</v>
      </c>
      <c r="R511" s="189" t="str">
        <f t="shared" si="107"/>
        <v>industry-elec-and-hydrogen.html</v>
      </c>
      <c r="S511" s="205"/>
      <c r="T511" s="184"/>
      <c r="W511" s="182" cm="1">
        <f t="array" ref="W511">IFERROR(INDEX(A$761:A$954,MATCH(H511,A$761:A$954,0),0),"Save")</f>
        <v>476</v>
      </c>
    </row>
    <row r="512" spans="1:23" x14ac:dyDescent="0.25">
      <c r="A512" s="189" t="str">
        <f t="shared" ref="A512:C530" si="109">A$451</f>
        <v>Industry</v>
      </c>
      <c r="B512" s="189" t="str">
        <f t="shared" si="109"/>
        <v>Electrification + Hydrogen</v>
      </c>
      <c r="C512" s="189" t="str">
        <f t="shared" si="109"/>
        <v>Fraction of Industrial Fuel Use Shifted to Other Fuels</v>
      </c>
      <c r="D512" s="191" t="s">
        <v>774</v>
      </c>
      <c r="E512" s="184" t="s">
        <v>806</v>
      </c>
      <c r="F512" s="191" t="s">
        <v>775</v>
      </c>
      <c r="G512" s="184" t="s">
        <v>807</v>
      </c>
      <c r="H512" s="43">
        <v>477</v>
      </c>
      <c r="I512" s="184" t="s">
        <v>332</v>
      </c>
      <c r="J512" s="189" t="str">
        <f t="shared" ref="J512:O521" si="110">J$451</f>
        <v>Electrification + Hydrogen</v>
      </c>
      <c r="K512" s="189" t="str">
        <f t="shared" si="110"/>
        <v>indst fuel type shifting</v>
      </c>
      <c r="L512" s="190">
        <f t="shared" si="110"/>
        <v>0</v>
      </c>
      <c r="M512" s="190">
        <f t="shared" si="110"/>
        <v>1</v>
      </c>
      <c r="N512" s="190">
        <f t="shared" si="110"/>
        <v>0.01</v>
      </c>
      <c r="O512" s="189" t="str">
        <f t="shared" si="110"/>
        <v>% of fuel shifted</v>
      </c>
      <c r="P512" s="186"/>
      <c r="Q512" s="189" t="str">
        <f t="shared" ref="Q512:R530" si="111">Q$451</f>
        <v>industry-ag-main.html#fuel-switching</v>
      </c>
      <c r="R512" s="189" t="str">
        <f t="shared" si="111"/>
        <v>industry-elec-and-hydrogen.html</v>
      </c>
      <c r="S512" s="205"/>
      <c r="T512" s="184"/>
      <c r="W512" s="182" cm="1">
        <f t="array" ref="W512">IFERROR(INDEX(A$761:A$954,MATCH(H512,A$761:A$954,0),0),"Save")</f>
        <v>477</v>
      </c>
    </row>
    <row r="513" spans="1:23" x14ac:dyDescent="0.25">
      <c r="A513" s="189" t="str">
        <f t="shared" si="109"/>
        <v>Industry</v>
      </c>
      <c r="B513" s="189" t="str">
        <f t="shared" si="109"/>
        <v>Electrification + Hydrogen</v>
      </c>
      <c r="C513" s="189" t="str">
        <f t="shared" si="109"/>
        <v>Fraction of Industrial Fuel Use Shifted to Other Fuels</v>
      </c>
      <c r="D513" s="191" t="s">
        <v>774</v>
      </c>
      <c r="E513" s="184" t="s">
        <v>808</v>
      </c>
      <c r="F513" s="191" t="s">
        <v>775</v>
      </c>
      <c r="G513" s="184" t="s">
        <v>809</v>
      </c>
      <c r="H513" s="43">
        <v>478</v>
      </c>
      <c r="I513" s="184" t="s">
        <v>310</v>
      </c>
      <c r="J513" s="189" t="str">
        <f t="shared" si="110"/>
        <v>Electrification + Hydrogen</v>
      </c>
      <c r="K513" s="189" t="str">
        <f t="shared" si="110"/>
        <v>indst fuel type shifting</v>
      </c>
      <c r="L513" s="190">
        <f t="shared" si="110"/>
        <v>0</v>
      </c>
      <c r="M513" s="190">
        <f t="shared" si="110"/>
        <v>1</v>
      </c>
      <c r="N513" s="190">
        <f t="shared" si="110"/>
        <v>0.01</v>
      </c>
      <c r="O513" s="189" t="str">
        <f t="shared" si="110"/>
        <v>% of fuel shifted</v>
      </c>
      <c r="P513" s="186" t="s">
        <v>860</v>
      </c>
      <c r="Q513" s="189" t="str">
        <f t="shared" si="111"/>
        <v>industry-ag-main.html#fuel-switching</v>
      </c>
      <c r="R513" s="189" t="str">
        <f t="shared" si="111"/>
        <v>industry-elec-and-hydrogen.html</v>
      </c>
      <c r="S513" s="205"/>
      <c r="T513" s="184"/>
      <c r="W513" s="182" cm="1">
        <f t="array" ref="W513">IFERROR(INDEX(A$761:A$954,MATCH(H513,A$761:A$954,0),0),"Save")</f>
        <v>478</v>
      </c>
    </row>
    <row r="514" spans="1:23" x14ac:dyDescent="0.25">
      <c r="A514" s="189" t="str">
        <f t="shared" si="109"/>
        <v>Industry</v>
      </c>
      <c r="B514" s="189" t="str">
        <f t="shared" si="109"/>
        <v>Electrification + Hydrogen</v>
      </c>
      <c r="C514" s="189" t="str">
        <f t="shared" si="109"/>
        <v>Fraction of Industrial Fuel Use Shifted to Other Fuels</v>
      </c>
      <c r="D514" s="191" t="s">
        <v>774</v>
      </c>
      <c r="E514" s="184" t="s">
        <v>810</v>
      </c>
      <c r="F514" s="191" t="s">
        <v>775</v>
      </c>
      <c r="G514" s="184" t="s">
        <v>811</v>
      </c>
      <c r="H514" s="43">
        <v>479</v>
      </c>
      <c r="I514" s="184" t="s">
        <v>332</v>
      </c>
      <c r="J514" s="189" t="str">
        <f t="shared" si="110"/>
        <v>Electrification + Hydrogen</v>
      </c>
      <c r="K514" s="189" t="str">
        <f t="shared" si="110"/>
        <v>indst fuel type shifting</v>
      </c>
      <c r="L514" s="190">
        <f t="shared" si="110"/>
        <v>0</v>
      </c>
      <c r="M514" s="190">
        <f t="shared" si="110"/>
        <v>1</v>
      </c>
      <c r="N514" s="190">
        <f t="shared" si="110"/>
        <v>0.01</v>
      </c>
      <c r="O514" s="189" t="str">
        <f t="shared" si="110"/>
        <v>% of fuel shifted</v>
      </c>
      <c r="P514" s="186"/>
      <c r="Q514" s="189" t="str">
        <f t="shared" si="111"/>
        <v>industry-ag-main.html#fuel-switching</v>
      </c>
      <c r="R514" s="189" t="str">
        <f t="shared" si="111"/>
        <v>industry-elec-and-hydrogen.html</v>
      </c>
      <c r="S514" s="205"/>
      <c r="T514" s="184"/>
      <c r="W514" s="182" cm="1">
        <f t="array" ref="W514">IFERROR(INDEX(A$761:A$954,MATCH(H514,A$761:A$954,0),0),"Save")</f>
        <v>479</v>
      </c>
    </row>
    <row r="515" spans="1:23" x14ac:dyDescent="0.25">
      <c r="A515" s="189" t="str">
        <f t="shared" si="109"/>
        <v>Industry</v>
      </c>
      <c r="B515" s="189" t="str">
        <f t="shared" si="109"/>
        <v>Electrification + Hydrogen</v>
      </c>
      <c r="C515" s="189" t="str">
        <f t="shared" si="109"/>
        <v>Fraction of Industrial Fuel Use Shifted to Other Fuels</v>
      </c>
      <c r="D515" s="191" t="s">
        <v>774</v>
      </c>
      <c r="E515" s="184" t="s">
        <v>812</v>
      </c>
      <c r="F515" s="191" t="s">
        <v>775</v>
      </c>
      <c r="G515" s="184" t="s">
        <v>813</v>
      </c>
      <c r="H515" s="43">
        <v>480</v>
      </c>
      <c r="I515" s="184" t="s">
        <v>310</v>
      </c>
      <c r="J515" s="189" t="str">
        <f t="shared" si="110"/>
        <v>Electrification + Hydrogen</v>
      </c>
      <c r="K515" s="189" t="str">
        <f t="shared" si="110"/>
        <v>indst fuel type shifting</v>
      </c>
      <c r="L515" s="190">
        <f t="shared" si="110"/>
        <v>0</v>
      </c>
      <c r="M515" s="190">
        <f t="shared" si="110"/>
        <v>1</v>
      </c>
      <c r="N515" s="190">
        <f t="shared" si="110"/>
        <v>0.01</v>
      </c>
      <c r="O515" s="189" t="str">
        <f t="shared" si="110"/>
        <v>% of fuel shifted</v>
      </c>
      <c r="P515" s="186" t="s">
        <v>861</v>
      </c>
      <c r="Q515" s="189" t="str">
        <f t="shared" si="111"/>
        <v>industry-ag-main.html#fuel-switching</v>
      </c>
      <c r="R515" s="189" t="str">
        <f t="shared" si="111"/>
        <v>industry-elec-and-hydrogen.html</v>
      </c>
      <c r="S515" s="205"/>
      <c r="T515" s="184"/>
      <c r="W515" s="182" cm="1">
        <f t="array" ref="W515">IFERROR(INDEX(A$761:A$954,MATCH(H515,A$761:A$954,0),0),"Save")</f>
        <v>480</v>
      </c>
    </row>
    <row r="516" spans="1:23" x14ac:dyDescent="0.25">
      <c r="A516" s="189" t="str">
        <f t="shared" si="109"/>
        <v>Industry</v>
      </c>
      <c r="B516" s="189" t="s">
        <v>2131</v>
      </c>
      <c r="C516" s="189" t="str">
        <f t="shared" si="109"/>
        <v>Fraction of Industrial Fuel Use Shifted to Other Fuels</v>
      </c>
      <c r="D516" s="191" t="s">
        <v>774</v>
      </c>
      <c r="E516" s="184" t="s">
        <v>814</v>
      </c>
      <c r="F516" s="191" t="s">
        <v>775</v>
      </c>
      <c r="G516" s="184" t="s">
        <v>815</v>
      </c>
      <c r="H516" s="43">
        <v>481</v>
      </c>
      <c r="I516" s="184" t="s">
        <v>332</v>
      </c>
      <c r="J516" s="189" t="str">
        <f t="shared" si="110"/>
        <v>Electrification + Hydrogen</v>
      </c>
      <c r="K516" s="189" t="str">
        <f t="shared" si="110"/>
        <v>indst fuel type shifting</v>
      </c>
      <c r="L516" s="190">
        <f t="shared" si="110"/>
        <v>0</v>
      </c>
      <c r="M516" s="190">
        <f t="shared" si="110"/>
        <v>1</v>
      </c>
      <c r="N516" s="190">
        <f t="shared" si="110"/>
        <v>0.01</v>
      </c>
      <c r="O516" s="189" t="str">
        <f t="shared" si="110"/>
        <v>% of fuel shifted</v>
      </c>
      <c r="P516" s="186"/>
      <c r="Q516" s="189" t="str">
        <f t="shared" si="111"/>
        <v>industry-ag-main.html#fuel-switching</v>
      </c>
      <c r="R516" s="189" t="str">
        <f t="shared" si="111"/>
        <v>industry-elec-and-hydrogen.html</v>
      </c>
      <c r="S516" s="205"/>
      <c r="T516" s="184"/>
      <c r="W516" s="182" cm="1">
        <f t="array" ref="W516">IFERROR(INDEX(A$761:A$954,MATCH(H516,A$761:A$954,0),0),"Save")</f>
        <v>481</v>
      </c>
    </row>
    <row r="517" spans="1:23" x14ac:dyDescent="0.25">
      <c r="A517" s="189" t="str">
        <f t="shared" si="109"/>
        <v>Industry</v>
      </c>
      <c r="B517" s="189" t="str">
        <f t="shared" si="109"/>
        <v>Electrification + Hydrogen</v>
      </c>
      <c r="C517" s="189" t="str">
        <f t="shared" si="109"/>
        <v>Fraction of Industrial Fuel Use Shifted to Other Fuels</v>
      </c>
      <c r="D517" s="191" t="s">
        <v>774</v>
      </c>
      <c r="E517" s="184" t="s">
        <v>816</v>
      </c>
      <c r="F517" s="191" t="s">
        <v>775</v>
      </c>
      <c r="G517" s="184" t="s">
        <v>817</v>
      </c>
      <c r="H517" s="43">
        <v>482</v>
      </c>
      <c r="I517" s="184" t="s">
        <v>332</v>
      </c>
      <c r="J517" s="189" t="str">
        <f t="shared" si="110"/>
        <v>Electrification + Hydrogen</v>
      </c>
      <c r="K517" s="189" t="str">
        <f t="shared" si="110"/>
        <v>indst fuel type shifting</v>
      </c>
      <c r="L517" s="190">
        <f t="shared" si="110"/>
        <v>0</v>
      </c>
      <c r="M517" s="190">
        <f t="shared" si="110"/>
        <v>1</v>
      </c>
      <c r="N517" s="190">
        <f t="shared" si="110"/>
        <v>0.01</v>
      </c>
      <c r="O517" s="189" t="str">
        <f t="shared" si="110"/>
        <v>% of fuel shifted</v>
      </c>
      <c r="P517" s="186"/>
      <c r="Q517" s="189" t="str">
        <f t="shared" si="111"/>
        <v>industry-ag-main.html#fuel-switching</v>
      </c>
      <c r="R517" s="189" t="str">
        <f t="shared" si="111"/>
        <v>industry-elec-and-hydrogen.html</v>
      </c>
      <c r="S517" s="205"/>
      <c r="T517" s="184"/>
      <c r="W517" s="182" cm="1">
        <f t="array" ref="W517">IFERROR(INDEX(A$761:A$954,MATCH(H517,A$761:A$954,0),0),"Save")</f>
        <v>482</v>
      </c>
    </row>
    <row r="518" spans="1:23" x14ac:dyDescent="0.25">
      <c r="A518" s="189" t="str">
        <f t="shared" si="109"/>
        <v>Industry</v>
      </c>
      <c r="B518" s="189" t="str">
        <f t="shared" si="109"/>
        <v>Electrification + Hydrogen</v>
      </c>
      <c r="C518" s="189" t="str">
        <f t="shared" si="109"/>
        <v>Fraction of Industrial Fuel Use Shifted to Other Fuels</v>
      </c>
      <c r="D518" s="191" t="s">
        <v>774</v>
      </c>
      <c r="E518" s="184" t="s">
        <v>818</v>
      </c>
      <c r="F518" s="191" t="s">
        <v>775</v>
      </c>
      <c r="G518" s="184" t="s">
        <v>819</v>
      </c>
      <c r="H518" s="43">
        <v>483</v>
      </c>
      <c r="I518" s="184" t="s">
        <v>310</v>
      </c>
      <c r="J518" s="189" t="str">
        <f t="shared" si="110"/>
        <v>Electrification + Hydrogen</v>
      </c>
      <c r="K518" s="189" t="str">
        <f t="shared" si="110"/>
        <v>indst fuel type shifting</v>
      </c>
      <c r="L518" s="190">
        <f t="shared" si="110"/>
        <v>0</v>
      </c>
      <c r="M518" s="190">
        <f t="shared" si="110"/>
        <v>1</v>
      </c>
      <c r="N518" s="190">
        <f t="shared" si="110"/>
        <v>0.01</v>
      </c>
      <c r="O518" s="189" t="str">
        <f t="shared" si="110"/>
        <v>% of fuel shifted</v>
      </c>
      <c r="P518" s="186" t="s">
        <v>862</v>
      </c>
      <c r="Q518" s="189" t="str">
        <f t="shared" si="111"/>
        <v>industry-ag-main.html#fuel-switching</v>
      </c>
      <c r="R518" s="189" t="str">
        <f t="shared" si="111"/>
        <v>industry-elec-and-hydrogen.html</v>
      </c>
      <c r="S518" s="205"/>
      <c r="T518" s="184"/>
      <c r="W518" s="182" cm="1">
        <f t="array" ref="W518">IFERROR(INDEX(A$761:A$954,MATCH(H518,A$761:A$954,0),0),"Save")</f>
        <v>483</v>
      </c>
    </row>
    <row r="519" spans="1:23" x14ac:dyDescent="0.25">
      <c r="A519" s="189" t="str">
        <f t="shared" si="109"/>
        <v>Industry</v>
      </c>
      <c r="B519" s="189" t="str">
        <f t="shared" si="109"/>
        <v>Electrification + Hydrogen</v>
      </c>
      <c r="C519" s="189" t="str">
        <f t="shared" si="109"/>
        <v>Fraction of Industrial Fuel Use Shifted to Other Fuels</v>
      </c>
      <c r="D519" s="191" t="s">
        <v>774</v>
      </c>
      <c r="E519" s="184" t="s">
        <v>820</v>
      </c>
      <c r="F519" s="191" t="s">
        <v>775</v>
      </c>
      <c r="G519" s="184" t="s">
        <v>821</v>
      </c>
      <c r="H519" s="43">
        <v>484</v>
      </c>
      <c r="I519" s="184" t="s">
        <v>310</v>
      </c>
      <c r="J519" s="189" t="str">
        <f t="shared" si="110"/>
        <v>Electrification + Hydrogen</v>
      </c>
      <c r="K519" s="189" t="str">
        <f t="shared" si="110"/>
        <v>indst fuel type shifting</v>
      </c>
      <c r="L519" s="190">
        <f t="shared" si="110"/>
        <v>0</v>
      </c>
      <c r="M519" s="190">
        <f t="shared" si="110"/>
        <v>1</v>
      </c>
      <c r="N519" s="190">
        <f t="shared" si="110"/>
        <v>0.01</v>
      </c>
      <c r="O519" s="189" t="str">
        <f t="shared" si="110"/>
        <v>% of fuel shifted</v>
      </c>
      <c r="P519" s="186" t="s">
        <v>863</v>
      </c>
      <c r="Q519" s="189" t="str">
        <f t="shared" si="111"/>
        <v>industry-ag-main.html#fuel-switching</v>
      </c>
      <c r="R519" s="189" t="str">
        <f t="shared" si="111"/>
        <v>industry-elec-and-hydrogen.html</v>
      </c>
      <c r="S519" s="205"/>
      <c r="T519" s="184"/>
      <c r="W519" s="182" cm="1">
        <f t="array" ref="W519">IFERROR(INDEX(A$761:A$954,MATCH(H519,A$761:A$954,0),0),"Save")</f>
        <v>484</v>
      </c>
    </row>
    <row r="520" spans="1:23" x14ac:dyDescent="0.25">
      <c r="A520" s="189" t="str">
        <f t="shared" si="109"/>
        <v>Industry</v>
      </c>
      <c r="B520" s="189" t="str">
        <f t="shared" si="109"/>
        <v>Electrification + Hydrogen</v>
      </c>
      <c r="C520" s="189" t="str">
        <f t="shared" si="109"/>
        <v>Fraction of Industrial Fuel Use Shifted to Other Fuels</v>
      </c>
      <c r="D520" s="191" t="s">
        <v>774</v>
      </c>
      <c r="E520" s="184" t="s">
        <v>822</v>
      </c>
      <c r="F520" s="191" t="s">
        <v>775</v>
      </c>
      <c r="G520" s="184" t="s">
        <v>823</v>
      </c>
      <c r="H520" s="43">
        <v>485</v>
      </c>
      <c r="I520" s="184" t="s">
        <v>332</v>
      </c>
      <c r="J520" s="189" t="str">
        <f t="shared" si="110"/>
        <v>Electrification + Hydrogen</v>
      </c>
      <c r="K520" s="189" t="str">
        <f t="shared" si="110"/>
        <v>indst fuel type shifting</v>
      </c>
      <c r="L520" s="190">
        <f t="shared" si="110"/>
        <v>0</v>
      </c>
      <c r="M520" s="190">
        <f t="shared" si="110"/>
        <v>1</v>
      </c>
      <c r="N520" s="190">
        <f t="shared" si="110"/>
        <v>0.01</v>
      </c>
      <c r="O520" s="189" t="str">
        <f t="shared" si="110"/>
        <v>% of fuel shifted</v>
      </c>
      <c r="P520" s="186"/>
      <c r="Q520" s="189" t="str">
        <f t="shared" si="111"/>
        <v>industry-ag-main.html#fuel-switching</v>
      </c>
      <c r="R520" s="189" t="str">
        <f t="shared" si="111"/>
        <v>industry-elec-and-hydrogen.html</v>
      </c>
      <c r="S520" s="205"/>
      <c r="T520" s="184"/>
      <c r="W520" s="182" cm="1">
        <f t="array" ref="W520">IFERROR(INDEX(A$761:A$954,MATCH(H520,A$761:A$954,0),0),"Save")</f>
        <v>485</v>
      </c>
    </row>
    <row r="521" spans="1:23" x14ac:dyDescent="0.25">
      <c r="A521" s="189" t="str">
        <f t="shared" si="109"/>
        <v>Industry</v>
      </c>
      <c r="B521" s="189" t="str">
        <f t="shared" si="109"/>
        <v>Electrification + Hydrogen</v>
      </c>
      <c r="C521" s="189" t="str">
        <f t="shared" si="109"/>
        <v>Fraction of Industrial Fuel Use Shifted to Other Fuels</v>
      </c>
      <c r="D521" s="191" t="s">
        <v>776</v>
      </c>
      <c r="E521" s="184" t="s">
        <v>799</v>
      </c>
      <c r="F521" s="191" t="s">
        <v>777</v>
      </c>
      <c r="G521" s="184" t="s">
        <v>800</v>
      </c>
      <c r="H521" s="43">
        <v>486</v>
      </c>
      <c r="I521" s="184" t="s">
        <v>332</v>
      </c>
      <c r="J521" s="189" t="str">
        <f t="shared" si="110"/>
        <v>Electrification + Hydrogen</v>
      </c>
      <c r="K521" s="189" t="str">
        <f t="shared" si="110"/>
        <v>indst fuel type shifting</v>
      </c>
      <c r="L521" s="190">
        <f t="shared" si="110"/>
        <v>0</v>
      </c>
      <c r="M521" s="190">
        <f t="shared" si="110"/>
        <v>1</v>
      </c>
      <c r="N521" s="190">
        <f t="shared" si="110"/>
        <v>0.01</v>
      </c>
      <c r="O521" s="189" t="str">
        <f t="shared" si="110"/>
        <v>% of fuel shifted</v>
      </c>
      <c r="P521" s="186"/>
      <c r="Q521" s="189" t="str">
        <f t="shared" si="111"/>
        <v>industry-ag-main.html#fuel-switching</v>
      </c>
      <c r="R521" s="189" t="str">
        <f t="shared" si="111"/>
        <v>industry-elec-and-hydrogen.html</v>
      </c>
      <c r="S521" s="205"/>
      <c r="T521" s="184"/>
      <c r="W521" s="182" cm="1">
        <f t="array" ref="W521">IFERROR(INDEX(A$761:A$954,MATCH(H521,A$761:A$954,0),0),"Save")</f>
        <v>486</v>
      </c>
    </row>
    <row r="522" spans="1:23" x14ac:dyDescent="0.25">
      <c r="A522" s="189" t="str">
        <f t="shared" si="109"/>
        <v>Industry</v>
      </c>
      <c r="B522" s="189" t="str">
        <f t="shared" si="109"/>
        <v>Electrification + Hydrogen</v>
      </c>
      <c r="C522" s="189" t="str">
        <f t="shared" si="109"/>
        <v>Fraction of Industrial Fuel Use Shifted to Other Fuels</v>
      </c>
      <c r="D522" s="191" t="s">
        <v>776</v>
      </c>
      <c r="E522" s="184" t="s">
        <v>806</v>
      </c>
      <c r="F522" s="191" t="s">
        <v>777</v>
      </c>
      <c r="G522" s="184" t="s">
        <v>807</v>
      </c>
      <c r="H522" s="43">
        <v>487</v>
      </c>
      <c r="I522" s="184" t="s">
        <v>310</v>
      </c>
      <c r="J522" s="189" t="str">
        <f t="shared" ref="J522:O530" si="112">J$451</f>
        <v>Electrification + Hydrogen</v>
      </c>
      <c r="K522" s="189" t="str">
        <f t="shared" si="112"/>
        <v>indst fuel type shifting</v>
      </c>
      <c r="L522" s="190">
        <f t="shared" si="112"/>
        <v>0</v>
      </c>
      <c r="M522" s="190">
        <f t="shared" si="112"/>
        <v>1</v>
      </c>
      <c r="N522" s="190">
        <f t="shared" si="112"/>
        <v>0.01</v>
      </c>
      <c r="O522" s="189" t="str">
        <f t="shared" si="112"/>
        <v>% of fuel shifted</v>
      </c>
      <c r="P522" s="186" t="s">
        <v>864</v>
      </c>
      <c r="Q522" s="189" t="str">
        <f t="shared" si="111"/>
        <v>industry-ag-main.html#fuel-switching</v>
      </c>
      <c r="R522" s="189" t="str">
        <f t="shared" si="111"/>
        <v>industry-elec-and-hydrogen.html</v>
      </c>
      <c r="S522" s="205"/>
      <c r="T522" s="184"/>
      <c r="W522" s="182" cm="1">
        <f t="array" ref="W522">IFERROR(INDEX(A$761:A$954,MATCH(H522,A$761:A$954,0),0),"Save")</f>
        <v>487</v>
      </c>
    </row>
    <row r="523" spans="1:23" x14ac:dyDescent="0.25">
      <c r="A523" s="189" t="str">
        <f t="shared" si="109"/>
        <v>Industry</v>
      </c>
      <c r="B523" s="189" t="str">
        <f t="shared" si="109"/>
        <v>Electrification + Hydrogen</v>
      </c>
      <c r="C523" s="189" t="str">
        <f t="shared" si="109"/>
        <v>Fraction of Industrial Fuel Use Shifted to Other Fuels</v>
      </c>
      <c r="D523" s="191" t="s">
        <v>776</v>
      </c>
      <c r="E523" s="184" t="s">
        <v>808</v>
      </c>
      <c r="F523" s="191" t="s">
        <v>777</v>
      </c>
      <c r="G523" s="184" t="s">
        <v>809</v>
      </c>
      <c r="H523" s="43">
        <v>488</v>
      </c>
      <c r="I523" s="184" t="s">
        <v>310</v>
      </c>
      <c r="J523" s="189" t="str">
        <f t="shared" si="112"/>
        <v>Electrification + Hydrogen</v>
      </c>
      <c r="K523" s="189" t="str">
        <f t="shared" si="112"/>
        <v>indst fuel type shifting</v>
      </c>
      <c r="L523" s="190">
        <f t="shared" si="112"/>
        <v>0</v>
      </c>
      <c r="M523" s="190">
        <f t="shared" si="112"/>
        <v>1</v>
      </c>
      <c r="N523" s="190">
        <f t="shared" si="112"/>
        <v>0.01</v>
      </c>
      <c r="O523" s="189" t="str">
        <f t="shared" si="112"/>
        <v>% of fuel shifted</v>
      </c>
      <c r="P523" s="186" t="s">
        <v>865</v>
      </c>
      <c r="Q523" s="189" t="str">
        <f t="shared" si="111"/>
        <v>industry-ag-main.html#fuel-switching</v>
      </c>
      <c r="R523" s="189" t="str">
        <f t="shared" si="111"/>
        <v>industry-elec-and-hydrogen.html</v>
      </c>
      <c r="S523" s="205"/>
      <c r="T523" s="184"/>
      <c r="W523" s="182" cm="1">
        <f t="array" ref="W523">IFERROR(INDEX(A$761:A$954,MATCH(H523,A$761:A$954,0),0),"Save")</f>
        <v>488</v>
      </c>
    </row>
    <row r="524" spans="1:23" x14ac:dyDescent="0.25">
      <c r="A524" s="189" t="str">
        <f t="shared" si="109"/>
        <v>Industry</v>
      </c>
      <c r="B524" s="189" t="str">
        <f t="shared" si="109"/>
        <v>Electrification + Hydrogen</v>
      </c>
      <c r="C524" s="189" t="str">
        <f t="shared" si="109"/>
        <v>Fraction of Industrial Fuel Use Shifted to Other Fuels</v>
      </c>
      <c r="D524" s="191" t="s">
        <v>776</v>
      </c>
      <c r="E524" s="184" t="s">
        <v>810</v>
      </c>
      <c r="F524" s="191" t="s">
        <v>777</v>
      </c>
      <c r="G524" s="184" t="s">
        <v>811</v>
      </c>
      <c r="H524" s="43">
        <v>489</v>
      </c>
      <c r="I524" s="184" t="s">
        <v>332</v>
      </c>
      <c r="J524" s="189" t="str">
        <f t="shared" si="112"/>
        <v>Electrification + Hydrogen</v>
      </c>
      <c r="K524" s="189" t="str">
        <f t="shared" si="112"/>
        <v>indst fuel type shifting</v>
      </c>
      <c r="L524" s="190">
        <f t="shared" si="112"/>
        <v>0</v>
      </c>
      <c r="M524" s="190">
        <f t="shared" si="112"/>
        <v>1</v>
      </c>
      <c r="N524" s="190">
        <f t="shared" si="112"/>
        <v>0.01</v>
      </c>
      <c r="O524" s="189" t="str">
        <f t="shared" si="112"/>
        <v>% of fuel shifted</v>
      </c>
      <c r="P524" s="186"/>
      <c r="Q524" s="189" t="str">
        <f t="shared" si="111"/>
        <v>industry-ag-main.html#fuel-switching</v>
      </c>
      <c r="R524" s="189" t="str">
        <f t="shared" si="111"/>
        <v>industry-elec-and-hydrogen.html</v>
      </c>
      <c r="S524" s="205"/>
      <c r="T524" s="184"/>
      <c r="W524" s="182" cm="1">
        <f t="array" ref="W524">IFERROR(INDEX(A$761:A$954,MATCH(H524,A$761:A$954,0),0),"Save")</f>
        <v>489</v>
      </c>
    </row>
    <row r="525" spans="1:23" x14ac:dyDescent="0.25">
      <c r="A525" s="189" t="str">
        <f t="shared" si="109"/>
        <v>Industry</v>
      </c>
      <c r="B525" s="189" t="str">
        <f t="shared" si="109"/>
        <v>Electrification + Hydrogen</v>
      </c>
      <c r="C525" s="189" t="str">
        <f t="shared" si="109"/>
        <v>Fraction of Industrial Fuel Use Shifted to Other Fuels</v>
      </c>
      <c r="D525" s="191" t="s">
        <v>776</v>
      </c>
      <c r="E525" s="184" t="s">
        <v>812</v>
      </c>
      <c r="F525" s="191" t="s">
        <v>777</v>
      </c>
      <c r="G525" s="184" t="s">
        <v>813</v>
      </c>
      <c r="H525" s="43">
        <v>490</v>
      </c>
      <c r="I525" s="184" t="s">
        <v>310</v>
      </c>
      <c r="J525" s="189" t="str">
        <f t="shared" si="112"/>
        <v>Electrification + Hydrogen</v>
      </c>
      <c r="K525" s="189" t="str">
        <f t="shared" si="112"/>
        <v>indst fuel type shifting</v>
      </c>
      <c r="L525" s="190">
        <f t="shared" si="112"/>
        <v>0</v>
      </c>
      <c r="M525" s="190">
        <f t="shared" si="112"/>
        <v>1</v>
      </c>
      <c r="N525" s="190">
        <f t="shared" si="112"/>
        <v>0.01</v>
      </c>
      <c r="O525" s="189" t="str">
        <f t="shared" si="112"/>
        <v>% of fuel shifted</v>
      </c>
      <c r="P525" s="186" t="s">
        <v>866</v>
      </c>
      <c r="Q525" s="189" t="str">
        <f t="shared" si="111"/>
        <v>industry-ag-main.html#fuel-switching</v>
      </c>
      <c r="R525" s="189" t="str">
        <f t="shared" si="111"/>
        <v>industry-elec-and-hydrogen.html</v>
      </c>
      <c r="S525" s="205"/>
      <c r="T525" s="184"/>
      <c r="W525" s="182" cm="1">
        <f t="array" ref="W525">IFERROR(INDEX(A$761:A$954,MATCH(H525,A$761:A$954,0),0),"Save")</f>
        <v>490</v>
      </c>
    </row>
    <row r="526" spans="1:23" x14ac:dyDescent="0.25">
      <c r="A526" s="189" t="str">
        <f t="shared" si="109"/>
        <v>Industry</v>
      </c>
      <c r="B526" s="189" t="str">
        <f t="shared" si="109"/>
        <v>Electrification + Hydrogen</v>
      </c>
      <c r="C526" s="189" t="str">
        <f t="shared" si="109"/>
        <v>Fraction of Industrial Fuel Use Shifted to Other Fuels</v>
      </c>
      <c r="D526" s="191" t="s">
        <v>776</v>
      </c>
      <c r="E526" s="184" t="s">
        <v>814</v>
      </c>
      <c r="F526" s="191" t="s">
        <v>777</v>
      </c>
      <c r="G526" s="184" t="s">
        <v>815</v>
      </c>
      <c r="H526" s="43">
        <v>491</v>
      </c>
      <c r="I526" s="184" t="s">
        <v>332</v>
      </c>
      <c r="J526" s="189" t="str">
        <f t="shared" si="112"/>
        <v>Electrification + Hydrogen</v>
      </c>
      <c r="K526" s="189" t="str">
        <f t="shared" si="112"/>
        <v>indst fuel type shifting</v>
      </c>
      <c r="L526" s="190">
        <f t="shared" si="112"/>
        <v>0</v>
      </c>
      <c r="M526" s="190">
        <f t="shared" si="112"/>
        <v>1</v>
      </c>
      <c r="N526" s="190">
        <f t="shared" si="112"/>
        <v>0.01</v>
      </c>
      <c r="O526" s="189" t="str">
        <f t="shared" si="112"/>
        <v>% of fuel shifted</v>
      </c>
      <c r="P526" s="186"/>
      <c r="Q526" s="189" t="str">
        <f t="shared" si="111"/>
        <v>industry-ag-main.html#fuel-switching</v>
      </c>
      <c r="R526" s="189" t="str">
        <f t="shared" si="111"/>
        <v>industry-elec-and-hydrogen.html</v>
      </c>
      <c r="S526" s="205"/>
      <c r="T526" s="184"/>
      <c r="W526" s="182" cm="1">
        <f t="array" ref="W526">IFERROR(INDEX(A$761:A$954,MATCH(H526,A$761:A$954,0),0),"Save")</f>
        <v>491</v>
      </c>
    </row>
    <row r="527" spans="1:23" x14ac:dyDescent="0.25">
      <c r="A527" s="189" t="str">
        <f t="shared" si="109"/>
        <v>Industry</v>
      </c>
      <c r="B527" s="189" t="str">
        <f t="shared" si="109"/>
        <v>Electrification + Hydrogen</v>
      </c>
      <c r="C527" s="189" t="str">
        <f t="shared" si="109"/>
        <v>Fraction of Industrial Fuel Use Shifted to Other Fuels</v>
      </c>
      <c r="D527" s="191" t="s">
        <v>776</v>
      </c>
      <c r="E527" s="184" t="s">
        <v>816</v>
      </c>
      <c r="F527" s="191" t="s">
        <v>777</v>
      </c>
      <c r="G527" s="184" t="s">
        <v>817</v>
      </c>
      <c r="H527" s="43">
        <v>492</v>
      </c>
      <c r="I527" s="184" t="s">
        <v>332</v>
      </c>
      <c r="J527" s="189" t="str">
        <f t="shared" si="112"/>
        <v>Electrification + Hydrogen</v>
      </c>
      <c r="K527" s="189" t="str">
        <f t="shared" si="112"/>
        <v>indst fuel type shifting</v>
      </c>
      <c r="L527" s="190">
        <f t="shared" si="112"/>
        <v>0</v>
      </c>
      <c r="M527" s="190">
        <f t="shared" si="112"/>
        <v>1</v>
      </c>
      <c r="N527" s="190">
        <f t="shared" si="112"/>
        <v>0.01</v>
      </c>
      <c r="O527" s="189" t="str">
        <f t="shared" si="112"/>
        <v>% of fuel shifted</v>
      </c>
      <c r="P527" s="186"/>
      <c r="Q527" s="189" t="str">
        <f t="shared" si="111"/>
        <v>industry-ag-main.html#fuel-switching</v>
      </c>
      <c r="R527" s="189" t="str">
        <f t="shared" si="111"/>
        <v>industry-elec-and-hydrogen.html</v>
      </c>
      <c r="S527" s="205"/>
      <c r="T527" s="184"/>
      <c r="W527" s="182" cm="1">
        <f t="array" ref="W527">IFERROR(INDEX(A$761:A$954,MATCH(H527,A$761:A$954,0),0),"Save")</f>
        <v>492</v>
      </c>
    </row>
    <row r="528" spans="1:23" x14ac:dyDescent="0.25">
      <c r="A528" s="189" t="str">
        <f t="shared" si="109"/>
        <v>Industry</v>
      </c>
      <c r="B528" s="189" t="str">
        <f t="shared" si="109"/>
        <v>Electrification + Hydrogen</v>
      </c>
      <c r="C528" s="189" t="str">
        <f t="shared" si="109"/>
        <v>Fraction of Industrial Fuel Use Shifted to Other Fuels</v>
      </c>
      <c r="D528" s="191" t="s">
        <v>776</v>
      </c>
      <c r="E528" s="184" t="s">
        <v>818</v>
      </c>
      <c r="F528" s="191" t="s">
        <v>777</v>
      </c>
      <c r="G528" s="184" t="s">
        <v>819</v>
      </c>
      <c r="H528" s="43">
        <v>493</v>
      </c>
      <c r="I528" s="184" t="s">
        <v>310</v>
      </c>
      <c r="J528" s="189" t="str">
        <f t="shared" si="112"/>
        <v>Electrification + Hydrogen</v>
      </c>
      <c r="K528" s="189" t="str">
        <f t="shared" si="112"/>
        <v>indst fuel type shifting</v>
      </c>
      <c r="L528" s="190">
        <f t="shared" si="112"/>
        <v>0</v>
      </c>
      <c r="M528" s="190">
        <f t="shared" si="112"/>
        <v>1</v>
      </c>
      <c r="N528" s="190">
        <f t="shared" si="112"/>
        <v>0.01</v>
      </c>
      <c r="O528" s="189" t="str">
        <f t="shared" si="112"/>
        <v>% of fuel shifted</v>
      </c>
      <c r="P528" s="186" t="s">
        <v>867</v>
      </c>
      <c r="Q528" s="189" t="str">
        <f t="shared" si="111"/>
        <v>industry-ag-main.html#fuel-switching</v>
      </c>
      <c r="R528" s="189" t="str">
        <f t="shared" si="111"/>
        <v>industry-elec-and-hydrogen.html</v>
      </c>
      <c r="S528" s="205"/>
      <c r="T528" s="184"/>
      <c r="W528" s="182" cm="1">
        <f t="array" ref="W528">IFERROR(INDEX(A$761:A$954,MATCH(H528,A$761:A$954,0),0),"Save")</f>
        <v>493</v>
      </c>
    </row>
    <row r="529" spans="1:26" x14ac:dyDescent="0.25">
      <c r="A529" s="189" t="str">
        <f t="shared" si="109"/>
        <v>Industry</v>
      </c>
      <c r="B529" s="189" t="str">
        <f t="shared" si="109"/>
        <v>Electrification + Hydrogen</v>
      </c>
      <c r="C529" s="189" t="str">
        <f t="shared" si="109"/>
        <v>Fraction of Industrial Fuel Use Shifted to Other Fuels</v>
      </c>
      <c r="D529" s="191" t="s">
        <v>776</v>
      </c>
      <c r="E529" s="184" t="s">
        <v>820</v>
      </c>
      <c r="F529" s="191" t="s">
        <v>777</v>
      </c>
      <c r="G529" s="184" t="s">
        <v>821</v>
      </c>
      <c r="H529" s="43">
        <v>494</v>
      </c>
      <c r="I529" s="184" t="s">
        <v>310</v>
      </c>
      <c r="J529" s="189" t="str">
        <f t="shared" si="112"/>
        <v>Electrification + Hydrogen</v>
      </c>
      <c r="K529" s="189" t="str">
        <f t="shared" si="112"/>
        <v>indst fuel type shifting</v>
      </c>
      <c r="L529" s="190">
        <f t="shared" si="112"/>
        <v>0</v>
      </c>
      <c r="M529" s="190">
        <f t="shared" si="112"/>
        <v>1</v>
      </c>
      <c r="N529" s="190">
        <f t="shared" si="112"/>
        <v>0.01</v>
      </c>
      <c r="O529" s="189" t="str">
        <f t="shared" si="112"/>
        <v>% of fuel shifted</v>
      </c>
      <c r="P529" s="186" t="s">
        <v>868</v>
      </c>
      <c r="Q529" s="189" t="str">
        <f t="shared" si="111"/>
        <v>industry-ag-main.html#fuel-switching</v>
      </c>
      <c r="R529" s="189" t="str">
        <f t="shared" si="111"/>
        <v>industry-elec-and-hydrogen.html</v>
      </c>
      <c r="S529" s="205"/>
      <c r="T529" s="184"/>
      <c r="W529" s="182" cm="1">
        <f t="array" ref="W529">IFERROR(INDEX(A$761:A$954,MATCH(H529,A$761:A$954,0),0),"Save")</f>
        <v>494</v>
      </c>
    </row>
    <row r="530" spans="1:26" x14ac:dyDescent="0.25">
      <c r="A530" s="189" t="str">
        <f t="shared" si="109"/>
        <v>Industry</v>
      </c>
      <c r="B530" s="189" t="str">
        <f t="shared" si="109"/>
        <v>Electrification + Hydrogen</v>
      </c>
      <c r="C530" s="189" t="str">
        <f t="shared" si="109"/>
        <v>Fraction of Industrial Fuel Use Shifted to Other Fuels</v>
      </c>
      <c r="D530" s="191" t="s">
        <v>776</v>
      </c>
      <c r="E530" s="184" t="s">
        <v>822</v>
      </c>
      <c r="F530" s="191" t="s">
        <v>777</v>
      </c>
      <c r="G530" s="184" t="s">
        <v>823</v>
      </c>
      <c r="H530" s="43">
        <v>495</v>
      </c>
      <c r="I530" s="184" t="s">
        <v>332</v>
      </c>
      <c r="J530" s="189" t="str">
        <f t="shared" si="112"/>
        <v>Electrification + Hydrogen</v>
      </c>
      <c r="K530" s="189" t="str">
        <f t="shared" si="112"/>
        <v>indst fuel type shifting</v>
      </c>
      <c r="L530" s="190">
        <f t="shared" si="112"/>
        <v>0</v>
      </c>
      <c r="M530" s="190">
        <f t="shared" si="112"/>
        <v>1</v>
      </c>
      <c r="N530" s="190">
        <f t="shared" si="112"/>
        <v>0.01</v>
      </c>
      <c r="O530" s="189" t="str">
        <f t="shared" si="112"/>
        <v>% of fuel shifted</v>
      </c>
      <c r="P530" s="186"/>
      <c r="Q530" s="189" t="str">
        <f t="shared" si="111"/>
        <v>industry-ag-main.html#fuel-switching</v>
      </c>
      <c r="R530" s="189" t="str">
        <f t="shared" si="111"/>
        <v>industry-elec-and-hydrogen.html</v>
      </c>
      <c r="S530" s="205"/>
      <c r="T530" s="184"/>
      <c r="W530" s="182" cm="1">
        <f t="array" ref="W530">IFERROR(INDEX(A$761:A$954,MATCH(H530,A$761:A$954,0),0),"Save")</f>
        <v>495</v>
      </c>
    </row>
    <row r="531" spans="1:26" s="182" customFormat="1" hidden="1" x14ac:dyDescent="0.25">
      <c r="A531" s="182" t="s">
        <v>753</v>
      </c>
      <c r="B531" s="182" t="s">
        <v>869</v>
      </c>
      <c r="C531" s="182" t="s">
        <v>870</v>
      </c>
      <c r="D531" s="191"/>
      <c r="E531" s="191"/>
      <c r="F531" s="191"/>
      <c r="G531" s="191"/>
      <c r="H531" s="183">
        <v>58</v>
      </c>
      <c r="I531" s="191" t="s">
        <v>310</v>
      </c>
      <c r="J531" s="182" t="s">
        <v>871</v>
      </c>
      <c r="K531" s="182" t="s">
        <v>872</v>
      </c>
      <c r="L531" s="194">
        <v>0</v>
      </c>
      <c r="M531" s="185">
        <v>1</v>
      </c>
      <c r="N531" s="185">
        <v>0.01</v>
      </c>
      <c r="O531" s="191" t="s">
        <v>653</v>
      </c>
      <c r="P531" s="186" t="s">
        <v>873</v>
      </c>
      <c r="Q531" s="191" t="s">
        <v>874</v>
      </c>
      <c r="R531" s="191" t="s">
        <v>875</v>
      </c>
      <c r="S531" s="212" t="s">
        <v>445</v>
      </c>
      <c r="T531" s="191"/>
      <c r="W531" s="182" t="str" cm="1">
        <f t="array" ref="W531">IFERROR(INDEX(A$761:A$954,MATCH(H531,A$761:A$954,0),0),"Save")</f>
        <v>Save</v>
      </c>
    </row>
    <row r="532" spans="1:26" s="182" customFormat="1" hidden="1" x14ac:dyDescent="0.25">
      <c r="A532" s="182" t="s">
        <v>753</v>
      </c>
      <c r="B532" s="182" t="s">
        <v>876</v>
      </c>
      <c r="C532" s="182" t="s">
        <v>877</v>
      </c>
      <c r="D532" s="191"/>
      <c r="E532" s="191"/>
      <c r="F532" s="191"/>
      <c r="G532" s="191"/>
      <c r="H532" s="183">
        <v>510</v>
      </c>
      <c r="I532" s="191" t="s">
        <v>310</v>
      </c>
      <c r="J532" s="182" t="s">
        <v>871</v>
      </c>
      <c r="K532" s="182" t="s">
        <v>878</v>
      </c>
      <c r="L532" s="194">
        <v>0</v>
      </c>
      <c r="M532" s="185">
        <v>1</v>
      </c>
      <c r="N532" s="185">
        <v>0.01</v>
      </c>
      <c r="O532" s="191" t="s">
        <v>653</v>
      </c>
      <c r="P532" s="186" t="s">
        <v>879</v>
      </c>
      <c r="Q532" s="191" t="s">
        <v>874</v>
      </c>
      <c r="R532" s="191" t="s">
        <v>875</v>
      </c>
      <c r="S532" s="212"/>
      <c r="T532" s="191"/>
      <c r="W532" s="182" t="str" cm="1">
        <f t="array" ref="W532">IFERROR(INDEX(A$761:A$954,MATCH(H532,A$761:A$954,0),0),"Save")</f>
        <v>Save</v>
      </c>
    </row>
    <row r="533" spans="1:26" s="182" customFormat="1" hidden="1" x14ac:dyDescent="0.25">
      <c r="A533" s="182" t="s">
        <v>753</v>
      </c>
      <c r="B533" s="182" t="s">
        <v>880</v>
      </c>
      <c r="C533" s="182" t="s">
        <v>881</v>
      </c>
      <c r="D533" s="191"/>
      <c r="E533" s="191"/>
      <c r="F533" s="191"/>
      <c r="G533" s="191"/>
      <c r="H533" s="183">
        <v>511</v>
      </c>
      <c r="I533" s="191" t="s">
        <v>310</v>
      </c>
      <c r="J533" s="182" t="s">
        <v>871</v>
      </c>
      <c r="K533" s="182" t="s">
        <v>882</v>
      </c>
      <c r="L533" s="194">
        <v>0</v>
      </c>
      <c r="M533" s="185">
        <v>1</v>
      </c>
      <c r="N533" s="185">
        <v>0.01</v>
      </c>
      <c r="O533" s="191" t="s">
        <v>653</v>
      </c>
      <c r="P533" s="186" t="s">
        <v>883</v>
      </c>
      <c r="Q533" s="191" t="s">
        <v>874</v>
      </c>
      <c r="R533" s="191" t="s">
        <v>875</v>
      </c>
      <c r="S533" s="212"/>
      <c r="T533" s="191"/>
      <c r="W533" s="182" t="str" cm="1">
        <f t="array" ref="W533">IFERROR(INDEX(A$761:A$954,MATCH(H533,A$761:A$954,0),0),"Save")</f>
        <v>Save</v>
      </c>
    </row>
    <row r="534" spans="1:26" s="182" customFormat="1" hidden="1" x14ac:dyDescent="0.25">
      <c r="A534" s="182" t="s">
        <v>753</v>
      </c>
      <c r="B534" s="182" t="s">
        <v>884</v>
      </c>
      <c r="C534" s="182" t="s">
        <v>885</v>
      </c>
      <c r="D534" s="191"/>
      <c r="E534" s="191"/>
      <c r="F534" s="191"/>
      <c r="G534" s="191"/>
      <c r="H534" s="183">
        <v>512</v>
      </c>
      <c r="I534" s="191" t="s">
        <v>310</v>
      </c>
      <c r="J534" s="182" t="s">
        <v>871</v>
      </c>
      <c r="K534" s="182" t="s">
        <v>886</v>
      </c>
      <c r="L534" s="194">
        <v>0</v>
      </c>
      <c r="M534" s="185">
        <v>1</v>
      </c>
      <c r="N534" s="185">
        <v>0.01</v>
      </c>
      <c r="O534" s="191" t="s">
        <v>653</v>
      </c>
      <c r="P534" s="186" t="s">
        <v>887</v>
      </c>
      <c r="Q534" s="191" t="s">
        <v>874</v>
      </c>
      <c r="R534" s="191" t="s">
        <v>875</v>
      </c>
      <c r="S534" s="212"/>
      <c r="T534" s="191"/>
      <c r="W534" s="182" t="str" cm="1">
        <f t="array" ref="W534">IFERROR(INDEX(A$761:A$954,MATCH(H534,A$761:A$954,0),0),"Save")</f>
        <v>Save</v>
      </c>
    </row>
    <row r="535" spans="1:26" s="189" customFormat="1" hidden="1" x14ac:dyDescent="0.25">
      <c r="A535" s="181" t="s">
        <v>753</v>
      </c>
      <c r="B535" s="181" t="s">
        <v>888</v>
      </c>
      <c r="C535" s="181" t="s">
        <v>889</v>
      </c>
      <c r="D535" s="184" t="s">
        <v>755</v>
      </c>
      <c r="E535" s="184"/>
      <c r="F535" s="191" t="s">
        <v>757</v>
      </c>
      <c r="G535" s="184"/>
      <c r="H535" s="43">
        <v>429</v>
      </c>
      <c r="I535" s="184" t="s">
        <v>310</v>
      </c>
      <c r="J535" s="181" t="s">
        <v>888</v>
      </c>
      <c r="K535" s="181" t="s">
        <v>890</v>
      </c>
      <c r="L535" s="203">
        <v>0</v>
      </c>
      <c r="M535" s="204">
        <v>1</v>
      </c>
      <c r="N535" s="204">
        <v>0.01</v>
      </c>
      <c r="O535" s="184" t="s">
        <v>891</v>
      </c>
      <c r="P535" s="186" t="s">
        <v>892</v>
      </c>
      <c r="Q535" s="184"/>
      <c r="R535" s="191" t="s">
        <v>893</v>
      </c>
      <c r="S535" s="205" t="s">
        <v>894</v>
      </c>
      <c r="T535" s="199"/>
      <c r="W535" s="182" t="str" cm="1">
        <f t="array" ref="W535">IFERROR(INDEX(A$761:A$954,MATCH(H535,A$761:A$954,0),0),"Save")</f>
        <v>Save</v>
      </c>
    </row>
    <row r="536" spans="1:26" s="189" customFormat="1" hidden="1" x14ac:dyDescent="0.25">
      <c r="A536" s="189" t="str">
        <f t="shared" ref="A536:C537" si="113">A$535</f>
        <v>Industry</v>
      </c>
      <c r="B536" s="189" t="str">
        <f t="shared" si="113"/>
        <v>Material Efficiency, Longevity, &amp; Re-Use</v>
      </c>
      <c r="C536" s="189" t="str">
        <f t="shared" si="113"/>
        <v>Percent Reduction in Nonenergy Nonagriculture Industry Product Demand</v>
      </c>
      <c r="D536" s="191" t="s">
        <v>766</v>
      </c>
      <c r="E536" s="184"/>
      <c r="F536" s="191" t="s">
        <v>767</v>
      </c>
      <c r="G536" s="184"/>
      <c r="H536" s="43">
        <v>430</v>
      </c>
      <c r="I536" s="184" t="s">
        <v>310</v>
      </c>
      <c r="J536" s="189" t="str">
        <f t="shared" ref="J536:O537" si="114">J$535</f>
        <v>Material Efficiency, Longevity, &amp; Re-Use</v>
      </c>
      <c r="K536" s="189" t="str">
        <f t="shared" si="114"/>
        <v>indst reduce nonenergy product demand</v>
      </c>
      <c r="L536" s="190">
        <f t="shared" si="114"/>
        <v>0</v>
      </c>
      <c r="M536" s="190">
        <f t="shared" si="114"/>
        <v>1</v>
      </c>
      <c r="N536" s="190">
        <f t="shared" si="114"/>
        <v>0.01</v>
      </c>
      <c r="O536" s="190" t="str">
        <f t="shared" si="114"/>
        <v>% demand reduction</v>
      </c>
      <c r="P536" s="186" t="s">
        <v>895</v>
      </c>
      <c r="Q536" s="184"/>
      <c r="R536" s="189" t="str">
        <f>R$535</f>
        <v>material-efficiency-longevity-reuse.html</v>
      </c>
      <c r="S536" s="205" t="s">
        <v>896</v>
      </c>
      <c r="T536" s="199"/>
      <c r="W536" s="182" t="str" cm="1">
        <f t="array" ref="W536">IFERROR(INDEX(A$761:A$954,MATCH(H536,A$761:A$954,0),0),"Save")</f>
        <v>Save</v>
      </c>
    </row>
    <row r="537" spans="1:26" s="189" customFormat="1" hidden="1" x14ac:dyDescent="0.25">
      <c r="A537" s="189" t="str">
        <f t="shared" si="113"/>
        <v>Industry</v>
      </c>
      <c r="B537" s="189" t="str">
        <f t="shared" si="113"/>
        <v>Material Efficiency, Longevity, &amp; Re-Use</v>
      </c>
      <c r="C537" s="189" t="str">
        <f t="shared" si="113"/>
        <v>Percent Reduction in Nonenergy Nonagriculture Industry Product Demand</v>
      </c>
      <c r="D537" s="191" t="s">
        <v>772</v>
      </c>
      <c r="E537" s="184"/>
      <c r="F537" s="191" t="s">
        <v>773</v>
      </c>
      <c r="G537" s="184"/>
      <c r="H537" s="43">
        <v>432</v>
      </c>
      <c r="I537" s="184" t="s">
        <v>310</v>
      </c>
      <c r="J537" s="189" t="str">
        <f t="shared" si="114"/>
        <v>Material Efficiency, Longevity, &amp; Re-Use</v>
      </c>
      <c r="K537" s="189" t="str">
        <f t="shared" si="114"/>
        <v>indst reduce nonenergy product demand</v>
      </c>
      <c r="L537" s="190">
        <f t="shared" si="114"/>
        <v>0</v>
      </c>
      <c r="M537" s="190">
        <f t="shared" si="114"/>
        <v>1</v>
      </c>
      <c r="N537" s="190">
        <f t="shared" si="114"/>
        <v>0.01</v>
      </c>
      <c r="O537" s="190" t="str">
        <f t="shared" si="114"/>
        <v>% demand reduction</v>
      </c>
      <c r="P537" s="186" t="s">
        <v>897</v>
      </c>
      <c r="Q537" s="184"/>
      <c r="R537" s="191" t="s">
        <v>898</v>
      </c>
      <c r="S537" s="205" t="s">
        <v>899</v>
      </c>
      <c r="T537" s="199"/>
      <c r="W537" s="182" t="str" cm="1">
        <f t="array" ref="W537">IFERROR(INDEX(A$761:A$954,MATCH(H537,A$761:A$954,0),0),"Save")</f>
        <v>Save</v>
      </c>
    </row>
    <row r="538" spans="1:26" x14ac:dyDescent="0.25">
      <c r="A538" s="181" t="s">
        <v>753</v>
      </c>
      <c r="B538" s="181" t="s">
        <v>900</v>
      </c>
      <c r="C538" s="181" t="s">
        <v>901</v>
      </c>
      <c r="D538" s="184" t="s">
        <v>764</v>
      </c>
      <c r="E538" s="184"/>
      <c r="F538" s="191" t="s">
        <v>765</v>
      </c>
      <c r="G538" s="184"/>
      <c r="H538" s="43">
        <v>56</v>
      </c>
      <c r="I538" s="184" t="s">
        <v>310</v>
      </c>
      <c r="J538" s="43" t="s">
        <v>902</v>
      </c>
      <c r="K538" s="181" t="s">
        <v>903</v>
      </c>
      <c r="L538" s="203">
        <v>0</v>
      </c>
      <c r="M538" s="204">
        <v>1</v>
      </c>
      <c r="N538" s="204">
        <v>0.01</v>
      </c>
      <c r="O538" s="184" t="s">
        <v>653</v>
      </c>
      <c r="P538" s="186" t="s">
        <v>904</v>
      </c>
      <c r="Q538" s="184" t="s">
        <v>905</v>
      </c>
      <c r="R538" s="191" t="s">
        <v>906</v>
      </c>
      <c r="S538" s="205" t="s">
        <v>445</v>
      </c>
      <c r="T538" s="184"/>
      <c r="W538" s="182" cm="1">
        <f t="array" ref="W538">IFERROR(INDEX(A$761:A$954,MATCH(H538,A$761:A$954,0),0),"Save")</f>
        <v>56</v>
      </c>
    </row>
    <row r="539" spans="1:26" hidden="1" x14ac:dyDescent="0.25">
      <c r="A539" s="189" t="str">
        <f t="shared" ref="A539:C540" si="115">A$538</f>
        <v>Industry</v>
      </c>
      <c r="B539" s="189" t="str">
        <f t="shared" si="115"/>
        <v>Methane Capture</v>
      </c>
      <c r="C539" s="189" t="str">
        <f t="shared" si="115"/>
        <v>Fraction of Methane Capture Opportunities Achieved</v>
      </c>
      <c r="D539" s="184" t="s">
        <v>770</v>
      </c>
      <c r="E539" s="184"/>
      <c r="F539" s="184" t="s">
        <v>771</v>
      </c>
      <c r="G539" s="184"/>
      <c r="H539" s="43">
        <v>513</v>
      </c>
      <c r="I539" s="184" t="s">
        <v>310</v>
      </c>
      <c r="J539" s="189" t="str">
        <f t="shared" ref="J539:O540" si="116">J$538</f>
        <v>Methane Capture and Destruction</v>
      </c>
      <c r="K539" s="189" t="str">
        <f t="shared" si="116"/>
        <v>indst methane capture</v>
      </c>
      <c r="L539" s="190">
        <f t="shared" si="116"/>
        <v>0</v>
      </c>
      <c r="M539" s="190">
        <f t="shared" si="116"/>
        <v>1</v>
      </c>
      <c r="N539" s="190">
        <f t="shared" si="116"/>
        <v>0.01</v>
      </c>
      <c r="O539" s="189" t="str">
        <f t="shared" si="116"/>
        <v>% of potential achieved</v>
      </c>
      <c r="P539" s="186" t="s">
        <v>907</v>
      </c>
      <c r="Q539" s="189" t="str">
        <f t="shared" ref="Q539:S540" si="117">Q$538</f>
        <v>industry-ag-main.html#methane-capture</v>
      </c>
      <c r="R539" s="189" t="str">
        <f t="shared" si="117"/>
        <v>methane-capture.html</v>
      </c>
      <c r="S539" s="224" t="str">
        <f t="shared" si="117"/>
        <v>Calculated from model data; see the relevant variable(s) in the InputData folder for source information.</v>
      </c>
      <c r="T539" s="184"/>
      <c r="W539" s="182" t="str" cm="1">
        <f t="array" ref="W539">IFERROR(INDEX(A$761:A$954,MATCH(H539,A$761:A$954,0),0),"Save")</f>
        <v>Save</v>
      </c>
    </row>
    <row r="540" spans="1:26" hidden="1" x14ac:dyDescent="0.25">
      <c r="A540" s="189" t="str">
        <f t="shared" si="115"/>
        <v>Industry</v>
      </c>
      <c r="B540" s="189" t="str">
        <f t="shared" si="115"/>
        <v>Methane Capture</v>
      </c>
      <c r="C540" s="189" t="str">
        <f t="shared" si="115"/>
        <v>Fraction of Methane Capture Opportunities Achieved</v>
      </c>
      <c r="D540" s="184" t="s">
        <v>772</v>
      </c>
      <c r="E540" s="184"/>
      <c r="F540" s="191" t="s">
        <v>773</v>
      </c>
      <c r="G540" s="184"/>
      <c r="H540" s="43">
        <v>514</v>
      </c>
      <c r="I540" s="184" t="s">
        <v>310</v>
      </c>
      <c r="J540" s="189" t="str">
        <f t="shared" si="116"/>
        <v>Methane Capture and Destruction</v>
      </c>
      <c r="K540" s="189" t="str">
        <f t="shared" si="116"/>
        <v>indst methane capture</v>
      </c>
      <c r="L540" s="190">
        <f t="shared" si="116"/>
        <v>0</v>
      </c>
      <c r="M540" s="190">
        <f t="shared" si="116"/>
        <v>1</v>
      </c>
      <c r="N540" s="190">
        <f t="shared" si="116"/>
        <v>0.01</v>
      </c>
      <c r="O540" s="189" t="str">
        <f t="shared" si="116"/>
        <v>% of potential achieved</v>
      </c>
      <c r="P540" s="186" t="s">
        <v>908</v>
      </c>
      <c r="Q540" s="189" t="str">
        <f t="shared" si="117"/>
        <v>industry-ag-main.html#methane-capture</v>
      </c>
      <c r="R540" s="189" t="str">
        <f t="shared" si="117"/>
        <v>methane-capture.html</v>
      </c>
      <c r="S540" s="224" t="str">
        <f t="shared" si="117"/>
        <v>Calculated from model data; see the relevant variable(s) in the InputData folder for source information.</v>
      </c>
      <c r="T540" s="184"/>
      <c r="W540" s="182" t="str" cm="1">
        <f t="array" ref="W540">IFERROR(INDEX(A$761:A$954,MATCH(H540,A$761:A$954,0),0),"Save")</f>
        <v>Save</v>
      </c>
    </row>
    <row r="541" spans="1:26" x14ac:dyDescent="0.25">
      <c r="A541" s="181" t="s">
        <v>753</v>
      </c>
      <c r="B541" s="181" t="s">
        <v>909</v>
      </c>
      <c r="C541" s="181" t="s">
        <v>910</v>
      </c>
      <c r="D541" s="184" t="s">
        <v>764</v>
      </c>
      <c r="E541" s="184"/>
      <c r="F541" s="191" t="s">
        <v>765</v>
      </c>
      <c r="G541" s="184"/>
      <c r="H541" s="43">
        <v>57</v>
      </c>
      <c r="I541" s="184" t="s">
        <v>310</v>
      </c>
      <c r="J541" s="43" t="s">
        <v>902</v>
      </c>
      <c r="K541" s="181" t="s">
        <v>911</v>
      </c>
      <c r="L541" s="203">
        <v>0</v>
      </c>
      <c r="M541" s="204">
        <v>1</v>
      </c>
      <c r="N541" s="204">
        <v>0.01</v>
      </c>
      <c r="O541" s="184" t="s">
        <v>653</v>
      </c>
      <c r="P541" s="186" t="s">
        <v>912</v>
      </c>
      <c r="Q541" s="184" t="s">
        <v>913</v>
      </c>
      <c r="R541" s="191" t="s">
        <v>914</v>
      </c>
      <c r="S541" s="205" t="s">
        <v>445</v>
      </c>
      <c r="T541" s="184"/>
      <c r="W541" s="182" cm="1">
        <f t="array" ref="W541">IFERROR(INDEX(A$761:A$954,MATCH(H541,A$761:A$954,0),0),"Save")</f>
        <v>57</v>
      </c>
    </row>
    <row r="542" spans="1:26" hidden="1" x14ac:dyDescent="0.25">
      <c r="A542" s="189" t="str">
        <f t="shared" ref="A542:C543" si="118">A$541</f>
        <v>Industry</v>
      </c>
      <c r="B542" s="189" t="str">
        <f t="shared" si="118"/>
        <v>Methane Destruction</v>
      </c>
      <c r="C542" s="189" t="str">
        <f t="shared" si="118"/>
        <v>Fraction of Methane Destruction Opportunities Achieved</v>
      </c>
      <c r="D542" s="184" t="s">
        <v>770</v>
      </c>
      <c r="E542" s="184"/>
      <c r="F542" s="184" t="s">
        <v>771</v>
      </c>
      <c r="G542" s="184"/>
      <c r="H542" s="43">
        <v>515</v>
      </c>
      <c r="I542" s="184" t="s">
        <v>310</v>
      </c>
      <c r="J542" s="189" t="str">
        <f t="shared" ref="J542:O543" si="119">J$541</f>
        <v>Methane Capture and Destruction</v>
      </c>
      <c r="K542" s="189" t="str">
        <f t="shared" si="119"/>
        <v>indst methane destruction</v>
      </c>
      <c r="L542" s="190">
        <f t="shared" si="119"/>
        <v>0</v>
      </c>
      <c r="M542" s="190">
        <f t="shared" si="119"/>
        <v>1</v>
      </c>
      <c r="N542" s="190">
        <f t="shared" si="119"/>
        <v>0.01</v>
      </c>
      <c r="O542" s="189" t="str">
        <f t="shared" si="119"/>
        <v>% of potential achieved</v>
      </c>
      <c r="P542" s="186" t="s">
        <v>915</v>
      </c>
      <c r="Q542" s="189" t="str">
        <f t="shared" ref="Q542:S543" si="120">Q$541</f>
        <v>industry-ag-main.html#methane-destr</v>
      </c>
      <c r="R542" s="189" t="str">
        <f t="shared" si="120"/>
        <v>methane-destruction.html</v>
      </c>
      <c r="S542" s="224" t="str">
        <f t="shared" si="120"/>
        <v>Calculated from model data; see the relevant variable(s) in the InputData folder for source information.</v>
      </c>
      <c r="T542" s="184"/>
      <c r="W542" s="182" t="str" cm="1">
        <f t="array" ref="W542">IFERROR(INDEX(A$761:A$954,MATCH(H542,A$761:A$954,0),0),"Save")</f>
        <v>Save</v>
      </c>
    </row>
    <row r="543" spans="1:26" hidden="1" x14ac:dyDescent="0.25">
      <c r="A543" s="189" t="str">
        <f t="shared" si="118"/>
        <v>Industry</v>
      </c>
      <c r="B543" s="189" t="str">
        <f t="shared" si="118"/>
        <v>Methane Destruction</v>
      </c>
      <c r="C543" s="189" t="str">
        <f t="shared" si="118"/>
        <v>Fraction of Methane Destruction Opportunities Achieved</v>
      </c>
      <c r="D543" s="184" t="s">
        <v>772</v>
      </c>
      <c r="E543" s="184"/>
      <c r="F543" s="191" t="s">
        <v>773</v>
      </c>
      <c r="G543" s="184"/>
      <c r="H543" s="43">
        <v>516</v>
      </c>
      <c r="I543" s="184" t="s">
        <v>310</v>
      </c>
      <c r="J543" s="189" t="str">
        <f t="shared" si="119"/>
        <v>Methane Capture and Destruction</v>
      </c>
      <c r="K543" s="189" t="str">
        <f t="shared" si="119"/>
        <v>indst methane destruction</v>
      </c>
      <c r="L543" s="190">
        <f t="shared" si="119"/>
        <v>0</v>
      </c>
      <c r="M543" s="190">
        <f t="shared" si="119"/>
        <v>1</v>
      </c>
      <c r="N543" s="190">
        <f t="shared" si="119"/>
        <v>0.01</v>
      </c>
      <c r="O543" s="189" t="str">
        <f t="shared" si="119"/>
        <v>% of potential achieved</v>
      </c>
      <c r="P543" s="186" t="s">
        <v>916</v>
      </c>
      <c r="Q543" s="189" t="str">
        <f t="shared" si="120"/>
        <v>industry-ag-main.html#methane-destr</v>
      </c>
      <c r="R543" s="189" t="str">
        <f t="shared" si="120"/>
        <v>methane-destruction.html</v>
      </c>
      <c r="S543" s="224" t="str">
        <f t="shared" si="120"/>
        <v>Calculated from model data; see the relevant variable(s) in the InputData folder for source information.</v>
      </c>
      <c r="T543" s="184"/>
      <c r="W543" s="182" t="str" cm="1">
        <f t="array" ref="W543">IFERROR(INDEX(A$761:A$954,MATCH(H543,A$761:A$954,0),0),"Save")</f>
        <v>Save</v>
      </c>
    </row>
    <row r="544" spans="1:26" hidden="1" x14ac:dyDescent="0.25">
      <c r="A544" s="181" t="s">
        <v>753</v>
      </c>
      <c r="B544" s="181" t="s">
        <v>917</v>
      </c>
      <c r="C544" s="181" t="s">
        <v>918</v>
      </c>
      <c r="D544" s="191" t="s">
        <v>251</v>
      </c>
      <c r="E544" s="184"/>
      <c r="F544" s="191" t="s">
        <v>579</v>
      </c>
      <c r="G544" s="184"/>
      <c r="H544" s="43">
        <v>451</v>
      </c>
      <c r="I544" s="184" t="s">
        <v>310</v>
      </c>
      <c r="J544" s="181" t="s">
        <v>918</v>
      </c>
      <c r="K544" s="181" t="s">
        <v>919</v>
      </c>
      <c r="L544" s="203">
        <v>0</v>
      </c>
      <c r="M544" s="204">
        <v>1</v>
      </c>
      <c r="N544" s="204">
        <v>0.01</v>
      </c>
      <c r="O544" s="184" t="s">
        <v>920</v>
      </c>
      <c r="P544" s="218"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4"/>
      <c r="R544" s="191" t="s">
        <v>921</v>
      </c>
      <c r="S544" s="205" t="s">
        <v>445</v>
      </c>
      <c r="T544" s="184"/>
      <c r="U544" s="181" t="s">
        <v>149</v>
      </c>
      <c r="W544" s="182" t="str" cm="1">
        <f t="array" ref="W544">IFERROR(INDEX(A$761:A$954,MATCH(H544,A$761:A$954,0),0),"Save")</f>
        <v>Save</v>
      </c>
      <c r="Z544" s="181" t="s">
        <v>922</v>
      </c>
    </row>
    <row r="545" spans="1:23" hidden="1" x14ac:dyDescent="0.25">
      <c r="A545" s="189" t="str">
        <f t="shared" ref="A545:C552" si="121">A$544</f>
        <v>Industry</v>
      </c>
      <c r="B545" s="189" t="str">
        <f t="shared" si="121"/>
        <v>Reduce Fossil Fuel Exports</v>
      </c>
      <c r="C545" s="189" t="str">
        <f t="shared" si="121"/>
        <v>Percent Reduction in Fossil Fuel Exports</v>
      </c>
      <c r="D545" s="191" t="s">
        <v>255</v>
      </c>
      <c r="E545" s="184"/>
      <c r="F545" s="191" t="s">
        <v>741</v>
      </c>
      <c r="G545" s="184"/>
      <c r="H545" s="43">
        <v>452</v>
      </c>
      <c r="I545" s="184" t="s">
        <v>310</v>
      </c>
      <c r="J545" s="189" t="str">
        <f t="shared" ref="J545:O548" si="122">J$544</f>
        <v>Percent Reduction in Fossil Fuel Exports</v>
      </c>
      <c r="K545" s="189" t="str">
        <f t="shared" si="122"/>
        <v>indst reduce fossil fuel exports</v>
      </c>
      <c r="L545" s="190">
        <f t="shared" si="122"/>
        <v>0</v>
      </c>
      <c r="M545" s="190">
        <f t="shared" si="122"/>
        <v>1</v>
      </c>
      <c r="N545" s="190">
        <f t="shared" si="122"/>
        <v>0.01</v>
      </c>
      <c r="O545" s="189" t="str">
        <f t="shared" si="122"/>
        <v>% reduction in exports</v>
      </c>
      <c r="P545" s="218"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4"/>
      <c r="R545" s="189" t="str">
        <f t="shared" ref="R545:S548" si="123">R$544</f>
        <v>reduce-fuel-exports.html</v>
      </c>
      <c r="S545" s="224" t="str">
        <f t="shared" si="123"/>
        <v>Calculated from model data; see the relevant variable(s) in the InputData folder for source information.</v>
      </c>
      <c r="T545" s="184"/>
      <c r="U545" s="181" t="s">
        <v>149</v>
      </c>
      <c r="W545" s="182" t="str" cm="1">
        <f t="array" ref="W545">IFERROR(INDEX(A$761:A$954,MATCH(H545,A$761:A$954,0),0),"Save")</f>
        <v>Save</v>
      </c>
    </row>
    <row r="546" spans="1:23" hidden="1" x14ac:dyDescent="0.25">
      <c r="A546" s="189" t="str">
        <f t="shared" si="121"/>
        <v>Industry</v>
      </c>
      <c r="B546" s="189" t="str">
        <f t="shared" si="121"/>
        <v>Reduce Fossil Fuel Exports</v>
      </c>
      <c r="C546" s="189" t="str">
        <f t="shared" si="121"/>
        <v>Percent Reduction in Fossil Fuel Exports</v>
      </c>
      <c r="D546" s="191" t="s">
        <v>257</v>
      </c>
      <c r="E546" s="184"/>
      <c r="F546" s="191" t="s">
        <v>923</v>
      </c>
      <c r="G546" s="184"/>
      <c r="H546" s="43">
        <v>453</v>
      </c>
      <c r="I546" s="184" t="s">
        <v>310</v>
      </c>
      <c r="J546" s="189" t="str">
        <f t="shared" si="122"/>
        <v>Percent Reduction in Fossil Fuel Exports</v>
      </c>
      <c r="K546" s="189" t="str">
        <f t="shared" si="122"/>
        <v>indst reduce fossil fuel exports</v>
      </c>
      <c r="L546" s="190">
        <f t="shared" si="122"/>
        <v>0</v>
      </c>
      <c r="M546" s="190">
        <f t="shared" si="122"/>
        <v>1</v>
      </c>
      <c r="N546" s="190">
        <f t="shared" si="122"/>
        <v>0.01</v>
      </c>
      <c r="O546" s="189" t="str">
        <f t="shared" si="122"/>
        <v>% reduction in exports</v>
      </c>
      <c r="P546" s="218"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4"/>
      <c r="R546" s="189" t="str">
        <f t="shared" si="123"/>
        <v>reduce-fuel-exports.html</v>
      </c>
      <c r="S546" s="224" t="str">
        <f t="shared" si="123"/>
        <v>Calculated from model data; see the relevant variable(s) in the InputData folder for source information.</v>
      </c>
      <c r="T546" s="184"/>
      <c r="U546" s="181" t="s">
        <v>149</v>
      </c>
      <c r="W546" s="182" t="str" cm="1">
        <f t="array" ref="W546">IFERROR(INDEX(A$761:A$954,MATCH(H546,A$761:A$954,0),0),"Save")</f>
        <v>Save</v>
      </c>
    </row>
    <row r="547" spans="1:23" hidden="1" x14ac:dyDescent="0.25">
      <c r="A547" s="189" t="str">
        <f t="shared" si="121"/>
        <v>Industry</v>
      </c>
      <c r="B547" s="189" t="str">
        <f t="shared" si="121"/>
        <v>Reduce Fossil Fuel Exports</v>
      </c>
      <c r="C547" s="189" t="str">
        <f t="shared" si="121"/>
        <v>Percent Reduction in Fossil Fuel Exports</v>
      </c>
      <c r="D547" s="191" t="s">
        <v>256</v>
      </c>
      <c r="E547" s="184"/>
      <c r="F547" s="191" t="s">
        <v>924</v>
      </c>
      <c r="G547" s="184"/>
      <c r="H547" s="43">
        <v>454</v>
      </c>
      <c r="I547" s="184" t="s">
        <v>310</v>
      </c>
      <c r="J547" s="189" t="str">
        <f t="shared" si="122"/>
        <v>Percent Reduction in Fossil Fuel Exports</v>
      </c>
      <c r="K547" s="189" t="str">
        <f t="shared" si="122"/>
        <v>indst reduce fossil fuel exports</v>
      </c>
      <c r="L547" s="190">
        <f t="shared" si="122"/>
        <v>0</v>
      </c>
      <c r="M547" s="190">
        <f t="shared" si="122"/>
        <v>1</v>
      </c>
      <c r="N547" s="190">
        <f t="shared" si="122"/>
        <v>0.01</v>
      </c>
      <c r="O547" s="189" t="str">
        <f t="shared" si="122"/>
        <v>% reduction in exports</v>
      </c>
      <c r="P547" s="218"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4"/>
      <c r="R547" s="189" t="str">
        <f t="shared" si="123"/>
        <v>reduce-fuel-exports.html</v>
      </c>
      <c r="S547" s="224" t="str">
        <f t="shared" si="123"/>
        <v>Calculated from model data; see the relevant variable(s) in the InputData folder for source information.</v>
      </c>
      <c r="T547" s="184"/>
      <c r="U547" s="181" t="s">
        <v>149</v>
      </c>
      <c r="W547" s="182" t="str" cm="1">
        <f t="array" ref="W547">IFERROR(INDEX(A$761:A$954,MATCH(H547,A$761:A$954,0),0),"Save")</f>
        <v>Save</v>
      </c>
    </row>
    <row r="548" spans="1:23" hidden="1" x14ac:dyDescent="0.25">
      <c r="A548" s="189" t="str">
        <f t="shared" si="121"/>
        <v>Industry</v>
      </c>
      <c r="B548" s="189" t="str">
        <f t="shared" si="121"/>
        <v>Reduce Fossil Fuel Exports</v>
      </c>
      <c r="C548" s="189" t="str">
        <f t="shared" si="121"/>
        <v>Percent Reduction in Fossil Fuel Exports</v>
      </c>
      <c r="D548" s="191" t="s">
        <v>253</v>
      </c>
      <c r="E548" s="184"/>
      <c r="F548" s="191" t="s">
        <v>925</v>
      </c>
      <c r="G548" s="184"/>
      <c r="H548" s="43">
        <v>455</v>
      </c>
      <c r="I548" s="184" t="s">
        <v>310</v>
      </c>
      <c r="J548" s="189" t="str">
        <f t="shared" si="122"/>
        <v>Percent Reduction in Fossil Fuel Exports</v>
      </c>
      <c r="K548" s="189" t="str">
        <f t="shared" si="122"/>
        <v>indst reduce fossil fuel exports</v>
      </c>
      <c r="L548" s="190">
        <f t="shared" si="122"/>
        <v>0</v>
      </c>
      <c r="M548" s="190">
        <f t="shared" si="122"/>
        <v>1</v>
      </c>
      <c r="N548" s="190">
        <f t="shared" si="122"/>
        <v>0.01</v>
      </c>
      <c r="O548" s="189" t="str">
        <f t="shared" si="122"/>
        <v>% reduction in exports</v>
      </c>
      <c r="P548" s="218"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4"/>
      <c r="R548" s="189" t="str">
        <f t="shared" si="123"/>
        <v>reduce-fuel-exports.html</v>
      </c>
      <c r="S548" s="224" t="str">
        <f t="shared" si="123"/>
        <v>Calculated from model data; see the relevant variable(s) in the InputData folder for source information.</v>
      </c>
      <c r="T548" s="184"/>
      <c r="U548" s="181" t="s">
        <v>149</v>
      </c>
      <c r="W548" s="182" t="str" cm="1">
        <f t="array" ref="W548">IFERROR(INDEX(A$761:A$954,MATCH(H548,A$761:A$954,0),0),"Save")</f>
        <v>Save</v>
      </c>
    </row>
    <row r="549" spans="1:23" hidden="1" x14ac:dyDescent="0.25">
      <c r="A549" s="189" t="str">
        <f t="shared" si="121"/>
        <v>Industry</v>
      </c>
      <c r="B549" s="189" t="str">
        <f t="shared" si="121"/>
        <v>Reduce Fossil Fuel Exports</v>
      </c>
      <c r="C549" s="189" t="str">
        <f t="shared" si="121"/>
        <v>Percent Reduction in Fossil Fuel Exports</v>
      </c>
      <c r="D549" s="191" t="s">
        <v>926</v>
      </c>
      <c r="E549" s="184"/>
      <c r="F549" s="191" t="s">
        <v>609</v>
      </c>
      <c r="G549" s="184"/>
      <c r="H549" s="43">
        <v>456</v>
      </c>
      <c r="I549" s="191" t="s">
        <v>332</v>
      </c>
      <c r="J549" s="189"/>
      <c r="K549" s="189"/>
      <c r="L549" s="190"/>
      <c r="M549" s="190"/>
      <c r="N549" s="190"/>
      <c r="O549" s="189"/>
      <c r="P549" s="186"/>
      <c r="Q549" s="184"/>
      <c r="R549" s="191"/>
      <c r="S549" s="224" t="str">
        <f>S$544</f>
        <v>Calculated from model data; see the relevant variable(s) in the InputData folder for source information.</v>
      </c>
      <c r="T549" s="184"/>
      <c r="W549" s="182" t="str" cm="1">
        <f t="array" ref="W549">IFERROR(INDEX(A$761:A$954,MATCH(H549,A$761:A$954,0),0),"Save")</f>
        <v>Save</v>
      </c>
    </row>
    <row r="550" spans="1:23" hidden="1" x14ac:dyDescent="0.25">
      <c r="A550" s="189" t="str">
        <f t="shared" si="121"/>
        <v>Industry</v>
      </c>
      <c r="B550" s="189" t="str">
        <f t="shared" si="121"/>
        <v>Reduce Fossil Fuel Exports</v>
      </c>
      <c r="C550" s="189" t="str">
        <f t="shared" si="121"/>
        <v>Percent Reduction in Fossil Fuel Exports</v>
      </c>
      <c r="D550" s="191" t="s">
        <v>250</v>
      </c>
      <c r="E550" s="184"/>
      <c r="F550" s="191" t="s">
        <v>614</v>
      </c>
      <c r="G550" s="184"/>
      <c r="H550" s="43">
        <v>457</v>
      </c>
      <c r="I550" s="184" t="s">
        <v>310</v>
      </c>
      <c r="J550" s="189" t="str">
        <f t="shared" ref="J550:O552" si="124">J$544</f>
        <v>Percent Reduction in Fossil Fuel Exports</v>
      </c>
      <c r="K550" s="189" t="str">
        <f t="shared" si="124"/>
        <v>indst reduce fossil fuel exports</v>
      </c>
      <c r="L550" s="190">
        <f t="shared" si="124"/>
        <v>0</v>
      </c>
      <c r="M550" s="190">
        <f t="shared" si="124"/>
        <v>1</v>
      </c>
      <c r="N550" s="190">
        <f t="shared" si="124"/>
        <v>0.01</v>
      </c>
      <c r="O550" s="189" t="str">
        <f t="shared" si="124"/>
        <v>% reduction in exports</v>
      </c>
      <c r="P550" s="218"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4"/>
      <c r="R550" s="189" t="str">
        <f>R$544</f>
        <v>reduce-fuel-exports.html</v>
      </c>
      <c r="S550" s="224" t="str">
        <f>S$544</f>
        <v>Calculated from model data; see the relevant variable(s) in the InputData folder for source information.</v>
      </c>
      <c r="T550" s="184"/>
      <c r="U550" s="181" t="s">
        <v>149</v>
      </c>
      <c r="W550" s="182" t="str" cm="1">
        <f t="array" ref="W550">IFERROR(INDEX(A$761:A$954,MATCH(H550,A$761:A$954,0),0),"Save")</f>
        <v>Save</v>
      </c>
    </row>
    <row r="551" spans="1:23" hidden="1" x14ac:dyDescent="0.25">
      <c r="A551" s="189" t="str">
        <f t="shared" si="121"/>
        <v>Industry</v>
      </c>
      <c r="B551" s="189" t="str">
        <f t="shared" si="121"/>
        <v>Reduce Fossil Fuel Exports</v>
      </c>
      <c r="C551" s="189" t="str">
        <f t="shared" si="121"/>
        <v>Percent Reduction in Fossil Fuel Exports</v>
      </c>
      <c r="D551" s="191" t="s">
        <v>927</v>
      </c>
      <c r="E551" s="184"/>
      <c r="F551" s="191" t="s">
        <v>928</v>
      </c>
      <c r="G551" s="184"/>
      <c r="H551" s="43">
        <v>458</v>
      </c>
      <c r="I551" s="184" t="s">
        <v>310</v>
      </c>
      <c r="J551" s="189" t="str">
        <f t="shared" si="124"/>
        <v>Percent Reduction in Fossil Fuel Exports</v>
      </c>
      <c r="K551" s="189" t="str">
        <f t="shared" si="124"/>
        <v>indst reduce fossil fuel exports</v>
      </c>
      <c r="L551" s="190">
        <f t="shared" si="124"/>
        <v>0</v>
      </c>
      <c r="M551" s="190">
        <f t="shared" si="124"/>
        <v>1</v>
      </c>
      <c r="N551" s="190">
        <f t="shared" si="124"/>
        <v>0.01</v>
      </c>
      <c r="O551" s="189" t="str">
        <f t="shared" si="124"/>
        <v>% reduction in exports</v>
      </c>
      <c r="P551" s="218"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4"/>
      <c r="R551" s="189" t="str">
        <f>R$544</f>
        <v>reduce-fuel-exports.html</v>
      </c>
      <c r="S551" s="224" t="str">
        <f>S$544</f>
        <v>Calculated from model data; see the relevant variable(s) in the InputData folder for source information.</v>
      </c>
      <c r="T551" s="184"/>
      <c r="U551" s="181" t="s">
        <v>149</v>
      </c>
      <c r="W551" s="182" t="str" cm="1">
        <f t="array" ref="W551">IFERROR(INDEX(A$761:A$954,MATCH(H551,A$761:A$954,0),0),"Save")</f>
        <v>Save</v>
      </c>
    </row>
    <row r="552" spans="1:23" hidden="1" x14ac:dyDescent="0.25">
      <c r="A552" s="189" t="str">
        <f t="shared" si="121"/>
        <v>Industry</v>
      </c>
      <c r="B552" s="189" t="str">
        <f t="shared" si="121"/>
        <v>Reduce Fossil Fuel Exports</v>
      </c>
      <c r="C552" s="189" t="str">
        <f t="shared" si="121"/>
        <v>Percent Reduction in Fossil Fuel Exports</v>
      </c>
      <c r="D552" s="191" t="s">
        <v>254</v>
      </c>
      <c r="E552" s="184"/>
      <c r="F552" s="191" t="s">
        <v>929</v>
      </c>
      <c r="G552" s="184"/>
      <c r="H552" s="43">
        <v>459</v>
      </c>
      <c r="I552" s="184" t="s">
        <v>310</v>
      </c>
      <c r="J552" s="189" t="str">
        <f t="shared" si="124"/>
        <v>Percent Reduction in Fossil Fuel Exports</v>
      </c>
      <c r="K552" s="189" t="str">
        <f t="shared" si="124"/>
        <v>indst reduce fossil fuel exports</v>
      </c>
      <c r="L552" s="190">
        <f t="shared" si="124"/>
        <v>0</v>
      </c>
      <c r="M552" s="190">
        <f t="shared" si="124"/>
        <v>1</v>
      </c>
      <c r="N552" s="190">
        <f t="shared" si="124"/>
        <v>0.01</v>
      </c>
      <c r="O552" s="189" t="str">
        <f t="shared" si="124"/>
        <v>% reduction in exports</v>
      </c>
      <c r="P552" s="218"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4"/>
      <c r="R552" s="189" t="str">
        <f>R$544</f>
        <v>reduce-fuel-exports.html</v>
      </c>
      <c r="S552" s="224" t="str">
        <f>S$544</f>
        <v>Calculated from model data; see the relevant variable(s) in the InputData folder for source information.</v>
      </c>
      <c r="T552" s="184"/>
      <c r="U552" s="181" t="s">
        <v>149</v>
      </c>
      <c r="W552" s="182" t="str" cm="1">
        <f t="array" ref="W552">IFERROR(INDEX(A$761:A$954,MATCH(H552,A$761:A$954,0),0),"Save")</f>
        <v>Save</v>
      </c>
    </row>
    <row r="553" spans="1:23" hidden="1" x14ac:dyDescent="0.25">
      <c r="A553" s="181" t="s">
        <v>930</v>
      </c>
      <c r="B553" s="181" t="s">
        <v>931</v>
      </c>
      <c r="C553" s="181" t="s">
        <v>932</v>
      </c>
      <c r="D553" s="184"/>
      <c r="E553" s="184"/>
      <c r="F553" s="184"/>
      <c r="G553" s="184"/>
      <c r="H553" s="43">
        <v>60</v>
      </c>
      <c r="I553" s="184" t="s">
        <v>310</v>
      </c>
      <c r="J553" s="181" t="s">
        <v>931</v>
      </c>
      <c r="K553" s="181" t="s">
        <v>933</v>
      </c>
      <c r="L553" s="203">
        <v>0</v>
      </c>
      <c r="M553" s="204">
        <v>1</v>
      </c>
      <c r="N553" s="204">
        <v>0.01</v>
      </c>
      <c r="O553" s="184" t="s">
        <v>653</v>
      </c>
      <c r="P553" s="218"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74 thousand acres per year in 2050 (roughly equal to 0.1% of the land area of the state).</v>
      </c>
      <c r="Q553" s="184" t="s">
        <v>934</v>
      </c>
      <c r="R553" s="191" t="s">
        <v>935</v>
      </c>
      <c r="S553" s="205" t="s">
        <v>445</v>
      </c>
      <c r="T553" s="184" t="s">
        <v>936</v>
      </c>
      <c r="W553" s="182" t="str" cm="1">
        <f t="array" ref="W553">IFERROR(INDEX(A$761:A$954,MATCH(H553,A$761:A$954,0),0),"Save")</f>
        <v>Save</v>
      </c>
    </row>
    <row r="554" spans="1:23" hidden="1" x14ac:dyDescent="0.25">
      <c r="A554" s="181" t="s">
        <v>930</v>
      </c>
      <c r="B554" s="181" t="s">
        <v>937</v>
      </c>
      <c r="C554" s="181" t="s">
        <v>938</v>
      </c>
      <c r="D554" s="184"/>
      <c r="E554" s="184"/>
      <c r="F554" s="184"/>
      <c r="G554" s="184"/>
      <c r="H554" s="43">
        <v>705</v>
      </c>
      <c r="I554" s="191" t="s">
        <v>332</v>
      </c>
      <c r="J554" s="181" t="s">
        <v>937</v>
      </c>
      <c r="K554" s="181" t="s">
        <v>939</v>
      </c>
      <c r="L554" s="203"/>
      <c r="M554" s="204"/>
      <c r="N554" s="204"/>
      <c r="O554" s="184"/>
      <c r="P554" s="186"/>
      <c r="Q554" s="184" t="s">
        <v>940</v>
      </c>
      <c r="R554" s="191" t="s">
        <v>941</v>
      </c>
      <c r="S554" s="205"/>
      <c r="T554" s="184"/>
      <c r="W554" s="182" t="str" cm="1">
        <f t="array" ref="W554">IFERROR(INDEX(A$761:A$954,MATCH(H554,A$761:A$954,0),0),"Save")</f>
        <v>Save</v>
      </c>
    </row>
    <row r="555" spans="1:23" hidden="1" x14ac:dyDescent="0.25">
      <c r="A555" s="181" t="s">
        <v>930</v>
      </c>
      <c r="B555" s="181" t="s">
        <v>942</v>
      </c>
      <c r="C555" s="181" t="s">
        <v>943</v>
      </c>
      <c r="D555" s="184"/>
      <c r="E555" s="184"/>
      <c r="F555" s="184"/>
      <c r="G555" s="184"/>
      <c r="H555" s="43">
        <v>177</v>
      </c>
      <c r="I555" s="191" t="s">
        <v>332</v>
      </c>
      <c r="J555" s="181" t="s">
        <v>942</v>
      </c>
      <c r="K555" s="181" t="s">
        <v>944</v>
      </c>
      <c r="L555" s="203"/>
      <c r="M555" s="204"/>
      <c r="N555" s="204"/>
      <c r="O555" s="184"/>
      <c r="P555" s="186"/>
      <c r="Q555" s="184"/>
      <c r="R555" s="191" t="s">
        <v>945</v>
      </c>
      <c r="S555" s="205"/>
      <c r="T555" s="184"/>
      <c r="W555" s="182" t="str" cm="1">
        <f t="array" ref="W555">IFERROR(INDEX(A$761:A$954,MATCH(H555,A$761:A$954,0),0),"Save")</f>
        <v>Save</v>
      </c>
    </row>
    <row r="556" spans="1:23" hidden="1" x14ac:dyDescent="0.25">
      <c r="A556" s="181" t="s">
        <v>930</v>
      </c>
      <c r="B556" s="181" t="s">
        <v>946</v>
      </c>
      <c r="C556" s="181" t="s">
        <v>947</v>
      </c>
      <c r="D556" s="184"/>
      <c r="E556" s="184"/>
      <c r="F556" s="184"/>
      <c r="G556" s="184"/>
      <c r="H556" s="43">
        <v>61</v>
      </c>
      <c r="I556" s="184" t="s">
        <v>310</v>
      </c>
      <c r="J556" s="181" t="s">
        <v>946</v>
      </c>
      <c r="K556" s="181" t="s">
        <v>948</v>
      </c>
      <c r="L556" s="203">
        <v>0</v>
      </c>
      <c r="M556" s="204">
        <v>1</v>
      </c>
      <c r="N556" s="204">
        <v>0.01</v>
      </c>
      <c r="O556" s="184" t="s">
        <v>653</v>
      </c>
      <c r="P556" s="186" t="s">
        <v>949</v>
      </c>
      <c r="Q556" s="184" t="s">
        <v>950</v>
      </c>
      <c r="R556" s="191" t="s">
        <v>951</v>
      </c>
      <c r="S556" s="205" t="s">
        <v>445</v>
      </c>
      <c r="T556" s="184"/>
      <c r="W556" s="182" t="str" cm="1">
        <f t="array" ref="W556">IFERROR(INDEX(A$761:A$954,MATCH(H556,A$761:A$954,0),0),"Save")</f>
        <v>Save</v>
      </c>
    </row>
    <row r="557" spans="1:23" hidden="1" x14ac:dyDescent="0.25">
      <c r="A557" s="181" t="s">
        <v>930</v>
      </c>
      <c r="B557" s="181" t="s">
        <v>952</v>
      </c>
      <c r="C557" s="181" t="s">
        <v>953</v>
      </c>
      <c r="D557" s="184"/>
      <c r="E557" s="184"/>
      <c r="F557" s="184"/>
      <c r="G557" s="184"/>
      <c r="H557" s="43">
        <v>62</v>
      </c>
      <c r="I557" s="184" t="s">
        <v>310</v>
      </c>
      <c r="J557" s="181" t="s">
        <v>952</v>
      </c>
      <c r="K557" s="181" t="s">
        <v>954</v>
      </c>
      <c r="L557" s="203">
        <v>0</v>
      </c>
      <c r="M557" s="204">
        <v>1</v>
      </c>
      <c r="N557" s="204">
        <v>0.01</v>
      </c>
      <c r="O557" s="184" t="s">
        <v>653</v>
      </c>
      <c r="P557" s="186" t="s">
        <v>955</v>
      </c>
      <c r="Q557" s="184" t="s">
        <v>956</v>
      </c>
      <c r="R557" s="191" t="s">
        <v>957</v>
      </c>
      <c r="S557" s="205" t="s">
        <v>445</v>
      </c>
      <c r="T557" s="184"/>
      <c r="W557" s="182" t="str" cm="1">
        <f t="array" ref="W557">IFERROR(INDEX(A$761:A$954,MATCH(H557,A$761:A$954,0),0),"Save")</f>
        <v>Save</v>
      </c>
    </row>
    <row r="558" spans="1:23" hidden="1" x14ac:dyDescent="0.25">
      <c r="A558" s="181" t="s">
        <v>930</v>
      </c>
      <c r="B558" s="181" t="s">
        <v>958</v>
      </c>
      <c r="C558" s="181" t="s">
        <v>959</v>
      </c>
      <c r="D558" s="184"/>
      <c r="E558" s="184"/>
      <c r="F558" s="184"/>
      <c r="G558" s="184"/>
      <c r="H558" s="43">
        <v>63</v>
      </c>
      <c r="I558" s="184" t="s">
        <v>310</v>
      </c>
      <c r="J558" s="181" t="s">
        <v>958</v>
      </c>
      <c r="K558" s="181" t="s">
        <v>960</v>
      </c>
      <c r="L558" s="203">
        <v>0</v>
      </c>
      <c r="M558" s="204">
        <v>1</v>
      </c>
      <c r="N558" s="204">
        <v>0.01</v>
      </c>
      <c r="O558" s="184" t="s">
        <v>653</v>
      </c>
      <c r="P558" s="186" t="s">
        <v>961</v>
      </c>
      <c r="Q558" s="184" t="s">
        <v>962</v>
      </c>
      <c r="R558" s="191" t="s">
        <v>963</v>
      </c>
      <c r="S558" s="205" t="s">
        <v>445</v>
      </c>
      <c r="T558" s="184"/>
      <c r="W558" s="182" t="str" cm="1">
        <f t="array" ref="W558">IFERROR(INDEX(A$761:A$954,MATCH(H558,A$761:A$954,0),0),"Save")</f>
        <v>Save</v>
      </c>
    </row>
    <row r="559" spans="1:23" hidden="1" x14ac:dyDescent="0.25">
      <c r="A559" s="181" t="s">
        <v>930</v>
      </c>
      <c r="B559" s="181" t="s">
        <v>964</v>
      </c>
      <c r="C559" s="181" t="s">
        <v>965</v>
      </c>
      <c r="D559" s="184"/>
      <c r="E559" s="184"/>
      <c r="F559" s="184"/>
      <c r="G559" s="184"/>
      <c r="H559" s="43">
        <v>64</v>
      </c>
      <c r="I559" s="184" t="s">
        <v>310</v>
      </c>
      <c r="J559" s="181" t="s">
        <v>964</v>
      </c>
      <c r="K559" s="181" t="s">
        <v>966</v>
      </c>
      <c r="L559" s="203">
        <v>0</v>
      </c>
      <c r="M559" s="204">
        <v>1</v>
      </c>
      <c r="N559" s="204">
        <v>0.01</v>
      </c>
      <c r="O559" s="184" t="s">
        <v>653</v>
      </c>
      <c r="P559" s="186" t="s">
        <v>967</v>
      </c>
      <c r="Q559" s="184" t="s">
        <v>968</v>
      </c>
      <c r="R559" s="191" t="s">
        <v>969</v>
      </c>
      <c r="S559" s="205" t="s">
        <v>445</v>
      </c>
      <c r="T559" s="184"/>
      <c r="W559" s="182" t="str" cm="1">
        <f t="array" ref="W559">IFERROR(INDEX(A$761:A$954,MATCH(H559,A$761:A$954,0),0),"Save")</f>
        <v>Save</v>
      </c>
    </row>
    <row r="560" spans="1:23" hidden="1" x14ac:dyDescent="0.25">
      <c r="A560" s="181" t="s">
        <v>930</v>
      </c>
      <c r="B560" s="181" t="s">
        <v>970</v>
      </c>
      <c r="C560" s="181" t="s">
        <v>971</v>
      </c>
      <c r="D560" s="184"/>
      <c r="E560" s="184"/>
      <c r="F560" s="184"/>
      <c r="G560" s="184"/>
      <c r="H560" s="43">
        <v>178</v>
      </c>
      <c r="I560" s="184" t="s">
        <v>332</v>
      </c>
      <c r="J560" s="181" t="s">
        <v>970</v>
      </c>
      <c r="K560" s="181" t="s">
        <v>972</v>
      </c>
      <c r="L560" s="203"/>
      <c r="M560" s="204"/>
      <c r="N560" s="204"/>
      <c r="O560" s="184"/>
      <c r="P560" s="186"/>
      <c r="Q560" s="184"/>
      <c r="R560" s="191" t="s">
        <v>973</v>
      </c>
      <c r="S560" s="205"/>
      <c r="T560" s="184"/>
      <c r="W560" s="182" t="str" cm="1">
        <f t="array" ref="W560">IFERROR(INDEX(A$761:A$954,MATCH(H560,A$761:A$954,0),0),"Save")</f>
        <v>Save</v>
      </c>
    </row>
    <row r="561" spans="1:23" hidden="1" x14ac:dyDescent="0.25">
      <c r="A561" s="181" t="s">
        <v>930</v>
      </c>
      <c r="B561" s="181" t="s">
        <v>974</v>
      </c>
      <c r="C561" s="181" t="s">
        <v>975</v>
      </c>
      <c r="D561" s="184"/>
      <c r="E561" s="184"/>
      <c r="F561" s="184"/>
      <c r="G561" s="184"/>
      <c r="H561" s="43">
        <v>434</v>
      </c>
      <c r="I561" s="184" t="s">
        <v>310</v>
      </c>
      <c r="J561" s="181" t="s">
        <v>974</v>
      </c>
      <c r="K561" s="181" t="s">
        <v>976</v>
      </c>
      <c r="L561" s="203">
        <v>0</v>
      </c>
      <c r="M561" s="204">
        <v>1</v>
      </c>
      <c r="N561" s="204">
        <v>0.01</v>
      </c>
      <c r="O561" s="184" t="s">
        <v>977</v>
      </c>
      <c r="P561" s="186" t="s">
        <v>978</v>
      </c>
      <c r="Q561" s="184"/>
      <c r="R561" s="191" t="s">
        <v>979</v>
      </c>
      <c r="S561" s="198" t="s">
        <v>980</v>
      </c>
      <c r="T561" s="184"/>
      <c r="W561" s="182" t="str" cm="1">
        <f t="array" ref="W561">IFERROR(INDEX(A$761:A$954,MATCH(H561,A$761:A$954,0),0),"Save")</f>
        <v>Save</v>
      </c>
    </row>
    <row r="562" spans="1:23" s="182" customFormat="1" hidden="1" x14ac:dyDescent="0.25">
      <c r="A562" s="182" t="s">
        <v>981</v>
      </c>
      <c r="B562" s="182" t="s">
        <v>982</v>
      </c>
      <c r="C562" s="182" t="s">
        <v>983</v>
      </c>
      <c r="D562" s="191"/>
      <c r="E562" s="191"/>
      <c r="F562" s="191"/>
      <c r="G562" s="191"/>
      <c r="H562" s="43">
        <v>68</v>
      </c>
      <c r="I562" s="191" t="s">
        <v>310</v>
      </c>
      <c r="J562" s="182" t="s">
        <v>984</v>
      </c>
      <c r="K562" s="181" t="s">
        <v>985</v>
      </c>
      <c r="L562" s="185">
        <v>0</v>
      </c>
      <c r="M562" s="185">
        <v>1</v>
      </c>
      <c r="N562" s="185">
        <v>0.01</v>
      </c>
      <c r="O562" s="191" t="s">
        <v>986</v>
      </c>
      <c r="P562" s="186" t="s">
        <v>987</v>
      </c>
      <c r="Q562" s="191" t="s">
        <v>988</v>
      </c>
      <c r="R562" s="191" t="s">
        <v>989</v>
      </c>
      <c r="S562" s="205" t="s">
        <v>445</v>
      </c>
      <c r="T562" s="191"/>
      <c r="W562" s="182" t="str" cm="1">
        <f t="array" ref="W562">IFERROR(INDEX(A$761:A$954,MATCH(H562,A$761:A$954,0),0),"Save")</f>
        <v>Save</v>
      </c>
    </row>
    <row r="563" spans="1:23" s="182" customFormat="1" hidden="1" x14ac:dyDescent="0.25">
      <c r="A563" s="182" t="s">
        <v>981</v>
      </c>
      <c r="B563" s="182" t="s">
        <v>990</v>
      </c>
      <c r="C563" s="182" t="s">
        <v>991</v>
      </c>
      <c r="D563" s="191"/>
      <c r="E563" s="191"/>
      <c r="F563" s="191"/>
      <c r="G563" s="191"/>
      <c r="H563" s="43">
        <v>176</v>
      </c>
      <c r="I563" s="191" t="s">
        <v>310</v>
      </c>
      <c r="J563" s="182" t="s">
        <v>992</v>
      </c>
      <c r="K563" s="181" t="s">
        <v>993</v>
      </c>
      <c r="L563" s="185">
        <v>0</v>
      </c>
      <c r="M563" s="185">
        <v>1</v>
      </c>
      <c r="N563" s="185">
        <v>0.01</v>
      </c>
      <c r="O563" s="184" t="s">
        <v>994</v>
      </c>
      <c r="P563" s="186" t="s">
        <v>995</v>
      </c>
      <c r="Q563" s="191" t="s">
        <v>996</v>
      </c>
      <c r="R563" s="191" t="s">
        <v>997</v>
      </c>
      <c r="S563" s="205" t="s">
        <v>445</v>
      </c>
      <c r="T563" s="191"/>
      <c r="U563" s="181"/>
      <c r="W563" s="182" t="str" cm="1">
        <f t="array" ref="W563">IFERROR(INDEX(A$761:A$954,MATCH(H563,A$761:A$954,0),0),"Save")</f>
        <v>Save</v>
      </c>
    </row>
    <row r="564" spans="1:23" s="182" customFormat="1" hidden="1" x14ac:dyDescent="0.25">
      <c r="A564" s="182" t="s">
        <v>981</v>
      </c>
      <c r="B564" s="182" t="s">
        <v>998</v>
      </c>
      <c r="C564" s="182" t="s">
        <v>999</v>
      </c>
      <c r="D564" s="191"/>
      <c r="E564" s="191"/>
      <c r="F564" s="191"/>
      <c r="G564" s="191"/>
      <c r="H564" s="43">
        <v>450</v>
      </c>
      <c r="I564" s="191" t="s">
        <v>310</v>
      </c>
      <c r="J564" s="182" t="s">
        <v>1000</v>
      </c>
      <c r="K564" s="181" t="s">
        <v>1001</v>
      </c>
      <c r="L564" s="185">
        <v>0</v>
      </c>
      <c r="M564" s="185">
        <v>1</v>
      </c>
      <c r="N564" s="185">
        <v>0.01</v>
      </c>
      <c r="O564" s="184" t="s">
        <v>1002</v>
      </c>
      <c r="P564" s="186" t="s">
        <v>1003</v>
      </c>
      <c r="Q564" s="191"/>
      <c r="R564" s="191" t="s">
        <v>1004</v>
      </c>
      <c r="S564" s="205"/>
      <c r="T564" s="191"/>
      <c r="W564" s="182" t="str" cm="1">
        <f t="array" ref="W564">IFERROR(INDEX(A$761:A$954,MATCH(H564,A$761:A$954,0),0),"Save")</f>
        <v>Save</v>
      </c>
    </row>
    <row r="565" spans="1:23" s="189" customFormat="1" hidden="1" x14ac:dyDescent="0.25">
      <c r="A565" s="181" t="s">
        <v>1005</v>
      </c>
      <c r="B565" s="181" t="s">
        <v>1006</v>
      </c>
      <c r="C565" s="181" t="s">
        <v>1007</v>
      </c>
      <c r="D565" s="184" t="s">
        <v>1008</v>
      </c>
      <c r="E565" s="184"/>
      <c r="F565" s="184" t="s">
        <v>1009</v>
      </c>
      <c r="G565" s="184"/>
      <c r="H565" s="43">
        <v>171</v>
      </c>
      <c r="I565" s="184" t="s">
        <v>310</v>
      </c>
      <c r="J565" s="181" t="s">
        <v>1006</v>
      </c>
      <c r="K565" s="181" t="s">
        <v>1010</v>
      </c>
      <c r="L565" s="181">
        <v>0</v>
      </c>
      <c r="M565" s="181">
        <v>300</v>
      </c>
      <c r="N565" s="181">
        <v>5</v>
      </c>
      <c r="O565" s="223" t="str">
        <f>UnitControlCenter!B44</f>
        <v>$/metric ton CO2e</v>
      </c>
      <c r="P565" s="233"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4" t="s">
        <v>1011</v>
      </c>
      <c r="R565" s="191" t="s">
        <v>1012</v>
      </c>
      <c r="S565" s="212" t="s">
        <v>1013</v>
      </c>
      <c r="T565" s="191" t="s">
        <v>1014</v>
      </c>
      <c r="W565" s="182" t="str" cm="1">
        <f t="array" ref="W565">IFERROR(INDEX(A$761:A$954,MATCH(H565,A$761:A$954,0),0),"Save")</f>
        <v>Save</v>
      </c>
    </row>
    <row r="566" spans="1:23" s="189" customFormat="1" hidden="1" x14ac:dyDescent="0.25">
      <c r="A566" s="189" t="str">
        <f t="shared" ref="A566:C570" si="125">A$565</f>
        <v>Cross-Sector</v>
      </c>
      <c r="B566" s="189" t="str">
        <f t="shared" si="125"/>
        <v>Carbon Tax</v>
      </c>
      <c r="C566" s="189" t="str">
        <f t="shared" si="125"/>
        <v>Additional Carbon Tax Rate</v>
      </c>
      <c r="D566" s="184" t="s">
        <v>1015</v>
      </c>
      <c r="E566" s="184"/>
      <c r="F566" s="184" t="s">
        <v>1016</v>
      </c>
      <c r="G566" s="184"/>
      <c r="H566" s="43">
        <v>172</v>
      </c>
      <c r="I566" s="184" t="s">
        <v>310</v>
      </c>
      <c r="J566" s="189" t="str">
        <f t="shared" ref="J566:O570" si="126">J$565</f>
        <v>Carbon Tax</v>
      </c>
      <c r="K566" s="189" t="str">
        <f t="shared" si="126"/>
        <v>cross carbon tax</v>
      </c>
      <c r="L566" s="189">
        <f t="shared" si="126"/>
        <v>0</v>
      </c>
      <c r="M566" s="189">
        <f t="shared" si="126"/>
        <v>300</v>
      </c>
      <c r="N566" s="189">
        <f t="shared" si="126"/>
        <v>5</v>
      </c>
      <c r="O566" s="199" t="str">
        <f t="shared" si="126"/>
        <v>$/metric ton CO2e</v>
      </c>
      <c r="P566" s="233"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199" t="str">
        <f t="shared" ref="Q566:R570" si="127">Q$565</f>
        <v>fuels.html#carbon-tax</v>
      </c>
      <c r="R566" s="199" t="str">
        <f t="shared" si="127"/>
        <v>carbon-tax.html</v>
      </c>
      <c r="S566" s="212"/>
      <c r="T566" s="199"/>
      <c r="W566" s="182" t="str" cm="1">
        <f t="array" ref="W566">IFERROR(INDEX(A$761:A$954,MATCH(H566,A$761:A$954,0),0),"Save")</f>
        <v>Save</v>
      </c>
    </row>
    <row r="567" spans="1:23" s="189" customFormat="1" hidden="1" x14ac:dyDescent="0.25">
      <c r="A567" s="189" t="str">
        <f t="shared" si="125"/>
        <v>Cross-Sector</v>
      </c>
      <c r="B567" s="189" t="str">
        <f t="shared" si="125"/>
        <v>Carbon Tax</v>
      </c>
      <c r="C567" s="189" t="str">
        <f t="shared" si="125"/>
        <v>Additional Carbon Tax Rate</v>
      </c>
      <c r="D567" s="184" t="s">
        <v>1017</v>
      </c>
      <c r="E567" s="184"/>
      <c r="F567" s="184" t="s">
        <v>1018</v>
      </c>
      <c r="G567" s="184"/>
      <c r="H567" s="43">
        <v>173</v>
      </c>
      <c r="I567" s="184" t="s">
        <v>310</v>
      </c>
      <c r="J567" s="189" t="str">
        <f t="shared" si="126"/>
        <v>Carbon Tax</v>
      </c>
      <c r="K567" s="189" t="str">
        <f t="shared" si="126"/>
        <v>cross carbon tax</v>
      </c>
      <c r="L567" s="189">
        <f t="shared" si="126"/>
        <v>0</v>
      </c>
      <c r="M567" s="189">
        <f t="shared" si="126"/>
        <v>300</v>
      </c>
      <c r="N567" s="189">
        <f t="shared" si="126"/>
        <v>5</v>
      </c>
      <c r="O567" s="199" t="str">
        <f t="shared" si="126"/>
        <v>$/metric ton CO2e</v>
      </c>
      <c r="P567" s="233"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199" t="str">
        <f t="shared" si="127"/>
        <v>fuels.html#carbon-tax</v>
      </c>
      <c r="R567" s="199" t="str">
        <f t="shared" si="127"/>
        <v>carbon-tax.html</v>
      </c>
      <c r="S567" s="212"/>
      <c r="T567" s="199"/>
      <c r="W567" s="182" t="str" cm="1">
        <f t="array" ref="W567">IFERROR(INDEX(A$761:A$954,MATCH(H567,A$761:A$954,0),0),"Save")</f>
        <v>Save</v>
      </c>
    </row>
    <row r="568" spans="1:23" s="189" customFormat="1" hidden="1" x14ac:dyDescent="0.25">
      <c r="A568" s="189" t="str">
        <f t="shared" si="125"/>
        <v>Cross-Sector</v>
      </c>
      <c r="B568" s="189" t="str">
        <f t="shared" si="125"/>
        <v>Carbon Tax</v>
      </c>
      <c r="C568" s="189" t="str">
        <f t="shared" si="125"/>
        <v>Additional Carbon Tax Rate</v>
      </c>
      <c r="D568" s="184" t="s">
        <v>1019</v>
      </c>
      <c r="E568" s="184"/>
      <c r="F568" s="184" t="s">
        <v>1020</v>
      </c>
      <c r="G568" s="184"/>
      <c r="H568" s="43">
        <v>174</v>
      </c>
      <c r="I568" s="184" t="s">
        <v>310</v>
      </c>
      <c r="J568" s="189" t="str">
        <f t="shared" si="126"/>
        <v>Carbon Tax</v>
      </c>
      <c r="K568" s="189" t="str">
        <f t="shared" si="126"/>
        <v>cross carbon tax</v>
      </c>
      <c r="L568" s="189">
        <f t="shared" si="126"/>
        <v>0</v>
      </c>
      <c r="M568" s="189">
        <f t="shared" si="126"/>
        <v>300</v>
      </c>
      <c r="N568" s="189">
        <f t="shared" si="126"/>
        <v>5</v>
      </c>
      <c r="O568" s="199" t="str">
        <f t="shared" si="126"/>
        <v>$/metric ton CO2e</v>
      </c>
      <c r="P568" s="233"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199" t="str">
        <f t="shared" si="127"/>
        <v>fuels.html#carbon-tax</v>
      </c>
      <c r="R568" s="199" t="str">
        <f t="shared" si="127"/>
        <v>carbon-tax.html</v>
      </c>
      <c r="S568" s="212"/>
      <c r="T568" s="199"/>
      <c r="W568" s="182" t="str" cm="1">
        <f t="array" ref="W568">IFERROR(INDEX(A$761:A$954,MATCH(H568,A$761:A$954,0),0),"Save")</f>
        <v>Save</v>
      </c>
    </row>
    <row r="569" spans="1:23" s="189" customFormat="1" hidden="1" x14ac:dyDescent="0.25">
      <c r="A569" s="189" t="str">
        <f t="shared" si="125"/>
        <v>Cross-Sector</v>
      </c>
      <c r="B569" s="189" t="str">
        <f t="shared" si="125"/>
        <v>Carbon Tax</v>
      </c>
      <c r="C569" s="189" t="str">
        <f t="shared" si="125"/>
        <v>Additional Carbon Tax Rate</v>
      </c>
      <c r="D569" s="184" t="s">
        <v>1021</v>
      </c>
      <c r="E569" s="184"/>
      <c r="F569" s="184" t="s">
        <v>1022</v>
      </c>
      <c r="G569" s="184"/>
      <c r="H569" s="43">
        <v>175</v>
      </c>
      <c r="I569" s="184" t="s">
        <v>310</v>
      </c>
      <c r="J569" s="189" t="str">
        <f t="shared" si="126"/>
        <v>Carbon Tax</v>
      </c>
      <c r="K569" s="189" t="str">
        <f t="shared" si="126"/>
        <v>cross carbon tax</v>
      </c>
      <c r="L569" s="189">
        <f t="shared" si="126"/>
        <v>0</v>
      </c>
      <c r="M569" s="189">
        <f t="shared" si="126"/>
        <v>300</v>
      </c>
      <c r="N569" s="189">
        <f t="shared" si="126"/>
        <v>5</v>
      </c>
      <c r="O569" s="199" t="str">
        <f t="shared" si="126"/>
        <v>$/metric ton CO2e</v>
      </c>
      <c r="P569" s="234"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199" t="str">
        <f t="shared" si="127"/>
        <v>fuels.html#carbon-tax</v>
      </c>
      <c r="R569" s="199" t="str">
        <f t="shared" si="127"/>
        <v>carbon-tax.html</v>
      </c>
      <c r="S569" s="212"/>
      <c r="T569" s="199"/>
      <c r="W569" s="182" t="str" cm="1">
        <f t="array" ref="W569">IFERROR(INDEX(A$761:A$954,MATCH(H569,A$761:A$954,0),0),"Save")</f>
        <v>Save</v>
      </c>
    </row>
    <row r="570" spans="1:23" s="189" customFormat="1" hidden="1" x14ac:dyDescent="0.25">
      <c r="A570" s="189" t="str">
        <f t="shared" si="125"/>
        <v>Cross-Sector</v>
      </c>
      <c r="B570" s="189" t="str">
        <f t="shared" si="125"/>
        <v>Carbon Tax</v>
      </c>
      <c r="C570" s="189" t="str">
        <f t="shared" si="125"/>
        <v>Additional Carbon Tax Rate</v>
      </c>
      <c r="D570" s="184" t="s">
        <v>1023</v>
      </c>
      <c r="E570" s="184"/>
      <c r="F570" s="184" t="s">
        <v>1024</v>
      </c>
      <c r="G570" s="184"/>
      <c r="H570" s="43">
        <v>544</v>
      </c>
      <c r="I570" s="184" t="s">
        <v>310</v>
      </c>
      <c r="J570" s="189" t="str">
        <f t="shared" si="126"/>
        <v>Carbon Tax</v>
      </c>
      <c r="K570" s="189" t="str">
        <f t="shared" si="126"/>
        <v>cross carbon tax</v>
      </c>
      <c r="L570" s="189">
        <f t="shared" si="126"/>
        <v>0</v>
      </c>
      <c r="M570" s="189">
        <f t="shared" si="126"/>
        <v>300</v>
      </c>
      <c r="N570" s="189">
        <f t="shared" si="126"/>
        <v>5</v>
      </c>
      <c r="O570" s="199" t="str">
        <f t="shared" si="126"/>
        <v>$/metric ton CO2e</v>
      </c>
      <c r="P570" s="233"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199" t="str">
        <f t="shared" si="127"/>
        <v>fuels.html#carbon-tax</v>
      </c>
      <c r="R570" s="199" t="str">
        <f t="shared" si="127"/>
        <v>carbon-tax.html</v>
      </c>
      <c r="S570" s="212"/>
      <c r="T570" s="199"/>
      <c r="W570" s="182" t="str" cm="1">
        <f t="array" ref="W570">IFERROR(INDEX(A$761:A$954,MATCH(H570,A$761:A$954,0),0),"Save")</f>
        <v>Save</v>
      </c>
    </row>
    <row r="571" spans="1:23" s="189" customFormat="1" hidden="1" x14ac:dyDescent="0.25">
      <c r="A571" s="181" t="s">
        <v>1005</v>
      </c>
      <c r="B571" s="181" t="s">
        <v>1025</v>
      </c>
      <c r="C571" s="181" t="s">
        <v>1026</v>
      </c>
      <c r="D571" s="184" t="s">
        <v>1027</v>
      </c>
      <c r="E571" s="184"/>
      <c r="F571" s="184" t="s">
        <v>1028</v>
      </c>
      <c r="G571" s="184"/>
      <c r="H571" s="43">
        <v>706</v>
      </c>
      <c r="I571" s="191" t="s">
        <v>332</v>
      </c>
      <c r="J571" s="181" t="s">
        <v>1025</v>
      </c>
      <c r="K571" s="181" t="s">
        <v>1029</v>
      </c>
      <c r="L571" s="181"/>
      <c r="M571" s="181"/>
      <c r="N571" s="181"/>
      <c r="O571" s="184"/>
      <c r="P571" s="186"/>
      <c r="Q571" s="199"/>
      <c r="R571" s="191"/>
      <c r="S571" s="219"/>
      <c r="T571" s="199"/>
      <c r="W571" s="182" t="str" cm="1">
        <f t="array" ref="W571">IFERROR(INDEX(A$761:A$954,MATCH(H571,A$761:A$954,0),0),"Save")</f>
        <v>Save</v>
      </c>
    </row>
    <row r="572" spans="1:23" s="189" customFormat="1" hidden="1" x14ac:dyDescent="0.25">
      <c r="A572" s="189" t="str">
        <f t="shared" ref="A572:C591" si="128">A$571</f>
        <v>Cross-Sector</v>
      </c>
      <c r="B572" s="189" t="str">
        <f t="shared" si="128"/>
        <v>End Existing Subsidies</v>
      </c>
      <c r="C572" s="189" t="str">
        <f t="shared" si="128"/>
        <v>Percent Reduction in BAU Subsidies</v>
      </c>
      <c r="D572" s="191" t="s">
        <v>251</v>
      </c>
      <c r="E572" s="184"/>
      <c r="F572" s="191" t="s">
        <v>579</v>
      </c>
      <c r="G572" s="184"/>
      <c r="H572" s="43">
        <v>69</v>
      </c>
      <c r="I572" s="191" t="s">
        <v>310</v>
      </c>
      <c r="J572" s="189" t="str">
        <f t="shared" ref="J572:K591" si="129">J$571</f>
        <v>End Existing Subsidies</v>
      </c>
      <c r="K572" s="189" t="str">
        <f t="shared" si="129"/>
        <v>cross reduce BAU subsidies</v>
      </c>
      <c r="L572" s="185">
        <v>0</v>
      </c>
      <c r="M572" s="185">
        <v>1</v>
      </c>
      <c r="N572" s="185">
        <v>0.01</v>
      </c>
      <c r="O572" s="184" t="s">
        <v>1030</v>
      </c>
      <c r="P572" s="186" t="s">
        <v>1031</v>
      </c>
      <c r="Q572" s="191" t="s">
        <v>1032</v>
      </c>
      <c r="R572" s="191" t="s">
        <v>1033</v>
      </c>
      <c r="S572" s="205" t="s">
        <v>445</v>
      </c>
      <c r="T572" s="199"/>
      <c r="W572" s="182" t="str" cm="1">
        <f t="array" ref="W572">IFERROR(INDEX(A$761:A$954,MATCH(H572,A$761:A$954,0),0),"Save")</f>
        <v>Save</v>
      </c>
    </row>
    <row r="573" spans="1:23" s="189" customFormat="1" hidden="1" x14ac:dyDescent="0.25">
      <c r="A573" s="189" t="str">
        <f t="shared" si="128"/>
        <v>Cross-Sector</v>
      </c>
      <c r="B573" s="189" t="str">
        <f t="shared" si="128"/>
        <v>End Existing Subsidies</v>
      </c>
      <c r="C573" s="189" t="str">
        <f t="shared" si="128"/>
        <v>Percent Reduction in BAU Subsidies</v>
      </c>
      <c r="D573" s="191" t="s">
        <v>255</v>
      </c>
      <c r="E573" s="184"/>
      <c r="F573" s="191" t="s">
        <v>741</v>
      </c>
      <c r="G573" s="184"/>
      <c r="H573" s="43">
        <v>70</v>
      </c>
      <c r="I573" s="191" t="s">
        <v>310</v>
      </c>
      <c r="J573" s="189" t="str">
        <f t="shared" si="129"/>
        <v>End Existing Subsidies</v>
      </c>
      <c r="K573" s="189" t="str">
        <f t="shared" si="129"/>
        <v>cross reduce BAU subsidies</v>
      </c>
      <c r="L573" s="197">
        <f t="shared" ref="L573:O574" si="130">L$572</f>
        <v>0</v>
      </c>
      <c r="M573" s="197">
        <f t="shared" si="130"/>
        <v>1</v>
      </c>
      <c r="N573" s="197">
        <f t="shared" si="130"/>
        <v>0.01</v>
      </c>
      <c r="O573" s="199" t="str">
        <f t="shared" si="130"/>
        <v>% reduction in BAU subsidies</v>
      </c>
      <c r="P573" s="186" t="s">
        <v>1034</v>
      </c>
      <c r="Q573" s="191" t="s">
        <v>1032</v>
      </c>
      <c r="R573" s="191" t="s">
        <v>1033</v>
      </c>
      <c r="S573" s="205" t="s">
        <v>445</v>
      </c>
      <c r="T573" s="199"/>
      <c r="W573" s="182" t="str" cm="1">
        <f t="array" ref="W573">IFERROR(INDEX(A$761:A$954,MATCH(H573,A$761:A$954,0),0),"Save")</f>
        <v>Save</v>
      </c>
    </row>
    <row r="574" spans="1:23" s="189" customFormat="1" hidden="1" x14ac:dyDescent="0.25">
      <c r="A574" s="189" t="str">
        <f t="shared" si="128"/>
        <v>Cross-Sector</v>
      </c>
      <c r="B574" s="189" t="str">
        <f t="shared" si="128"/>
        <v>End Existing Subsidies</v>
      </c>
      <c r="C574" s="189" t="str">
        <f t="shared" si="128"/>
        <v>Percent Reduction in BAU Subsidies</v>
      </c>
      <c r="D574" s="191" t="s">
        <v>1035</v>
      </c>
      <c r="E574" s="184"/>
      <c r="F574" s="191" t="s">
        <v>589</v>
      </c>
      <c r="G574" s="184"/>
      <c r="H574" s="43">
        <v>71</v>
      </c>
      <c r="I574" s="191" t="s">
        <v>310</v>
      </c>
      <c r="J574" s="189" t="str">
        <f t="shared" si="129"/>
        <v>End Existing Subsidies</v>
      </c>
      <c r="K574" s="189" t="str">
        <f t="shared" si="129"/>
        <v>cross reduce BAU subsidies</v>
      </c>
      <c r="L574" s="197">
        <f t="shared" si="130"/>
        <v>0</v>
      </c>
      <c r="M574" s="197">
        <f t="shared" si="130"/>
        <v>1</v>
      </c>
      <c r="N574" s="197">
        <f t="shared" si="130"/>
        <v>0.01</v>
      </c>
      <c r="O574" s="199" t="str">
        <f t="shared" si="130"/>
        <v>% reduction in BAU subsidies</v>
      </c>
      <c r="P574" s="186" t="s">
        <v>1036</v>
      </c>
      <c r="Q574" s="191" t="s">
        <v>1032</v>
      </c>
      <c r="R574" s="191" t="s">
        <v>1033</v>
      </c>
      <c r="S574" s="205" t="s">
        <v>445</v>
      </c>
      <c r="T574" s="199"/>
      <c r="W574" s="182" t="str" cm="1">
        <f t="array" ref="W574">IFERROR(INDEX(A$761:A$954,MATCH(H574,A$761:A$954,0),0),"Save")</f>
        <v>Save</v>
      </c>
    </row>
    <row r="575" spans="1:23" s="189" customFormat="1" hidden="1" x14ac:dyDescent="0.25">
      <c r="A575" s="189" t="str">
        <f t="shared" si="128"/>
        <v>Cross-Sector</v>
      </c>
      <c r="B575" s="189" t="str">
        <f t="shared" si="128"/>
        <v>End Existing Subsidies</v>
      </c>
      <c r="C575" s="189" t="str">
        <f t="shared" si="128"/>
        <v>Percent Reduction in BAU Subsidies</v>
      </c>
      <c r="D575" s="191" t="s">
        <v>1037</v>
      </c>
      <c r="E575" s="184"/>
      <c r="F575" s="191" t="s">
        <v>592</v>
      </c>
      <c r="G575" s="184"/>
      <c r="H575" s="43">
        <v>72</v>
      </c>
      <c r="I575" s="191" t="s">
        <v>332</v>
      </c>
      <c r="J575" s="189" t="str">
        <f t="shared" si="129"/>
        <v>End Existing Subsidies</v>
      </c>
      <c r="K575" s="189" t="str">
        <f t="shared" si="129"/>
        <v>cross reduce BAU subsidies</v>
      </c>
      <c r="L575" s="197"/>
      <c r="M575" s="197"/>
      <c r="N575" s="197"/>
      <c r="O575" s="199"/>
      <c r="P575" s="186"/>
      <c r="Q575" s="191"/>
      <c r="R575" s="191"/>
      <c r="S575" s="205"/>
      <c r="T575" s="199"/>
      <c r="W575" s="182" t="str" cm="1">
        <f t="array" ref="W575">IFERROR(INDEX(A$761:A$954,MATCH(H575,A$761:A$954,0),0),"Save")</f>
        <v>Save</v>
      </c>
    </row>
    <row r="576" spans="1:23" s="189" customFormat="1" hidden="1" x14ac:dyDescent="0.25">
      <c r="A576" s="189" t="str">
        <f t="shared" si="128"/>
        <v>Cross-Sector</v>
      </c>
      <c r="B576" s="189" t="str">
        <f t="shared" si="128"/>
        <v>End Existing Subsidies</v>
      </c>
      <c r="C576" s="189" t="str">
        <f t="shared" si="128"/>
        <v>Percent Reduction in BAU Subsidies</v>
      </c>
      <c r="D576" s="191" t="s">
        <v>1038</v>
      </c>
      <c r="E576" s="184"/>
      <c r="F576" s="191" t="s">
        <v>595</v>
      </c>
      <c r="G576" s="184"/>
      <c r="H576" s="43">
        <v>73</v>
      </c>
      <c r="I576" s="191" t="s">
        <v>332</v>
      </c>
      <c r="J576" s="189" t="str">
        <f t="shared" si="129"/>
        <v>End Existing Subsidies</v>
      </c>
      <c r="K576" s="189" t="str">
        <f t="shared" si="129"/>
        <v>cross reduce BAU subsidies</v>
      </c>
      <c r="L576" s="197"/>
      <c r="M576" s="197"/>
      <c r="N576" s="197"/>
      <c r="O576" s="199"/>
      <c r="P576" s="186"/>
      <c r="Q576" s="191"/>
      <c r="R576" s="191"/>
      <c r="S576" s="205"/>
      <c r="T576" s="199"/>
      <c r="W576" s="182" t="str" cm="1">
        <f t="array" ref="W576">IFERROR(INDEX(A$761:A$954,MATCH(H576,A$761:A$954,0),0),"Save")</f>
        <v>Save</v>
      </c>
    </row>
    <row r="577" spans="1:23" s="189" customFormat="1" hidden="1" x14ac:dyDescent="0.25">
      <c r="A577" s="189" t="str">
        <f t="shared" si="128"/>
        <v>Cross-Sector</v>
      </c>
      <c r="B577" s="189" t="str">
        <f t="shared" si="128"/>
        <v>End Existing Subsidies</v>
      </c>
      <c r="C577" s="189" t="str">
        <f t="shared" si="128"/>
        <v>Percent Reduction in BAU Subsidies</v>
      </c>
      <c r="D577" s="191" t="s">
        <v>1039</v>
      </c>
      <c r="E577" s="184"/>
      <c r="F577" s="191" t="s">
        <v>1040</v>
      </c>
      <c r="G577" s="184"/>
      <c r="H577" s="43">
        <v>74</v>
      </c>
      <c r="I577" s="191" t="s">
        <v>310</v>
      </c>
      <c r="J577" s="189" t="str">
        <f t="shared" si="129"/>
        <v>End Existing Subsidies</v>
      </c>
      <c r="K577" s="189" t="str">
        <f t="shared" si="129"/>
        <v>cross reduce BAU subsidies</v>
      </c>
      <c r="L577" s="197">
        <f>L$572</f>
        <v>0</v>
      </c>
      <c r="M577" s="197">
        <f>M$572</f>
        <v>1</v>
      </c>
      <c r="N577" s="197">
        <f>N$572</f>
        <v>0.01</v>
      </c>
      <c r="O577" s="199" t="str">
        <f>O$572</f>
        <v>% reduction in BAU subsidies</v>
      </c>
      <c r="P577" s="186" t="s">
        <v>1041</v>
      </c>
      <c r="Q577" s="191" t="s">
        <v>1032</v>
      </c>
      <c r="R577" s="191" t="s">
        <v>1033</v>
      </c>
      <c r="S577" s="205" t="s">
        <v>445</v>
      </c>
      <c r="T577" s="199"/>
      <c r="W577" s="182" t="str" cm="1">
        <f t="array" ref="W577">IFERROR(INDEX(A$761:A$954,MATCH(H577,A$761:A$954,0),0),"Save")</f>
        <v>Save</v>
      </c>
    </row>
    <row r="578" spans="1:23" s="189" customFormat="1" hidden="1" x14ac:dyDescent="0.25">
      <c r="A578" s="189" t="str">
        <f t="shared" si="128"/>
        <v>Cross-Sector</v>
      </c>
      <c r="B578" s="189" t="str">
        <f t="shared" si="128"/>
        <v>End Existing Subsidies</v>
      </c>
      <c r="C578" s="189" t="str">
        <f t="shared" si="128"/>
        <v>Percent Reduction in BAU Subsidies</v>
      </c>
      <c r="D578" s="191" t="s">
        <v>1042</v>
      </c>
      <c r="E578" s="184"/>
      <c r="F578" s="191" t="s">
        <v>601</v>
      </c>
      <c r="G578" s="184"/>
      <c r="H578" s="43">
        <v>707</v>
      </c>
      <c r="I578" s="191" t="s">
        <v>332</v>
      </c>
      <c r="J578" s="189" t="str">
        <f t="shared" si="129"/>
        <v>End Existing Subsidies</v>
      </c>
      <c r="K578" s="189" t="str">
        <f t="shared" si="129"/>
        <v>cross reduce BAU subsidies</v>
      </c>
      <c r="L578" s="181"/>
      <c r="M578" s="181"/>
      <c r="N578" s="181"/>
      <c r="O578" s="184"/>
      <c r="P578" s="186"/>
      <c r="Q578" s="199"/>
      <c r="R578" s="191"/>
      <c r="S578" s="219"/>
      <c r="T578" s="199"/>
      <c r="W578" s="182" t="str" cm="1">
        <f t="array" ref="W578">IFERROR(INDEX(A$761:A$954,MATCH(H578,A$761:A$954,0),0),"Save")</f>
        <v>Save</v>
      </c>
    </row>
    <row r="579" spans="1:23" s="189" customFormat="1" hidden="1" x14ac:dyDescent="0.25">
      <c r="A579" s="189" t="str">
        <f t="shared" si="128"/>
        <v>Cross-Sector</v>
      </c>
      <c r="B579" s="189" t="str">
        <f t="shared" si="128"/>
        <v>End Existing Subsidies</v>
      </c>
      <c r="C579" s="189" t="str">
        <f t="shared" si="128"/>
        <v>Percent Reduction in BAU Subsidies</v>
      </c>
      <c r="D579" s="191" t="s">
        <v>257</v>
      </c>
      <c r="E579" s="184"/>
      <c r="F579" s="191" t="s">
        <v>923</v>
      </c>
      <c r="G579" s="184"/>
      <c r="H579" s="43">
        <v>75</v>
      </c>
      <c r="I579" s="191" t="s">
        <v>310</v>
      </c>
      <c r="J579" s="189" t="str">
        <f t="shared" si="129"/>
        <v>End Existing Subsidies</v>
      </c>
      <c r="K579" s="189" t="str">
        <f t="shared" si="129"/>
        <v>cross reduce BAU subsidies</v>
      </c>
      <c r="L579" s="197">
        <f t="shared" ref="L579:O580" si="131">L$572</f>
        <v>0</v>
      </c>
      <c r="M579" s="197">
        <f t="shared" si="131"/>
        <v>1</v>
      </c>
      <c r="N579" s="197">
        <f t="shared" si="131"/>
        <v>0.01</v>
      </c>
      <c r="O579" s="199" t="str">
        <f t="shared" si="131"/>
        <v>% reduction in BAU subsidies</v>
      </c>
      <c r="P579" s="186" t="s">
        <v>1043</v>
      </c>
      <c r="Q579" s="191" t="s">
        <v>1032</v>
      </c>
      <c r="R579" s="191" t="s">
        <v>1033</v>
      </c>
      <c r="S579" s="205" t="s">
        <v>445</v>
      </c>
      <c r="T579" s="199"/>
      <c r="W579" s="182" t="str" cm="1">
        <f t="array" ref="W579">IFERROR(INDEX(A$761:A$954,MATCH(H579,A$761:A$954,0),0),"Save")</f>
        <v>Save</v>
      </c>
    </row>
    <row r="580" spans="1:23" s="189" customFormat="1" hidden="1" x14ac:dyDescent="0.25">
      <c r="A580" s="189" t="str">
        <f t="shared" si="128"/>
        <v>Cross-Sector</v>
      </c>
      <c r="B580" s="189" t="str">
        <f t="shared" si="128"/>
        <v>End Existing Subsidies</v>
      </c>
      <c r="C580" s="189" t="str">
        <f t="shared" si="128"/>
        <v>Percent Reduction in BAU Subsidies</v>
      </c>
      <c r="D580" s="191" t="s">
        <v>256</v>
      </c>
      <c r="E580" s="184"/>
      <c r="F580" s="191" t="s">
        <v>924</v>
      </c>
      <c r="G580" s="184"/>
      <c r="H580" s="43">
        <v>76</v>
      </c>
      <c r="I580" s="191" t="s">
        <v>310</v>
      </c>
      <c r="J580" s="189" t="str">
        <f t="shared" si="129"/>
        <v>End Existing Subsidies</v>
      </c>
      <c r="K580" s="189" t="str">
        <f t="shared" si="129"/>
        <v>cross reduce BAU subsidies</v>
      </c>
      <c r="L580" s="197">
        <f t="shared" si="131"/>
        <v>0</v>
      </c>
      <c r="M580" s="197">
        <f t="shared" si="131"/>
        <v>1</v>
      </c>
      <c r="N580" s="197">
        <f t="shared" si="131"/>
        <v>0.01</v>
      </c>
      <c r="O580" s="199" t="str">
        <f t="shared" si="131"/>
        <v>% reduction in BAU subsidies</v>
      </c>
      <c r="P580" s="186" t="s">
        <v>1044</v>
      </c>
      <c r="Q580" s="191" t="s">
        <v>1032</v>
      </c>
      <c r="R580" s="191" t="s">
        <v>1033</v>
      </c>
      <c r="S580" s="205" t="s">
        <v>445</v>
      </c>
      <c r="T580" s="199"/>
      <c r="W580" s="182" t="str" cm="1">
        <f t="array" ref="W580">IFERROR(INDEX(A$761:A$954,MATCH(H580,A$761:A$954,0),0),"Save")</f>
        <v>Save</v>
      </c>
    </row>
    <row r="581" spans="1:23" s="189" customFormat="1" hidden="1" x14ac:dyDescent="0.25">
      <c r="A581" s="189" t="str">
        <f t="shared" si="128"/>
        <v>Cross-Sector</v>
      </c>
      <c r="B581" s="189" t="str">
        <f t="shared" si="128"/>
        <v>End Existing Subsidies</v>
      </c>
      <c r="C581" s="189" t="str">
        <f t="shared" si="128"/>
        <v>Percent Reduction in BAU Subsidies</v>
      </c>
      <c r="D581" s="191" t="s">
        <v>1045</v>
      </c>
      <c r="E581" s="184"/>
      <c r="F581" s="191" t="s">
        <v>1046</v>
      </c>
      <c r="G581" s="184"/>
      <c r="H581" s="43">
        <v>708</v>
      </c>
      <c r="I581" s="191" t="s">
        <v>332</v>
      </c>
      <c r="J581" s="189" t="str">
        <f t="shared" si="129"/>
        <v>End Existing Subsidies</v>
      </c>
      <c r="K581" s="189" t="str">
        <f t="shared" si="129"/>
        <v>cross reduce BAU subsidies</v>
      </c>
      <c r="L581" s="181"/>
      <c r="M581" s="181"/>
      <c r="N581" s="181"/>
      <c r="O581" s="184"/>
      <c r="P581" s="186"/>
      <c r="Q581" s="199"/>
      <c r="R581" s="191"/>
      <c r="S581" s="219"/>
      <c r="T581" s="199"/>
      <c r="W581" s="182" t="str" cm="1">
        <f t="array" ref="W581">IFERROR(INDEX(A$761:A$954,MATCH(H581,A$761:A$954,0),0),"Save")</f>
        <v>Save</v>
      </c>
    </row>
    <row r="582" spans="1:23" s="189" customFormat="1" hidden="1" x14ac:dyDescent="0.25">
      <c r="A582" s="189" t="str">
        <f t="shared" si="128"/>
        <v>Cross-Sector</v>
      </c>
      <c r="B582" s="189" t="str">
        <f t="shared" si="128"/>
        <v>End Existing Subsidies</v>
      </c>
      <c r="C582" s="189" t="str">
        <f t="shared" si="128"/>
        <v>Percent Reduction in BAU Subsidies</v>
      </c>
      <c r="D582" s="191" t="s">
        <v>1047</v>
      </c>
      <c r="E582" s="184"/>
      <c r="F582" s="191" t="s">
        <v>1048</v>
      </c>
      <c r="G582" s="184"/>
      <c r="H582" s="43">
        <v>709</v>
      </c>
      <c r="I582" s="191" t="s">
        <v>332</v>
      </c>
      <c r="J582" s="189" t="str">
        <f t="shared" si="129"/>
        <v>End Existing Subsidies</v>
      </c>
      <c r="K582" s="189" t="str">
        <f t="shared" si="129"/>
        <v>cross reduce BAU subsidies</v>
      </c>
      <c r="L582" s="181"/>
      <c r="M582" s="181"/>
      <c r="N582" s="181"/>
      <c r="O582" s="184"/>
      <c r="P582" s="186" t="s">
        <v>1049</v>
      </c>
      <c r="Q582" s="199"/>
      <c r="R582" s="191"/>
      <c r="S582" s="219"/>
      <c r="T582" s="199"/>
      <c r="W582" s="182" t="str" cm="1">
        <f t="array" ref="W582">IFERROR(INDEX(A$761:A$954,MATCH(H582,A$761:A$954,0),0),"Save")</f>
        <v>Save</v>
      </c>
    </row>
    <row r="583" spans="1:23" s="189" customFormat="1" hidden="1" x14ac:dyDescent="0.25">
      <c r="A583" s="189" t="str">
        <f t="shared" si="128"/>
        <v>Cross-Sector</v>
      </c>
      <c r="B583" s="189" t="str">
        <f t="shared" si="128"/>
        <v>End Existing Subsidies</v>
      </c>
      <c r="C583" s="189" t="str">
        <f t="shared" si="128"/>
        <v>Percent Reduction in BAU Subsidies</v>
      </c>
      <c r="D583" s="191" t="s">
        <v>253</v>
      </c>
      <c r="E583" s="184"/>
      <c r="F583" s="191" t="s">
        <v>925</v>
      </c>
      <c r="G583" s="184"/>
      <c r="H583" s="43">
        <v>710</v>
      </c>
      <c r="I583" s="191" t="s">
        <v>332</v>
      </c>
      <c r="J583" s="189" t="str">
        <f t="shared" si="129"/>
        <v>End Existing Subsidies</v>
      </c>
      <c r="K583" s="189" t="str">
        <f t="shared" si="129"/>
        <v>cross reduce BAU subsidies</v>
      </c>
      <c r="L583" s="197"/>
      <c r="M583" s="197"/>
      <c r="N583" s="197"/>
      <c r="O583" s="199"/>
      <c r="P583" s="186"/>
      <c r="Q583" s="191"/>
      <c r="R583" s="191"/>
      <c r="S583" s="205"/>
      <c r="T583" s="199"/>
      <c r="W583" s="182" t="str" cm="1">
        <f t="array" ref="W583">IFERROR(INDEX(A$761:A$954,MATCH(H583,A$761:A$954,0),0),"Save")</f>
        <v>Save</v>
      </c>
    </row>
    <row r="584" spans="1:23" s="189" customFormat="1" hidden="1" x14ac:dyDescent="0.25">
      <c r="A584" s="189" t="str">
        <f t="shared" si="128"/>
        <v>Cross-Sector</v>
      </c>
      <c r="B584" s="189" t="str">
        <f t="shared" si="128"/>
        <v>End Existing Subsidies</v>
      </c>
      <c r="C584" s="189" t="str">
        <f t="shared" si="128"/>
        <v>Percent Reduction in BAU Subsidies</v>
      </c>
      <c r="D584" s="191" t="s">
        <v>1050</v>
      </c>
      <c r="E584" s="184"/>
      <c r="F584" s="191" t="s">
        <v>1051</v>
      </c>
      <c r="G584" s="184"/>
      <c r="H584" s="43">
        <v>711</v>
      </c>
      <c r="I584" s="191" t="s">
        <v>332</v>
      </c>
      <c r="J584" s="189" t="str">
        <f t="shared" si="129"/>
        <v>End Existing Subsidies</v>
      </c>
      <c r="K584" s="189" t="str">
        <f t="shared" si="129"/>
        <v>cross reduce BAU subsidies</v>
      </c>
      <c r="L584" s="181"/>
      <c r="M584" s="181"/>
      <c r="N584" s="181"/>
      <c r="O584" s="184"/>
      <c r="P584" s="186"/>
      <c r="Q584" s="199"/>
      <c r="R584" s="191"/>
      <c r="S584" s="219"/>
      <c r="T584" s="199"/>
      <c r="W584" s="182" t="str" cm="1">
        <f t="array" ref="W584">IFERROR(INDEX(A$761:A$954,MATCH(H584,A$761:A$954,0),0),"Save")</f>
        <v>Save</v>
      </c>
    </row>
    <row r="585" spans="1:23" s="189" customFormat="1" hidden="1" x14ac:dyDescent="0.25">
      <c r="A585" s="189" t="str">
        <f t="shared" si="128"/>
        <v>Cross-Sector</v>
      </c>
      <c r="B585" s="189" t="str">
        <f t="shared" si="128"/>
        <v>End Existing Subsidies</v>
      </c>
      <c r="C585" s="189" t="str">
        <f t="shared" si="128"/>
        <v>Percent Reduction in BAU Subsidies</v>
      </c>
      <c r="D585" s="191" t="s">
        <v>1052</v>
      </c>
      <c r="E585" s="184"/>
      <c r="F585" s="191" t="s">
        <v>603</v>
      </c>
      <c r="G585" s="184"/>
      <c r="H585" s="43">
        <v>712</v>
      </c>
      <c r="I585" s="191" t="s">
        <v>332</v>
      </c>
      <c r="J585" s="189" t="str">
        <f t="shared" si="129"/>
        <v>End Existing Subsidies</v>
      </c>
      <c r="K585" s="189" t="str">
        <f t="shared" si="129"/>
        <v>cross reduce BAU subsidies</v>
      </c>
      <c r="L585" s="181"/>
      <c r="M585" s="181"/>
      <c r="N585" s="181"/>
      <c r="O585" s="184"/>
      <c r="P585" s="186"/>
      <c r="Q585" s="199"/>
      <c r="R585" s="191"/>
      <c r="S585" s="219"/>
      <c r="T585" s="199"/>
      <c r="W585" s="182" t="str" cm="1">
        <f t="array" ref="W585">IFERROR(INDEX(A$761:A$954,MATCH(H585,A$761:A$954,0),0),"Save")</f>
        <v>Save</v>
      </c>
    </row>
    <row r="586" spans="1:23" s="189" customFormat="1" hidden="1" x14ac:dyDescent="0.25">
      <c r="A586" s="189" t="str">
        <f t="shared" si="128"/>
        <v>Cross-Sector</v>
      </c>
      <c r="B586" s="189" t="str">
        <f t="shared" si="128"/>
        <v>End Existing Subsidies</v>
      </c>
      <c r="C586" s="189" t="str">
        <f t="shared" si="128"/>
        <v>Percent Reduction in BAU Subsidies</v>
      </c>
      <c r="D586" s="191" t="s">
        <v>926</v>
      </c>
      <c r="E586" s="184"/>
      <c r="F586" s="191" t="s">
        <v>609</v>
      </c>
      <c r="G586" s="184"/>
      <c r="H586" s="43">
        <v>713</v>
      </c>
      <c r="I586" s="191" t="s">
        <v>332</v>
      </c>
      <c r="J586" s="189" t="str">
        <f t="shared" si="129"/>
        <v>End Existing Subsidies</v>
      </c>
      <c r="K586" s="189" t="str">
        <f t="shared" si="129"/>
        <v>cross reduce BAU subsidies</v>
      </c>
      <c r="L586" s="190"/>
      <c r="M586" s="190"/>
      <c r="N586" s="190"/>
      <c r="O586" s="199"/>
      <c r="P586" s="186"/>
      <c r="Q586" s="199"/>
      <c r="R586" s="191"/>
      <c r="S586" s="219"/>
      <c r="T586" s="199"/>
      <c r="W586" s="182" t="str" cm="1">
        <f t="array" ref="W586">IFERROR(INDEX(A$761:A$954,MATCH(H586,A$761:A$954,0),0),"Save")</f>
        <v>Save</v>
      </c>
    </row>
    <row r="587" spans="1:23" s="189" customFormat="1" hidden="1" x14ac:dyDescent="0.25">
      <c r="A587" s="189" t="str">
        <f t="shared" si="128"/>
        <v>Cross-Sector</v>
      </c>
      <c r="B587" s="189" t="str">
        <f t="shared" si="128"/>
        <v>End Existing Subsidies</v>
      </c>
      <c r="C587" s="189" t="str">
        <f t="shared" si="128"/>
        <v>Percent Reduction in BAU Subsidies</v>
      </c>
      <c r="D587" s="191" t="s">
        <v>250</v>
      </c>
      <c r="E587" s="184"/>
      <c r="F587" s="191" t="s">
        <v>614</v>
      </c>
      <c r="G587" s="184"/>
      <c r="H587" s="43">
        <v>714</v>
      </c>
      <c r="I587" s="191" t="s">
        <v>332</v>
      </c>
      <c r="J587" s="189" t="str">
        <f t="shared" si="129"/>
        <v>End Existing Subsidies</v>
      </c>
      <c r="K587" s="189" t="str">
        <f t="shared" si="129"/>
        <v>cross reduce BAU subsidies</v>
      </c>
      <c r="L587" s="190"/>
      <c r="M587" s="190"/>
      <c r="N587" s="190"/>
      <c r="O587" s="199"/>
      <c r="P587" s="186"/>
      <c r="Q587" s="199"/>
      <c r="R587" s="191"/>
      <c r="S587" s="219"/>
      <c r="T587" s="199"/>
      <c r="W587" s="182" t="str" cm="1">
        <f t="array" ref="W587">IFERROR(INDEX(A$761:A$954,MATCH(H587,A$761:A$954,0),0),"Save")</f>
        <v>Save</v>
      </c>
    </row>
    <row r="588" spans="1:23" s="189" customFormat="1" hidden="1" x14ac:dyDescent="0.25">
      <c r="A588" s="189" t="str">
        <f t="shared" si="128"/>
        <v>Cross-Sector</v>
      </c>
      <c r="B588" s="189" t="str">
        <f t="shared" si="128"/>
        <v>End Existing Subsidies</v>
      </c>
      <c r="C588" s="189" t="str">
        <f t="shared" si="128"/>
        <v>Percent Reduction in BAU Subsidies</v>
      </c>
      <c r="D588" s="191" t="s">
        <v>927</v>
      </c>
      <c r="E588" s="184"/>
      <c r="F588" s="191" t="s">
        <v>928</v>
      </c>
      <c r="G588" s="184"/>
      <c r="H588" s="43">
        <v>715</v>
      </c>
      <c r="I588" s="191" t="s">
        <v>332</v>
      </c>
      <c r="J588" s="189" t="str">
        <f t="shared" si="129"/>
        <v>End Existing Subsidies</v>
      </c>
      <c r="K588" s="189" t="str">
        <f t="shared" si="129"/>
        <v>cross reduce BAU subsidies</v>
      </c>
      <c r="L588" s="190"/>
      <c r="M588" s="190"/>
      <c r="N588" s="190"/>
      <c r="O588" s="199"/>
      <c r="P588" s="186"/>
      <c r="Q588" s="199"/>
      <c r="R588" s="191"/>
      <c r="S588" s="219"/>
      <c r="T588" s="199"/>
      <c r="W588" s="182" t="str" cm="1">
        <f t="array" ref="W588">IFERROR(INDEX(A$761:A$954,MATCH(H588,A$761:A$954,0),0),"Save")</f>
        <v>Save</v>
      </c>
    </row>
    <row r="589" spans="1:23" s="189" customFormat="1" hidden="1" x14ac:dyDescent="0.25">
      <c r="A589" s="189" t="str">
        <f t="shared" si="128"/>
        <v>Cross-Sector</v>
      </c>
      <c r="B589" s="189" t="str">
        <f t="shared" si="128"/>
        <v>End Existing Subsidies</v>
      </c>
      <c r="C589" s="189" t="str">
        <f t="shared" si="128"/>
        <v>Percent Reduction in BAU Subsidies</v>
      </c>
      <c r="D589" s="191" t="s">
        <v>254</v>
      </c>
      <c r="E589" s="184"/>
      <c r="F589" s="191" t="s">
        <v>929</v>
      </c>
      <c r="G589" s="184"/>
      <c r="H589" s="43">
        <v>716</v>
      </c>
      <c r="I589" s="191" t="s">
        <v>332</v>
      </c>
      <c r="J589" s="189" t="str">
        <f t="shared" si="129"/>
        <v>End Existing Subsidies</v>
      </c>
      <c r="K589" s="189" t="str">
        <f t="shared" si="129"/>
        <v>cross reduce BAU subsidies</v>
      </c>
      <c r="L589" s="190"/>
      <c r="M589" s="190"/>
      <c r="N589" s="190"/>
      <c r="O589" s="199"/>
      <c r="P589" s="186"/>
      <c r="Q589" s="199"/>
      <c r="R589" s="191"/>
      <c r="S589" s="219"/>
      <c r="T589" s="199"/>
      <c r="W589" s="182" t="str" cm="1">
        <f t="array" ref="W589">IFERROR(INDEX(A$761:A$954,MATCH(H589,A$761:A$954,0),0),"Save")</f>
        <v>Save</v>
      </c>
    </row>
    <row r="590" spans="1:23" s="189" customFormat="1" hidden="1" x14ac:dyDescent="0.25">
      <c r="A590" s="189" t="str">
        <f t="shared" si="128"/>
        <v>Cross-Sector</v>
      </c>
      <c r="B590" s="189" t="str">
        <f t="shared" si="128"/>
        <v>End Existing Subsidies</v>
      </c>
      <c r="C590" s="189" t="str">
        <f t="shared" si="128"/>
        <v>Percent Reduction in BAU Subsidies</v>
      </c>
      <c r="D590" s="191" t="s">
        <v>1053</v>
      </c>
      <c r="E590" s="184"/>
      <c r="F590" s="191" t="s">
        <v>618</v>
      </c>
      <c r="G590" s="184"/>
      <c r="H590" s="43">
        <v>717</v>
      </c>
      <c r="I590" s="191" t="s">
        <v>332</v>
      </c>
      <c r="J590" s="189" t="str">
        <f t="shared" si="129"/>
        <v>End Existing Subsidies</v>
      </c>
      <c r="K590" s="189" t="str">
        <f t="shared" si="129"/>
        <v>cross reduce BAU subsidies</v>
      </c>
      <c r="L590" s="190"/>
      <c r="M590" s="190"/>
      <c r="N590" s="190"/>
      <c r="O590" s="199"/>
      <c r="P590" s="186"/>
      <c r="Q590" s="199"/>
      <c r="R590" s="191"/>
      <c r="S590" s="219"/>
      <c r="T590" s="199"/>
      <c r="W590" s="182" t="str" cm="1">
        <f t="array" ref="W590">IFERROR(INDEX(A$761:A$954,MATCH(H590,A$761:A$954,0),0),"Save")</f>
        <v>Save</v>
      </c>
    </row>
    <row r="591" spans="1:23" s="189" customFormat="1" hidden="1" x14ac:dyDescent="0.25">
      <c r="A591" s="189" t="str">
        <f t="shared" si="128"/>
        <v>Cross-Sector</v>
      </c>
      <c r="B591" s="189" t="str">
        <f t="shared" si="128"/>
        <v>End Existing Subsidies</v>
      </c>
      <c r="C591" s="189" t="str">
        <f t="shared" si="128"/>
        <v>Percent Reduction in BAU Subsidies</v>
      </c>
      <c r="D591" s="191" t="s">
        <v>1054</v>
      </c>
      <c r="E591" s="184"/>
      <c r="F591" s="191" t="s">
        <v>1055</v>
      </c>
      <c r="G591" s="184"/>
      <c r="H591" s="43">
        <v>718</v>
      </c>
      <c r="I591" s="191" t="s">
        <v>332</v>
      </c>
      <c r="J591" s="189" t="str">
        <f t="shared" si="129"/>
        <v>End Existing Subsidies</v>
      </c>
      <c r="K591" s="189" t="str">
        <f t="shared" si="129"/>
        <v>cross reduce BAU subsidies</v>
      </c>
      <c r="L591" s="190"/>
      <c r="M591" s="190"/>
      <c r="N591" s="190"/>
      <c r="O591" s="199"/>
      <c r="P591" s="186"/>
      <c r="Q591" s="199"/>
      <c r="R591" s="191"/>
      <c r="S591" s="219"/>
      <c r="T591" s="199"/>
      <c r="W591" s="182" t="str" cm="1">
        <f t="array" ref="W591">IFERROR(INDEX(A$761:A$954,MATCH(H591,A$761:A$954,0),0),"Save")</f>
        <v>Save</v>
      </c>
    </row>
    <row r="592" spans="1:23" s="182" customFormat="1" hidden="1" x14ac:dyDescent="0.25">
      <c r="A592" s="182" t="s">
        <v>1005</v>
      </c>
      <c r="B592" s="182" t="s">
        <v>1056</v>
      </c>
      <c r="C592" s="182" t="s">
        <v>1057</v>
      </c>
      <c r="D592" s="191"/>
      <c r="E592" s="191"/>
      <c r="F592" s="191"/>
      <c r="G592" s="191"/>
      <c r="H592" s="43">
        <v>719</v>
      </c>
      <c r="I592" s="191" t="s">
        <v>332</v>
      </c>
      <c r="J592" s="182" t="s">
        <v>1058</v>
      </c>
      <c r="K592" s="182" t="s">
        <v>1059</v>
      </c>
      <c r="L592" s="194"/>
      <c r="M592" s="194"/>
      <c r="N592" s="194"/>
      <c r="O592" s="191"/>
      <c r="P592" s="186"/>
      <c r="Q592" s="191"/>
      <c r="R592" s="191"/>
      <c r="S592" s="212"/>
      <c r="T592" s="191"/>
      <c r="W592" s="182" t="str" cm="1">
        <f t="array" ref="W592">IFERROR(INDEX(A$761:A$954,MATCH(H592,A$761:A$954,0),0),"Save")</f>
        <v>Save</v>
      </c>
    </row>
    <row r="593" spans="1:23" s="182" customFormat="1" hidden="1" x14ac:dyDescent="0.25">
      <c r="A593" s="182" t="s">
        <v>1005</v>
      </c>
      <c r="B593" s="182" t="s">
        <v>1060</v>
      </c>
      <c r="C593" s="182" t="s">
        <v>1061</v>
      </c>
      <c r="D593" s="191"/>
      <c r="E593" s="191"/>
      <c r="F593" s="191"/>
      <c r="G593" s="191"/>
      <c r="H593" s="183">
        <v>509</v>
      </c>
      <c r="I593" s="191" t="s">
        <v>310</v>
      </c>
      <c r="J593" s="182" t="s">
        <v>1062</v>
      </c>
      <c r="K593" s="182" t="s">
        <v>1063</v>
      </c>
      <c r="L593" s="181">
        <v>0</v>
      </c>
      <c r="M593" s="181">
        <v>1</v>
      </c>
      <c r="N593" s="181">
        <v>1</v>
      </c>
      <c r="O593" s="184" t="s">
        <v>528</v>
      </c>
      <c r="P593" s="213" t="s">
        <v>1064</v>
      </c>
      <c r="Q593" s="184" t="s">
        <v>1011</v>
      </c>
      <c r="R593" s="191" t="s">
        <v>1012</v>
      </c>
      <c r="S593" s="212"/>
      <c r="T593" s="191"/>
      <c r="W593" s="182" t="str" cm="1">
        <f t="array" ref="W593">IFERROR(INDEX(A$761:A$954,MATCH(H593,A$761:A$954,0),0),"Save")</f>
        <v>Save</v>
      </c>
    </row>
    <row r="594" spans="1:23" s="182" customFormat="1" hidden="1" x14ac:dyDescent="0.25">
      <c r="A594" s="182" t="s">
        <v>1005</v>
      </c>
      <c r="B594" s="182" t="s">
        <v>1065</v>
      </c>
      <c r="C594" s="182" t="s">
        <v>1066</v>
      </c>
      <c r="D594" s="191" t="s">
        <v>1027</v>
      </c>
      <c r="E594" s="191"/>
      <c r="F594" s="191" t="s">
        <v>1028</v>
      </c>
      <c r="G594" s="191"/>
      <c r="H594" s="43">
        <v>720</v>
      </c>
      <c r="I594" s="191" t="s">
        <v>332</v>
      </c>
      <c r="J594" s="182" t="s">
        <v>1065</v>
      </c>
      <c r="K594" s="181" t="s">
        <v>1067</v>
      </c>
      <c r="L594" s="181"/>
      <c r="M594" s="181"/>
      <c r="N594" s="181"/>
      <c r="O594" s="191"/>
      <c r="P594" s="186"/>
      <c r="Q594" s="191"/>
      <c r="R594" s="191"/>
      <c r="S594" s="205"/>
      <c r="T594" s="191"/>
      <c r="W594" s="182" t="str" cm="1">
        <f t="array" ref="W594">IFERROR(INDEX(A$761:A$954,MATCH(H594,A$761:A$954,0),0),"Save")</f>
        <v>Save</v>
      </c>
    </row>
    <row r="595" spans="1:23" s="182" customFormat="1" hidden="1" x14ac:dyDescent="0.25">
      <c r="A595" s="189" t="str">
        <f t="shared" ref="A595:C596" si="132">A$594</f>
        <v>Cross-Sector</v>
      </c>
      <c r="B595" s="189" t="str">
        <f t="shared" si="132"/>
        <v>Fixed Energy Prices</v>
      </c>
      <c r="C595" s="189" t="str">
        <f t="shared" si="132"/>
        <v>Toggle Whether Policies Affect Energy Prices</v>
      </c>
      <c r="D595" s="191" t="s">
        <v>1050</v>
      </c>
      <c r="E595" s="191"/>
      <c r="F595" s="191" t="s">
        <v>1051</v>
      </c>
      <c r="G595" s="191"/>
      <c r="H595" s="43">
        <v>721</v>
      </c>
      <c r="I595" s="191" t="s">
        <v>332</v>
      </c>
      <c r="J595" s="189" t="str">
        <f>J$594</f>
        <v>Fixed Energy Prices</v>
      </c>
      <c r="K595" s="189" t="str">
        <f>K$594</f>
        <v>cross toggle whether policies affect energy prices</v>
      </c>
      <c r="L595" s="181"/>
      <c r="M595" s="181"/>
      <c r="N595" s="181"/>
      <c r="O595" s="191"/>
      <c r="P595" s="186"/>
      <c r="Q595" s="191"/>
      <c r="R595" s="191"/>
      <c r="S595" s="205"/>
      <c r="T595" s="191"/>
      <c r="W595" s="182" t="str" cm="1">
        <f t="array" ref="W595">IFERROR(INDEX(A$761:A$954,MATCH(H595,A$761:A$954,0),0),"Save")</f>
        <v>Save</v>
      </c>
    </row>
    <row r="596" spans="1:23" s="182" customFormat="1" hidden="1" x14ac:dyDescent="0.25">
      <c r="A596" s="189" t="str">
        <f t="shared" si="132"/>
        <v>Cross-Sector</v>
      </c>
      <c r="B596" s="189" t="str">
        <f t="shared" si="132"/>
        <v>Fixed Energy Prices</v>
      </c>
      <c r="C596" s="189" t="str">
        <f t="shared" si="132"/>
        <v>Toggle Whether Policies Affect Energy Prices</v>
      </c>
      <c r="D596" s="191" t="s">
        <v>1054</v>
      </c>
      <c r="E596" s="191"/>
      <c r="F596" s="191" t="s">
        <v>1055</v>
      </c>
      <c r="G596" s="191"/>
      <c r="H596" s="43">
        <v>722</v>
      </c>
      <c r="I596" s="191" t="s">
        <v>332</v>
      </c>
      <c r="J596" s="189" t="str">
        <f>J$594</f>
        <v>Fixed Energy Prices</v>
      </c>
      <c r="K596" s="189" t="str">
        <f>K$594</f>
        <v>cross toggle whether policies affect energy prices</v>
      </c>
      <c r="L596" s="181"/>
      <c r="M596" s="181"/>
      <c r="N596" s="181"/>
      <c r="O596" s="191"/>
      <c r="P596" s="186"/>
      <c r="Q596" s="191"/>
      <c r="R596" s="191"/>
      <c r="S596" s="205"/>
      <c r="T596" s="191"/>
      <c r="W596" s="182" t="str" cm="1">
        <f t="array" ref="W596">IFERROR(INDEX(A$761:A$954,MATCH(H596,A$761:A$954,0),0),"Save")</f>
        <v>Save</v>
      </c>
    </row>
    <row r="597" spans="1:23" s="182" customFormat="1" hidden="1" x14ac:dyDescent="0.25">
      <c r="A597" s="182" t="s">
        <v>1005</v>
      </c>
      <c r="B597" s="182" t="s">
        <v>1068</v>
      </c>
      <c r="C597" s="182" t="s">
        <v>1066</v>
      </c>
      <c r="D597" s="191" t="s">
        <v>251</v>
      </c>
      <c r="E597" s="184"/>
      <c r="F597" s="191" t="s">
        <v>579</v>
      </c>
      <c r="G597" s="191"/>
      <c r="H597" s="183">
        <v>836</v>
      </c>
      <c r="I597" s="191" t="s">
        <v>332</v>
      </c>
      <c r="J597" s="182" t="s">
        <v>1068</v>
      </c>
      <c r="K597" s="189" t="str">
        <f t="shared" ref="K597:K608" si="133">K$594</f>
        <v>cross toggle whether policies affect energy prices</v>
      </c>
      <c r="L597" s="181"/>
      <c r="M597" s="181"/>
      <c r="N597" s="181"/>
      <c r="O597" s="191"/>
      <c r="P597" s="213"/>
      <c r="Q597" s="191"/>
      <c r="R597" s="191"/>
      <c r="S597" s="205"/>
      <c r="T597" s="191"/>
      <c r="W597" s="182" t="str" cm="1">
        <f t="array" ref="W597">IFERROR(INDEX(A$761:A$954,MATCH(H597,A$761:A$954,0),0),"Save")</f>
        <v>Save</v>
      </c>
    </row>
    <row r="598" spans="1:23" s="182" customFormat="1" hidden="1" x14ac:dyDescent="0.25">
      <c r="A598" s="189" t="str">
        <f t="shared" ref="A598:C608" si="134">A$597</f>
        <v>Cross-Sector</v>
      </c>
      <c r="B598" s="189" t="str">
        <f t="shared" si="134"/>
        <v>Variable Energy Prices</v>
      </c>
      <c r="C598" s="189" t="str">
        <f t="shared" si="134"/>
        <v>Toggle Whether Policies Affect Energy Prices</v>
      </c>
      <c r="D598" s="191" t="s">
        <v>255</v>
      </c>
      <c r="E598" s="184"/>
      <c r="F598" s="191" t="s">
        <v>741</v>
      </c>
      <c r="G598" s="191"/>
      <c r="H598" s="43">
        <v>837</v>
      </c>
      <c r="I598" s="191" t="s">
        <v>332</v>
      </c>
      <c r="J598" s="189" t="str">
        <f t="shared" ref="J598:J608" si="135">J$597</f>
        <v>Variable Energy Prices</v>
      </c>
      <c r="K598" s="189" t="str">
        <f t="shared" si="133"/>
        <v>cross toggle whether policies affect energy prices</v>
      </c>
      <c r="L598" s="181"/>
      <c r="M598" s="181"/>
      <c r="N598" s="181"/>
      <c r="O598" s="191"/>
      <c r="P598" s="213"/>
      <c r="Q598" s="191"/>
      <c r="R598" s="191"/>
      <c r="S598" s="205"/>
      <c r="T598" s="191"/>
      <c r="W598" s="182" t="str" cm="1">
        <f t="array" ref="W598">IFERROR(INDEX(A$761:A$954,MATCH(H598,A$761:A$954,0),0),"Save")</f>
        <v>Save</v>
      </c>
    </row>
    <row r="599" spans="1:23" s="182" customFormat="1" hidden="1" x14ac:dyDescent="0.25">
      <c r="A599" s="189" t="str">
        <f t="shared" si="134"/>
        <v>Cross-Sector</v>
      </c>
      <c r="B599" s="189" t="str">
        <f t="shared" si="134"/>
        <v>Variable Energy Prices</v>
      </c>
      <c r="C599" s="189" t="str">
        <f t="shared" si="134"/>
        <v>Toggle Whether Policies Affect Energy Prices</v>
      </c>
      <c r="D599" s="191" t="s">
        <v>1042</v>
      </c>
      <c r="E599" s="184"/>
      <c r="F599" s="191" t="s">
        <v>601</v>
      </c>
      <c r="G599" s="191"/>
      <c r="H599" s="183">
        <v>838</v>
      </c>
      <c r="I599" s="191" t="s">
        <v>332</v>
      </c>
      <c r="J599" s="189" t="str">
        <f t="shared" si="135"/>
        <v>Variable Energy Prices</v>
      </c>
      <c r="K599" s="189" t="str">
        <f t="shared" si="133"/>
        <v>cross toggle whether policies affect energy prices</v>
      </c>
      <c r="L599" s="181"/>
      <c r="M599" s="181"/>
      <c r="N599" s="181"/>
      <c r="O599" s="191"/>
      <c r="P599" s="213"/>
      <c r="Q599" s="191"/>
      <c r="R599" s="191"/>
      <c r="S599" s="205"/>
      <c r="T599" s="191"/>
      <c r="W599" s="182" t="str" cm="1">
        <f t="array" ref="W599">IFERROR(INDEX(A$761:A$954,MATCH(H599,A$761:A$954,0),0),"Save")</f>
        <v>Save</v>
      </c>
    </row>
    <row r="600" spans="1:23" s="182" customFormat="1" hidden="1" x14ac:dyDescent="0.25">
      <c r="A600" s="189" t="str">
        <f t="shared" si="134"/>
        <v>Cross-Sector</v>
      </c>
      <c r="B600" s="189" t="str">
        <f t="shared" si="134"/>
        <v>Variable Energy Prices</v>
      </c>
      <c r="C600" s="189" t="str">
        <f t="shared" si="134"/>
        <v>Toggle Whether Policies Affect Energy Prices</v>
      </c>
      <c r="D600" s="191" t="s">
        <v>257</v>
      </c>
      <c r="E600" s="184"/>
      <c r="F600" s="191" t="s">
        <v>923</v>
      </c>
      <c r="G600" s="191"/>
      <c r="H600" s="43">
        <v>839</v>
      </c>
      <c r="I600" s="191" t="s">
        <v>332</v>
      </c>
      <c r="J600" s="189" t="str">
        <f t="shared" si="135"/>
        <v>Variable Energy Prices</v>
      </c>
      <c r="K600" s="189" t="str">
        <f t="shared" si="133"/>
        <v>cross toggle whether policies affect energy prices</v>
      </c>
      <c r="L600" s="181"/>
      <c r="M600" s="181"/>
      <c r="N600" s="181"/>
      <c r="O600" s="191"/>
      <c r="P600" s="213"/>
      <c r="Q600" s="191"/>
      <c r="R600" s="191"/>
      <c r="S600" s="205"/>
      <c r="T600" s="191"/>
      <c r="W600" s="182" t="str" cm="1">
        <f t="array" ref="W600">IFERROR(INDEX(A$761:A$954,MATCH(H600,A$761:A$954,0),0),"Save")</f>
        <v>Save</v>
      </c>
    </row>
    <row r="601" spans="1:23" s="182" customFormat="1" hidden="1" x14ac:dyDescent="0.25">
      <c r="A601" s="189" t="str">
        <f t="shared" si="134"/>
        <v>Cross-Sector</v>
      </c>
      <c r="B601" s="189" t="str">
        <f t="shared" si="134"/>
        <v>Variable Energy Prices</v>
      </c>
      <c r="C601" s="189" t="str">
        <f t="shared" si="134"/>
        <v>Toggle Whether Policies Affect Energy Prices</v>
      </c>
      <c r="D601" s="191" t="s">
        <v>256</v>
      </c>
      <c r="E601" s="184"/>
      <c r="F601" s="191" t="s">
        <v>924</v>
      </c>
      <c r="G601" s="191"/>
      <c r="H601" s="183">
        <v>840</v>
      </c>
      <c r="I601" s="191" t="s">
        <v>332</v>
      </c>
      <c r="J601" s="189" t="str">
        <f t="shared" si="135"/>
        <v>Variable Energy Prices</v>
      </c>
      <c r="K601" s="189" t="str">
        <f t="shared" si="133"/>
        <v>cross toggle whether policies affect energy prices</v>
      </c>
      <c r="L601" s="181"/>
      <c r="M601" s="181"/>
      <c r="N601" s="181"/>
      <c r="O601" s="191"/>
      <c r="P601" s="213"/>
      <c r="Q601" s="191"/>
      <c r="R601" s="191"/>
      <c r="S601" s="205"/>
      <c r="T601" s="191"/>
      <c r="W601" s="182" t="str" cm="1">
        <f t="array" ref="W601">IFERROR(INDEX(A$761:A$954,MATCH(H601,A$761:A$954,0),0),"Save")</f>
        <v>Save</v>
      </c>
    </row>
    <row r="602" spans="1:23" s="182" customFormat="1" hidden="1" x14ac:dyDescent="0.25">
      <c r="A602" s="189" t="str">
        <f t="shared" si="134"/>
        <v>Cross-Sector</v>
      </c>
      <c r="B602" s="189" t="str">
        <f t="shared" si="134"/>
        <v>Variable Energy Prices</v>
      </c>
      <c r="C602" s="189" t="str">
        <f t="shared" si="134"/>
        <v>Toggle Whether Policies Affect Energy Prices</v>
      </c>
      <c r="D602" s="191" t="s">
        <v>1045</v>
      </c>
      <c r="E602" s="184"/>
      <c r="F602" s="191" t="s">
        <v>1046</v>
      </c>
      <c r="G602" s="191"/>
      <c r="H602" s="43">
        <v>841</v>
      </c>
      <c r="I602" s="191" t="s">
        <v>332</v>
      </c>
      <c r="J602" s="189" t="str">
        <f t="shared" si="135"/>
        <v>Variable Energy Prices</v>
      </c>
      <c r="K602" s="189" t="str">
        <f t="shared" si="133"/>
        <v>cross toggle whether policies affect energy prices</v>
      </c>
      <c r="L602" s="181"/>
      <c r="M602" s="181"/>
      <c r="N602" s="181"/>
      <c r="O602" s="191"/>
      <c r="P602" s="213"/>
      <c r="Q602" s="191"/>
      <c r="R602" s="191"/>
      <c r="S602" s="205"/>
      <c r="T602" s="191"/>
      <c r="W602" s="182" t="str" cm="1">
        <f t="array" ref="W602">IFERROR(INDEX(A$761:A$954,MATCH(H602,A$761:A$954,0),0),"Save")</f>
        <v>Save</v>
      </c>
    </row>
    <row r="603" spans="1:23" s="182" customFormat="1" hidden="1" x14ac:dyDescent="0.25">
      <c r="A603" s="189" t="str">
        <f t="shared" si="134"/>
        <v>Cross-Sector</v>
      </c>
      <c r="B603" s="189" t="str">
        <f t="shared" si="134"/>
        <v>Variable Energy Prices</v>
      </c>
      <c r="C603" s="189" t="str">
        <f t="shared" si="134"/>
        <v>Toggle Whether Policies Affect Energy Prices</v>
      </c>
      <c r="D603" s="191" t="s">
        <v>1047</v>
      </c>
      <c r="E603" s="184"/>
      <c r="F603" s="191" t="s">
        <v>1048</v>
      </c>
      <c r="G603" s="191"/>
      <c r="H603" s="183">
        <v>842</v>
      </c>
      <c r="I603" s="191" t="s">
        <v>332</v>
      </c>
      <c r="J603" s="189" t="str">
        <f t="shared" si="135"/>
        <v>Variable Energy Prices</v>
      </c>
      <c r="K603" s="189" t="str">
        <f t="shared" si="133"/>
        <v>cross toggle whether policies affect energy prices</v>
      </c>
      <c r="L603" s="181"/>
      <c r="M603" s="181"/>
      <c r="N603" s="181"/>
      <c r="O603" s="191"/>
      <c r="P603" s="213"/>
      <c r="Q603" s="191"/>
      <c r="R603" s="191"/>
      <c r="S603" s="205"/>
      <c r="T603" s="191"/>
      <c r="W603" s="182" t="str" cm="1">
        <f t="array" ref="W603">IFERROR(INDEX(A$761:A$954,MATCH(H603,A$761:A$954,0),0),"Save")</f>
        <v>Save</v>
      </c>
    </row>
    <row r="604" spans="1:23" s="182" customFormat="1" hidden="1" x14ac:dyDescent="0.25">
      <c r="A604" s="189" t="str">
        <f t="shared" si="134"/>
        <v>Cross-Sector</v>
      </c>
      <c r="B604" s="189" t="str">
        <f t="shared" si="134"/>
        <v>Variable Energy Prices</v>
      </c>
      <c r="C604" s="189" t="str">
        <f t="shared" si="134"/>
        <v>Toggle Whether Policies Affect Energy Prices</v>
      </c>
      <c r="D604" s="191" t="s">
        <v>253</v>
      </c>
      <c r="E604" s="184"/>
      <c r="F604" s="191" t="s">
        <v>925</v>
      </c>
      <c r="G604" s="191"/>
      <c r="H604" s="43">
        <v>843</v>
      </c>
      <c r="I604" s="191" t="s">
        <v>332</v>
      </c>
      <c r="J604" s="189" t="str">
        <f t="shared" si="135"/>
        <v>Variable Energy Prices</v>
      </c>
      <c r="K604" s="189" t="str">
        <f t="shared" si="133"/>
        <v>cross toggle whether policies affect energy prices</v>
      </c>
      <c r="L604" s="181"/>
      <c r="M604" s="181"/>
      <c r="N604" s="181"/>
      <c r="O604" s="191"/>
      <c r="P604" s="213"/>
      <c r="Q604" s="191"/>
      <c r="R604" s="191"/>
      <c r="S604" s="205"/>
      <c r="T604" s="191"/>
      <c r="W604" s="182" t="str" cm="1">
        <f t="array" ref="W604">IFERROR(INDEX(A$761:A$954,MATCH(H604,A$761:A$954,0),0),"Save")</f>
        <v>Save</v>
      </c>
    </row>
    <row r="605" spans="1:23" s="182" customFormat="1" hidden="1" x14ac:dyDescent="0.25">
      <c r="A605" s="189" t="str">
        <f t="shared" si="134"/>
        <v>Cross-Sector</v>
      </c>
      <c r="B605" s="189" t="str">
        <f t="shared" si="134"/>
        <v>Variable Energy Prices</v>
      </c>
      <c r="C605" s="189" t="str">
        <f t="shared" si="134"/>
        <v>Toggle Whether Policies Affect Energy Prices</v>
      </c>
      <c r="D605" s="191" t="s">
        <v>926</v>
      </c>
      <c r="E605" s="184"/>
      <c r="F605" s="191" t="s">
        <v>609</v>
      </c>
      <c r="G605" s="191"/>
      <c r="H605" s="183">
        <v>844</v>
      </c>
      <c r="I605" s="191" t="s">
        <v>332</v>
      </c>
      <c r="J605" s="189" t="str">
        <f t="shared" si="135"/>
        <v>Variable Energy Prices</v>
      </c>
      <c r="K605" s="189" t="str">
        <f t="shared" si="133"/>
        <v>cross toggle whether policies affect energy prices</v>
      </c>
      <c r="L605" s="181"/>
      <c r="M605" s="181"/>
      <c r="N605" s="181"/>
      <c r="O605" s="191"/>
      <c r="P605" s="213"/>
      <c r="Q605" s="191"/>
      <c r="R605" s="191"/>
      <c r="S605" s="205"/>
      <c r="T605" s="191"/>
      <c r="W605" s="182" t="str" cm="1">
        <f t="array" ref="W605">IFERROR(INDEX(A$761:A$954,MATCH(H605,A$761:A$954,0),0),"Save")</f>
        <v>Save</v>
      </c>
    </row>
    <row r="606" spans="1:23" s="182" customFormat="1" hidden="1" x14ac:dyDescent="0.25">
      <c r="A606" s="189" t="str">
        <f t="shared" si="134"/>
        <v>Cross-Sector</v>
      </c>
      <c r="B606" s="189" t="str">
        <f t="shared" si="134"/>
        <v>Variable Energy Prices</v>
      </c>
      <c r="C606" s="189" t="str">
        <f t="shared" si="134"/>
        <v>Toggle Whether Policies Affect Energy Prices</v>
      </c>
      <c r="D606" s="191" t="s">
        <v>250</v>
      </c>
      <c r="E606" s="184"/>
      <c r="F606" s="191" t="s">
        <v>614</v>
      </c>
      <c r="G606" s="191"/>
      <c r="H606" s="43">
        <v>845</v>
      </c>
      <c r="I606" s="191" t="s">
        <v>332</v>
      </c>
      <c r="J606" s="189" t="str">
        <f t="shared" si="135"/>
        <v>Variable Energy Prices</v>
      </c>
      <c r="K606" s="189" t="str">
        <f t="shared" si="133"/>
        <v>cross toggle whether policies affect energy prices</v>
      </c>
      <c r="L606" s="181"/>
      <c r="M606" s="181"/>
      <c r="N606" s="181"/>
      <c r="O606" s="191"/>
      <c r="P606" s="213"/>
      <c r="Q606" s="191"/>
      <c r="R606" s="191"/>
      <c r="S606" s="205"/>
      <c r="T606" s="191"/>
      <c r="W606" s="182" t="str" cm="1">
        <f t="array" ref="W606">IFERROR(INDEX(A$761:A$954,MATCH(H606,A$761:A$954,0),0),"Save")</f>
        <v>Save</v>
      </c>
    </row>
    <row r="607" spans="1:23" s="182" customFormat="1" hidden="1" x14ac:dyDescent="0.25">
      <c r="A607" s="189" t="str">
        <f t="shared" si="134"/>
        <v>Cross-Sector</v>
      </c>
      <c r="B607" s="189" t="str">
        <f t="shared" si="134"/>
        <v>Variable Energy Prices</v>
      </c>
      <c r="C607" s="189" t="str">
        <f t="shared" si="134"/>
        <v>Toggle Whether Policies Affect Energy Prices</v>
      </c>
      <c r="D607" s="191" t="s">
        <v>927</v>
      </c>
      <c r="E607" s="184"/>
      <c r="F607" s="191" t="s">
        <v>928</v>
      </c>
      <c r="G607" s="191"/>
      <c r="H607" s="183">
        <v>846</v>
      </c>
      <c r="I607" s="191" t="s">
        <v>332</v>
      </c>
      <c r="J607" s="189" t="str">
        <f t="shared" si="135"/>
        <v>Variable Energy Prices</v>
      </c>
      <c r="K607" s="189" t="str">
        <f t="shared" si="133"/>
        <v>cross toggle whether policies affect energy prices</v>
      </c>
      <c r="L607" s="181"/>
      <c r="M607" s="181"/>
      <c r="N607" s="181"/>
      <c r="O607" s="191"/>
      <c r="P607" s="213"/>
      <c r="Q607" s="191"/>
      <c r="R607" s="191"/>
      <c r="S607" s="205"/>
      <c r="T607" s="191"/>
      <c r="W607" s="182" t="str" cm="1">
        <f t="array" ref="W607">IFERROR(INDEX(A$761:A$954,MATCH(H607,A$761:A$954,0),0),"Save")</f>
        <v>Save</v>
      </c>
    </row>
    <row r="608" spans="1:23" s="182" customFormat="1" hidden="1" x14ac:dyDescent="0.25">
      <c r="A608" s="189" t="str">
        <f t="shared" si="134"/>
        <v>Cross-Sector</v>
      </c>
      <c r="B608" s="189" t="str">
        <f t="shared" si="134"/>
        <v>Variable Energy Prices</v>
      </c>
      <c r="C608" s="189" t="str">
        <f t="shared" si="134"/>
        <v>Toggle Whether Policies Affect Energy Prices</v>
      </c>
      <c r="D608" s="191" t="s">
        <v>254</v>
      </c>
      <c r="E608" s="184"/>
      <c r="F608" s="191" t="s">
        <v>929</v>
      </c>
      <c r="G608" s="191"/>
      <c r="H608" s="43">
        <v>847</v>
      </c>
      <c r="I608" s="191" t="s">
        <v>332</v>
      </c>
      <c r="J608" s="189" t="str">
        <f t="shared" si="135"/>
        <v>Variable Energy Prices</v>
      </c>
      <c r="K608" s="189" t="str">
        <f t="shared" si="133"/>
        <v>cross toggle whether policies affect energy prices</v>
      </c>
      <c r="L608" s="181"/>
      <c r="M608" s="181"/>
      <c r="N608" s="181"/>
      <c r="O608" s="191"/>
      <c r="P608" s="213"/>
      <c r="Q608" s="191"/>
      <c r="R608" s="191"/>
      <c r="S608" s="205"/>
      <c r="T608" s="191"/>
      <c r="W608" s="182" t="str" cm="1">
        <f t="array" ref="W608">IFERROR(INDEX(A$761:A$954,MATCH(H608,A$761:A$954,0),0),"Save")</f>
        <v>Save</v>
      </c>
    </row>
    <row r="609" spans="1:23" s="182" customFormat="1" hidden="1" x14ac:dyDescent="0.25">
      <c r="A609" s="182" t="s">
        <v>1005</v>
      </c>
      <c r="B609" s="182" t="s">
        <v>1069</v>
      </c>
      <c r="C609" s="182" t="s">
        <v>1069</v>
      </c>
      <c r="D609" s="191" t="s">
        <v>251</v>
      </c>
      <c r="E609" s="184"/>
      <c r="F609" s="191" t="s">
        <v>579</v>
      </c>
      <c r="G609" s="191"/>
      <c r="H609" s="43">
        <v>723</v>
      </c>
      <c r="I609" s="191" t="s">
        <v>332</v>
      </c>
      <c r="J609" s="182" t="s">
        <v>1069</v>
      </c>
      <c r="K609" s="182" t="s">
        <v>1070</v>
      </c>
      <c r="L609" s="185">
        <v>0</v>
      </c>
      <c r="M609" s="185">
        <v>1</v>
      </c>
      <c r="N609" s="185">
        <v>0.01</v>
      </c>
      <c r="O609" s="184" t="s">
        <v>1071</v>
      </c>
      <c r="P609" s="186" t="s">
        <v>1072</v>
      </c>
      <c r="Q609" s="191" t="s">
        <v>1073</v>
      </c>
      <c r="R609" s="191"/>
      <c r="S609" s="205"/>
      <c r="T609" s="191"/>
      <c r="W609" s="182" t="str" cm="1">
        <f t="array" ref="W609">IFERROR(INDEX(A$761:A$954,MATCH(H609,A$761:A$954,0),0),"Save")</f>
        <v>Save</v>
      </c>
    </row>
    <row r="610" spans="1:23" s="182" customFormat="1" hidden="1" x14ac:dyDescent="0.25">
      <c r="A610" s="189" t="str">
        <f t="shared" ref="A610:C623" si="136">A$609</f>
        <v>Cross-Sector</v>
      </c>
      <c r="B610" s="189" t="str">
        <f t="shared" si="136"/>
        <v>Fuel Price Deregulation</v>
      </c>
      <c r="C610" s="189" t="str">
        <f t="shared" si="136"/>
        <v>Fuel Price Deregulation</v>
      </c>
      <c r="D610" s="191" t="s">
        <v>255</v>
      </c>
      <c r="E610" s="184"/>
      <c r="F610" s="191" t="s">
        <v>741</v>
      </c>
      <c r="G610" s="191"/>
      <c r="H610" s="43">
        <v>724</v>
      </c>
      <c r="I610" s="191" t="s">
        <v>332</v>
      </c>
      <c r="J610" s="189" t="str">
        <f t="shared" ref="J610:K623" si="137">J$609</f>
        <v>Fuel Price Deregulation</v>
      </c>
      <c r="K610" s="189" t="str">
        <f t="shared" si="137"/>
        <v>cross fuel price deregulation</v>
      </c>
      <c r="L610" s="181"/>
      <c r="M610" s="181"/>
      <c r="N610" s="181"/>
      <c r="O610" s="191"/>
      <c r="P610" s="186"/>
      <c r="Q610" s="191"/>
      <c r="R610" s="191"/>
      <c r="S610" s="205"/>
      <c r="T610" s="191"/>
      <c r="W610" s="182" t="str" cm="1">
        <f t="array" ref="W610">IFERROR(INDEX(A$761:A$954,MATCH(H610,A$761:A$954,0),0),"Save")</f>
        <v>Save</v>
      </c>
    </row>
    <row r="611" spans="1:23" s="182" customFormat="1" hidden="1" x14ac:dyDescent="0.25">
      <c r="A611" s="189" t="str">
        <f t="shared" si="136"/>
        <v>Cross-Sector</v>
      </c>
      <c r="B611" s="189" t="str">
        <f t="shared" si="136"/>
        <v>Fuel Price Deregulation</v>
      </c>
      <c r="C611" s="189" t="str">
        <f t="shared" si="136"/>
        <v>Fuel Price Deregulation</v>
      </c>
      <c r="D611" s="191" t="s">
        <v>1035</v>
      </c>
      <c r="E611" s="184"/>
      <c r="F611" s="191" t="s">
        <v>589</v>
      </c>
      <c r="G611" s="191"/>
      <c r="H611" s="43">
        <v>725</v>
      </c>
      <c r="I611" s="191" t="s">
        <v>332</v>
      </c>
      <c r="J611" s="189" t="str">
        <f t="shared" si="137"/>
        <v>Fuel Price Deregulation</v>
      </c>
      <c r="K611" s="189" t="str">
        <f t="shared" si="137"/>
        <v>cross fuel price deregulation</v>
      </c>
      <c r="L611" s="181"/>
      <c r="M611" s="181"/>
      <c r="N611" s="181"/>
      <c r="O611" s="191"/>
      <c r="P611" s="186"/>
      <c r="Q611" s="191"/>
      <c r="R611" s="191"/>
      <c r="S611" s="205"/>
      <c r="T611" s="191"/>
      <c r="W611" s="182" t="str" cm="1">
        <f t="array" ref="W611">IFERROR(INDEX(A$761:A$954,MATCH(H611,A$761:A$954,0),0),"Save")</f>
        <v>Save</v>
      </c>
    </row>
    <row r="612" spans="1:23" s="182" customFormat="1" hidden="1" x14ac:dyDescent="0.25">
      <c r="A612" s="189" t="str">
        <f t="shared" si="136"/>
        <v>Cross-Sector</v>
      </c>
      <c r="B612" s="189" t="str">
        <f t="shared" si="136"/>
        <v>Fuel Price Deregulation</v>
      </c>
      <c r="C612" s="189" t="str">
        <f t="shared" si="136"/>
        <v>Fuel Price Deregulation</v>
      </c>
      <c r="D612" s="191" t="s">
        <v>1042</v>
      </c>
      <c r="E612" s="184"/>
      <c r="F612" s="191" t="s">
        <v>601</v>
      </c>
      <c r="G612" s="191"/>
      <c r="H612" s="43">
        <v>726</v>
      </c>
      <c r="I612" s="191" t="s">
        <v>332</v>
      </c>
      <c r="J612" s="189" t="str">
        <f t="shared" si="137"/>
        <v>Fuel Price Deregulation</v>
      </c>
      <c r="K612" s="189" t="str">
        <f t="shared" si="137"/>
        <v>cross fuel price deregulation</v>
      </c>
      <c r="L612" s="181"/>
      <c r="M612" s="181"/>
      <c r="N612" s="181"/>
      <c r="O612" s="191"/>
      <c r="P612" s="186"/>
      <c r="Q612" s="191"/>
      <c r="R612" s="191"/>
      <c r="S612" s="205"/>
      <c r="T612" s="191"/>
      <c r="W612" s="182" t="str" cm="1">
        <f t="array" ref="W612">IFERROR(INDEX(A$761:A$954,MATCH(H612,A$761:A$954,0),0),"Save")</f>
        <v>Save</v>
      </c>
    </row>
    <row r="613" spans="1:23" s="182" customFormat="1" hidden="1" x14ac:dyDescent="0.25">
      <c r="A613" s="189" t="str">
        <f t="shared" si="136"/>
        <v>Cross-Sector</v>
      </c>
      <c r="B613" s="189" t="str">
        <f t="shared" si="136"/>
        <v>Fuel Price Deregulation</v>
      </c>
      <c r="C613" s="189" t="str">
        <f t="shared" si="136"/>
        <v>Fuel Price Deregulation</v>
      </c>
      <c r="D613" s="191" t="s">
        <v>257</v>
      </c>
      <c r="E613" s="184"/>
      <c r="F613" s="191" t="s">
        <v>923</v>
      </c>
      <c r="G613" s="191"/>
      <c r="H613" s="43">
        <v>727</v>
      </c>
      <c r="I613" s="191" t="s">
        <v>332</v>
      </c>
      <c r="J613" s="189" t="str">
        <f t="shared" si="137"/>
        <v>Fuel Price Deregulation</v>
      </c>
      <c r="K613" s="189" t="str">
        <f t="shared" si="137"/>
        <v>cross fuel price deregulation</v>
      </c>
      <c r="L613" s="181"/>
      <c r="M613" s="181"/>
      <c r="N613" s="181"/>
      <c r="O613" s="191"/>
      <c r="P613" s="186"/>
      <c r="Q613" s="191"/>
      <c r="R613" s="191"/>
      <c r="S613" s="205"/>
      <c r="T613" s="191"/>
      <c r="W613" s="182" t="str" cm="1">
        <f t="array" ref="W613">IFERROR(INDEX(A$761:A$954,MATCH(H613,A$761:A$954,0),0),"Save")</f>
        <v>Save</v>
      </c>
    </row>
    <row r="614" spans="1:23" s="182" customFormat="1" hidden="1" x14ac:dyDescent="0.25">
      <c r="A614" s="189" t="str">
        <f t="shared" si="136"/>
        <v>Cross-Sector</v>
      </c>
      <c r="B614" s="189" t="str">
        <f t="shared" si="136"/>
        <v>Fuel Price Deregulation</v>
      </c>
      <c r="C614" s="189" t="str">
        <f t="shared" si="136"/>
        <v>Fuel Price Deregulation</v>
      </c>
      <c r="D614" s="191" t="s">
        <v>256</v>
      </c>
      <c r="E614" s="184"/>
      <c r="F614" s="191" t="s">
        <v>924</v>
      </c>
      <c r="G614" s="191"/>
      <c r="H614" s="43">
        <v>728</v>
      </c>
      <c r="I614" s="191" t="s">
        <v>332</v>
      </c>
      <c r="J614" s="189" t="str">
        <f t="shared" si="137"/>
        <v>Fuel Price Deregulation</v>
      </c>
      <c r="K614" s="189" t="str">
        <f t="shared" si="137"/>
        <v>cross fuel price deregulation</v>
      </c>
      <c r="L614" s="181"/>
      <c r="M614" s="181"/>
      <c r="N614" s="181"/>
      <c r="O614" s="191"/>
      <c r="P614" s="186"/>
      <c r="Q614" s="191"/>
      <c r="R614" s="191"/>
      <c r="S614" s="205"/>
      <c r="T614" s="191"/>
      <c r="W614" s="182" t="str" cm="1">
        <f t="array" ref="W614">IFERROR(INDEX(A$761:A$954,MATCH(H614,A$761:A$954,0),0),"Save")</f>
        <v>Save</v>
      </c>
    </row>
    <row r="615" spans="1:23" s="182" customFormat="1" hidden="1" x14ac:dyDescent="0.25">
      <c r="A615" s="189" t="str">
        <f t="shared" si="136"/>
        <v>Cross-Sector</v>
      </c>
      <c r="B615" s="189" t="str">
        <f t="shared" si="136"/>
        <v>Fuel Price Deregulation</v>
      </c>
      <c r="C615" s="189" t="str">
        <f t="shared" si="136"/>
        <v>Fuel Price Deregulation</v>
      </c>
      <c r="D615" s="191" t="s">
        <v>1045</v>
      </c>
      <c r="E615" s="184"/>
      <c r="F615" s="191" t="s">
        <v>1046</v>
      </c>
      <c r="G615" s="191"/>
      <c r="H615" s="43">
        <v>729</v>
      </c>
      <c r="I615" s="191" t="s">
        <v>332</v>
      </c>
      <c r="J615" s="189" t="str">
        <f t="shared" si="137"/>
        <v>Fuel Price Deregulation</v>
      </c>
      <c r="K615" s="189" t="str">
        <f t="shared" si="137"/>
        <v>cross fuel price deregulation</v>
      </c>
      <c r="L615" s="181"/>
      <c r="M615" s="181"/>
      <c r="N615" s="181"/>
      <c r="O615" s="191"/>
      <c r="P615" s="186"/>
      <c r="Q615" s="191"/>
      <c r="R615" s="191"/>
      <c r="S615" s="205"/>
      <c r="T615" s="191"/>
      <c r="W615" s="182" t="str" cm="1">
        <f t="array" ref="W615">IFERROR(INDEX(A$761:A$954,MATCH(H615,A$761:A$954,0),0),"Save")</f>
        <v>Save</v>
      </c>
    </row>
    <row r="616" spans="1:23" s="182" customFormat="1" hidden="1" x14ac:dyDescent="0.25">
      <c r="A616" s="189" t="str">
        <f t="shared" si="136"/>
        <v>Cross-Sector</v>
      </c>
      <c r="B616" s="189" t="str">
        <f t="shared" si="136"/>
        <v>Fuel Price Deregulation</v>
      </c>
      <c r="C616" s="189" t="str">
        <f t="shared" si="136"/>
        <v>Fuel Price Deregulation</v>
      </c>
      <c r="D616" s="191" t="s">
        <v>1047</v>
      </c>
      <c r="E616" s="184"/>
      <c r="F616" s="191" t="s">
        <v>1048</v>
      </c>
      <c r="G616" s="191"/>
      <c r="H616" s="43">
        <v>730</v>
      </c>
      <c r="I616" s="191" t="s">
        <v>332</v>
      </c>
      <c r="J616" s="189" t="str">
        <f t="shared" si="137"/>
        <v>Fuel Price Deregulation</v>
      </c>
      <c r="K616" s="189" t="str">
        <f t="shared" si="137"/>
        <v>cross fuel price deregulation</v>
      </c>
      <c r="L616" s="181"/>
      <c r="M616" s="181"/>
      <c r="N616" s="181"/>
      <c r="O616" s="191"/>
      <c r="P616" s="186"/>
      <c r="Q616" s="191"/>
      <c r="R616" s="191"/>
      <c r="S616" s="205"/>
      <c r="T616" s="191"/>
      <c r="W616" s="182" t="str" cm="1">
        <f t="array" ref="W616">IFERROR(INDEX(A$761:A$954,MATCH(H616,A$761:A$954,0),0),"Save")</f>
        <v>Save</v>
      </c>
    </row>
    <row r="617" spans="1:23" s="182" customFormat="1" hidden="1" x14ac:dyDescent="0.25">
      <c r="A617" s="189" t="str">
        <f t="shared" si="136"/>
        <v>Cross-Sector</v>
      </c>
      <c r="B617" s="189" t="str">
        <f t="shared" si="136"/>
        <v>Fuel Price Deregulation</v>
      </c>
      <c r="C617" s="189" t="str">
        <f t="shared" si="136"/>
        <v>Fuel Price Deregulation</v>
      </c>
      <c r="D617" s="191" t="s">
        <v>253</v>
      </c>
      <c r="E617" s="184"/>
      <c r="F617" s="191" t="s">
        <v>925</v>
      </c>
      <c r="G617" s="191"/>
      <c r="H617" s="43">
        <v>731</v>
      </c>
      <c r="I617" s="191" t="s">
        <v>332</v>
      </c>
      <c r="J617" s="189" t="str">
        <f t="shared" si="137"/>
        <v>Fuel Price Deregulation</v>
      </c>
      <c r="K617" s="189" t="str">
        <f t="shared" si="137"/>
        <v>cross fuel price deregulation</v>
      </c>
      <c r="L617" s="181"/>
      <c r="M617" s="181"/>
      <c r="N617" s="181"/>
      <c r="O617" s="191"/>
      <c r="P617" s="186"/>
      <c r="Q617" s="191"/>
      <c r="R617" s="191"/>
      <c r="S617" s="205"/>
      <c r="T617" s="191"/>
      <c r="W617" s="182" t="str" cm="1">
        <f t="array" ref="W617">IFERROR(INDEX(A$761:A$954,MATCH(H617,A$761:A$954,0),0),"Save")</f>
        <v>Save</v>
      </c>
    </row>
    <row r="618" spans="1:23" s="182" customFormat="1" hidden="1" x14ac:dyDescent="0.25">
      <c r="A618" s="189" t="str">
        <f t="shared" si="136"/>
        <v>Cross-Sector</v>
      </c>
      <c r="B618" s="189" t="str">
        <f t="shared" si="136"/>
        <v>Fuel Price Deregulation</v>
      </c>
      <c r="C618" s="189" t="str">
        <f t="shared" si="136"/>
        <v>Fuel Price Deregulation</v>
      </c>
      <c r="D618" s="191" t="s">
        <v>926</v>
      </c>
      <c r="E618" s="184"/>
      <c r="F618" s="191" t="s">
        <v>609</v>
      </c>
      <c r="G618" s="191"/>
      <c r="H618" s="43">
        <v>732</v>
      </c>
      <c r="I618" s="191" t="s">
        <v>332</v>
      </c>
      <c r="J618" s="189" t="str">
        <f t="shared" si="137"/>
        <v>Fuel Price Deregulation</v>
      </c>
      <c r="K618" s="189" t="str">
        <f t="shared" si="137"/>
        <v>cross fuel price deregulation</v>
      </c>
      <c r="L618" s="181"/>
      <c r="M618" s="181"/>
      <c r="N618" s="181"/>
      <c r="O618" s="191"/>
      <c r="P618" s="186"/>
      <c r="Q618" s="191"/>
      <c r="R618" s="191"/>
      <c r="S618" s="205"/>
      <c r="T618" s="191"/>
      <c r="W618" s="182" t="str" cm="1">
        <f t="array" ref="W618">IFERROR(INDEX(A$761:A$954,MATCH(H618,A$761:A$954,0),0),"Save")</f>
        <v>Save</v>
      </c>
    </row>
    <row r="619" spans="1:23" s="182" customFormat="1" hidden="1" x14ac:dyDescent="0.25">
      <c r="A619" s="189" t="str">
        <f t="shared" si="136"/>
        <v>Cross-Sector</v>
      </c>
      <c r="B619" s="189" t="str">
        <f t="shared" si="136"/>
        <v>Fuel Price Deregulation</v>
      </c>
      <c r="C619" s="189" t="str">
        <f t="shared" si="136"/>
        <v>Fuel Price Deregulation</v>
      </c>
      <c r="D619" s="191" t="s">
        <v>250</v>
      </c>
      <c r="E619" s="184"/>
      <c r="F619" s="191" t="s">
        <v>614</v>
      </c>
      <c r="G619" s="191"/>
      <c r="H619" s="43">
        <v>733</v>
      </c>
      <c r="I619" s="191" t="s">
        <v>332</v>
      </c>
      <c r="J619" s="189" t="str">
        <f t="shared" si="137"/>
        <v>Fuel Price Deregulation</v>
      </c>
      <c r="K619" s="189" t="str">
        <f t="shared" si="137"/>
        <v>cross fuel price deregulation</v>
      </c>
      <c r="L619" s="181"/>
      <c r="M619" s="181"/>
      <c r="N619" s="181"/>
      <c r="O619" s="191"/>
      <c r="P619" s="186"/>
      <c r="Q619" s="191"/>
      <c r="R619" s="191"/>
      <c r="S619" s="205"/>
      <c r="T619" s="191"/>
      <c r="W619" s="182" t="str" cm="1">
        <f t="array" ref="W619">IFERROR(INDEX(A$761:A$954,MATCH(H619,A$761:A$954,0),0),"Save")</f>
        <v>Save</v>
      </c>
    </row>
    <row r="620" spans="1:23" s="182" customFormat="1" hidden="1" x14ac:dyDescent="0.25">
      <c r="A620" s="189" t="str">
        <f t="shared" si="136"/>
        <v>Cross-Sector</v>
      </c>
      <c r="B620" s="189" t="str">
        <f t="shared" si="136"/>
        <v>Fuel Price Deregulation</v>
      </c>
      <c r="C620" s="189" t="str">
        <f t="shared" si="136"/>
        <v>Fuel Price Deregulation</v>
      </c>
      <c r="D620" s="191" t="s">
        <v>927</v>
      </c>
      <c r="E620" s="184"/>
      <c r="F620" s="191" t="s">
        <v>928</v>
      </c>
      <c r="G620" s="191"/>
      <c r="H620" s="43">
        <v>734</v>
      </c>
      <c r="I620" s="191" t="s">
        <v>332</v>
      </c>
      <c r="J620" s="189" t="str">
        <f t="shared" si="137"/>
        <v>Fuel Price Deregulation</v>
      </c>
      <c r="K620" s="189" t="str">
        <f t="shared" si="137"/>
        <v>cross fuel price deregulation</v>
      </c>
      <c r="L620" s="181"/>
      <c r="M620" s="181"/>
      <c r="N620" s="181"/>
      <c r="O620" s="191"/>
      <c r="P620" s="186"/>
      <c r="Q620" s="191"/>
      <c r="R620" s="191"/>
      <c r="S620" s="205"/>
      <c r="T620" s="191"/>
      <c r="W620" s="182" t="str" cm="1">
        <f t="array" ref="W620">IFERROR(INDEX(A$761:A$954,MATCH(H620,A$761:A$954,0),0),"Save")</f>
        <v>Save</v>
      </c>
    </row>
    <row r="621" spans="1:23" s="182" customFormat="1" hidden="1" x14ac:dyDescent="0.25">
      <c r="A621" s="189" t="str">
        <f t="shared" si="136"/>
        <v>Cross-Sector</v>
      </c>
      <c r="B621" s="189" t="str">
        <f t="shared" si="136"/>
        <v>Fuel Price Deregulation</v>
      </c>
      <c r="C621" s="189" t="str">
        <f t="shared" si="136"/>
        <v>Fuel Price Deregulation</v>
      </c>
      <c r="D621" s="191" t="s">
        <v>254</v>
      </c>
      <c r="E621" s="184"/>
      <c r="F621" s="191" t="s">
        <v>929</v>
      </c>
      <c r="G621" s="191"/>
      <c r="H621" s="43">
        <v>735</v>
      </c>
      <c r="I621" s="191" t="s">
        <v>332</v>
      </c>
      <c r="J621" s="189" t="str">
        <f t="shared" si="137"/>
        <v>Fuel Price Deregulation</v>
      </c>
      <c r="K621" s="189" t="str">
        <f t="shared" si="137"/>
        <v>cross fuel price deregulation</v>
      </c>
      <c r="L621" s="181"/>
      <c r="M621" s="181"/>
      <c r="N621" s="181"/>
      <c r="O621" s="191"/>
      <c r="P621" s="186"/>
      <c r="Q621" s="191"/>
      <c r="R621" s="191"/>
      <c r="S621" s="205"/>
      <c r="T621" s="191"/>
      <c r="W621" s="182" t="str" cm="1">
        <f t="array" ref="W621">IFERROR(INDEX(A$761:A$954,MATCH(H621,A$761:A$954,0),0),"Save")</f>
        <v>Save</v>
      </c>
    </row>
    <row r="622" spans="1:23" s="182" customFormat="1" hidden="1" x14ac:dyDescent="0.25">
      <c r="A622" s="189" t="str">
        <f t="shared" si="136"/>
        <v>Cross-Sector</v>
      </c>
      <c r="B622" s="189" t="str">
        <f t="shared" si="136"/>
        <v>Fuel Price Deregulation</v>
      </c>
      <c r="C622" s="189" t="str">
        <f t="shared" si="136"/>
        <v>Fuel Price Deregulation</v>
      </c>
      <c r="D622" s="191" t="s">
        <v>1053</v>
      </c>
      <c r="E622" s="184"/>
      <c r="F622" s="191" t="s">
        <v>618</v>
      </c>
      <c r="G622" s="191"/>
      <c r="H622" s="43">
        <v>736</v>
      </c>
      <c r="I622" s="191" t="s">
        <v>332</v>
      </c>
      <c r="J622" s="189" t="str">
        <f t="shared" si="137"/>
        <v>Fuel Price Deregulation</v>
      </c>
      <c r="K622" s="189" t="str">
        <f t="shared" si="137"/>
        <v>cross fuel price deregulation</v>
      </c>
      <c r="L622" s="181"/>
      <c r="M622" s="181"/>
      <c r="N622" s="181"/>
      <c r="O622" s="191"/>
      <c r="P622" s="186"/>
      <c r="Q622" s="191"/>
      <c r="R622" s="191"/>
      <c r="S622" s="205"/>
      <c r="T622" s="191"/>
      <c r="W622" s="182" t="str" cm="1">
        <f t="array" ref="W622">IFERROR(INDEX(A$761:A$954,MATCH(H622,A$761:A$954,0),0),"Save")</f>
        <v>Save</v>
      </c>
    </row>
    <row r="623" spans="1:23" s="182" customFormat="1" hidden="1" x14ac:dyDescent="0.25">
      <c r="A623" s="189" t="str">
        <f t="shared" si="136"/>
        <v>Cross-Sector</v>
      </c>
      <c r="B623" s="189" t="str">
        <f t="shared" si="136"/>
        <v>Fuel Price Deregulation</v>
      </c>
      <c r="C623" s="189" t="str">
        <f t="shared" si="136"/>
        <v>Fuel Price Deregulation</v>
      </c>
      <c r="D623" s="191" t="s">
        <v>1054</v>
      </c>
      <c r="E623" s="184"/>
      <c r="F623" s="191" t="s">
        <v>1055</v>
      </c>
      <c r="G623" s="191"/>
      <c r="H623" s="43">
        <v>737</v>
      </c>
      <c r="I623" s="191" t="s">
        <v>332</v>
      </c>
      <c r="J623" s="189" t="str">
        <f t="shared" si="137"/>
        <v>Fuel Price Deregulation</v>
      </c>
      <c r="K623" s="189" t="str">
        <f t="shared" si="137"/>
        <v>cross fuel price deregulation</v>
      </c>
      <c r="L623" s="181"/>
      <c r="M623" s="181"/>
      <c r="N623" s="181"/>
      <c r="O623" s="191"/>
      <c r="P623" s="186"/>
      <c r="Q623" s="191"/>
      <c r="R623" s="191"/>
      <c r="S623" s="205"/>
      <c r="T623" s="191"/>
      <c r="W623" s="182" t="str" cm="1">
        <f t="array" ref="W623">IFERROR(INDEX(A$761:A$954,MATCH(H623,A$761:A$954,0),0),"Save")</f>
        <v>Save</v>
      </c>
    </row>
    <row r="624" spans="1:23" s="189" customFormat="1" hidden="1" x14ac:dyDescent="0.25">
      <c r="A624" s="181" t="s">
        <v>1005</v>
      </c>
      <c r="B624" s="181" t="s">
        <v>1074</v>
      </c>
      <c r="C624" s="181" t="s">
        <v>1075</v>
      </c>
      <c r="D624" s="184" t="s">
        <v>1027</v>
      </c>
      <c r="E624" s="184"/>
      <c r="F624" s="184" t="s">
        <v>1028</v>
      </c>
      <c r="G624" s="184"/>
      <c r="H624" s="43">
        <v>78</v>
      </c>
      <c r="I624" s="184" t="s">
        <v>310</v>
      </c>
      <c r="J624" s="181" t="s">
        <v>1074</v>
      </c>
      <c r="K624" s="181" t="s">
        <v>1076</v>
      </c>
      <c r="L624" s="203">
        <v>0</v>
      </c>
      <c r="M624" s="203">
        <v>0.2</v>
      </c>
      <c r="N624" s="235">
        <v>5.0000000000000001E-3</v>
      </c>
      <c r="O624" s="184" t="s">
        <v>1077</v>
      </c>
      <c r="P624" s="236" t="s">
        <v>1078</v>
      </c>
      <c r="Q624" s="191" t="s">
        <v>1079</v>
      </c>
      <c r="R624" s="191" t="s">
        <v>1080</v>
      </c>
      <c r="S624" s="212" t="s">
        <v>1081</v>
      </c>
      <c r="T624" s="199"/>
      <c r="W624" s="182" t="str" cm="1">
        <f t="array" ref="W624">IFERROR(INDEX(A$761:A$954,MATCH(H624,A$761:A$954,0),0),"Save")</f>
        <v>Save</v>
      </c>
    </row>
    <row r="625" spans="1:23" s="189" customFormat="1" hidden="1" x14ac:dyDescent="0.25">
      <c r="A625" s="200" t="str">
        <f t="shared" ref="A625:C640" si="138">A$624</f>
        <v>Cross-Sector</v>
      </c>
      <c r="B625" s="200" t="str">
        <f t="shared" si="138"/>
        <v>Fuel Taxes</v>
      </c>
      <c r="C625" s="200" t="str">
        <f t="shared" si="138"/>
        <v>Additional Fuel Tax Rate by Fuel</v>
      </c>
      <c r="D625" s="191" t="s">
        <v>251</v>
      </c>
      <c r="E625" s="191"/>
      <c r="F625" s="191" t="s">
        <v>579</v>
      </c>
      <c r="G625" s="199"/>
      <c r="H625" s="43">
        <v>79</v>
      </c>
      <c r="I625" s="191" t="s">
        <v>310</v>
      </c>
      <c r="J625" s="200" t="str">
        <f t="shared" ref="J625:O626" si="139">J$624</f>
        <v>Fuel Taxes</v>
      </c>
      <c r="K625" s="190" t="str">
        <f t="shared" si="139"/>
        <v>cross fuel tax</v>
      </c>
      <c r="L625" s="190">
        <f t="shared" si="139"/>
        <v>0</v>
      </c>
      <c r="M625" s="190">
        <f t="shared" si="139"/>
        <v>0.2</v>
      </c>
      <c r="N625" s="237">
        <f t="shared" si="139"/>
        <v>5.0000000000000001E-3</v>
      </c>
      <c r="O625" s="215" t="str">
        <f t="shared" si="139"/>
        <v>% of BAU price</v>
      </c>
      <c r="P625" s="238" t="s">
        <v>1082</v>
      </c>
      <c r="Q625" s="191" t="s">
        <v>1079</v>
      </c>
      <c r="R625" s="191" t="s">
        <v>1080</v>
      </c>
      <c r="S625" s="219"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199"/>
      <c r="W625" s="182" t="str" cm="1">
        <f t="array" ref="W625">IFERROR(INDEX(A$761:A$954,MATCH(H625,A$761:A$954,0),0),"Save")</f>
        <v>Save</v>
      </c>
    </row>
    <row r="626" spans="1:23" s="189" customFormat="1" hidden="1" x14ac:dyDescent="0.25">
      <c r="A626" s="200" t="str">
        <f t="shared" si="138"/>
        <v>Cross-Sector</v>
      </c>
      <c r="B626" s="200" t="str">
        <f t="shared" si="138"/>
        <v>Fuel Taxes</v>
      </c>
      <c r="C626" s="200" t="str">
        <f t="shared" si="138"/>
        <v>Additional Fuel Tax Rate by Fuel</v>
      </c>
      <c r="D626" s="191" t="s">
        <v>255</v>
      </c>
      <c r="E626" s="191"/>
      <c r="F626" s="191" t="s">
        <v>741</v>
      </c>
      <c r="G626" s="199"/>
      <c r="H626" s="43">
        <v>80</v>
      </c>
      <c r="I626" s="191" t="s">
        <v>310</v>
      </c>
      <c r="J626" s="200" t="str">
        <f t="shared" si="139"/>
        <v>Fuel Taxes</v>
      </c>
      <c r="K626" s="190" t="str">
        <f t="shared" si="139"/>
        <v>cross fuel tax</v>
      </c>
      <c r="L626" s="190">
        <f t="shared" si="139"/>
        <v>0</v>
      </c>
      <c r="M626" s="190">
        <f t="shared" si="139"/>
        <v>0.2</v>
      </c>
      <c r="N626" s="237">
        <f t="shared" si="139"/>
        <v>5.0000000000000001E-3</v>
      </c>
      <c r="O626" s="215" t="str">
        <f t="shared" si="139"/>
        <v>% of BAU price</v>
      </c>
      <c r="P626" s="238" t="s">
        <v>1083</v>
      </c>
      <c r="Q626" s="191" t="s">
        <v>1079</v>
      </c>
      <c r="R626" s="191" t="s">
        <v>1080</v>
      </c>
      <c r="S626" s="219"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199"/>
      <c r="W626" s="182" t="str" cm="1">
        <f t="array" ref="W626">IFERROR(INDEX(A$761:A$954,MATCH(H626,A$761:A$954,0),0),"Save")</f>
        <v>Save</v>
      </c>
    </row>
    <row r="627" spans="1:23" s="189" customFormat="1" hidden="1" x14ac:dyDescent="0.25">
      <c r="A627" s="200" t="str">
        <f t="shared" si="138"/>
        <v>Cross-Sector</v>
      </c>
      <c r="B627" s="200" t="str">
        <f t="shared" si="138"/>
        <v>Fuel Taxes</v>
      </c>
      <c r="C627" s="200" t="str">
        <f t="shared" si="138"/>
        <v>Additional Fuel Tax Rate by Fuel</v>
      </c>
      <c r="D627" s="191" t="s">
        <v>1035</v>
      </c>
      <c r="E627" s="191"/>
      <c r="F627" s="191" t="s">
        <v>589</v>
      </c>
      <c r="G627" s="199"/>
      <c r="H627" s="43">
        <v>738</v>
      </c>
      <c r="I627" s="191" t="s">
        <v>332</v>
      </c>
      <c r="J627" s="200" t="str">
        <f t="shared" ref="J627:K640" si="140">J$624</f>
        <v>Fuel Taxes</v>
      </c>
      <c r="K627" s="190" t="str">
        <f t="shared" si="140"/>
        <v>cross fuel tax</v>
      </c>
      <c r="L627" s="190"/>
      <c r="M627" s="190"/>
      <c r="N627" s="237"/>
      <c r="O627" s="215"/>
      <c r="P627" s="186"/>
      <c r="Q627" s="199"/>
      <c r="R627" s="191"/>
      <c r="S627" s="219"/>
      <c r="T627" s="199"/>
      <c r="W627" s="182" t="str" cm="1">
        <f t="array" ref="W627">IFERROR(INDEX(A$761:A$954,MATCH(H627,A$761:A$954,0),0),"Save")</f>
        <v>Save</v>
      </c>
    </row>
    <row r="628" spans="1:23" s="189" customFormat="1" hidden="1" x14ac:dyDescent="0.25">
      <c r="A628" s="200" t="str">
        <f t="shared" si="138"/>
        <v>Cross-Sector</v>
      </c>
      <c r="B628" s="200" t="str">
        <f t="shared" si="138"/>
        <v>Fuel Taxes</v>
      </c>
      <c r="C628" s="200" t="str">
        <f t="shared" si="138"/>
        <v>Additional Fuel Tax Rate by Fuel</v>
      </c>
      <c r="D628" s="191" t="s">
        <v>1042</v>
      </c>
      <c r="E628" s="191"/>
      <c r="F628" s="191" t="s">
        <v>601</v>
      </c>
      <c r="G628" s="199"/>
      <c r="H628" s="43">
        <v>739</v>
      </c>
      <c r="I628" s="191" t="s">
        <v>332</v>
      </c>
      <c r="J628" s="200" t="str">
        <f t="shared" si="140"/>
        <v>Fuel Taxes</v>
      </c>
      <c r="K628" s="190" t="str">
        <f t="shared" si="140"/>
        <v>cross fuel tax</v>
      </c>
      <c r="L628" s="190"/>
      <c r="M628" s="190"/>
      <c r="N628" s="237"/>
      <c r="O628" s="215"/>
      <c r="P628" s="186"/>
      <c r="Q628" s="199"/>
      <c r="R628" s="191"/>
      <c r="S628" s="219"/>
      <c r="T628" s="199"/>
      <c r="W628" s="182" t="str" cm="1">
        <f t="array" ref="W628">IFERROR(INDEX(A$761:A$954,MATCH(H628,A$761:A$954,0),0),"Save")</f>
        <v>Save</v>
      </c>
    </row>
    <row r="629" spans="1:23" s="189" customFormat="1" hidden="1" x14ac:dyDescent="0.25">
      <c r="A629" s="200" t="str">
        <f t="shared" si="138"/>
        <v>Cross-Sector</v>
      </c>
      <c r="B629" s="200" t="str">
        <f t="shared" si="138"/>
        <v>Fuel Taxes</v>
      </c>
      <c r="C629" s="200" t="str">
        <f t="shared" si="138"/>
        <v>Additional Fuel Tax Rate by Fuel</v>
      </c>
      <c r="D629" s="191" t="s">
        <v>257</v>
      </c>
      <c r="E629" s="191"/>
      <c r="F629" s="191" t="s">
        <v>923</v>
      </c>
      <c r="G629" s="199"/>
      <c r="H629" s="43">
        <v>81</v>
      </c>
      <c r="I629" s="191" t="s">
        <v>310</v>
      </c>
      <c r="J629" s="200" t="str">
        <f t="shared" si="140"/>
        <v>Fuel Taxes</v>
      </c>
      <c r="K629" s="190" t="str">
        <f t="shared" si="140"/>
        <v>cross fuel tax</v>
      </c>
      <c r="L629" s="190">
        <f t="shared" ref="L629:O630" si="141">L$624</f>
        <v>0</v>
      </c>
      <c r="M629" s="190">
        <f t="shared" si="141"/>
        <v>0.2</v>
      </c>
      <c r="N629" s="237">
        <f t="shared" si="141"/>
        <v>5.0000000000000001E-3</v>
      </c>
      <c r="O629" s="215" t="str">
        <f t="shared" si="141"/>
        <v>% of BAU price</v>
      </c>
      <c r="P629" s="236" t="s">
        <v>1084</v>
      </c>
      <c r="Q629" s="191" t="s">
        <v>1079</v>
      </c>
      <c r="R629" s="191" t="s">
        <v>1080</v>
      </c>
      <c r="S629" s="219"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199"/>
      <c r="W629" s="182" t="str" cm="1">
        <f t="array" ref="W629">IFERROR(INDEX(A$761:A$954,MATCH(H629,A$761:A$954,0),0),"Save")</f>
        <v>Save</v>
      </c>
    </row>
    <row r="630" spans="1:23" s="189" customFormat="1" hidden="1" x14ac:dyDescent="0.25">
      <c r="A630" s="200" t="str">
        <f t="shared" si="138"/>
        <v>Cross-Sector</v>
      </c>
      <c r="B630" s="200" t="str">
        <f t="shared" si="138"/>
        <v>Fuel Taxes</v>
      </c>
      <c r="C630" s="200" t="str">
        <f t="shared" si="138"/>
        <v>Additional Fuel Tax Rate by Fuel</v>
      </c>
      <c r="D630" s="191" t="s">
        <v>256</v>
      </c>
      <c r="E630" s="191"/>
      <c r="F630" s="191" t="s">
        <v>924</v>
      </c>
      <c r="G630" s="199"/>
      <c r="H630" s="43">
        <v>82</v>
      </c>
      <c r="I630" s="191" t="s">
        <v>310</v>
      </c>
      <c r="J630" s="200" t="str">
        <f t="shared" si="140"/>
        <v>Fuel Taxes</v>
      </c>
      <c r="K630" s="190" t="str">
        <f t="shared" si="140"/>
        <v>cross fuel tax</v>
      </c>
      <c r="L630" s="190">
        <f t="shared" si="141"/>
        <v>0</v>
      </c>
      <c r="M630" s="190">
        <f t="shared" si="141"/>
        <v>0.2</v>
      </c>
      <c r="N630" s="237">
        <f t="shared" si="141"/>
        <v>5.0000000000000001E-3</v>
      </c>
      <c r="O630" s="215" t="str">
        <f t="shared" si="141"/>
        <v>% of BAU price</v>
      </c>
      <c r="P630" s="238" t="s">
        <v>1085</v>
      </c>
      <c r="Q630" s="191" t="s">
        <v>1079</v>
      </c>
      <c r="R630" s="191" t="s">
        <v>1080</v>
      </c>
      <c r="S630" s="219"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199"/>
      <c r="W630" s="182" t="str" cm="1">
        <f t="array" ref="W630">IFERROR(INDEX(A$761:A$954,MATCH(H630,A$761:A$954,0),0),"Save")</f>
        <v>Save</v>
      </c>
    </row>
    <row r="631" spans="1:23" s="189" customFormat="1" hidden="1" x14ac:dyDescent="0.25">
      <c r="A631" s="200" t="str">
        <f t="shared" si="138"/>
        <v>Cross-Sector</v>
      </c>
      <c r="B631" s="200" t="str">
        <f t="shared" si="138"/>
        <v>Fuel Taxes</v>
      </c>
      <c r="C631" s="200" t="str">
        <f t="shared" si="138"/>
        <v>Additional Fuel Tax Rate by Fuel</v>
      </c>
      <c r="D631" s="191" t="s">
        <v>1045</v>
      </c>
      <c r="E631" s="191"/>
      <c r="F631" s="191" t="s">
        <v>1046</v>
      </c>
      <c r="G631" s="199"/>
      <c r="H631" s="43">
        <v>740</v>
      </c>
      <c r="I631" s="191" t="s">
        <v>332</v>
      </c>
      <c r="J631" s="200" t="str">
        <f t="shared" si="140"/>
        <v>Fuel Taxes</v>
      </c>
      <c r="K631" s="190" t="str">
        <f t="shared" si="140"/>
        <v>cross fuel tax</v>
      </c>
      <c r="L631" s="190"/>
      <c r="M631" s="190"/>
      <c r="N631" s="237"/>
      <c r="O631" s="215"/>
      <c r="P631" s="186"/>
      <c r="Q631" s="199"/>
      <c r="R631" s="191"/>
      <c r="S631" s="219"/>
      <c r="T631" s="199"/>
      <c r="W631" s="182" t="str" cm="1">
        <f t="array" ref="W631">IFERROR(INDEX(A$761:A$954,MATCH(H631,A$761:A$954,0),0),"Save")</f>
        <v>Save</v>
      </c>
    </row>
    <row r="632" spans="1:23" s="189" customFormat="1" hidden="1" x14ac:dyDescent="0.25">
      <c r="A632" s="200" t="str">
        <f t="shared" si="138"/>
        <v>Cross-Sector</v>
      </c>
      <c r="B632" s="200" t="str">
        <f t="shared" si="138"/>
        <v>Fuel Taxes</v>
      </c>
      <c r="C632" s="200" t="str">
        <f t="shared" si="138"/>
        <v>Additional Fuel Tax Rate by Fuel</v>
      </c>
      <c r="D632" s="191" t="s">
        <v>1047</v>
      </c>
      <c r="E632" s="191"/>
      <c r="F632" s="191" t="s">
        <v>1048</v>
      </c>
      <c r="G632" s="199"/>
      <c r="H632" s="43">
        <v>741</v>
      </c>
      <c r="I632" s="191" t="s">
        <v>332</v>
      </c>
      <c r="J632" s="200" t="str">
        <f t="shared" si="140"/>
        <v>Fuel Taxes</v>
      </c>
      <c r="K632" s="190" t="str">
        <f t="shared" si="140"/>
        <v>cross fuel tax</v>
      </c>
      <c r="L632" s="190"/>
      <c r="M632" s="190"/>
      <c r="N632" s="237"/>
      <c r="O632" s="215"/>
      <c r="P632" s="186"/>
      <c r="Q632" s="199"/>
      <c r="R632" s="191"/>
      <c r="S632" s="219"/>
      <c r="T632" s="199"/>
      <c r="W632" s="182" t="str" cm="1">
        <f t="array" ref="W632">IFERROR(INDEX(A$761:A$954,MATCH(H632,A$761:A$954,0),0),"Save")</f>
        <v>Save</v>
      </c>
    </row>
    <row r="633" spans="1:23" hidden="1" x14ac:dyDescent="0.25">
      <c r="A633" s="200" t="str">
        <f t="shared" si="138"/>
        <v>Cross-Sector</v>
      </c>
      <c r="B633" s="200" t="str">
        <f t="shared" si="138"/>
        <v>Fuel Taxes</v>
      </c>
      <c r="C633" s="200" t="str">
        <f t="shared" si="138"/>
        <v>Additional Fuel Tax Rate by Fuel</v>
      </c>
      <c r="D633" s="191" t="s">
        <v>253</v>
      </c>
      <c r="E633" s="191"/>
      <c r="F633" s="191" t="s">
        <v>925</v>
      </c>
      <c r="G633" s="199"/>
      <c r="H633" s="43">
        <v>742</v>
      </c>
      <c r="I633" s="191" t="s">
        <v>332</v>
      </c>
      <c r="J633" s="200" t="str">
        <f t="shared" si="140"/>
        <v>Fuel Taxes</v>
      </c>
      <c r="K633" s="190" t="str">
        <f t="shared" si="140"/>
        <v>cross fuel tax</v>
      </c>
      <c r="L633" s="190"/>
      <c r="M633" s="190"/>
      <c r="N633" s="237"/>
      <c r="O633" s="215"/>
      <c r="P633" s="186"/>
      <c r="Q633" s="191"/>
      <c r="R633" s="191"/>
      <c r="S633" s="219"/>
      <c r="T633" s="184"/>
      <c r="W633" s="182" t="str" cm="1">
        <f t="array" ref="W633">IFERROR(INDEX(A$761:A$954,MATCH(H633,A$761:A$954,0),0),"Save")</f>
        <v>Save</v>
      </c>
    </row>
    <row r="634" spans="1:23" hidden="1" x14ac:dyDescent="0.25">
      <c r="A634" s="200" t="str">
        <f t="shared" si="138"/>
        <v>Cross-Sector</v>
      </c>
      <c r="B634" s="200" t="str">
        <f t="shared" si="138"/>
        <v>Fuel Taxes</v>
      </c>
      <c r="C634" s="200" t="str">
        <f t="shared" si="138"/>
        <v>Additional Fuel Tax Rate by Fuel</v>
      </c>
      <c r="D634" s="191" t="s">
        <v>1050</v>
      </c>
      <c r="E634" s="191"/>
      <c r="F634" s="191" t="s">
        <v>1051</v>
      </c>
      <c r="G634" s="199"/>
      <c r="H634" s="43">
        <v>743</v>
      </c>
      <c r="I634" s="191" t="s">
        <v>332</v>
      </c>
      <c r="J634" s="200" t="str">
        <f t="shared" si="140"/>
        <v>Fuel Taxes</v>
      </c>
      <c r="K634" s="190" t="str">
        <f t="shared" si="140"/>
        <v>cross fuel tax</v>
      </c>
      <c r="L634" s="190"/>
      <c r="M634" s="190"/>
      <c r="N634" s="237"/>
      <c r="O634" s="215"/>
      <c r="P634" s="186"/>
      <c r="Q634" s="184"/>
      <c r="R634" s="191"/>
      <c r="S634" s="205"/>
      <c r="T634" s="184"/>
      <c r="W634" s="182" t="str" cm="1">
        <f t="array" ref="W634">IFERROR(INDEX(A$761:A$954,MATCH(H634,A$761:A$954,0),0),"Save")</f>
        <v>Save</v>
      </c>
    </row>
    <row r="635" spans="1:23" hidden="1" x14ac:dyDescent="0.25">
      <c r="A635" s="200" t="str">
        <f t="shared" si="138"/>
        <v>Cross-Sector</v>
      </c>
      <c r="B635" s="200" t="str">
        <f t="shared" si="138"/>
        <v>Fuel Taxes</v>
      </c>
      <c r="C635" s="200" t="str">
        <f t="shared" si="138"/>
        <v>Additional Fuel Tax Rate by Fuel</v>
      </c>
      <c r="D635" s="191" t="s">
        <v>926</v>
      </c>
      <c r="E635" s="191"/>
      <c r="F635" s="191" t="s">
        <v>609</v>
      </c>
      <c r="G635" s="199"/>
      <c r="H635" s="43">
        <v>744</v>
      </c>
      <c r="I635" s="191" t="s">
        <v>332</v>
      </c>
      <c r="J635" s="200" t="str">
        <f t="shared" si="140"/>
        <v>Fuel Taxes</v>
      </c>
      <c r="K635" s="190" t="str">
        <f t="shared" si="140"/>
        <v>cross fuel tax</v>
      </c>
      <c r="L635" s="190"/>
      <c r="M635" s="190"/>
      <c r="N635" s="190"/>
      <c r="O635" s="215"/>
      <c r="P635" s="186"/>
      <c r="Q635" s="184"/>
      <c r="R635" s="191"/>
      <c r="S635" s="205"/>
      <c r="T635" s="184"/>
      <c r="W635" s="182" t="str" cm="1">
        <f t="array" ref="W635">IFERROR(INDEX(A$761:A$954,MATCH(H635,A$761:A$954,0),0),"Save")</f>
        <v>Save</v>
      </c>
    </row>
    <row r="636" spans="1:23" hidden="1" x14ac:dyDescent="0.25">
      <c r="A636" s="200" t="str">
        <f t="shared" si="138"/>
        <v>Cross-Sector</v>
      </c>
      <c r="B636" s="200" t="str">
        <f t="shared" si="138"/>
        <v>Fuel Taxes</v>
      </c>
      <c r="C636" s="200" t="str">
        <f t="shared" si="138"/>
        <v>Additional Fuel Tax Rate by Fuel</v>
      </c>
      <c r="D636" s="191" t="s">
        <v>250</v>
      </c>
      <c r="E636" s="191"/>
      <c r="F636" s="191" t="s">
        <v>614</v>
      </c>
      <c r="G636" s="199"/>
      <c r="H636" s="43">
        <v>745</v>
      </c>
      <c r="I636" s="191" t="s">
        <v>332</v>
      </c>
      <c r="J636" s="200" t="str">
        <f t="shared" si="140"/>
        <v>Fuel Taxes</v>
      </c>
      <c r="K636" s="190" t="str">
        <f t="shared" si="140"/>
        <v>cross fuel tax</v>
      </c>
      <c r="L636" s="190"/>
      <c r="M636" s="190"/>
      <c r="N636" s="190"/>
      <c r="O636" s="215"/>
      <c r="P636" s="186"/>
      <c r="Q636" s="184"/>
      <c r="R636" s="191"/>
      <c r="S636" s="205"/>
      <c r="T636" s="184"/>
      <c r="W636" s="182" t="str" cm="1">
        <f t="array" ref="W636">IFERROR(INDEX(A$761:A$954,MATCH(H636,A$761:A$954,0),0),"Save")</f>
        <v>Save</v>
      </c>
    </row>
    <row r="637" spans="1:23" hidden="1" x14ac:dyDescent="0.25">
      <c r="A637" s="200" t="str">
        <f t="shared" si="138"/>
        <v>Cross-Sector</v>
      </c>
      <c r="B637" s="200" t="str">
        <f t="shared" si="138"/>
        <v>Fuel Taxes</v>
      </c>
      <c r="C637" s="200" t="str">
        <f t="shared" si="138"/>
        <v>Additional Fuel Tax Rate by Fuel</v>
      </c>
      <c r="D637" s="191" t="s">
        <v>927</v>
      </c>
      <c r="E637" s="191"/>
      <c r="F637" s="191" t="s">
        <v>928</v>
      </c>
      <c r="G637" s="199"/>
      <c r="H637" s="43">
        <v>746</v>
      </c>
      <c r="I637" s="191" t="s">
        <v>332</v>
      </c>
      <c r="J637" s="200" t="str">
        <f t="shared" si="140"/>
        <v>Fuel Taxes</v>
      </c>
      <c r="K637" s="190" t="str">
        <f t="shared" si="140"/>
        <v>cross fuel tax</v>
      </c>
      <c r="L637" s="190"/>
      <c r="M637" s="190"/>
      <c r="N637" s="190"/>
      <c r="O637" s="215"/>
      <c r="P637" s="186"/>
      <c r="Q637" s="184"/>
      <c r="R637" s="191"/>
      <c r="S637" s="205"/>
      <c r="T637" s="184"/>
      <c r="W637" s="182" t="str" cm="1">
        <f t="array" ref="W637">IFERROR(INDEX(A$761:A$954,MATCH(H637,A$761:A$954,0),0),"Save")</f>
        <v>Save</v>
      </c>
    </row>
    <row r="638" spans="1:23" hidden="1" x14ac:dyDescent="0.25">
      <c r="A638" s="200" t="str">
        <f t="shared" si="138"/>
        <v>Cross-Sector</v>
      </c>
      <c r="B638" s="200" t="str">
        <f t="shared" si="138"/>
        <v>Fuel Taxes</v>
      </c>
      <c r="C638" s="200" t="str">
        <f t="shared" si="138"/>
        <v>Additional Fuel Tax Rate by Fuel</v>
      </c>
      <c r="D638" s="191" t="s">
        <v>254</v>
      </c>
      <c r="E638" s="191"/>
      <c r="F638" s="191" t="s">
        <v>929</v>
      </c>
      <c r="G638" s="199"/>
      <c r="H638" s="43">
        <v>747</v>
      </c>
      <c r="I638" s="191" t="s">
        <v>332</v>
      </c>
      <c r="J638" s="200" t="str">
        <f t="shared" si="140"/>
        <v>Fuel Taxes</v>
      </c>
      <c r="K638" s="190" t="str">
        <f t="shared" si="140"/>
        <v>cross fuel tax</v>
      </c>
      <c r="L638" s="190"/>
      <c r="M638" s="190"/>
      <c r="N638" s="190"/>
      <c r="O638" s="215"/>
      <c r="P638" s="186"/>
      <c r="Q638" s="184"/>
      <c r="R638" s="191"/>
      <c r="S638" s="205"/>
      <c r="T638" s="184"/>
      <c r="W638" s="182" t="str" cm="1">
        <f t="array" ref="W638">IFERROR(INDEX(A$761:A$954,MATCH(H638,A$761:A$954,0),0),"Save")</f>
        <v>Save</v>
      </c>
    </row>
    <row r="639" spans="1:23" hidden="1" x14ac:dyDescent="0.25">
      <c r="A639" s="200" t="str">
        <f t="shared" si="138"/>
        <v>Cross-Sector</v>
      </c>
      <c r="B639" s="200" t="str">
        <f t="shared" si="138"/>
        <v>Fuel Taxes</v>
      </c>
      <c r="C639" s="200" t="str">
        <f t="shared" si="138"/>
        <v>Additional Fuel Tax Rate by Fuel</v>
      </c>
      <c r="D639" s="191" t="s">
        <v>1053</v>
      </c>
      <c r="E639" s="191"/>
      <c r="F639" s="191" t="s">
        <v>618</v>
      </c>
      <c r="G639" s="199"/>
      <c r="H639" s="43">
        <v>748</v>
      </c>
      <c r="I639" s="191" t="s">
        <v>332</v>
      </c>
      <c r="J639" s="200" t="str">
        <f t="shared" si="140"/>
        <v>Fuel Taxes</v>
      </c>
      <c r="K639" s="190" t="str">
        <f t="shared" si="140"/>
        <v>cross fuel tax</v>
      </c>
      <c r="L639" s="190"/>
      <c r="M639" s="190"/>
      <c r="N639" s="190"/>
      <c r="O639" s="215"/>
      <c r="P639" s="186"/>
      <c r="Q639" s="184"/>
      <c r="R639" s="191"/>
      <c r="S639" s="205"/>
      <c r="T639" s="184"/>
      <c r="W639" s="182" t="str" cm="1">
        <f t="array" ref="W639">IFERROR(INDEX(A$761:A$954,MATCH(H639,A$761:A$954,0),0),"Save")</f>
        <v>Save</v>
      </c>
    </row>
    <row r="640" spans="1:23" hidden="1" x14ac:dyDescent="0.25">
      <c r="A640" s="200" t="str">
        <f t="shared" si="138"/>
        <v>Cross-Sector</v>
      </c>
      <c r="B640" s="200" t="str">
        <f t="shared" si="138"/>
        <v>Fuel Taxes</v>
      </c>
      <c r="C640" s="200" t="str">
        <f t="shared" si="138"/>
        <v>Additional Fuel Tax Rate by Fuel</v>
      </c>
      <c r="D640" s="191" t="s">
        <v>1054</v>
      </c>
      <c r="E640" s="191"/>
      <c r="F640" s="191" t="s">
        <v>1055</v>
      </c>
      <c r="G640" s="199"/>
      <c r="H640" s="43">
        <v>749</v>
      </c>
      <c r="I640" s="191" t="s">
        <v>332</v>
      </c>
      <c r="J640" s="200" t="str">
        <f t="shared" si="140"/>
        <v>Fuel Taxes</v>
      </c>
      <c r="K640" s="190" t="str">
        <f t="shared" si="140"/>
        <v>cross fuel tax</v>
      </c>
      <c r="L640" s="190"/>
      <c r="M640" s="190"/>
      <c r="N640" s="190"/>
      <c r="O640" s="215"/>
      <c r="P640" s="186"/>
      <c r="Q640" s="184"/>
      <c r="R640" s="191"/>
      <c r="S640" s="205"/>
      <c r="T640" s="184"/>
      <c r="W640" s="182" t="str" cm="1">
        <f t="array" ref="W640">IFERROR(INDEX(A$761:A$954,MATCH(H640,A$761:A$954,0),0),"Save")</f>
        <v>Save</v>
      </c>
    </row>
    <row r="641" spans="1:23" hidden="1" x14ac:dyDescent="0.25">
      <c r="A641" s="181" t="s">
        <v>1086</v>
      </c>
      <c r="B641" s="181" t="s">
        <v>1087</v>
      </c>
      <c r="C641" s="181" t="s">
        <v>1088</v>
      </c>
      <c r="D641" s="184" t="s">
        <v>493</v>
      </c>
      <c r="E641" s="184"/>
      <c r="F641" s="184" t="s">
        <v>1089</v>
      </c>
      <c r="G641" s="184"/>
      <c r="H641" s="43">
        <v>85</v>
      </c>
      <c r="I641" s="184" t="s">
        <v>310</v>
      </c>
      <c r="J641" s="181" t="s">
        <v>1090</v>
      </c>
      <c r="K641" s="181" t="s">
        <v>1091</v>
      </c>
      <c r="L641" s="204">
        <v>0</v>
      </c>
      <c r="M641" s="204">
        <v>0.4</v>
      </c>
      <c r="N641" s="203">
        <v>0.01</v>
      </c>
      <c r="O641" s="184" t="s">
        <v>1092</v>
      </c>
      <c r="P641" s="186" t="s">
        <v>1093</v>
      </c>
      <c r="Q641" s="184" t="s">
        <v>1094</v>
      </c>
      <c r="R641" s="191" t="s">
        <v>1095</v>
      </c>
      <c r="S641" s="205" t="s">
        <v>532</v>
      </c>
      <c r="T641" s="184"/>
      <c r="W641" s="182" t="str" cm="1">
        <f t="array" ref="W641">IFERROR(INDEX(A$761:A$954,MATCH(H641,A$761:A$954,0),0),"Save")</f>
        <v>Save</v>
      </c>
    </row>
    <row r="642" spans="1:23" hidden="1" x14ac:dyDescent="0.25">
      <c r="A642" s="189" t="str">
        <f t="shared" ref="A642:C646" si="142">A$641</f>
        <v>Research and Development</v>
      </c>
      <c r="B642" s="189" t="str">
        <f t="shared" si="142"/>
        <v>Capital Cost Reduction</v>
      </c>
      <c r="C642" s="189" t="str">
        <f t="shared" si="142"/>
        <v>RnD Building Capital Cost Perc Reduction</v>
      </c>
      <c r="D642" s="184" t="s">
        <v>501</v>
      </c>
      <c r="E642" s="184"/>
      <c r="F642" s="184" t="s">
        <v>1096</v>
      </c>
      <c r="G642" s="184"/>
      <c r="H642" s="43">
        <v>86</v>
      </c>
      <c r="I642" s="184" t="s">
        <v>310</v>
      </c>
      <c r="J642" s="189" t="str">
        <f t="shared" ref="J642:O646" si="143">J$641</f>
        <v>R&amp;D Capital Cost Reductions</v>
      </c>
      <c r="K642" s="190" t="str">
        <f t="shared" si="143"/>
        <v>RnD building capital cost reduction</v>
      </c>
      <c r="L642" s="190">
        <f t="shared" si="143"/>
        <v>0</v>
      </c>
      <c r="M642" s="190">
        <f t="shared" si="143"/>
        <v>0.4</v>
      </c>
      <c r="N642" s="190">
        <f t="shared" si="143"/>
        <v>0.01</v>
      </c>
      <c r="O642" s="199" t="str">
        <f t="shared" si="143"/>
        <v>% reduction in cost</v>
      </c>
      <c r="P642" s="186" t="s">
        <v>1097</v>
      </c>
      <c r="Q642" s="184" t="s">
        <v>1094</v>
      </c>
      <c r="R642" s="191" t="s">
        <v>1095</v>
      </c>
      <c r="S642" s="205" t="s">
        <v>532</v>
      </c>
      <c r="T642" s="184"/>
      <c r="W642" s="182" t="str" cm="1">
        <f t="array" ref="W642">IFERROR(INDEX(A$761:A$954,MATCH(H642,A$761:A$954,0),0),"Save")</f>
        <v>Save</v>
      </c>
    </row>
    <row r="643" spans="1:23" hidden="1" x14ac:dyDescent="0.25">
      <c r="A643" s="189" t="str">
        <f t="shared" si="142"/>
        <v>Research and Development</v>
      </c>
      <c r="B643" s="189" t="str">
        <f t="shared" si="142"/>
        <v>Capital Cost Reduction</v>
      </c>
      <c r="C643" s="189" t="str">
        <f t="shared" si="142"/>
        <v>RnD Building Capital Cost Perc Reduction</v>
      </c>
      <c r="D643" s="184" t="s">
        <v>523</v>
      </c>
      <c r="E643" s="184"/>
      <c r="F643" s="184" t="s">
        <v>1098</v>
      </c>
      <c r="G643" s="184"/>
      <c r="H643" s="43">
        <v>87</v>
      </c>
      <c r="I643" s="184" t="s">
        <v>310</v>
      </c>
      <c r="J643" s="189" t="str">
        <f t="shared" si="143"/>
        <v>R&amp;D Capital Cost Reductions</v>
      </c>
      <c r="K643" s="190" t="str">
        <f t="shared" si="143"/>
        <v>RnD building capital cost reduction</v>
      </c>
      <c r="L643" s="190">
        <f t="shared" si="143"/>
        <v>0</v>
      </c>
      <c r="M643" s="190">
        <f t="shared" si="143"/>
        <v>0.4</v>
      </c>
      <c r="N643" s="190">
        <f t="shared" si="143"/>
        <v>0.01</v>
      </c>
      <c r="O643" s="199" t="str">
        <f t="shared" si="143"/>
        <v>% reduction in cost</v>
      </c>
      <c r="P643" s="186" t="s">
        <v>1099</v>
      </c>
      <c r="Q643" s="184" t="s">
        <v>1094</v>
      </c>
      <c r="R643" s="191" t="s">
        <v>1095</v>
      </c>
      <c r="S643" s="205" t="s">
        <v>532</v>
      </c>
      <c r="T643" s="184"/>
      <c r="W643" s="182" t="str" cm="1">
        <f t="array" ref="W643">IFERROR(INDEX(A$761:A$954,MATCH(H643,A$761:A$954,0),0),"Save")</f>
        <v>Save</v>
      </c>
    </row>
    <row r="644" spans="1:23" hidden="1" x14ac:dyDescent="0.25">
      <c r="A644" s="189" t="str">
        <f t="shared" si="142"/>
        <v>Research and Development</v>
      </c>
      <c r="B644" s="189" t="str">
        <f t="shared" si="142"/>
        <v>Capital Cost Reduction</v>
      </c>
      <c r="C644" s="189" t="str">
        <f t="shared" si="142"/>
        <v>RnD Building Capital Cost Perc Reduction</v>
      </c>
      <c r="D644" s="184" t="s">
        <v>503</v>
      </c>
      <c r="E644" s="184"/>
      <c r="F644" s="184" t="s">
        <v>1100</v>
      </c>
      <c r="G644" s="184"/>
      <c r="H644" s="43">
        <v>88</v>
      </c>
      <c r="I644" s="184" t="s">
        <v>310</v>
      </c>
      <c r="J644" s="189" t="str">
        <f t="shared" si="143"/>
        <v>R&amp;D Capital Cost Reductions</v>
      </c>
      <c r="K644" s="190" t="str">
        <f t="shared" si="143"/>
        <v>RnD building capital cost reduction</v>
      </c>
      <c r="L644" s="190">
        <f t="shared" si="143"/>
        <v>0</v>
      </c>
      <c r="M644" s="190">
        <f t="shared" si="143"/>
        <v>0.4</v>
      </c>
      <c r="N644" s="190">
        <f t="shared" si="143"/>
        <v>0.01</v>
      </c>
      <c r="O644" s="199" t="str">
        <f t="shared" si="143"/>
        <v>% reduction in cost</v>
      </c>
      <c r="P644" s="186" t="s">
        <v>1101</v>
      </c>
      <c r="Q644" s="184" t="s">
        <v>1094</v>
      </c>
      <c r="R644" s="191" t="s">
        <v>1095</v>
      </c>
      <c r="S644" s="205" t="s">
        <v>532</v>
      </c>
      <c r="T644" s="184"/>
      <c r="W644" s="182" t="str" cm="1">
        <f t="array" ref="W644">IFERROR(INDEX(A$761:A$954,MATCH(H644,A$761:A$954,0),0),"Save")</f>
        <v>Save</v>
      </c>
    </row>
    <row r="645" spans="1:23" hidden="1" x14ac:dyDescent="0.25">
      <c r="A645" s="189" t="str">
        <f t="shared" si="142"/>
        <v>Research and Development</v>
      </c>
      <c r="B645" s="189" t="str">
        <f t="shared" si="142"/>
        <v>Capital Cost Reduction</v>
      </c>
      <c r="C645" s="189" t="str">
        <f t="shared" si="142"/>
        <v>RnD Building Capital Cost Perc Reduction</v>
      </c>
      <c r="D645" s="184" t="s">
        <v>505</v>
      </c>
      <c r="E645" s="184"/>
      <c r="F645" s="184" t="s">
        <v>1102</v>
      </c>
      <c r="G645" s="184"/>
      <c r="H645" s="43">
        <v>89</v>
      </c>
      <c r="I645" s="184" t="s">
        <v>310</v>
      </c>
      <c r="J645" s="189" t="str">
        <f t="shared" si="143"/>
        <v>R&amp;D Capital Cost Reductions</v>
      </c>
      <c r="K645" s="190" t="str">
        <f t="shared" si="143"/>
        <v>RnD building capital cost reduction</v>
      </c>
      <c r="L645" s="190">
        <f t="shared" si="143"/>
        <v>0</v>
      </c>
      <c r="M645" s="190">
        <f t="shared" si="143"/>
        <v>0.4</v>
      </c>
      <c r="N645" s="190">
        <f t="shared" si="143"/>
        <v>0.01</v>
      </c>
      <c r="O645" s="199" t="str">
        <f t="shared" si="143"/>
        <v>% reduction in cost</v>
      </c>
      <c r="P645" s="186" t="s">
        <v>1103</v>
      </c>
      <c r="Q645" s="184" t="s">
        <v>1094</v>
      </c>
      <c r="R645" s="191" t="s">
        <v>1095</v>
      </c>
      <c r="S645" s="205" t="s">
        <v>532</v>
      </c>
      <c r="T645" s="184"/>
      <c r="W645" s="182" t="str" cm="1">
        <f t="array" ref="W645">IFERROR(INDEX(A$761:A$954,MATCH(H645,A$761:A$954,0),0),"Save")</f>
        <v>Save</v>
      </c>
    </row>
    <row r="646" spans="1:23" hidden="1" x14ac:dyDescent="0.25">
      <c r="A646" s="189" t="str">
        <f t="shared" si="142"/>
        <v>Research and Development</v>
      </c>
      <c r="B646" s="189" t="str">
        <f t="shared" si="142"/>
        <v>Capital Cost Reduction</v>
      </c>
      <c r="C646" s="189" t="str">
        <f t="shared" si="142"/>
        <v>RnD Building Capital Cost Perc Reduction</v>
      </c>
      <c r="D646" s="184" t="s">
        <v>507</v>
      </c>
      <c r="E646" s="184"/>
      <c r="F646" s="184" t="s">
        <v>1104</v>
      </c>
      <c r="G646" s="184"/>
      <c r="H646" s="43">
        <v>90</v>
      </c>
      <c r="I646" s="184" t="s">
        <v>310</v>
      </c>
      <c r="J646" s="189" t="str">
        <f t="shared" si="143"/>
        <v>R&amp;D Capital Cost Reductions</v>
      </c>
      <c r="K646" s="190" t="str">
        <f t="shared" si="143"/>
        <v>RnD building capital cost reduction</v>
      </c>
      <c r="L646" s="190">
        <f t="shared" si="143"/>
        <v>0</v>
      </c>
      <c r="M646" s="190">
        <f t="shared" si="143"/>
        <v>0.4</v>
      </c>
      <c r="N646" s="190">
        <f t="shared" si="143"/>
        <v>0.01</v>
      </c>
      <c r="O646" s="199" t="str">
        <f t="shared" si="143"/>
        <v>% reduction in cost</v>
      </c>
      <c r="P646" s="186" t="s">
        <v>1105</v>
      </c>
      <c r="Q646" s="184" t="s">
        <v>1094</v>
      </c>
      <c r="R646" s="191" t="s">
        <v>1095</v>
      </c>
      <c r="S646" s="205" t="s">
        <v>532</v>
      </c>
      <c r="T646" s="184"/>
      <c r="W646" s="182" t="str" cm="1">
        <f t="array" ref="W646">IFERROR(INDEX(A$761:A$954,MATCH(H646,A$761:A$954,0),0),"Save")</f>
        <v>Save</v>
      </c>
    </row>
    <row r="647" spans="1:23" hidden="1" x14ac:dyDescent="0.25">
      <c r="A647" s="189" t="str">
        <f>A$641</f>
        <v>Research and Development</v>
      </c>
      <c r="B647" s="189" t="str">
        <f>B$641</f>
        <v>Capital Cost Reduction</v>
      </c>
      <c r="C647" s="181" t="s">
        <v>1106</v>
      </c>
      <c r="D647" s="184"/>
      <c r="E647" s="184"/>
      <c r="F647" s="184" t="s">
        <v>619</v>
      </c>
      <c r="G647" s="184"/>
      <c r="H647" s="43">
        <v>91</v>
      </c>
      <c r="I647" s="184" t="s">
        <v>310</v>
      </c>
      <c r="J647" s="189" t="str">
        <f t="shared" ref="J647:J673" si="144">J$641</f>
        <v>R&amp;D Capital Cost Reductions</v>
      </c>
      <c r="K647" s="181" t="s">
        <v>1107</v>
      </c>
      <c r="L647" s="204">
        <v>0</v>
      </c>
      <c r="M647" s="204">
        <v>0.4</v>
      </c>
      <c r="N647" s="203">
        <v>0.01</v>
      </c>
      <c r="O647" s="184" t="s">
        <v>1092</v>
      </c>
      <c r="P647" s="186" t="s">
        <v>1108</v>
      </c>
      <c r="Q647" s="184" t="s">
        <v>1094</v>
      </c>
      <c r="R647" s="191" t="s">
        <v>1095</v>
      </c>
      <c r="S647" s="205" t="s">
        <v>532</v>
      </c>
      <c r="T647" s="184"/>
      <c r="W647" s="182" t="str" cm="1">
        <f t="array" ref="W647">IFERROR(INDEX(A$761:A$954,MATCH(H647,A$761:A$954,0),0),"Save")</f>
        <v>Save</v>
      </c>
    </row>
    <row r="648" spans="1:23" hidden="1" x14ac:dyDescent="0.25">
      <c r="A648" s="181" t="s">
        <v>1086</v>
      </c>
      <c r="B648" s="189" t="str">
        <f>B$641</f>
        <v>Capital Cost Reduction</v>
      </c>
      <c r="C648" s="181" t="s">
        <v>1109</v>
      </c>
      <c r="D648" s="184" t="s">
        <v>578</v>
      </c>
      <c r="E648" s="184"/>
      <c r="F648" s="191" t="s">
        <v>1110</v>
      </c>
      <c r="G648" s="184"/>
      <c r="H648" s="43">
        <v>92</v>
      </c>
      <c r="I648" s="184" t="s">
        <v>310</v>
      </c>
      <c r="J648" s="189" t="str">
        <f t="shared" si="144"/>
        <v>R&amp;D Capital Cost Reductions</v>
      </c>
      <c r="K648" s="181" t="s">
        <v>1111</v>
      </c>
      <c r="L648" s="204">
        <v>0</v>
      </c>
      <c r="M648" s="204">
        <v>0.4</v>
      </c>
      <c r="N648" s="203">
        <v>0.01</v>
      </c>
      <c r="O648" s="184" t="s">
        <v>1092</v>
      </c>
      <c r="P648" s="186" t="s">
        <v>1112</v>
      </c>
      <c r="Q648" s="184" t="s">
        <v>1094</v>
      </c>
      <c r="R648" s="191" t="s">
        <v>1095</v>
      </c>
      <c r="S648" s="205" t="s">
        <v>532</v>
      </c>
      <c r="T648" s="184"/>
      <c r="W648" s="182" t="str" cm="1">
        <f t="array" ref="W648">IFERROR(INDEX(A$761:A$954,MATCH(H648,A$761:A$954,0),0),"Save")</f>
        <v>Save</v>
      </c>
    </row>
    <row r="649" spans="1:23" hidden="1" x14ac:dyDescent="0.25">
      <c r="A649" s="189" t="str">
        <f t="shared" ref="A649:C658" si="145">A$648</f>
        <v>Research and Development</v>
      </c>
      <c r="B649" s="189" t="str">
        <f t="shared" si="145"/>
        <v>Capital Cost Reduction</v>
      </c>
      <c r="C649" s="189" t="str">
        <f t="shared" si="145"/>
        <v>RnD Electricity Capital Cost Perc Reduction</v>
      </c>
      <c r="D649" s="191" t="s">
        <v>585</v>
      </c>
      <c r="E649" s="199"/>
      <c r="F649" s="191" t="s">
        <v>1113</v>
      </c>
      <c r="G649" s="184"/>
      <c r="H649" s="43">
        <v>93</v>
      </c>
      <c r="I649" s="184" t="s">
        <v>310</v>
      </c>
      <c r="J649" s="189" t="str">
        <f t="shared" si="144"/>
        <v>R&amp;D Capital Cost Reductions</v>
      </c>
      <c r="K649" s="190" t="str">
        <f t="shared" ref="K649:O658" si="146">K$648</f>
        <v>RnD electricity capital cost reduction</v>
      </c>
      <c r="L649" s="190">
        <f t="shared" si="146"/>
        <v>0</v>
      </c>
      <c r="M649" s="197">
        <f t="shared" si="146"/>
        <v>0.4</v>
      </c>
      <c r="N649" s="197">
        <f t="shared" si="146"/>
        <v>0.01</v>
      </c>
      <c r="O649" s="199" t="str">
        <f t="shared" si="146"/>
        <v>% reduction in cost</v>
      </c>
      <c r="P649" s="186" t="s">
        <v>1114</v>
      </c>
      <c r="Q649" s="184" t="s">
        <v>1094</v>
      </c>
      <c r="R649" s="191" t="s">
        <v>1095</v>
      </c>
      <c r="S649" s="205" t="s">
        <v>532</v>
      </c>
      <c r="T649" s="184"/>
      <c r="W649" s="182" t="str" cm="1">
        <f t="array" ref="W649">IFERROR(INDEX(A$761:A$954,MATCH(H649,A$761:A$954,0),0),"Save")</f>
        <v>Save</v>
      </c>
    </row>
    <row r="650" spans="1:23" hidden="1" x14ac:dyDescent="0.25">
      <c r="A650" s="189" t="str">
        <f t="shared" si="145"/>
        <v>Research and Development</v>
      </c>
      <c r="B650" s="189" t="str">
        <f t="shared" si="145"/>
        <v>Capital Cost Reduction</v>
      </c>
      <c r="C650" s="189" t="str">
        <f t="shared" si="145"/>
        <v>RnD Electricity Capital Cost Perc Reduction</v>
      </c>
      <c r="D650" s="191" t="s">
        <v>588</v>
      </c>
      <c r="E650" s="199"/>
      <c r="F650" s="191" t="s">
        <v>1115</v>
      </c>
      <c r="G650" s="184"/>
      <c r="H650" s="43">
        <v>94</v>
      </c>
      <c r="I650" s="184" t="s">
        <v>310</v>
      </c>
      <c r="J650" s="189" t="str">
        <f t="shared" si="144"/>
        <v>R&amp;D Capital Cost Reductions</v>
      </c>
      <c r="K650" s="190" t="str">
        <f t="shared" si="146"/>
        <v>RnD electricity capital cost reduction</v>
      </c>
      <c r="L650" s="190">
        <f t="shared" si="146"/>
        <v>0</v>
      </c>
      <c r="M650" s="197">
        <f t="shared" si="146"/>
        <v>0.4</v>
      </c>
      <c r="N650" s="197">
        <f t="shared" si="146"/>
        <v>0.01</v>
      </c>
      <c r="O650" s="199" t="str">
        <f t="shared" si="146"/>
        <v>% reduction in cost</v>
      </c>
      <c r="P650" s="186" t="s">
        <v>1116</v>
      </c>
      <c r="Q650" s="184" t="s">
        <v>1094</v>
      </c>
      <c r="R650" s="191" t="s">
        <v>1095</v>
      </c>
      <c r="S650" s="205" t="s">
        <v>532</v>
      </c>
      <c r="T650" s="184"/>
      <c r="W650" s="182" t="str" cm="1">
        <f t="array" ref="W650">IFERROR(INDEX(A$761:A$954,MATCH(H650,A$761:A$954,0),0),"Save")</f>
        <v>Save</v>
      </c>
    </row>
    <row r="651" spans="1:23" hidden="1" x14ac:dyDescent="0.25">
      <c r="A651" s="189" t="str">
        <f t="shared" si="145"/>
        <v>Research and Development</v>
      </c>
      <c r="B651" s="189" t="str">
        <f t="shared" si="145"/>
        <v>Capital Cost Reduction</v>
      </c>
      <c r="C651" s="189" t="str">
        <f t="shared" si="145"/>
        <v>RnD Electricity Capital Cost Perc Reduction</v>
      </c>
      <c r="D651" s="191" t="s">
        <v>591</v>
      </c>
      <c r="E651" s="199"/>
      <c r="F651" s="191" t="s">
        <v>1117</v>
      </c>
      <c r="G651" s="184"/>
      <c r="H651" s="43">
        <v>95</v>
      </c>
      <c r="I651" s="184" t="s">
        <v>310</v>
      </c>
      <c r="J651" s="189" t="str">
        <f t="shared" si="144"/>
        <v>R&amp;D Capital Cost Reductions</v>
      </c>
      <c r="K651" s="190" t="str">
        <f t="shared" si="146"/>
        <v>RnD electricity capital cost reduction</v>
      </c>
      <c r="L651" s="190">
        <f t="shared" si="146"/>
        <v>0</v>
      </c>
      <c r="M651" s="197">
        <f t="shared" si="146"/>
        <v>0.4</v>
      </c>
      <c r="N651" s="197">
        <f t="shared" si="146"/>
        <v>0.01</v>
      </c>
      <c r="O651" s="199" t="str">
        <f t="shared" si="146"/>
        <v>% reduction in cost</v>
      </c>
      <c r="P651" s="186" t="s">
        <v>1118</v>
      </c>
      <c r="Q651" s="184" t="s">
        <v>1094</v>
      </c>
      <c r="R651" s="191" t="s">
        <v>1095</v>
      </c>
      <c r="S651" s="205" t="s">
        <v>532</v>
      </c>
      <c r="T651" s="184"/>
      <c r="W651" s="182" t="str" cm="1">
        <f t="array" ref="W651">IFERROR(INDEX(A$761:A$954,MATCH(H651,A$761:A$954,0),0),"Save")</f>
        <v>Save</v>
      </c>
    </row>
    <row r="652" spans="1:23" hidden="1" x14ac:dyDescent="0.25">
      <c r="A652" s="189" t="str">
        <f t="shared" si="145"/>
        <v>Research and Development</v>
      </c>
      <c r="B652" s="189" t="str">
        <f t="shared" si="145"/>
        <v>Capital Cost Reduction</v>
      </c>
      <c r="C652" s="189" t="str">
        <f t="shared" si="145"/>
        <v>RnD Electricity Capital Cost Perc Reduction</v>
      </c>
      <c r="D652" s="191" t="s">
        <v>594</v>
      </c>
      <c r="E652" s="199"/>
      <c r="F652" s="191" t="s">
        <v>1119</v>
      </c>
      <c r="G652" s="184"/>
      <c r="H652" s="43">
        <v>96</v>
      </c>
      <c r="I652" s="184" t="s">
        <v>310</v>
      </c>
      <c r="J652" s="189" t="str">
        <f t="shared" si="144"/>
        <v>R&amp;D Capital Cost Reductions</v>
      </c>
      <c r="K652" s="190" t="str">
        <f t="shared" si="146"/>
        <v>RnD electricity capital cost reduction</v>
      </c>
      <c r="L652" s="190">
        <f t="shared" si="146"/>
        <v>0</v>
      </c>
      <c r="M652" s="197">
        <f t="shared" si="146"/>
        <v>0.4</v>
      </c>
      <c r="N652" s="197">
        <f t="shared" si="146"/>
        <v>0.01</v>
      </c>
      <c r="O652" s="199" t="str">
        <f t="shared" si="146"/>
        <v>% reduction in cost</v>
      </c>
      <c r="P652" s="186" t="s">
        <v>1120</v>
      </c>
      <c r="Q652" s="184" t="s">
        <v>1094</v>
      </c>
      <c r="R652" s="191" t="s">
        <v>1095</v>
      </c>
      <c r="S652" s="205" t="s">
        <v>532</v>
      </c>
      <c r="T652" s="184"/>
      <c r="W652" s="182" t="str" cm="1">
        <f t="array" ref="W652">IFERROR(INDEX(A$761:A$954,MATCH(H652,A$761:A$954,0),0),"Save")</f>
        <v>Save</v>
      </c>
    </row>
    <row r="653" spans="1:23" hidden="1" x14ac:dyDescent="0.25">
      <c r="A653" s="189" t="str">
        <f t="shared" si="145"/>
        <v>Research and Development</v>
      </c>
      <c r="B653" s="189" t="str">
        <f t="shared" si="145"/>
        <v>Capital Cost Reduction</v>
      </c>
      <c r="C653" s="189" t="str">
        <f t="shared" si="145"/>
        <v>RnD Electricity Capital Cost Perc Reduction</v>
      </c>
      <c r="D653" s="191" t="s">
        <v>596</v>
      </c>
      <c r="E653" s="199"/>
      <c r="F653" s="191" t="s">
        <v>1121</v>
      </c>
      <c r="G653" s="184"/>
      <c r="H653" s="43">
        <v>97</v>
      </c>
      <c r="I653" s="184" t="s">
        <v>310</v>
      </c>
      <c r="J653" s="189" t="str">
        <f t="shared" si="144"/>
        <v>R&amp;D Capital Cost Reductions</v>
      </c>
      <c r="K653" s="190" t="str">
        <f t="shared" si="146"/>
        <v>RnD electricity capital cost reduction</v>
      </c>
      <c r="L653" s="190">
        <f t="shared" si="146"/>
        <v>0</v>
      </c>
      <c r="M653" s="197">
        <f t="shared" si="146"/>
        <v>0.4</v>
      </c>
      <c r="N653" s="197">
        <f t="shared" si="146"/>
        <v>0.01</v>
      </c>
      <c r="O653" s="199" t="str">
        <f t="shared" si="146"/>
        <v>% reduction in cost</v>
      </c>
      <c r="P653" s="186" t="s">
        <v>1122</v>
      </c>
      <c r="Q653" s="184" t="s">
        <v>1094</v>
      </c>
      <c r="R653" s="191" t="s">
        <v>1095</v>
      </c>
      <c r="S653" s="205" t="s">
        <v>532</v>
      </c>
      <c r="T653" s="184"/>
      <c r="W653" s="182" t="str" cm="1">
        <f t="array" ref="W653">IFERROR(INDEX(A$761:A$954,MATCH(H653,A$761:A$954,0),0),"Save")</f>
        <v>Save</v>
      </c>
    </row>
    <row r="654" spans="1:23" hidden="1" x14ac:dyDescent="0.25">
      <c r="A654" s="189" t="str">
        <f t="shared" si="145"/>
        <v>Research and Development</v>
      </c>
      <c r="B654" s="189" t="str">
        <f t="shared" si="145"/>
        <v>Capital Cost Reduction</v>
      </c>
      <c r="C654" s="189" t="str">
        <f t="shared" si="145"/>
        <v>RnD Electricity Capital Cost Perc Reduction</v>
      </c>
      <c r="D654" s="191" t="s">
        <v>598</v>
      </c>
      <c r="E654" s="199"/>
      <c r="F654" s="191" t="s">
        <v>1123</v>
      </c>
      <c r="G654" s="184"/>
      <c r="H654" s="43">
        <v>98</v>
      </c>
      <c r="I654" s="184" t="s">
        <v>310</v>
      </c>
      <c r="J654" s="189" t="str">
        <f t="shared" si="144"/>
        <v>R&amp;D Capital Cost Reductions</v>
      </c>
      <c r="K654" s="190" t="str">
        <f t="shared" si="146"/>
        <v>RnD electricity capital cost reduction</v>
      </c>
      <c r="L654" s="190">
        <f t="shared" si="146"/>
        <v>0</v>
      </c>
      <c r="M654" s="197">
        <f t="shared" si="146"/>
        <v>0.4</v>
      </c>
      <c r="N654" s="197">
        <f t="shared" si="146"/>
        <v>0.01</v>
      </c>
      <c r="O654" s="199" t="str">
        <f t="shared" si="146"/>
        <v>% reduction in cost</v>
      </c>
      <c r="P654" s="186" t="s">
        <v>1124</v>
      </c>
      <c r="Q654" s="184" t="s">
        <v>1094</v>
      </c>
      <c r="R654" s="191" t="s">
        <v>1095</v>
      </c>
      <c r="S654" s="205" t="s">
        <v>532</v>
      </c>
      <c r="T654" s="184"/>
      <c r="W654" s="182" t="str" cm="1">
        <f t="array" ref="W654">IFERROR(INDEX(A$761:A$954,MATCH(H654,A$761:A$954,0),0),"Save")</f>
        <v>Save</v>
      </c>
    </row>
    <row r="655" spans="1:23" hidden="1" x14ac:dyDescent="0.25">
      <c r="A655" s="189" t="str">
        <f t="shared" si="145"/>
        <v>Research and Development</v>
      </c>
      <c r="B655" s="189" t="str">
        <f t="shared" si="145"/>
        <v>Capital Cost Reduction</v>
      </c>
      <c r="C655" s="189" t="str">
        <f t="shared" si="145"/>
        <v>RnD Electricity Capital Cost Perc Reduction</v>
      </c>
      <c r="D655" s="191" t="s">
        <v>600</v>
      </c>
      <c r="E655" s="199"/>
      <c r="F655" s="191" t="s">
        <v>1125</v>
      </c>
      <c r="G655" s="184"/>
      <c r="H655" s="43">
        <v>99</v>
      </c>
      <c r="I655" s="184" t="s">
        <v>310</v>
      </c>
      <c r="J655" s="189" t="str">
        <f t="shared" si="144"/>
        <v>R&amp;D Capital Cost Reductions</v>
      </c>
      <c r="K655" s="190" t="str">
        <f t="shared" si="146"/>
        <v>RnD electricity capital cost reduction</v>
      </c>
      <c r="L655" s="190">
        <f t="shared" si="146"/>
        <v>0</v>
      </c>
      <c r="M655" s="197">
        <f t="shared" si="146"/>
        <v>0.4</v>
      </c>
      <c r="N655" s="197">
        <f t="shared" si="146"/>
        <v>0.01</v>
      </c>
      <c r="O655" s="199" t="str">
        <f t="shared" si="146"/>
        <v>% reduction in cost</v>
      </c>
      <c r="P655" s="186" t="s">
        <v>1126</v>
      </c>
      <c r="Q655" s="184" t="s">
        <v>1094</v>
      </c>
      <c r="R655" s="191" t="s">
        <v>1095</v>
      </c>
      <c r="S655" s="205" t="s">
        <v>532</v>
      </c>
      <c r="T655" s="184"/>
      <c r="W655" s="182" t="str" cm="1">
        <f t="array" ref="W655">IFERROR(INDEX(A$761:A$954,MATCH(H655,A$761:A$954,0),0),"Save")</f>
        <v>Save</v>
      </c>
    </row>
    <row r="656" spans="1:23" hidden="1" x14ac:dyDescent="0.25">
      <c r="A656" s="189" t="str">
        <f t="shared" si="145"/>
        <v>Research and Development</v>
      </c>
      <c r="B656" s="189" t="str">
        <f t="shared" si="145"/>
        <v>Capital Cost Reduction</v>
      </c>
      <c r="C656" s="189" t="str">
        <f t="shared" si="145"/>
        <v>RnD Electricity Capital Cost Perc Reduction</v>
      </c>
      <c r="D656" s="191" t="s">
        <v>606</v>
      </c>
      <c r="E656" s="199"/>
      <c r="F656" s="191" t="s">
        <v>1127</v>
      </c>
      <c r="G656" s="184"/>
      <c r="H656" s="43">
        <v>192</v>
      </c>
      <c r="I656" s="184" t="s">
        <v>310</v>
      </c>
      <c r="J656" s="189" t="str">
        <f t="shared" si="144"/>
        <v>R&amp;D Capital Cost Reductions</v>
      </c>
      <c r="K656" s="190" t="str">
        <f t="shared" si="146"/>
        <v>RnD electricity capital cost reduction</v>
      </c>
      <c r="L656" s="190">
        <f t="shared" si="146"/>
        <v>0</v>
      </c>
      <c r="M656" s="197">
        <f t="shared" si="146"/>
        <v>0.4</v>
      </c>
      <c r="N656" s="197">
        <f t="shared" si="146"/>
        <v>0.01</v>
      </c>
      <c r="O656" s="199" t="str">
        <f t="shared" si="146"/>
        <v>% reduction in cost</v>
      </c>
      <c r="P656" s="186" t="s">
        <v>1128</v>
      </c>
      <c r="Q656" s="184" t="s">
        <v>1094</v>
      </c>
      <c r="R656" s="191" t="s">
        <v>1095</v>
      </c>
      <c r="S656" s="205" t="s">
        <v>532</v>
      </c>
      <c r="T656" s="184"/>
      <c r="W656" s="182" t="str" cm="1">
        <f t="array" ref="W656">IFERROR(INDEX(A$761:A$954,MATCH(H656,A$761:A$954,0),0),"Save")</f>
        <v>Save</v>
      </c>
    </row>
    <row r="657" spans="1:23" hidden="1" x14ac:dyDescent="0.25">
      <c r="A657" s="189" t="str">
        <f t="shared" si="145"/>
        <v>Research and Development</v>
      </c>
      <c r="B657" s="189" t="str">
        <f t="shared" si="145"/>
        <v>Capital Cost Reduction</v>
      </c>
      <c r="C657" s="189" t="str">
        <f t="shared" si="145"/>
        <v>RnD Electricity Capital Cost Perc Reduction</v>
      </c>
      <c r="D657" s="191" t="s">
        <v>608</v>
      </c>
      <c r="E657" s="199"/>
      <c r="F657" s="191" t="s">
        <v>1129</v>
      </c>
      <c r="G657" s="184"/>
      <c r="H657" s="43">
        <v>180</v>
      </c>
      <c r="I657" s="184" t="s">
        <v>310</v>
      </c>
      <c r="J657" s="189" t="str">
        <f t="shared" si="144"/>
        <v>R&amp;D Capital Cost Reductions</v>
      </c>
      <c r="K657" s="190" t="str">
        <f t="shared" si="146"/>
        <v>RnD electricity capital cost reduction</v>
      </c>
      <c r="L657" s="190">
        <f t="shared" si="146"/>
        <v>0</v>
      </c>
      <c r="M657" s="197">
        <f t="shared" si="146"/>
        <v>0.4</v>
      </c>
      <c r="N657" s="197">
        <f t="shared" si="146"/>
        <v>0.01</v>
      </c>
      <c r="O657" s="199" t="str">
        <f t="shared" si="146"/>
        <v>% reduction in cost</v>
      </c>
      <c r="P657" s="186" t="s">
        <v>1130</v>
      </c>
      <c r="Q657" s="184" t="s">
        <v>1094</v>
      </c>
      <c r="R657" s="191" t="s">
        <v>1095</v>
      </c>
      <c r="S657" s="205" t="s">
        <v>532</v>
      </c>
      <c r="T657" s="184"/>
      <c r="W657" s="182" t="str" cm="1">
        <f t="array" ref="W657">IFERROR(INDEX(A$761:A$954,MATCH(H657,A$761:A$954,0),0),"Save")</f>
        <v>Save</v>
      </c>
    </row>
    <row r="658" spans="1:23" hidden="1" x14ac:dyDescent="0.25">
      <c r="A658" s="189" t="str">
        <f t="shared" si="145"/>
        <v>Research and Development</v>
      </c>
      <c r="B658" s="189" t="str">
        <f t="shared" si="145"/>
        <v>Capital Cost Reduction</v>
      </c>
      <c r="C658" s="189" t="str">
        <f t="shared" si="145"/>
        <v>RnD Electricity Capital Cost Perc Reduction</v>
      </c>
      <c r="D658" s="191" t="s">
        <v>611</v>
      </c>
      <c r="E658" s="199"/>
      <c r="F658" s="191" t="s">
        <v>1131</v>
      </c>
      <c r="G658" s="184"/>
      <c r="H658" s="43">
        <v>183</v>
      </c>
      <c r="I658" s="184" t="s">
        <v>310</v>
      </c>
      <c r="J658" s="189" t="str">
        <f t="shared" si="144"/>
        <v>R&amp;D Capital Cost Reductions</v>
      </c>
      <c r="K658" s="190" t="str">
        <f t="shared" si="146"/>
        <v>RnD electricity capital cost reduction</v>
      </c>
      <c r="L658" s="190">
        <f t="shared" si="146"/>
        <v>0</v>
      </c>
      <c r="M658" s="197">
        <f t="shared" si="146"/>
        <v>0.4</v>
      </c>
      <c r="N658" s="197">
        <f t="shared" si="146"/>
        <v>0.01</v>
      </c>
      <c r="O658" s="199" t="str">
        <f t="shared" si="146"/>
        <v>% reduction in cost</v>
      </c>
      <c r="P658" s="186" t="s">
        <v>1132</v>
      </c>
      <c r="Q658" s="184" t="s">
        <v>1094</v>
      </c>
      <c r="R658" s="191" t="s">
        <v>1095</v>
      </c>
      <c r="S658" s="205" t="s">
        <v>532</v>
      </c>
      <c r="T658" s="184"/>
      <c r="W658" s="182" t="str" cm="1">
        <f t="array" ref="W658">IFERROR(INDEX(A$761:A$954,MATCH(H658,A$761:A$954,0),0),"Save")</f>
        <v>Save</v>
      </c>
    </row>
    <row r="659" spans="1:23" x14ac:dyDescent="0.25">
      <c r="A659" s="181" t="s">
        <v>1086</v>
      </c>
      <c r="B659" s="189" t="str">
        <f>B$648</f>
        <v>Capital Cost Reduction</v>
      </c>
      <c r="C659" s="181" t="s">
        <v>1133</v>
      </c>
      <c r="D659" s="184" t="s">
        <v>755</v>
      </c>
      <c r="E659" s="184"/>
      <c r="F659" s="191" t="s">
        <v>1134</v>
      </c>
      <c r="G659" s="184"/>
      <c r="H659" s="43">
        <v>100</v>
      </c>
      <c r="I659" s="184" t="s">
        <v>310</v>
      </c>
      <c r="J659" s="189" t="str">
        <f t="shared" si="144"/>
        <v>R&amp;D Capital Cost Reductions</v>
      </c>
      <c r="K659" s="181" t="s">
        <v>1135</v>
      </c>
      <c r="L659" s="204">
        <v>0</v>
      </c>
      <c r="M659" s="204">
        <v>0.4</v>
      </c>
      <c r="N659" s="203">
        <v>0.01</v>
      </c>
      <c r="O659" s="184" t="s">
        <v>1092</v>
      </c>
      <c r="P659" s="186" t="s">
        <v>1136</v>
      </c>
      <c r="Q659" s="184" t="s">
        <v>1094</v>
      </c>
      <c r="R659" s="191" t="s">
        <v>1095</v>
      </c>
      <c r="S659" s="205" t="s">
        <v>532</v>
      </c>
      <c r="T659" s="184"/>
      <c r="W659" s="182" cm="1">
        <f t="array" ref="W659">IFERROR(INDEX(A$761:A$954,MATCH(H659,A$761:A$954,0),0),"Save")</f>
        <v>100</v>
      </c>
    </row>
    <row r="660" spans="1:23" x14ac:dyDescent="0.25">
      <c r="A660" s="189" t="str">
        <f t="shared" ref="A660:C666" si="147">A$659</f>
        <v>Research and Development</v>
      </c>
      <c r="B660" s="189" t="str">
        <f t="shared" si="147"/>
        <v>Capital Cost Reduction</v>
      </c>
      <c r="C660" s="189" t="str">
        <f t="shared" si="147"/>
        <v>RnD Industry Capital Cost Perc Reduction</v>
      </c>
      <c r="D660" s="191" t="s">
        <v>764</v>
      </c>
      <c r="E660" s="184"/>
      <c r="F660" s="191" t="s">
        <v>1137</v>
      </c>
      <c r="G660" s="184"/>
      <c r="H660" s="43">
        <v>101</v>
      </c>
      <c r="I660" s="184" t="s">
        <v>310</v>
      </c>
      <c r="J660" s="189" t="str">
        <f t="shared" si="144"/>
        <v>R&amp;D Capital Cost Reductions</v>
      </c>
      <c r="K660" s="190" t="str">
        <f t="shared" ref="K660:O666" si="148">K$659</f>
        <v>RnD industry capital cost reduction</v>
      </c>
      <c r="L660" s="190">
        <f t="shared" si="148"/>
        <v>0</v>
      </c>
      <c r="M660" s="190">
        <f t="shared" si="148"/>
        <v>0.4</v>
      </c>
      <c r="N660" s="190">
        <f t="shared" si="148"/>
        <v>0.01</v>
      </c>
      <c r="O660" s="199" t="str">
        <f t="shared" si="148"/>
        <v>% reduction in cost</v>
      </c>
      <c r="P660" s="186" t="s">
        <v>1138</v>
      </c>
      <c r="Q660" s="184" t="s">
        <v>1094</v>
      </c>
      <c r="R660" s="191" t="s">
        <v>1095</v>
      </c>
      <c r="S660" s="205" t="s">
        <v>532</v>
      </c>
      <c r="T660" s="184"/>
      <c r="W660" s="182" cm="1">
        <f t="array" ref="W660">IFERROR(INDEX(A$761:A$954,MATCH(H660,A$761:A$954,0),0),"Save")</f>
        <v>101</v>
      </c>
    </row>
    <row r="661" spans="1:23" x14ac:dyDescent="0.25">
      <c r="A661" s="189" t="str">
        <f t="shared" si="147"/>
        <v>Research and Development</v>
      </c>
      <c r="B661" s="189" t="str">
        <f t="shared" si="147"/>
        <v>Capital Cost Reduction</v>
      </c>
      <c r="C661" s="189" t="str">
        <f t="shared" si="147"/>
        <v>RnD Industry Capital Cost Perc Reduction</v>
      </c>
      <c r="D661" s="191" t="s">
        <v>766</v>
      </c>
      <c r="E661" s="184"/>
      <c r="F661" s="191" t="s">
        <v>1139</v>
      </c>
      <c r="G661" s="184"/>
      <c r="H661" s="43">
        <v>102</v>
      </c>
      <c r="I661" s="184" t="s">
        <v>310</v>
      </c>
      <c r="J661" s="189" t="str">
        <f t="shared" si="144"/>
        <v>R&amp;D Capital Cost Reductions</v>
      </c>
      <c r="K661" s="190" t="str">
        <f t="shared" si="148"/>
        <v>RnD industry capital cost reduction</v>
      </c>
      <c r="L661" s="190">
        <f t="shared" si="148"/>
        <v>0</v>
      </c>
      <c r="M661" s="190">
        <f t="shared" si="148"/>
        <v>0.4</v>
      </c>
      <c r="N661" s="190">
        <f t="shared" si="148"/>
        <v>0.01</v>
      </c>
      <c r="O661" s="199" t="str">
        <f t="shared" si="148"/>
        <v>% reduction in cost</v>
      </c>
      <c r="P661" s="186" t="s">
        <v>1140</v>
      </c>
      <c r="Q661" s="184" t="s">
        <v>1094</v>
      </c>
      <c r="R661" s="191" t="s">
        <v>1095</v>
      </c>
      <c r="S661" s="205" t="s">
        <v>532</v>
      </c>
      <c r="T661" s="184"/>
      <c r="W661" s="182" cm="1">
        <f t="array" ref="W661">IFERROR(INDEX(A$761:A$954,MATCH(H661,A$761:A$954,0),0),"Save")</f>
        <v>102</v>
      </c>
    </row>
    <row r="662" spans="1:23" x14ac:dyDescent="0.25">
      <c r="A662" s="189" t="str">
        <f t="shared" si="147"/>
        <v>Research and Development</v>
      </c>
      <c r="B662" s="189" t="str">
        <f t="shared" si="147"/>
        <v>Capital Cost Reduction</v>
      </c>
      <c r="C662" s="189" t="str">
        <f t="shared" si="147"/>
        <v>RnD Industry Capital Cost Perc Reduction</v>
      </c>
      <c r="D662" s="191" t="s">
        <v>768</v>
      </c>
      <c r="E662" s="184"/>
      <c r="F662" s="191" t="s">
        <v>1141</v>
      </c>
      <c r="G662" s="184"/>
      <c r="H662" s="43">
        <v>103</v>
      </c>
      <c r="I662" s="184" t="s">
        <v>310</v>
      </c>
      <c r="J662" s="189" t="str">
        <f t="shared" si="144"/>
        <v>R&amp;D Capital Cost Reductions</v>
      </c>
      <c r="K662" s="190" t="str">
        <f t="shared" si="148"/>
        <v>RnD industry capital cost reduction</v>
      </c>
      <c r="L662" s="190">
        <f t="shared" si="148"/>
        <v>0</v>
      </c>
      <c r="M662" s="190">
        <f t="shared" si="148"/>
        <v>0.4</v>
      </c>
      <c r="N662" s="190">
        <f t="shared" si="148"/>
        <v>0.01</v>
      </c>
      <c r="O662" s="199" t="str">
        <f t="shared" si="148"/>
        <v>% reduction in cost</v>
      </c>
      <c r="P662" s="186" t="s">
        <v>1142</v>
      </c>
      <c r="Q662" s="184" t="s">
        <v>1094</v>
      </c>
      <c r="R662" s="191" t="s">
        <v>1095</v>
      </c>
      <c r="S662" s="205" t="s">
        <v>532</v>
      </c>
      <c r="T662" s="184"/>
      <c r="W662" s="182" cm="1">
        <f t="array" ref="W662">IFERROR(INDEX(A$761:A$954,MATCH(H662,A$761:A$954,0),0),"Save")</f>
        <v>103</v>
      </c>
    </row>
    <row r="663" spans="1:23" x14ac:dyDescent="0.25">
      <c r="A663" s="189" t="str">
        <f t="shared" si="147"/>
        <v>Research and Development</v>
      </c>
      <c r="B663" s="189" t="str">
        <f t="shared" si="147"/>
        <v>Capital Cost Reduction</v>
      </c>
      <c r="C663" s="189" t="str">
        <f t="shared" si="147"/>
        <v>RnD Industry Capital Cost Perc Reduction</v>
      </c>
      <c r="D663" s="191" t="s">
        <v>770</v>
      </c>
      <c r="E663" s="184"/>
      <c r="F663" s="191" t="s">
        <v>1143</v>
      </c>
      <c r="G663" s="184"/>
      <c r="H663" s="43">
        <v>104</v>
      </c>
      <c r="I663" s="184" t="s">
        <v>310</v>
      </c>
      <c r="J663" s="189" t="str">
        <f t="shared" si="144"/>
        <v>R&amp;D Capital Cost Reductions</v>
      </c>
      <c r="K663" s="190" t="str">
        <f t="shared" si="148"/>
        <v>RnD industry capital cost reduction</v>
      </c>
      <c r="L663" s="190">
        <f t="shared" si="148"/>
        <v>0</v>
      </c>
      <c r="M663" s="190">
        <f t="shared" si="148"/>
        <v>0.4</v>
      </c>
      <c r="N663" s="190">
        <f t="shared" si="148"/>
        <v>0.01</v>
      </c>
      <c r="O663" s="199" t="str">
        <f t="shared" si="148"/>
        <v>% reduction in cost</v>
      </c>
      <c r="P663" s="186" t="s">
        <v>1144</v>
      </c>
      <c r="Q663" s="184" t="s">
        <v>1094</v>
      </c>
      <c r="R663" s="191" t="s">
        <v>1095</v>
      </c>
      <c r="S663" s="205" t="s">
        <v>532</v>
      </c>
      <c r="T663" s="184"/>
      <c r="W663" s="182" cm="1">
        <f t="array" ref="W663">IFERROR(INDEX(A$761:A$954,MATCH(H663,A$761:A$954,0),0),"Save")</f>
        <v>104</v>
      </c>
    </row>
    <row r="664" spans="1:23" x14ac:dyDescent="0.25">
      <c r="A664" s="189" t="str">
        <f t="shared" si="147"/>
        <v>Research and Development</v>
      </c>
      <c r="B664" s="189" t="str">
        <f t="shared" si="147"/>
        <v>Capital Cost Reduction</v>
      </c>
      <c r="C664" s="189" t="str">
        <f t="shared" si="147"/>
        <v>RnD Industry Capital Cost Perc Reduction</v>
      </c>
      <c r="D664" s="191" t="s">
        <v>772</v>
      </c>
      <c r="E664" s="184"/>
      <c r="F664" s="191" t="s">
        <v>1145</v>
      </c>
      <c r="G664" s="184"/>
      <c r="H664" s="43">
        <v>105</v>
      </c>
      <c r="I664" s="184" t="s">
        <v>310</v>
      </c>
      <c r="J664" s="189" t="str">
        <f t="shared" si="144"/>
        <v>R&amp;D Capital Cost Reductions</v>
      </c>
      <c r="K664" s="190" t="str">
        <f t="shared" si="148"/>
        <v>RnD industry capital cost reduction</v>
      </c>
      <c r="L664" s="190">
        <f t="shared" si="148"/>
        <v>0</v>
      </c>
      <c r="M664" s="190">
        <f t="shared" si="148"/>
        <v>0.4</v>
      </c>
      <c r="N664" s="190">
        <f t="shared" si="148"/>
        <v>0.01</v>
      </c>
      <c r="O664" s="199" t="str">
        <f t="shared" si="148"/>
        <v>% reduction in cost</v>
      </c>
      <c r="P664" s="186" t="s">
        <v>1146</v>
      </c>
      <c r="Q664" s="184" t="s">
        <v>1094</v>
      </c>
      <c r="R664" s="191" t="s">
        <v>1095</v>
      </c>
      <c r="S664" s="205" t="s">
        <v>532</v>
      </c>
      <c r="T664" s="184"/>
      <c r="W664" s="182" cm="1">
        <f t="array" ref="W664">IFERROR(INDEX(A$761:A$954,MATCH(H664,A$761:A$954,0),0),"Save")</f>
        <v>105</v>
      </c>
    </row>
    <row r="665" spans="1:23" x14ac:dyDescent="0.25">
      <c r="A665" s="189" t="str">
        <f t="shared" si="147"/>
        <v>Research and Development</v>
      </c>
      <c r="B665" s="189" t="str">
        <f t="shared" si="147"/>
        <v>Capital Cost Reduction</v>
      </c>
      <c r="C665" s="189" t="str">
        <f t="shared" si="147"/>
        <v>RnD Industry Capital Cost Perc Reduction</v>
      </c>
      <c r="D665" s="191" t="s">
        <v>774</v>
      </c>
      <c r="E665" s="184"/>
      <c r="F665" s="191" t="s">
        <v>1147</v>
      </c>
      <c r="G665" s="184"/>
      <c r="H665" s="43">
        <v>106</v>
      </c>
      <c r="I665" s="184" t="s">
        <v>310</v>
      </c>
      <c r="J665" s="189" t="str">
        <f t="shared" si="144"/>
        <v>R&amp;D Capital Cost Reductions</v>
      </c>
      <c r="K665" s="190" t="str">
        <f t="shared" si="148"/>
        <v>RnD industry capital cost reduction</v>
      </c>
      <c r="L665" s="190">
        <f t="shared" si="148"/>
        <v>0</v>
      </c>
      <c r="M665" s="190">
        <f t="shared" si="148"/>
        <v>0.4</v>
      </c>
      <c r="N665" s="190">
        <f t="shared" si="148"/>
        <v>0.01</v>
      </c>
      <c r="O665" s="199" t="str">
        <f t="shared" si="148"/>
        <v>% reduction in cost</v>
      </c>
      <c r="P665" s="186" t="s">
        <v>1148</v>
      </c>
      <c r="Q665" s="184" t="s">
        <v>1094</v>
      </c>
      <c r="R665" s="191" t="s">
        <v>1095</v>
      </c>
      <c r="S665" s="205" t="s">
        <v>532</v>
      </c>
      <c r="T665" s="184"/>
      <c r="W665" s="182" cm="1">
        <f t="array" ref="W665">IFERROR(INDEX(A$761:A$954,MATCH(H665,A$761:A$954,0),0),"Save")</f>
        <v>106</v>
      </c>
    </row>
    <row r="666" spans="1:23" x14ac:dyDescent="0.25">
      <c r="A666" s="189" t="str">
        <f t="shared" si="147"/>
        <v>Research and Development</v>
      </c>
      <c r="B666" s="189" t="str">
        <f t="shared" si="147"/>
        <v>Capital Cost Reduction</v>
      </c>
      <c r="C666" s="189" t="str">
        <f t="shared" si="147"/>
        <v>RnD Industry Capital Cost Perc Reduction</v>
      </c>
      <c r="D666" s="191" t="s">
        <v>776</v>
      </c>
      <c r="E666" s="184"/>
      <c r="F666" s="191" t="s">
        <v>1149</v>
      </c>
      <c r="G666" s="184"/>
      <c r="H666" s="43">
        <v>107</v>
      </c>
      <c r="I666" s="184" t="s">
        <v>310</v>
      </c>
      <c r="J666" s="189" t="str">
        <f t="shared" si="144"/>
        <v>R&amp;D Capital Cost Reductions</v>
      </c>
      <c r="K666" s="190" t="str">
        <f t="shared" si="148"/>
        <v>RnD industry capital cost reduction</v>
      </c>
      <c r="L666" s="190">
        <f t="shared" si="148"/>
        <v>0</v>
      </c>
      <c r="M666" s="190">
        <f t="shared" si="148"/>
        <v>0.4</v>
      </c>
      <c r="N666" s="190">
        <f t="shared" si="148"/>
        <v>0.01</v>
      </c>
      <c r="O666" s="199" t="str">
        <f t="shared" si="148"/>
        <v>% reduction in cost</v>
      </c>
      <c r="P666" s="186" t="s">
        <v>1150</v>
      </c>
      <c r="Q666" s="184" t="s">
        <v>1094</v>
      </c>
      <c r="R666" s="191" t="s">
        <v>1095</v>
      </c>
      <c r="S666" s="205" t="s">
        <v>532</v>
      </c>
      <c r="T666" s="184"/>
      <c r="W666" s="182" cm="1">
        <f t="array" ref="W666">IFERROR(INDEX(A$761:A$954,MATCH(H666,A$761:A$954,0),0),"Save")</f>
        <v>107</v>
      </c>
    </row>
    <row r="667" spans="1:23" hidden="1" x14ac:dyDescent="0.25">
      <c r="A667" s="181" t="s">
        <v>1086</v>
      </c>
      <c r="B667" s="189" t="str">
        <f>B$659</f>
        <v>Capital Cost Reduction</v>
      </c>
      <c r="C667" s="182" t="s">
        <v>1151</v>
      </c>
      <c r="D667" s="184" t="s">
        <v>1152</v>
      </c>
      <c r="E667" s="184"/>
      <c r="F667" s="184" t="s">
        <v>1153</v>
      </c>
      <c r="G667" s="184"/>
      <c r="H667" s="43">
        <v>108</v>
      </c>
      <c r="I667" s="184" t="s">
        <v>310</v>
      </c>
      <c r="J667" s="189" t="str">
        <f t="shared" si="144"/>
        <v>R&amp;D Capital Cost Reductions</v>
      </c>
      <c r="K667" s="181" t="s">
        <v>1154</v>
      </c>
      <c r="L667" s="204">
        <v>0</v>
      </c>
      <c r="M667" s="204">
        <v>0.4</v>
      </c>
      <c r="N667" s="203">
        <v>0.01</v>
      </c>
      <c r="O667" s="184" t="s">
        <v>1092</v>
      </c>
      <c r="P667" s="186" t="s">
        <v>1155</v>
      </c>
      <c r="Q667" s="184" t="s">
        <v>1094</v>
      </c>
      <c r="R667" s="191" t="s">
        <v>1095</v>
      </c>
      <c r="S667" s="205" t="s">
        <v>532</v>
      </c>
      <c r="T667" s="184"/>
      <c r="W667" s="182" t="str" cm="1">
        <f t="array" ref="W667">IFERROR(INDEX(A$761:A$954,MATCH(H667,A$761:A$954,0),0),"Save")</f>
        <v>Save</v>
      </c>
    </row>
    <row r="668" spans="1:23" hidden="1" x14ac:dyDescent="0.25">
      <c r="A668" s="189" t="str">
        <f t="shared" ref="A668:C673" si="149">A$667</f>
        <v>Research and Development</v>
      </c>
      <c r="B668" s="189" t="str">
        <f t="shared" si="149"/>
        <v>Capital Cost Reduction</v>
      </c>
      <c r="C668" s="189" t="str">
        <f t="shared" si="149"/>
        <v>RnD Transportation Capital Cost Perc Reduction</v>
      </c>
      <c r="D668" s="184" t="s">
        <v>1156</v>
      </c>
      <c r="E668" s="184"/>
      <c r="F668" s="184" t="s">
        <v>1157</v>
      </c>
      <c r="G668" s="184"/>
      <c r="H668" s="43">
        <v>109</v>
      </c>
      <c r="I668" s="184" t="s">
        <v>310</v>
      </c>
      <c r="J668" s="189" t="str">
        <f t="shared" si="144"/>
        <v>R&amp;D Capital Cost Reductions</v>
      </c>
      <c r="K668" s="190" t="str">
        <f t="shared" ref="K668:O673" si="150">K$667</f>
        <v>RnD transportation capital cost reduction</v>
      </c>
      <c r="L668" s="190">
        <f t="shared" si="150"/>
        <v>0</v>
      </c>
      <c r="M668" s="190">
        <f t="shared" si="150"/>
        <v>0.4</v>
      </c>
      <c r="N668" s="190">
        <f t="shared" si="150"/>
        <v>0.01</v>
      </c>
      <c r="O668" s="199" t="str">
        <f t="shared" si="150"/>
        <v>% reduction in cost</v>
      </c>
      <c r="P668" s="186" t="s">
        <v>1158</v>
      </c>
      <c r="Q668" s="184" t="s">
        <v>1094</v>
      </c>
      <c r="R668" s="191" t="s">
        <v>1095</v>
      </c>
      <c r="S668" s="205" t="s">
        <v>532</v>
      </c>
      <c r="T668" s="184"/>
      <c r="W668" s="182" t="str" cm="1">
        <f t="array" ref="W668">IFERROR(INDEX(A$761:A$954,MATCH(H668,A$761:A$954,0),0),"Save")</f>
        <v>Save</v>
      </c>
    </row>
    <row r="669" spans="1:23" hidden="1" x14ac:dyDescent="0.25">
      <c r="A669" s="189" t="str">
        <f t="shared" si="149"/>
        <v>Research and Development</v>
      </c>
      <c r="B669" s="189" t="str">
        <f t="shared" si="149"/>
        <v>Capital Cost Reduction</v>
      </c>
      <c r="C669" s="189" t="str">
        <f t="shared" si="149"/>
        <v>RnD Transportation Capital Cost Perc Reduction</v>
      </c>
      <c r="D669" s="184" t="s">
        <v>1159</v>
      </c>
      <c r="E669" s="184"/>
      <c r="F669" s="184" t="s">
        <v>1160</v>
      </c>
      <c r="G669" s="184"/>
      <c r="H669" s="43">
        <v>110</v>
      </c>
      <c r="I669" s="184" t="s">
        <v>310</v>
      </c>
      <c r="J669" s="189" t="str">
        <f t="shared" si="144"/>
        <v>R&amp;D Capital Cost Reductions</v>
      </c>
      <c r="K669" s="190" t="str">
        <f t="shared" si="150"/>
        <v>RnD transportation capital cost reduction</v>
      </c>
      <c r="L669" s="190">
        <f t="shared" si="150"/>
        <v>0</v>
      </c>
      <c r="M669" s="190">
        <f t="shared" si="150"/>
        <v>0.4</v>
      </c>
      <c r="N669" s="190">
        <f t="shared" si="150"/>
        <v>0.01</v>
      </c>
      <c r="O669" s="199" t="str">
        <f t="shared" si="150"/>
        <v>% reduction in cost</v>
      </c>
      <c r="P669" s="186" t="s">
        <v>1161</v>
      </c>
      <c r="Q669" s="184" t="s">
        <v>1094</v>
      </c>
      <c r="R669" s="191" t="s">
        <v>1095</v>
      </c>
      <c r="S669" s="205" t="s">
        <v>532</v>
      </c>
      <c r="T669" s="184"/>
      <c r="W669" s="182" t="str" cm="1">
        <f t="array" ref="W669">IFERROR(INDEX(A$761:A$954,MATCH(H669,A$761:A$954,0),0),"Save")</f>
        <v>Save</v>
      </c>
    </row>
    <row r="670" spans="1:23" hidden="1" x14ac:dyDescent="0.25">
      <c r="A670" s="189" t="str">
        <f t="shared" si="149"/>
        <v>Research and Development</v>
      </c>
      <c r="B670" s="189" t="str">
        <f t="shared" si="149"/>
        <v>Capital Cost Reduction</v>
      </c>
      <c r="C670" s="189" t="str">
        <f t="shared" si="149"/>
        <v>RnD Transportation Capital Cost Perc Reduction</v>
      </c>
      <c r="D670" s="184" t="s">
        <v>1162</v>
      </c>
      <c r="E670" s="184"/>
      <c r="F670" s="184" t="s">
        <v>1163</v>
      </c>
      <c r="G670" s="184"/>
      <c r="H670" s="43">
        <v>111</v>
      </c>
      <c r="I670" s="184" t="s">
        <v>310</v>
      </c>
      <c r="J670" s="189" t="str">
        <f t="shared" si="144"/>
        <v>R&amp;D Capital Cost Reductions</v>
      </c>
      <c r="K670" s="190" t="str">
        <f t="shared" si="150"/>
        <v>RnD transportation capital cost reduction</v>
      </c>
      <c r="L670" s="190">
        <f t="shared" si="150"/>
        <v>0</v>
      </c>
      <c r="M670" s="190">
        <f t="shared" si="150"/>
        <v>0.4</v>
      </c>
      <c r="N670" s="190">
        <f t="shared" si="150"/>
        <v>0.01</v>
      </c>
      <c r="O670" s="199" t="str">
        <f t="shared" si="150"/>
        <v>% reduction in cost</v>
      </c>
      <c r="P670" s="186" t="s">
        <v>1164</v>
      </c>
      <c r="Q670" s="184" t="s">
        <v>1094</v>
      </c>
      <c r="R670" s="191" t="s">
        <v>1095</v>
      </c>
      <c r="S670" s="205" t="s">
        <v>532</v>
      </c>
      <c r="T670" s="184"/>
      <c r="W670" s="182" t="str" cm="1">
        <f t="array" ref="W670">IFERROR(INDEX(A$761:A$954,MATCH(H670,A$761:A$954,0),0),"Save")</f>
        <v>Save</v>
      </c>
    </row>
    <row r="671" spans="1:23" hidden="1" x14ac:dyDescent="0.25">
      <c r="A671" s="189" t="str">
        <f t="shared" si="149"/>
        <v>Research and Development</v>
      </c>
      <c r="B671" s="189" t="str">
        <f t="shared" si="149"/>
        <v>Capital Cost Reduction</v>
      </c>
      <c r="C671" s="189" t="str">
        <f t="shared" si="149"/>
        <v>RnD Transportation Capital Cost Perc Reduction</v>
      </c>
      <c r="D671" s="184" t="s">
        <v>1165</v>
      </c>
      <c r="E671" s="184"/>
      <c r="F671" s="184" t="s">
        <v>1166</v>
      </c>
      <c r="G671" s="184"/>
      <c r="H671" s="43">
        <v>112</v>
      </c>
      <c r="I671" s="184" t="s">
        <v>310</v>
      </c>
      <c r="J671" s="189" t="str">
        <f t="shared" si="144"/>
        <v>R&amp;D Capital Cost Reductions</v>
      </c>
      <c r="K671" s="190" t="str">
        <f t="shared" si="150"/>
        <v>RnD transportation capital cost reduction</v>
      </c>
      <c r="L671" s="190">
        <f t="shared" si="150"/>
        <v>0</v>
      </c>
      <c r="M671" s="190">
        <f t="shared" si="150"/>
        <v>0.4</v>
      </c>
      <c r="N671" s="190">
        <f t="shared" si="150"/>
        <v>0.01</v>
      </c>
      <c r="O671" s="199" t="str">
        <f t="shared" si="150"/>
        <v>% reduction in cost</v>
      </c>
      <c r="P671" s="186" t="s">
        <v>1167</v>
      </c>
      <c r="Q671" s="184" t="s">
        <v>1094</v>
      </c>
      <c r="R671" s="191" t="s">
        <v>1095</v>
      </c>
      <c r="S671" s="205" t="s">
        <v>532</v>
      </c>
      <c r="T671" s="184"/>
      <c r="W671" s="182" t="str" cm="1">
        <f t="array" ref="W671">IFERROR(INDEX(A$761:A$954,MATCH(H671,A$761:A$954,0),0),"Save")</f>
        <v>Save</v>
      </c>
    </row>
    <row r="672" spans="1:23" hidden="1" x14ac:dyDescent="0.25">
      <c r="A672" s="189" t="str">
        <f t="shared" si="149"/>
        <v>Research and Development</v>
      </c>
      <c r="B672" s="189" t="str">
        <f t="shared" si="149"/>
        <v>Capital Cost Reduction</v>
      </c>
      <c r="C672" s="189" t="str">
        <f t="shared" si="149"/>
        <v>RnD Transportation Capital Cost Perc Reduction</v>
      </c>
      <c r="D672" s="184" t="s">
        <v>1168</v>
      </c>
      <c r="E672" s="184"/>
      <c r="F672" s="184" t="s">
        <v>1169</v>
      </c>
      <c r="G672" s="184"/>
      <c r="H672" s="43">
        <v>113</v>
      </c>
      <c r="I672" s="184" t="s">
        <v>310</v>
      </c>
      <c r="J672" s="189" t="str">
        <f t="shared" si="144"/>
        <v>R&amp;D Capital Cost Reductions</v>
      </c>
      <c r="K672" s="190" t="str">
        <f t="shared" si="150"/>
        <v>RnD transportation capital cost reduction</v>
      </c>
      <c r="L672" s="190">
        <f t="shared" si="150"/>
        <v>0</v>
      </c>
      <c r="M672" s="190">
        <f t="shared" si="150"/>
        <v>0.4</v>
      </c>
      <c r="N672" s="190">
        <f t="shared" si="150"/>
        <v>0.01</v>
      </c>
      <c r="O672" s="199" t="str">
        <f t="shared" si="150"/>
        <v>% reduction in cost</v>
      </c>
      <c r="P672" s="186" t="s">
        <v>1170</v>
      </c>
      <c r="Q672" s="184" t="s">
        <v>1094</v>
      </c>
      <c r="R672" s="191" t="s">
        <v>1095</v>
      </c>
      <c r="S672" s="205" t="s">
        <v>532</v>
      </c>
      <c r="T672" s="184"/>
      <c r="W672" s="182" t="str" cm="1">
        <f t="array" ref="W672">IFERROR(INDEX(A$761:A$954,MATCH(H672,A$761:A$954,0),0),"Save")</f>
        <v>Save</v>
      </c>
    </row>
    <row r="673" spans="1:23" hidden="1" x14ac:dyDescent="0.25">
      <c r="A673" s="189" t="str">
        <f t="shared" si="149"/>
        <v>Research and Development</v>
      </c>
      <c r="B673" s="189" t="str">
        <f t="shared" si="149"/>
        <v>Capital Cost Reduction</v>
      </c>
      <c r="C673" s="189" t="str">
        <f t="shared" si="149"/>
        <v>RnD Transportation Capital Cost Perc Reduction</v>
      </c>
      <c r="D673" s="184" t="s">
        <v>1171</v>
      </c>
      <c r="E673" s="184"/>
      <c r="F673" s="184" t="s">
        <v>1172</v>
      </c>
      <c r="G673" s="184"/>
      <c r="H673" s="43">
        <v>523</v>
      </c>
      <c r="I673" s="184" t="s">
        <v>310</v>
      </c>
      <c r="J673" s="189" t="str">
        <f t="shared" si="144"/>
        <v>R&amp;D Capital Cost Reductions</v>
      </c>
      <c r="K673" s="190" t="str">
        <f t="shared" si="150"/>
        <v>RnD transportation capital cost reduction</v>
      </c>
      <c r="L673" s="190">
        <f t="shared" si="150"/>
        <v>0</v>
      </c>
      <c r="M673" s="190">
        <f t="shared" si="150"/>
        <v>0.4</v>
      </c>
      <c r="N673" s="190">
        <f t="shared" si="150"/>
        <v>0.01</v>
      </c>
      <c r="O673" s="199" t="str">
        <f t="shared" si="150"/>
        <v>% reduction in cost</v>
      </c>
      <c r="P673" s="186" t="s">
        <v>1173</v>
      </c>
      <c r="Q673" s="184" t="s">
        <v>1094</v>
      </c>
      <c r="R673" s="191" t="s">
        <v>1095</v>
      </c>
      <c r="S673" s="205" t="s">
        <v>532</v>
      </c>
      <c r="T673" s="184"/>
      <c r="W673" s="182" t="str" cm="1">
        <f t="array" ref="W673">IFERROR(INDEX(A$761:A$954,MATCH(H673,A$761:A$954,0),0),"Save")</f>
        <v>Save</v>
      </c>
    </row>
    <row r="674" spans="1:23" s="182" customFormat="1" hidden="1" x14ac:dyDescent="0.25">
      <c r="A674" s="182" t="s">
        <v>1086</v>
      </c>
      <c r="B674" s="182" t="s">
        <v>1174</v>
      </c>
      <c r="C674" s="182" t="s">
        <v>1175</v>
      </c>
      <c r="D674" s="191"/>
      <c r="E674" s="191"/>
      <c r="F674" s="191"/>
      <c r="G674" s="191"/>
      <c r="H674" s="183">
        <v>525</v>
      </c>
      <c r="I674" s="191" t="s">
        <v>310</v>
      </c>
      <c r="J674" s="182" t="s">
        <v>1174</v>
      </c>
      <c r="K674" s="194" t="s">
        <v>1176</v>
      </c>
      <c r="L674" s="204">
        <v>0</v>
      </c>
      <c r="M674" s="204">
        <v>1</v>
      </c>
      <c r="N674" s="203">
        <v>0.01</v>
      </c>
      <c r="O674" s="184" t="s">
        <v>653</v>
      </c>
      <c r="P674" s="186" t="s">
        <v>1177</v>
      </c>
      <c r="Q674" s="191" t="s">
        <v>1178</v>
      </c>
      <c r="R674" s="191" t="s">
        <v>1179</v>
      </c>
      <c r="S674" s="212" t="s">
        <v>1180</v>
      </c>
      <c r="T674" s="191"/>
      <c r="W674" s="182" t="str" cm="1">
        <f t="array" ref="W674">IFERROR(INDEX(A$761:A$954,MATCH(H674,A$761:A$954,0),0),"Save")</f>
        <v>Save</v>
      </c>
    </row>
    <row r="675" spans="1:23" hidden="1" x14ac:dyDescent="0.25">
      <c r="A675" s="181" t="s">
        <v>1086</v>
      </c>
      <c r="B675" s="181" t="s">
        <v>1181</v>
      </c>
      <c r="C675" s="181" t="s">
        <v>1182</v>
      </c>
      <c r="D675" s="184" t="s">
        <v>493</v>
      </c>
      <c r="E675" s="184"/>
      <c r="F675" s="184" t="s">
        <v>1089</v>
      </c>
      <c r="G675" s="184"/>
      <c r="H675" s="43">
        <v>114</v>
      </c>
      <c r="I675" s="184" t="s">
        <v>310</v>
      </c>
      <c r="J675" s="181" t="s">
        <v>1183</v>
      </c>
      <c r="K675" s="181" t="s">
        <v>1184</v>
      </c>
      <c r="L675" s="204">
        <v>0</v>
      </c>
      <c r="M675" s="204">
        <v>0.4</v>
      </c>
      <c r="N675" s="203">
        <v>0.01</v>
      </c>
      <c r="O675" s="184" t="s">
        <v>1185</v>
      </c>
      <c r="P675" s="186" t="s">
        <v>1186</v>
      </c>
      <c r="Q675" s="184" t="s">
        <v>1094</v>
      </c>
      <c r="R675" s="191" t="s">
        <v>1095</v>
      </c>
      <c r="S675" s="205" t="s">
        <v>532</v>
      </c>
      <c r="T675" s="184"/>
      <c r="W675" s="182" t="str" cm="1">
        <f t="array" ref="W675">IFERROR(INDEX(A$761:A$954,MATCH(H675,A$761:A$954,0),0),"Save")</f>
        <v>Save</v>
      </c>
    </row>
    <row r="676" spans="1:23" hidden="1" x14ac:dyDescent="0.25">
      <c r="A676" s="189" t="str">
        <f t="shared" ref="A676:C680" si="151">A$675</f>
        <v>Research and Development</v>
      </c>
      <c r="B676" s="189" t="str">
        <f t="shared" si="151"/>
        <v>Fuel Use Reduction</v>
      </c>
      <c r="C676" s="189" t="str">
        <f t="shared" si="151"/>
        <v>RnD Building Fuel Use Perc Reduction</v>
      </c>
      <c r="D676" s="184" t="s">
        <v>501</v>
      </c>
      <c r="E676" s="184"/>
      <c r="F676" s="184" t="s">
        <v>1096</v>
      </c>
      <c r="G676" s="184"/>
      <c r="H676" s="43">
        <v>115</v>
      </c>
      <c r="I676" s="184" t="s">
        <v>310</v>
      </c>
      <c r="J676" s="189" t="str">
        <f t="shared" ref="J676:O676" si="152">J$675</f>
        <v>R&amp;D Fuel Use Reductions</v>
      </c>
      <c r="K676" s="190" t="str">
        <f t="shared" si="152"/>
        <v>RnD building fuel use reduction</v>
      </c>
      <c r="L676" s="190">
        <f t="shared" si="152"/>
        <v>0</v>
      </c>
      <c r="M676" s="190">
        <f t="shared" si="152"/>
        <v>0.4</v>
      </c>
      <c r="N676" s="190">
        <f t="shared" si="152"/>
        <v>0.01</v>
      </c>
      <c r="O676" s="199" t="str">
        <f t="shared" si="152"/>
        <v>% reduction in fuel use</v>
      </c>
      <c r="P676" s="186" t="s">
        <v>1187</v>
      </c>
      <c r="Q676" s="184" t="s">
        <v>1094</v>
      </c>
      <c r="R676" s="191" t="s">
        <v>1095</v>
      </c>
      <c r="S676" s="205" t="s">
        <v>532</v>
      </c>
      <c r="T676" s="184"/>
      <c r="W676" s="182" t="str" cm="1">
        <f t="array" ref="W676">IFERROR(INDEX(A$761:A$954,MATCH(H676,A$761:A$954,0),0),"Save")</f>
        <v>Save</v>
      </c>
    </row>
    <row r="677" spans="1:23" hidden="1" x14ac:dyDescent="0.25">
      <c r="A677" s="189" t="str">
        <f t="shared" si="151"/>
        <v>Research and Development</v>
      </c>
      <c r="B677" s="189" t="str">
        <f t="shared" si="151"/>
        <v>Fuel Use Reduction</v>
      </c>
      <c r="C677" s="189" t="str">
        <f t="shared" si="151"/>
        <v>RnD Building Fuel Use Perc Reduction</v>
      </c>
      <c r="D677" s="184" t="s">
        <v>523</v>
      </c>
      <c r="E677" s="184"/>
      <c r="F677" s="184" t="s">
        <v>1098</v>
      </c>
      <c r="G677" s="184"/>
      <c r="H677" s="43">
        <v>750</v>
      </c>
      <c r="I677" s="184" t="s">
        <v>332</v>
      </c>
      <c r="J677" s="189" t="str">
        <f t="shared" ref="J677:K680" si="153">J$675</f>
        <v>R&amp;D Fuel Use Reductions</v>
      </c>
      <c r="K677" s="190" t="str">
        <f t="shared" si="153"/>
        <v>RnD building fuel use reduction</v>
      </c>
      <c r="L677" s="190"/>
      <c r="M677" s="190"/>
      <c r="N677" s="190"/>
      <c r="O677" s="199"/>
      <c r="P677" s="186"/>
      <c r="Q677" s="184"/>
      <c r="R677" s="191"/>
      <c r="S677" s="205"/>
      <c r="T677" s="184"/>
      <c r="W677" s="182" t="str" cm="1">
        <f t="array" ref="W677">IFERROR(INDEX(A$761:A$954,MATCH(H677,A$761:A$954,0),0),"Save")</f>
        <v>Save</v>
      </c>
    </row>
    <row r="678" spans="1:23" hidden="1" x14ac:dyDescent="0.25">
      <c r="A678" s="189" t="str">
        <f t="shared" si="151"/>
        <v>Research and Development</v>
      </c>
      <c r="B678" s="189" t="str">
        <f t="shared" si="151"/>
        <v>Fuel Use Reduction</v>
      </c>
      <c r="C678" s="189" t="str">
        <f t="shared" si="151"/>
        <v>RnD Building Fuel Use Perc Reduction</v>
      </c>
      <c r="D678" s="184" t="s">
        <v>503</v>
      </c>
      <c r="E678" s="184"/>
      <c r="F678" s="184" t="s">
        <v>1100</v>
      </c>
      <c r="G678" s="184"/>
      <c r="H678" s="43">
        <v>117</v>
      </c>
      <c r="I678" s="184" t="s">
        <v>310</v>
      </c>
      <c r="J678" s="189" t="str">
        <f t="shared" si="153"/>
        <v>R&amp;D Fuel Use Reductions</v>
      </c>
      <c r="K678" s="190" t="str">
        <f t="shared" si="153"/>
        <v>RnD building fuel use reduction</v>
      </c>
      <c r="L678" s="190">
        <f t="shared" ref="L678:O680" si="154">L$675</f>
        <v>0</v>
      </c>
      <c r="M678" s="190">
        <f t="shared" si="154"/>
        <v>0.4</v>
      </c>
      <c r="N678" s="190">
        <f t="shared" si="154"/>
        <v>0.01</v>
      </c>
      <c r="O678" s="199" t="str">
        <f t="shared" si="154"/>
        <v>% reduction in fuel use</v>
      </c>
      <c r="P678" s="186" t="s">
        <v>1188</v>
      </c>
      <c r="Q678" s="184" t="s">
        <v>1094</v>
      </c>
      <c r="R678" s="191" t="s">
        <v>1095</v>
      </c>
      <c r="S678" s="205" t="s">
        <v>532</v>
      </c>
      <c r="T678" s="184"/>
      <c r="W678" s="182" t="str" cm="1">
        <f t="array" ref="W678">IFERROR(INDEX(A$761:A$954,MATCH(H678,A$761:A$954,0),0),"Save")</f>
        <v>Save</v>
      </c>
    </row>
    <row r="679" spans="1:23" hidden="1" x14ac:dyDescent="0.25">
      <c r="A679" s="189" t="str">
        <f t="shared" si="151"/>
        <v>Research and Development</v>
      </c>
      <c r="B679" s="189" t="str">
        <f t="shared" si="151"/>
        <v>Fuel Use Reduction</v>
      </c>
      <c r="C679" s="189" t="str">
        <f t="shared" si="151"/>
        <v>RnD Building Fuel Use Perc Reduction</v>
      </c>
      <c r="D679" s="184" t="s">
        <v>505</v>
      </c>
      <c r="E679" s="184"/>
      <c r="F679" s="184" t="s">
        <v>1102</v>
      </c>
      <c r="G679" s="184"/>
      <c r="H679" s="43">
        <v>118</v>
      </c>
      <c r="I679" s="184" t="s">
        <v>310</v>
      </c>
      <c r="J679" s="189" t="str">
        <f t="shared" si="153"/>
        <v>R&amp;D Fuel Use Reductions</v>
      </c>
      <c r="K679" s="190" t="str">
        <f t="shared" si="153"/>
        <v>RnD building fuel use reduction</v>
      </c>
      <c r="L679" s="190">
        <f t="shared" si="154"/>
        <v>0</v>
      </c>
      <c r="M679" s="190">
        <f t="shared" si="154"/>
        <v>0.4</v>
      </c>
      <c r="N679" s="190">
        <f t="shared" si="154"/>
        <v>0.01</v>
      </c>
      <c r="O679" s="199" t="str">
        <f t="shared" si="154"/>
        <v>% reduction in fuel use</v>
      </c>
      <c r="P679" s="186" t="s">
        <v>1189</v>
      </c>
      <c r="Q679" s="184" t="s">
        <v>1094</v>
      </c>
      <c r="R679" s="191" t="s">
        <v>1095</v>
      </c>
      <c r="S679" s="205" t="s">
        <v>532</v>
      </c>
      <c r="T679" s="184"/>
      <c r="W679" s="182" t="str" cm="1">
        <f t="array" ref="W679">IFERROR(INDEX(A$761:A$954,MATCH(H679,A$761:A$954,0),0),"Save")</f>
        <v>Save</v>
      </c>
    </row>
    <row r="680" spans="1:23" hidden="1" x14ac:dyDescent="0.25">
      <c r="A680" s="189" t="str">
        <f t="shared" si="151"/>
        <v>Research and Development</v>
      </c>
      <c r="B680" s="189" t="str">
        <f t="shared" si="151"/>
        <v>Fuel Use Reduction</v>
      </c>
      <c r="C680" s="189" t="str">
        <f t="shared" si="151"/>
        <v>RnD Building Fuel Use Perc Reduction</v>
      </c>
      <c r="D680" s="184" t="s">
        <v>507</v>
      </c>
      <c r="E680" s="184"/>
      <c r="F680" s="184" t="s">
        <v>1104</v>
      </c>
      <c r="G680" s="184"/>
      <c r="H680" s="43">
        <v>119</v>
      </c>
      <c r="I680" s="184" t="s">
        <v>310</v>
      </c>
      <c r="J680" s="189" t="str">
        <f t="shared" si="153"/>
        <v>R&amp;D Fuel Use Reductions</v>
      </c>
      <c r="K680" s="190" t="str">
        <f t="shared" si="153"/>
        <v>RnD building fuel use reduction</v>
      </c>
      <c r="L680" s="190">
        <f t="shared" si="154"/>
        <v>0</v>
      </c>
      <c r="M680" s="190">
        <f t="shared" si="154"/>
        <v>0.4</v>
      </c>
      <c r="N680" s="190">
        <f t="shared" si="154"/>
        <v>0.01</v>
      </c>
      <c r="O680" s="199" t="str">
        <f t="shared" si="154"/>
        <v>% reduction in fuel use</v>
      </c>
      <c r="P680" s="186" t="s">
        <v>1190</v>
      </c>
      <c r="Q680" s="184" t="s">
        <v>1094</v>
      </c>
      <c r="R680" s="191" t="s">
        <v>1095</v>
      </c>
      <c r="S680" s="205" t="s">
        <v>532</v>
      </c>
      <c r="T680" s="184"/>
      <c r="W680" s="182" t="str" cm="1">
        <f t="array" ref="W680">IFERROR(INDEX(A$761:A$954,MATCH(H680,A$761:A$954,0),0),"Save")</f>
        <v>Save</v>
      </c>
    </row>
    <row r="681" spans="1:23" hidden="1" x14ac:dyDescent="0.25">
      <c r="A681" s="181" t="s">
        <v>1086</v>
      </c>
      <c r="B681" s="189" t="str">
        <f>B$675</f>
        <v>Fuel Use Reduction</v>
      </c>
      <c r="C681" s="181" t="s">
        <v>1191</v>
      </c>
      <c r="D681" s="184"/>
      <c r="E681" s="184"/>
      <c r="F681" s="184" t="s">
        <v>619</v>
      </c>
      <c r="G681" s="184"/>
      <c r="H681" s="43">
        <v>120</v>
      </c>
      <c r="I681" s="184" t="s">
        <v>310</v>
      </c>
      <c r="J681" s="189" t="str">
        <f t="shared" ref="J681:J707" si="155">J$675</f>
        <v>R&amp;D Fuel Use Reductions</v>
      </c>
      <c r="K681" s="181" t="s">
        <v>1192</v>
      </c>
      <c r="L681" s="204">
        <v>0</v>
      </c>
      <c r="M681" s="204">
        <v>0.4</v>
      </c>
      <c r="N681" s="203">
        <v>0.01</v>
      </c>
      <c r="O681" s="184" t="s">
        <v>1185</v>
      </c>
      <c r="P681" s="186" t="s">
        <v>1193</v>
      </c>
      <c r="Q681" s="184" t="s">
        <v>1094</v>
      </c>
      <c r="R681" s="191" t="s">
        <v>1095</v>
      </c>
      <c r="S681" s="205" t="s">
        <v>532</v>
      </c>
      <c r="T681" s="184"/>
      <c r="W681" s="182" t="str" cm="1">
        <f t="array" ref="W681">IFERROR(INDEX(A$761:A$954,MATCH(H681,A$761:A$954,0),0),"Save")</f>
        <v>Save</v>
      </c>
    </row>
    <row r="682" spans="1:23" hidden="1" x14ac:dyDescent="0.25">
      <c r="A682" s="181" t="s">
        <v>1086</v>
      </c>
      <c r="B682" s="189" t="str">
        <f>B$675</f>
        <v>Fuel Use Reduction</v>
      </c>
      <c r="C682" s="181" t="s">
        <v>1194</v>
      </c>
      <c r="D682" s="184" t="s">
        <v>578</v>
      </c>
      <c r="E682" s="184"/>
      <c r="F682" s="191" t="s">
        <v>1110</v>
      </c>
      <c r="G682" s="184"/>
      <c r="H682" s="43">
        <v>121</v>
      </c>
      <c r="I682" s="184" t="s">
        <v>310</v>
      </c>
      <c r="J682" s="189" t="str">
        <f t="shared" si="155"/>
        <v>R&amp;D Fuel Use Reductions</v>
      </c>
      <c r="K682" s="181" t="s">
        <v>1195</v>
      </c>
      <c r="L682" s="204">
        <v>0</v>
      </c>
      <c r="M682" s="204">
        <v>0.4</v>
      </c>
      <c r="N682" s="203">
        <v>0.01</v>
      </c>
      <c r="O682" s="184" t="s">
        <v>1185</v>
      </c>
      <c r="P682" s="186" t="s">
        <v>1196</v>
      </c>
      <c r="Q682" s="184" t="s">
        <v>1094</v>
      </c>
      <c r="R682" s="191" t="s">
        <v>1095</v>
      </c>
      <c r="S682" s="205" t="s">
        <v>532</v>
      </c>
      <c r="T682" s="184"/>
      <c r="W682" s="182" t="str" cm="1">
        <f t="array" ref="W682">IFERROR(INDEX(A$761:A$954,MATCH(H682,A$761:A$954,0),0),"Save")</f>
        <v>Save</v>
      </c>
    </row>
    <row r="683" spans="1:23" hidden="1" x14ac:dyDescent="0.25">
      <c r="A683" s="189" t="str">
        <f t="shared" ref="A683:C692" si="156">A$682</f>
        <v>Research and Development</v>
      </c>
      <c r="B683" s="189" t="str">
        <f t="shared" si="156"/>
        <v>Fuel Use Reduction</v>
      </c>
      <c r="C683" s="189" t="str">
        <f t="shared" si="156"/>
        <v>RnD Electricity Fuel Use Perc Reduction</v>
      </c>
      <c r="D683" s="191" t="s">
        <v>585</v>
      </c>
      <c r="E683" s="199"/>
      <c r="F683" s="191" t="s">
        <v>1113</v>
      </c>
      <c r="G683" s="184"/>
      <c r="H683" s="43">
        <v>122</v>
      </c>
      <c r="I683" s="184" t="s">
        <v>310</v>
      </c>
      <c r="J683" s="189" t="str">
        <f t="shared" si="155"/>
        <v>R&amp;D Fuel Use Reductions</v>
      </c>
      <c r="K683" s="190" t="str">
        <f t="shared" ref="K683:O684" si="157">K$682</f>
        <v>RnD electricity fuel use reduction</v>
      </c>
      <c r="L683" s="190">
        <f t="shared" si="157"/>
        <v>0</v>
      </c>
      <c r="M683" s="190">
        <f t="shared" si="157"/>
        <v>0.4</v>
      </c>
      <c r="N683" s="190">
        <f t="shared" si="157"/>
        <v>0.01</v>
      </c>
      <c r="O683" s="199" t="str">
        <f t="shared" si="157"/>
        <v>% reduction in fuel use</v>
      </c>
      <c r="P683" s="186" t="s">
        <v>1197</v>
      </c>
      <c r="Q683" s="184" t="s">
        <v>1094</v>
      </c>
      <c r="R683" s="191" t="s">
        <v>1095</v>
      </c>
      <c r="S683" s="205" t="s">
        <v>532</v>
      </c>
      <c r="T683" s="184"/>
      <c r="W683" s="182" t="str" cm="1">
        <f t="array" ref="W683">IFERROR(INDEX(A$761:A$954,MATCH(H683,A$761:A$954,0),0),"Save")</f>
        <v>Save</v>
      </c>
    </row>
    <row r="684" spans="1:23" hidden="1" x14ac:dyDescent="0.25">
      <c r="A684" s="189" t="str">
        <f t="shared" si="156"/>
        <v>Research and Development</v>
      </c>
      <c r="B684" s="189" t="str">
        <f t="shared" si="156"/>
        <v>Fuel Use Reduction</v>
      </c>
      <c r="C684" s="189" t="str">
        <f t="shared" si="156"/>
        <v>RnD Electricity Fuel Use Perc Reduction</v>
      </c>
      <c r="D684" s="191" t="s">
        <v>588</v>
      </c>
      <c r="E684" s="199"/>
      <c r="F684" s="191" t="s">
        <v>1115</v>
      </c>
      <c r="G684" s="184"/>
      <c r="H684" s="43">
        <v>123</v>
      </c>
      <c r="I684" s="184" t="s">
        <v>310</v>
      </c>
      <c r="J684" s="189" t="str">
        <f t="shared" si="155"/>
        <v>R&amp;D Fuel Use Reductions</v>
      </c>
      <c r="K684" s="190" t="str">
        <f t="shared" si="157"/>
        <v>RnD electricity fuel use reduction</v>
      </c>
      <c r="L684" s="190">
        <f t="shared" si="157"/>
        <v>0</v>
      </c>
      <c r="M684" s="190">
        <f t="shared" si="157"/>
        <v>0.4</v>
      </c>
      <c r="N684" s="190">
        <f t="shared" si="157"/>
        <v>0.01</v>
      </c>
      <c r="O684" s="199" t="str">
        <f t="shared" si="157"/>
        <v>% reduction in fuel use</v>
      </c>
      <c r="P684" s="186" t="s">
        <v>1198</v>
      </c>
      <c r="Q684" s="184" t="s">
        <v>1094</v>
      </c>
      <c r="R684" s="191" t="s">
        <v>1095</v>
      </c>
      <c r="S684" s="205" t="s">
        <v>532</v>
      </c>
      <c r="T684" s="184"/>
      <c r="W684" s="182" t="str" cm="1">
        <f t="array" ref="W684">IFERROR(INDEX(A$761:A$954,MATCH(H684,A$761:A$954,0),0),"Save")</f>
        <v>Save</v>
      </c>
    </row>
    <row r="685" spans="1:23" hidden="1" x14ac:dyDescent="0.25">
      <c r="A685" s="189" t="str">
        <f t="shared" si="156"/>
        <v>Research and Development</v>
      </c>
      <c r="B685" s="189" t="str">
        <f t="shared" si="156"/>
        <v>Fuel Use Reduction</v>
      </c>
      <c r="C685" s="189" t="str">
        <f t="shared" si="156"/>
        <v>RnD Electricity Fuel Use Perc Reduction</v>
      </c>
      <c r="D685" s="191" t="s">
        <v>591</v>
      </c>
      <c r="E685" s="199"/>
      <c r="F685" s="191" t="s">
        <v>1117</v>
      </c>
      <c r="G685" s="184"/>
      <c r="H685" s="43">
        <v>751</v>
      </c>
      <c r="I685" s="184" t="s">
        <v>332</v>
      </c>
      <c r="J685" s="189" t="str">
        <f t="shared" si="155"/>
        <v>R&amp;D Fuel Use Reductions</v>
      </c>
      <c r="K685" s="190" t="str">
        <f t="shared" ref="K685:K692" si="158">K$682</f>
        <v>RnD electricity fuel use reduction</v>
      </c>
      <c r="L685" s="190"/>
      <c r="M685" s="190"/>
      <c r="N685" s="190"/>
      <c r="O685" s="199"/>
      <c r="P685" s="186"/>
      <c r="Q685" s="184"/>
      <c r="R685" s="191"/>
      <c r="S685" s="205"/>
      <c r="T685" s="184"/>
      <c r="W685" s="182" t="str" cm="1">
        <f t="array" ref="W685">IFERROR(INDEX(A$761:A$954,MATCH(H685,A$761:A$954,0),0),"Save")</f>
        <v>Save</v>
      </c>
    </row>
    <row r="686" spans="1:23" hidden="1" x14ac:dyDescent="0.25">
      <c r="A686" s="189" t="str">
        <f t="shared" si="156"/>
        <v>Research and Development</v>
      </c>
      <c r="B686" s="189" t="str">
        <f t="shared" si="156"/>
        <v>Fuel Use Reduction</v>
      </c>
      <c r="C686" s="189" t="str">
        <f t="shared" si="156"/>
        <v>RnD Electricity Fuel Use Perc Reduction</v>
      </c>
      <c r="D686" s="191" t="s">
        <v>594</v>
      </c>
      <c r="E686" s="199"/>
      <c r="F686" s="191" t="s">
        <v>1119</v>
      </c>
      <c r="G686" s="184"/>
      <c r="H686" s="43">
        <v>752</v>
      </c>
      <c r="I686" s="184" t="s">
        <v>332</v>
      </c>
      <c r="J686" s="189" t="str">
        <f t="shared" si="155"/>
        <v>R&amp;D Fuel Use Reductions</v>
      </c>
      <c r="K686" s="190" t="str">
        <f t="shared" si="158"/>
        <v>RnD electricity fuel use reduction</v>
      </c>
      <c r="L686" s="190"/>
      <c r="M686" s="190"/>
      <c r="N686" s="190"/>
      <c r="O686" s="199"/>
      <c r="P686" s="186"/>
      <c r="Q686" s="184"/>
      <c r="R686" s="191"/>
      <c r="S686" s="205"/>
      <c r="T686" s="184"/>
      <c r="W686" s="182" t="str" cm="1">
        <f t="array" ref="W686">IFERROR(INDEX(A$761:A$954,MATCH(H686,A$761:A$954,0),0),"Save")</f>
        <v>Save</v>
      </c>
    </row>
    <row r="687" spans="1:23" hidden="1" x14ac:dyDescent="0.25">
      <c r="A687" s="189" t="str">
        <f t="shared" si="156"/>
        <v>Research and Development</v>
      </c>
      <c r="B687" s="189" t="str">
        <f t="shared" si="156"/>
        <v>Fuel Use Reduction</v>
      </c>
      <c r="C687" s="189" t="str">
        <f t="shared" si="156"/>
        <v>RnD Electricity Fuel Use Perc Reduction</v>
      </c>
      <c r="D687" s="191" t="s">
        <v>596</v>
      </c>
      <c r="E687" s="199"/>
      <c r="F687" s="191" t="s">
        <v>1121</v>
      </c>
      <c r="G687" s="184"/>
      <c r="H687" s="43">
        <v>753</v>
      </c>
      <c r="I687" s="184" t="s">
        <v>332</v>
      </c>
      <c r="J687" s="189" t="str">
        <f t="shared" si="155"/>
        <v>R&amp;D Fuel Use Reductions</v>
      </c>
      <c r="K687" s="190" t="str">
        <f t="shared" si="158"/>
        <v>RnD electricity fuel use reduction</v>
      </c>
      <c r="L687" s="190"/>
      <c r="M687" s="190"/>
      <c r="N687" s="190"/>
      <c r="O687" s="199"/>
      <c r="P687" s="186"/>
      <c r="Q687" s="184"/>
      <c r="R687" s="191"/>
      <c r="S687" s="205"/>
      <c r="T687" s="184"/>
      <c r="W687" s="182" t="str" cm="1">
        <f t="array" ref="W687">IFERROR(INDEX(A$761:A$954,MATCH(H687,A$761:A$954,0),0),"Save")</f>
        <v>Save</v>
      </c>
    </row>
    <row r="688" spans="1:23" hidden="1" x14ac:dyDescent="0.25">
      <c r="A688" s="189" t="str">
        <f t="shared" si="156"/>
        <v>Research and Development</v>
      </c>
      <c r="B688" s="189" t="str">
        <f t="shared" si="156"/>
        <v>Fuel Use Reduction</v>
      </c>
      <c r="C688" s="189" t="str">
        <f t="shared" si="156"/>
        <v>RnD Electricity Fuel Use Perc Reduction</v>
      </c>
      <c r="D688" s="191" t="s">
        <v>598</v>
      </c>
      <c r="E688" s="199"/>
      <c r="F688" s="191" t="s">
        <v>1123</v>
      </c>
      <c r="G688" s="184"/>
      <c r="H688" s="43">
        <v>754</v>
      </c>
      <c r="I688" s="184" t="s">
        <v>332</v>
      </c>
      <c r="J688" s="189" t="str">
        <f t="shared" si="155"/>
        <v>R&amp;D Fuel Use Reductions</v>
      </c>
      <c r="K688" s="190" t="str">
        <f t="shared" si="158"/>
        <v>RnD electricity fuel use reduction</v>
      </c>
      <c r="L688" s="190"/>
      <c r="M688" s="190"/>
      <c r="N688" s="190"/>
      <c r="O688" s="199"/>
      <c r="P688" s="186"/>
      <c r="Q688" s="184"/>
      <c r="R688" s="191"/>
      <c r="S688" s="205"/>
      <c r="T688" s="184"/>
      <c r="W688" s="182" t="str" cm="1">
        <f t="array" ref="W688">IFERROR(INDEX(A$761:A$954,MATCH(H688,A$761:A$954,0),0),"Save")</f>
        <v>Save</v>
      </c>
    </row>
    <row r="689" spans="1:23" hidden="1" x14ac:dyDescent="0.25">
      <c r="A689" s="189" t="str">
        <f t="shared" si="156"/>
        <v>Research and Development</v>
      </c>
      <c r="B689" s="189" t="str">
        <f t="shared" si="156"/>
        <v>Fuel Use Reduction</v>
      </c>
      <c r="C689" s="189" t="str">
        <f t="shared" si="156"/>
        <v>RnD Electricity Fuel Use Perc Reduction</v>
      </c>
      <c r="D689" s="191" t="s">
        <v>600</v>
      </c>
      <c r="E689" s="199"/>
      <c r="F689" s="191" t="s">
        <v>1125</v>
      </c>
      <c r="G689" s="184"/>
      <c r="H689" s="43">
        <v>124</v>
      </c>
      <c r="I689" s="184" t="s">
        <v>310</v>
      </c>
      <c r="J689" s="189" t="str">
        <f t="shared" si="155"/>
        <v>R&amp;D Fuel Use Reductions</v>
      </c>
      <c r="K689" s="190" t="str">
        <f t="shared" si="158"/>
        <v>RnD electricity fuel use reduction</v>
      </c>
      <c r="L689" s="190">
        <f t="shared" ref="L689:O691" si="159">L$682</f>
        <v>0</v>
      </c>
      <c r="M689" s="190">
        <f t="shared" si="159"/>
        <v>0.4</v>
      </c>
      <c r="N689" s="190">
        <f t="shared" si="159"/>
        <v>0.01</v>
      </c>
      <c r="O689" s="199" t="str">
        <f t="shared" si="159"/>
        <v>% reduction in fuel use</v>
      </c>
      <c r="P689" s="186" t="s">
        <v>1199</v>
      </c>
      <c r="Q689" s="184" t="s">
        <v>1094</v>
      </c>
      <c r="R689" s="191" t="s">
        <v>1095</v>
      </c>
      <c r="S689" s="205" t="s">
        <v>532</v>
      </c>
      <c r="T689" s="184"/>
      <c r="W689" s="182" t="str" cm="1">
        <f t="array" ref="W689">IFERROR(INDEX(A$761:A$954,MATCH(H689,A$761:A$954,0),0),"Save")</f>
        <v>Save</v>
      </c>
    </row>
    <row r="690" spans="1:23" hidden="1" x14ac:dyDescent="0.25">
      <c r="A690" s="189" t="str">
        <f t="shared" si="156"/>
        <v>Research and Development</v>
      </c>
      <c r="B690" s="189" t="str">
        <f t="shared" si="156"/>
        <v>Fuel Use Reduction</v>
      </c>
      <c r="C690" s="189" t="str">
        <f t="shared" si="156"/>
        <v>RnD Electricity Fuel Use Perc Reduction</v>
      </c>
      <c r="D690" s="191" t="s">
        <v>606</v>
      </c>
      <c r="E690" s="199"/>
      <c r="F690" s="191" t="s">
        <v>1127</v>
      </c>
      <c r="G690" s="184"/>
      <c r="H690" s="43">
        <v>193</v>
      </c>
      <c r="I690" s="184" t="s">
        <v>310</v>
      </c>
      <c r="J690" s="189" t="str">
        <f t="shared" si="155"/>
        <v>R&amp;D Fuel Use Reductions</v>
      </c>
      <c r="K690" s="190" t="str">
        <f t="shared" si="158"/>
        <v>RnD electricity fuel use reduction</v>
      </c>
      <c r="L690" s="190">
        <f t="shared" si="159"/>
        <v>0</v>
      </c>
      <c r="M690" s="190">
        <f t="shared" si="159"/>
        <v>0.4</v>
      </c>
      <c r="N690" s="190">
        <f t="shared" si="159"/>
        <v>0.01</v>
      </c>
      <c r="O690" s="199" t="str">
        <f t="shared" si="159"/>
        <v>% reduction in fuel use</v>
      </c>
      <c r="P690" s="186" t="s">
        <v>1200</v>
      </c>
      <c r="Q690" s="184" t="s">
        <v>1094</v>
      </c>
      <c r="R690" s="191" t="s">
        <v>1095</v>
      </c>
      <c r="S690" s="205" t="s">
        <v>532</v>
      </c>
      <c r="T690" s="184"/>
      <c r="W690" s="182" t="str" cm="1">
        <f t="array" ref="W690">IFERROR(INDEX(A$761:A$954,MATCH(H690,A$761:A$954,0),0),"Save")</f>
        <v>Save</v>
      </c>
    </row>
    <row r="691" spans="1:23" hidden="1" x14ac:dyDescent="0.25">
      <c r="A691" s="189" t="str">
        <f t="shared" si="156"/>
        <v>Research and Development</v>
      </c>
      <c r="B691" s="189" t="str">
        <f t="shared" si="156"/>
        <v>Fuel Use Reduction</v>
      </c>
      <c r="C691" s="189" t="str">
        <f t="shared" si="156"/>
        <v>RnD Electricity Fuel Use Perc Reduction</v>
      </c>
      <c r="D691" s="191" t="s">
        <v>608</v>
      </c>
      <c r="E691" s="199"/>
      <c r="F691" s="191" t="s">
        <v>1129</v>
      </c>
      <c r="G691" s="184"/>
      <c r="H691" s="43">
        <v>181</v>
      </c>
      <c r="I691" s="184" t="s">
        <v>310</v>
      </c>
      <c r="J691" s="189" t="str">
        <f t="shared" si="155"/>
        <v>R&amp;D Fuel Use Reductions</v>
      </c>
      <c r="K691" s="190" t="str">
        <f t="shared" si="158"/>
        <v>RnD electricity fuel use reduction</v>
      </c>
      <c r="L691" s="190">
        <f t="shared" si="159"/>
        <v>0</v>
      </c>
      <c r="M691" s="190">
        <f t="shared" si="159"/>
        <v>0.4</v>
      </c>
      <c r="N691" s="190">
        <f t="shared" si="159"/>
        <v>0.01</v>
      </c>
      <c r="O691" s="199" t="str">
        <f t="shared" si="159"/>
        <v>% reduction in fuel use</v>
      </c>
      <c r="P691" s="186" t="s">
        <v>1201</v>
      </c>
      <c r="Q691" s="184" t="s">
        <v>1094</v>
      </c>
      <c r="R691" s="191" t="s">
        <v>1095</v>
      </c>
      <c r="S691" s="205" t="s">
        <v>532</v>
      </c>
      <c r="T691" s="184"/>
      <c r="W691" s="182" t="str" cm="1">
        <f t="array" ref="W691">IFERROR(INDEX(A$761:A$954,MATCH(H691,A$761:A$954,0),0),"Save")</f>
        <v>Save</v>
      </c>
    </row>
    <row r="692" spans="1:23" hidden="1" x14ac:dyDescent="0.25">
      <c r="A692" s="189" t="str">
        <f t="shared" si="156"/>
        <v>Research and Development</v>
      </c>
      <c r="B692" s="189" t="str">
        <f t="shared" si="156"/>
        <v>Fuel Use Reduction</v>
      </c>
      <c r="C692" s="189" t="str">
        <f t="shared" si="156"/>
        <v>RnD Electricity Fuel Use Perc Reduction</v>
      </c>
      <c r="D692" s="191" t="s">
        <v>611</v>
      </c>
      <c r="E692" s="199"/>
      <c r="F692" s="191" t="s">
        <v>1131</v>
      </c>
      <c r="G692" s="184"/>
      <c r="H692" s="43">
        <v>755</v>
      </c>
      <c r="I692" s="184" t="s">
        <v>332</v>
      </c>
      <c r="J692" s="189" t="str">
        <f t="shared" si="155"/>
        <v>R&amp;D Fuel Use Reductions</v>
      </c>
      <c r="K692" s="190" t="str">
        <f t="shared" si="158"/>
        <v>RnD electricity fuel use reduction</v>
      </c>
      <c r="L692" s="190"/>
      <c r="M692" s="190"/>
      <c r="N692" s="190"/>
      <c r="O692" s="199"/>
      <c r="P692" s="186"/>
      <c r="Q692" s="184"/>
      <c r="R692" s="191"/>
      <c r="S692" s="205"/>
      <c r="T692" s="184"/>
      <c r="W692" s="182" t="str" cm="1">
        <f t="array" ref="W692">IFERROR(INDEX(A$761:A$954,MATCH(H692,A$761:A$954,0),0),"Save")</f>
        <v>Save</v>
      </c>
    </row>
    <row r="693" spans="1:23" x14ac:dyDescent="0.25">
      <c r="A693" s="181" t="s">
        <v>1086</v>
      </c>
      <c r="B693" s="189" t="str">
        <f>B$682</f>
        <v>Fuel Use Reduction</v>
      </c>
      <c r="C693" s="181" t="s">
        <v>1202</v>
      </c>
      <c r="D693" s="184" t="s">
        <v>755</v>
      </c>
      <c r="E693" s="184"/>
      <c r="F693" s="191" t="s">
        <v>1134</v>
      </c>
      <c r="G693" s="184"/>
      <c r="H693" s="43">
        <v>125</v>
      </c>
      <c r="I693" s="184" t="s">
        <v>310</v>
      </c>
      <c r="J693" s="189" t="str">
        <f t="shared" si="155"/>
        <v>R&amp;D Fuel Use Reductions</v>
      </c>
      <c r="K693" s="181" t="s">
        <v>1203</v>
      </c>
      <c r="L693" s="204">
        <v>0</v>
      </c>
      <c r="M693" s="204">
        <v>0.4</v>
      </c>
      <c r="N693" s="203">
        <v>0.01</v>
      </c>
      <c r="O693" s="184" t="s">
        <v>1185</v>
      </c>
      <c r="P693" s="186" t="s">
        <v>1204</v>
      </c>
      <c r="Q693" s="184" t="s">
        <v>1094</v>
      </c>
      <c r="R693" s="191" t="s">
        <v>1095</v>
      </c>
      <c r="S693" s="205" t="s">
        <v>532</v>
      </c>
      <c r="T693" s="184"/>
      <c r="W693" s="182" cm="1">
        <f t="array" ref="W693">IFERROR(INDEX(A$761:A$954,MATCH(H693,A$761:A$954,0),0),"Save")</f>
        <v>125</v>
      </c>
    </row>
    <row r="694" spans="1:23" x14ac:dyDescent="0.25">
      <c r="A694" s="189" t="str">
        <f t="shared" ref="A694:C700" si="160">A$693</f>
        <v>Research and Development</v>
      </c>
      <c r="B694" s="189" t="str">
        <f t="shared" si="160"/>
        <v>Fuel Use Reduction</v>
      </c>
      <c r="C694" s="189" t="str">
        <f t="shared" si="160"/>
        <v>RnD Industry Fuel Use Perc Reduction</v>
      </c>
      <c r="D694" s="191" t="s">
        <v>764</v>
      </c>
      <c r="E694" s="184"/>
      <c r="F694" s="191" t="s">
        <v>1137</v>
      </c>
      <c r="G694" s="184"/>
      <c r="H694" s="43">
        <v>126</v>
      </c>
      <c r="I694" s="184" t="s">
        <v>310</v>
      </c>
      <c r="J694" s="189" t="str">
        <f t="shared" si="155"/>
        <v>R&amp;D Fuel Use Reductions</v>
      </c>
      <c r="K694" s="190" t="str">
        <f t="shared" ref="K694:O700" si="161">K$693</f>
        <v>RnD industry fuel use reduction</v>
      </c>
      <c r="L694" s="190">
        <f t="shared" si="161"/>
        <v>0</v>
      </c>
      <c r="M694" s="190">
        <f t="shared" si="161"/>
        <v>0.4</v>
      </c>
      <c r="N694" s="190">
        <f t="shared" si="161"/>
        <v>0.01</v>
      </c>
      <c r="O694" s="199" t="str">
        <f t="shared" si="161"/>
        <v>% reduction in fuel use</v>
      </c>
      <c r="P694" s="186" t="s">
        <v>1205</v>
      </c>
      <c r="Q694" s="184" t="s">
        <v>1094</v>
      </c>
      <c r="R694" s="191" t="s">
        <v>1095</v>
      </c>
      <c r="S694" s="205" t="s">
        <v>532</v>
      </c>
      <c r="T694" s="184"/>
      <c r="W694" s="182" cm="1">
        <f t="array" ref="W694">IFERROR(INDEX(A$761:A$954,MATCH(H694,A$761:A$954,0),0),"Save")</f>
        <v>126</v>
      </c>
    </row>
    <row r="695" spans="1:23" x14ac:dyDescent="0.25">
      <c r="A695" s="189" t="str">
        <f t="shared" si="160"/>
        <v>Research and Development</v>
      </c>
      <c r="B695" s="189" t="str">
        <f t="shared" si="160"/>
        <v>Fuel Use Reduction</v>
      </c>
      <c r="C695" s="189" t="str">
        <f t="shared" si="160"/>
        <v>RnD Industry Fuel Use Perc Reduction</v>
      </c>
      <c r="D695" s="191" t="s">
        <v>766</v>
      </c>
      <c r="E695" s="184"/>
      <c r="F695" s="191" t="s">
        <v>1139</v>
      </c>
      <c r="G695" s="184"/>
      <c r="H695" s="43">
        <v>127</v>
      </c>
      <c r="I695" s="184" t="s">
        <v>310</v>
      </c>
      <c r="J695" s="189" t="str">
        <f t="shared" si="155"/>
        <v>R&amp;D Fuel Use Reductions</v>
      </c>
      <c r="K695" s="190" t="str">
        <f t="shared" si="161"/>
        <v>RnD industry fuel use reduction</v>
      </c>
      <c r="L695" s="190">
        <f t="shared" si="161"/>
        <v>0</v>
      </c>
      <c r="M695" s="190">
        <f t="shared" si="161"/>
        <v>0.4</v>
      </c>
      <c r="N695" s="190">
        <f t="shared" si="161"/>
        <v>0.01</v>
      </c>
      <c r="O695" s="199" t="str">
        <f t="shared" si="161"/>
        <v>% reduction in fuel use</v>
      </c>
      <c r="P695" s="186" t="s">
        <v>1206</v>
      </c>
      <c r="Q695" s="184" t="s">
        <v>1094</v>
      </c>
      <c r="R695" s="191" t="s">
        <v>1095</v>
      </c>
      <c r="S695" s="205" t="s">
        <v>532</v>
      </c>
      <c r="T695" s="184"/>
      <c r="W695" s="182" cm="1">
        <f t="array" ref="W695">IFERROR(INDEX(A$761:A$954,MATCH(H695,A$761:A$954,0),0),"Save")</f>
        <v>127</v>
      </c>
    </row>
    <row r="696" spans="1:23" x14ac:dyDescent="0.25">
      <c r="A696" s="189" t="str">
        <f t="shared" si="160"/>
        <v>Research and Development</v>
      </c>
      <c r="B696" s="189" t="str">
        <f t="shared" si="160"/>
        <v>Fuel Use Reduction</v>
      </c>
      <c r="C696" s="189" t="str">
        <f t="shared" si="160"/>
        <v>RnD Industry Fuel Use Perc Reduction</v>
      </c>
      <c r="D696" s="191" t="s">
        <v>768</v>
      </c>
      <c r="E696" s="184"/>
      <c r="F696" s="191" t="s">
        <v>1141</v>
      </c>
      <c r="G696" s="184"/>
      <c r="H696" s="43">
        <v>128</v>
      </c>
      <c r="I696" s="184" t="s">
        <v>310</v>
      </c>
      <c r="J696" s="189" t="str">
        <f t="shared" si="155"/>
        <v>R&amp;D Fuel Use Reductions</v>
      </c>
      <c r="K696" s="190" t="str">
        <f t="shared" si="161"/>
        <v>RnD industry fuel use reduction</v>
      </c>
      <c r="L696" s="190">
        <f t="shared" si="161"/>
        <v>0</v>
      </c>
      <c r="M696" s="190">
        <f t="shared" si="161"/>
        <v>0.4</v>
      </c>
      <c r="N696" s="190">
        <f t="shared" si="161"/>
        <v>0.01</v>
      </c>
      <c r="O696" s="199" t="str">
        <f t="shared" si="161"/>
        <v>% reduction in fuel use</v>
      </c>
      <c r="P696" s="186" t="s">
        <v>1207</v>
      </c>
      <c r="Q696" s="184" t="s">
        <v>1094</v>
      </c>
      <c r="R696" s="191" t="s">
        <v>1095</v>
      </c>
      <c r="S696" s="205" t="s">
        <v>532</v>
      </c>
      <c r="T696" s="184"/>
      <c r="W696" s="182" cm="1">
        <f t="array" ref="W696">IFERROR(INDEX(A$761:A$954,MATCH(H696,A$761:A$954,0),0),"Save")</f>
        <v>128</v>
      </c>
    </row>
    <row r="697" spans="1:23" x14ac:dyDescent="0.25">
      <c r="A697" s="189" t="str">
        <f t="shared" si="160"/>
        <v>Research and Development</v>
      </c>
      <c r="B697" s="189" t="str">
        <f t="shared" si="160"/>
        <v>Fuel Use Reduction</v>
      </c>
      <c r="C697" s="189" t="str">
        <f t="shared" si="160"/>
        <v>RnD Industry Fuel Use Perc Reduction</v>
      </c>
      <c r="D697" s="191" t="s">
        <v>770</v>
      </c>
      <c r="E697" s="184"/>
      <c r="F697" s="191" t="s">
        <v>1143</v>
      </c>
      <c r="G697" s="184"/>
      <c r="H697" s="43">
        <v>129</v>
      </c>
      <c r="I697" s="184" t="s">
        <v>310</v>
      </c>
      <c r="J697" s="189" t="str">
        <f t="shared" si="155"/>
        <v>R&amp;D Fuel Use Reductions</v>
      </c>
      <c r="K697" s="190" t="str">
        <f t="shared" si="161"/>
        <v>RnD industry fuel use reduction</v>
      </c>
      <c r="L697" s="190">
        <f t="shared" si="161"/>
        <v>0</v>
      </c>
      <c r="M697" s="190">
        <f t="shared" si="161"/>
        <v>0.4</v>
      </c>
      <c r="N697" s="190">
        <f t="shared" si="161"/>
        <v>0.01</v>
      </c>
      <c r="O697" s="199" t="str">
        <f t="shared" si="161"/>
        <v>% reduction in fuel use</v>
      </c>
      <c r="P697" s="186" t="s">
        <v>1208</v>
      </c>
      <c r="Q697" s="184" t="s">
        <v>1094</v>
      </c>
      <c r="R697" s="191" t="s">
        <v>1095</v>
      </c>
      <c r="S697" s="205" t="s">
        <v>532</v>
      </c>
      <c r="T697" s="184"/>
      <c r="W697" s="182" cm="1">
        <f t="array" ref="W697">IFERROR(INDEX(A$761:A$954,MATCH(H697,A$761:A$954,0),0),"Save")</f>
        <v>129</v>
      </c>
    </row>
    <row r="698" spans="1:23" x14ac:dyDescent="0.25">
      <c r="A698" s="189" t="str">
        <f t="shared" si="160"/>
        <v>Research and Development</v>
      </c>
      <c r="B698" s="189" t="str">
        <f t="shared" si="160"/>
        <v>Fuel Use Reduction</v>
      </c>
      <c r="C698" s="189" t="str">
        <f t="shared" si="160"/>
        <v>RnD Industry Fuel Use Perc Reduction</v>
      </c>
      <c r="D698" s="191" t="s">
        <v>772</v>
      </c>
      <c r="E698" s="184"/>
      <c r="F698" s="191" t="s">
        <v>1145</v>
      </c>
      <c r="G698" s="184"/>
      <c r="H698" s="43">
        <v>130</v>
      </c>
      <c r="I698" s="184" t="s">
        <v>310</v>
      </c>
      <c r="J698" s="189" t="str">
        <f t="shared" si="155"/>
        <v>R&amp;D Fuel Use Reductions</v>
      </c>
      <c r="K698" s="190" t="str">
        <f t="shared" si="161"/>
        <v>RnD industry fuel use reduction</v>
      </c>
      <c r="L698" s="190">
        <f t="shared" si="161"/>
        <v>0</v>
      </c>
      <c r="M698" s="190">
        <f t="shared" si="161"/>
        <v>0.4</v>
      </c>
      <c r="N698" s="190">
        <f t="shared" si="161"/>
        <v>0.01</v>
      </c>
      <c r="O698" s="199" t="str">
        <f t="shared" si="161"/>
        <v>% reduction in fuel use</v>
      </c>
      <c r="P698" s="186" t="s">
        <v>1209</v>
      </c>
      <c r="Q698" s="184" t="s">
        <v>1094</v>
      </c>
      <c r="R698" s="191" t="s">
        <v>1095</v>
      </c>
      <c r="S698" s="205" t="s">
        <v>532</v>
      </c>
      <c r="T698" s="184"/>
      <c r="W698" s="182" cm="1">
        <f t="array" ref="W698">IFERROR(INDEX(A$761:A$954,MATCH(H698,A$761:A$954,0),0),"Save")</f>
        <v>130</v>
      </c>
    </row>
    <row r="699" spans="1:23" x14ac:dyDescent="0.25">
      <c r="A699" s="189" t="str">
        <f t="shared" si="160"/>
        <v>Research and Development</v>
      </c>
      <c r="B699" s="189" t="str">
        <f t="shared" si="160"/>
        <v>Fuel Use Reduction</v>
      </c>
      <c r="C699" s="189" t="str">
        <f t="shared" si="160"/>
        <v>RnD Industry Fuel Use Perc Reduction</v>
      </c>
      <c r="D699" s="191" t="s">
        <v>774</v>
      </c>
      <c r="E699" s="184"/>
      <c r="F699" s="191" t="s">
        <v>1147</v>
      </c>
      <c r="G699" s="184"/>
      <c r="H699" s="43">
        <v>131</v>
      </c>
      <c r="I699" s="184" t="s">
        <v>310</v>
      </c>
      <c r="J699" s="189" t="str">
        <f t="shared" si="155"/>
        <v>R&amp;D Fuel Use Reductions</v>
      </c>
      <c r="K699" s="190" t="str">
        <f t="shared" si="161"/>
        <v>RnD industry fuel use reduction</v>
      </c>
      <c r="L699" s="190">
        <f t="shared" si="161"/>
        <v>0</v>
      </c>
      <c r="M699" s="190">
        <f t="shared" si="161"/>
        <v>0.4</v>
      </c>
      <c r="N699" s="190">
        <f t="shared" si="161"/>
        <v>0.01</v>
      </c>
      <c r="O699" s="199" t="str">
        <f t="shared" si="161"/>
        <v>% reduction in fuel use</v>
      </c>
      <c r="P699" s="186" t="s">
        <v>1210</v>
      </c>
      <c r="Q699" s="184" t="s">
        <v>1094</v>
      </c>
      <c r="R699" s="191" t="s">
        <v>1095</v>
      </c>
      <c r="S699" s="205" t="s">
        <v>532</v>
      </c>
      <c r="T699" s="184"/>
      <c r="W699" s="182" cm="1">
        <f t="array" ref="W699">IFERROR(INDEX(A$761:A$954,MATCH(H699,A$761:A$954,0),0),"Save")</f>
        <v>131</v>
      </c>
    </row>
    <row r="700" spans="1:23" x14ac:dyDescent="0.25">
      <c r="A700" s="189" t="str">
        <f t="shared" si="160"/>
        <v>Research and Development</v>
      </c>
      <c r="B700" s="189" t="str">
        <f t="shared" si="160"/>
        <v>Fuel Use Reduction</v>
      </c>
      <c r="C700" s="189" t="str">
        <f t="shared" si="160"/>
        <v>RnD Industry Fuel Use Perc Reduction</v>
      </c>
      <c r="D700" s="191" t="s">
        <v>776</v>
      </c>
      <c r="E700" s="184"/>
      <c r="F700" s="191" t="s">
        <v>1149</v>
      </c>
      <c r="G700" s="184"/>
      <c r="H700" s="43">
        <v>132</v>
      </c>
      <c r="I700" s="184" t="s">
        <v>310</v>
      </c>
      <c r="J700" s="189" t="str">
        <f t="shared" si="155"/>
        <v>R&amp;D Fuel Use Reductions</v>
      </c>
      <c r="K700" s="190" t="str">
        <f t="shared" si="161"/>
        <v>RnD industry fuel use reduction</v>
      </c>
      <c r="L700" s="190">
        <f t="shared" si="161"/>
        <v>0</v>
      </c>
      <c r="M700" s="190">
        <f t="shared" si="161"/>
        <v>0.4</v>
      </c>
      <c r="N700" s="190">
        <f t="shared" si="161"/>
        <v>0.01</v>
      </c>
      <c r="O700" s="199" t="str">
        <f t="shared" si="161"/>
        <v>% reduction in fuel use</v>
      </c>
      <c r="P700" s="186" t="s">
        <v>1211</v>
      </c>
      <c r="Q700" s="184" t="s">
        <v>1094</v>
      </c>
      <c r="R700" s="191" t="s">
        <v>1095</v>
      </c>
      <c r="S700" s="205" t="s">
        <v>532</v>
      </c>
      <c r="T700" s="184"/>
      <c r="W700" s="182" cm="1">
        <f t="array" ref="W700">IFERROR(INDEX(A$761:A$954,MATCH(H700,A$761:A$954,0),0),"Save")</f>
        <v>132</v>
      </c>
    </row>
    <row r="701" spans="1:23" hidden="1" x14ac:dyDescent="0.25">
      <c r="A701" s="181" t="s">
        <v>1086</v>
      </c>
      <c r="B701" s="189" t="str">
        <f>B$693</f>
        <v>Fuel Use Reduction</v>
      </c>
      <c r="C701" s="181" t="s">
        <v>1212</v>
      </c>
      <c r="D701" s="184" t="s">
        <v>1152</v>
      </c>
      <c r="E701" s="184"/>
      <c r="F701" s="184" t="s">
        <v>1153</v>
      </c>
      <c r="G701" s="184"/>
      <c r="H701" s="43">
        <v>133</v>
      </c>
      <c r="I701" s="184" t="s">
        <v>310</v>
      </c>
      <c r="J701" s="189" t="str">
        <f t="shared" si="155"/>
        <v>R&amp;D Fuel Use Reductions</v>
      </c>
      <c r="K701" s="181" t="s">
        <v>1213</v>
      </c>
      <c r="L701" s="204">
        <v>0</v>
      </c>
      <c r="M701" s="204">
        <v>0.4</v>
      </c>
      <c r="N701" s="203">
        <v>0.01</v>
      </c>
      <c r="O701" s="184" t="s">
        <v>1185</v>
      </c>
      <c r="P701" s="186" t="s">
        <v>1214</v>
      </c>
      <c r="Q701" s="184" t="s">
        <v>1094</v>
      </c>
      <c r="R701" s="191" t="s">
        <v>1095</v>
      </c>
      <c r="S701" s="205" t="s">
        <v>532</v>
      </c>
      <c r="T701" s="184"/>
      <c r="W701" s="182" t="str" cm="1">
        <f t="array" ref="W701">IFERROR(INDEX(A$761:A$954,MATCH(H701,A$761:A$954,0),0),"Save")</f>
        <v>Save</v>
      </c>
    </row>
    <row r="702" spans="1:23" hidden="1" x14ac:dyDescent="0.25">
      <c r="A702" s="189" t="str">
        <f t="shared" ref="A702:C707" si="162">A$701</f>
        <v>Research and Development</v>
      </c>
      <c r="B702" s="189" t="str">
        <f t="shared" si="162"/>
        <v>Fuel Use Reduction</v>
      </c>
      <c r="C702" s="189" t="str">
        <f t="shared" si="162"/>
        <v>RnD Transportation Fuel Use Perc Reduction</v>
      </c>
      <c r="D702" s="184" t="s">
        <v>1156</v>
      </c>
      <c r="E702" s="184"/>
      <c r="F702" s="184" t="s">
        <v>1157</v>
      </c>
      <c r="G702" s="184"/>
      <c r="H702" s="43">
        <v>134</v>
      </c>
      <c r="I702" s="184" t="s">
        <v>310</v>
      </c>
      <c r="J702" s="189" t="str">
        <f t="shared" si="155"/>
        <v>R&amp;D Fuel Use Reductions</v>
      </c>
      <c r="K702" s="190" t="str">
        <f t="shared" ref="K702:O707" si="163">K$701</f>
        <v>RnD transportation fuel use reduction</v>
      </c>
      <c r="L702" s="190">
        <f t="shared" si="163"/>
        <v>0</v>
      </c>
      <c r="M702" s="190">
        <f t="shared" si="163"/>
        <v>0.4</v>
      </c>
      <c r="N702" s="190">
        <f t="shared" si="163"/>
        <v>0.01</v>
      </c>
      <c r="O702" s="199" t="str">
        <f t="shared" si="163"/>
        <v>% reduction in fuel use</v>
      </c>
      <c r="P702" s="186" t="s">
        <v>1215</v>
      </c>
      <c r="Q702" s="184" t="s">
        <v>1094</v>
      </c>
      <c r="R702" s="191" t="s">
        <v>1095</v>
      </c>
      <c r="S702" s="205" t="s">
        <v>532</v>
      </c>
      <c r="T702" s="184"/>
      <c r="W702" s="182" t="str" cm="1">
        <f t="array" ref="W702">IFERROR(INDEX(A$761:A$954,MATCH(H702,A$761:A$954,0),0),"Save")</f>
        <v>Save</v>
      </c>
    </row>
    <row r="703" spans="1:23" hidden="1" x14ac:dyDescent="0.25">
      <c r="A703" s="189" t="str">
        <f t="shared" si="162"/>
        <v>Research and Development</v>
      </c>
      <c r="B703" s="189" t="str">
        <f t="shared" si="162"/>
        <v>Fuel Use Reduction</v>
      </c>
      <c r="C703" s="189" t="str">
        <f t="shared" si="162"/>
        <v>RnD Transportation Fuel Use Perc Reduction</v>
      </c>
      <c r="D703" s="184" t="s">
        <v>1159</v>
      </c>
      <c r="E703" s="184"/>
      <c r="F703" s="184" t="s">
        <v>1160</v>
      </c>
      <c r="G703" s="184"/>
      <c r="H703" s="43">
        <v>135</v>
      </c>
      <c r="I703" s="184" t="s">
        <v>310</v>
      </c>
      <c r="J703" s="189" t="str">
        <f t="shared" si="155"/>
        <v>R&amp;D Fuel Use Reductions</v>
      </c>
      <c r="K703" s="190" t="str">
        <f t="shared" si="163"/>
        <v>RnD transportation fuel use reduction</v>
      </c>
      <c r="L703" s="190">
        <f t="shared" si="163"/>
        <v>0</v>
      </c>
      <c r="M703" s="190">
        <f t="shared" si="163"/>
        <v>0.4</v>
      </c>
      <c r="N703" s="190">
        <f t="shared" si="163"/>
        <v>0.01</v>
      </c>
      <c r="O703" s="199" t="str">
        <f t="shared" si="163"/>
        <v>% reduction in fuel use</v>
      </c>
      <c r="P703" s="186" t="s">
        <v>1216</v>
      </c>
      <c r="Q703" s="184" t="s">
        <v>1094</v>
      </c>
      <c r="R703" s="191" t="s">
        <v>1095</v>
      </c>
      <c r="S703" s="205" t="s">
        <v>532</v>
      </c>
      <c r="T703" s="184"/>
      <c r="W703" s="182" t="str" cm="1">
        <f t="array" ref="W703">IFERROR(INDEX(A$761:A$954,MATCH(H703,A$761:A$954,0),0),"Save")</f>
        <v>Save</v>
      </c>
    </row>
    <row r="704" spans="1:23" hidden="1" x14ac:dyDescent="0.25">
      <c r="A704" s="189" t="str">
        <f t="shared" si="162"/>
        <v>Research and Development</v>
      </c>
      <c r="B704" s="189" t="str">
        <f t="shared" si="162"/>
        <v>Fuel Use Reduction</v>
      </c>
      <c r="C704" s="189" t="str">
        <f t="shared" si="162"/>
        <v>RnD Transportation Fuel Use Perc Reduction</v>
      </c>
      <c r="D704" s="184" t="s">
        <v>1162</v>
      </c>
      <c r="E704" s="184"/>
      <c r="F704" s="184" t="s">
        <v>1163</v>
      </c>
      <c r="G704" s="184"/>
      <c r="H704" s="43">
        <v>136</v>
      </c>
      <c r="I704" s="184" t="s">
        <v>310</v>
      </c>
      <c r="J704" s="189" t="str">
        <f t="shared" si="155"/>
        <v>R&amp;D Fuel Use Reductions</v>
      </c>
      <c r="K704" s="190" t="str">
        <f t="shared" si="163"/>
        <v>RnD transportation fuel use reduction</v>
      </c>
      <c r="L704" s="190">
        <f t="shared" si="163"/>
        <v>0</v>
      </c>
      <c r="M704" s="190">
        <f t="shared" si="163"/>
        <v>0.4</v>
      </c>
      <c r="N704" s="190">
        <f t="shared" si="163"/>
        <v>0.01</v>
      </c>
      <c r="O704" s="199" t="str">
        <f t="shared" si="163"/>
        <v>% reduction in fuel use</v>
      </c>
      <c r="P704" s="186" t="s">
        <v>1217</v>
      </c>
      <c r="Q704" s="184" t="s">
        <v>1094</v>
      </c>
      <c r="R704" s="191" t="s">
        <v>1095</v>
      </c>
      <c r="S704" s="205" t="s">
        <v>532</v>
      </c>
      <c r="T704" s="184"/>
      <c r="W704" s="182" t="str" cm="1">
        <f t="array" ref="W704">IFERROR(INDEX(A$761:A$954,MATCH(H704,A$761:A$954,0),0),"Save")</f>
        <v>Save</v>
      </c>
    </row>
    <row r="705" spans="1:23" hidden="1" x14ac:dyDescent="0.25">
      <c r="A705" s="189" t="str">
        <f t="shared" si="162"/>
        <v>Research and Development</v>
      </c>
      <c r="B705" s="189" t="str">
        <f t="shared" si="162"/>
        <v>Fuel Use Reduction</v>
      </c>
      <c r="C705" s="189" t="str">
        <f t="shared" si="162"/>
        <v>RnD Transportation Fuel Use Perc Reduction</v>
      </c>
      <c r="D705" s="184" t="s">
        <v>1165</v>
      </c>
      <c r="E705" s="184"/>
      <c r="F705" s="184" t="s">
        <v>1166</v>
      </c>
      <c r="G705" s="184"/>
      <c r="H705" s="43">
        <v>137</v>
      </c>
      <c r="I705" s="184" t="s">
        <v>310</v>
      </c>
      <c r="J705" s="189" t="str">
        <f t="shared" si="155"/>
        <v>R&amp;D Fuel Use Reductions</v>
      </c>
      <c r="K705" s="190" t="str">
        <f t="shared" si="163"/>
        <v>RnD transportation fuel use reduction</v>
      </c>
      <c r="L705" s="190">
        <f t="shared" si="163"/>
        <v>0</v>
      </c>
      <c r="M705" s="190">
        <f t="shared" si="163"/>
        <v>0.4</v>
      </c>
      <c r="N705" s="190">
        <f t="shared" si="163"/>
        <v>0.01</v>
      </c>
      <c r="O705" s="199" t="str">
        <f t="shared" si="163"/>
        <v>% reduction in fuel use</v>
      </c>
      <c r="P705" s="186" t="s">
        <v>1218</v>
      </c>
      <c r="Q705" s="184" t="s">
        <v>1094</v>
      </c>
      <c r="R705" s="191" t="s">
        <v>1095</v>
      </c>
      <c r="S705" s="205" t="s">
        <v>532</v>
      </c>
      <c r="T705" s="184"/>
      <c r="W705" s="182" t="str" cm="1">
        <f t="array" ref="W705">IFERROR(INDEX(A$761:A$954,MATCH(H705,A$761:A$954,0),0),"Save")</f>
        <v>Save</v>
      </c>
    </row>
    <row r="706" spans="1:23" hidden="1" x14ac:dyDescent="0.25">
      <c r="A706" s="189" t="str">
        <f t="shared" si="162"/>
        <v>Research and Development</v>
      </c>
      <c r="B706" s="189" t="str">
        <f t="shared" si="162"/>
        <v>Fuel Use Reduction</v>
      </c>
      <c r="C706" s="189" t="str">
        <f t="shared" si="162"/>
        <v>RnD Transportation Fuel Use Perc Reduction</v>
      </c>
      <c r="D706" s="184" t="s">
        <v>1168</v>
      </c>
      <c r="E706" s="184"/>
      <c r="F706" s="184" t="s">
        <v>1169</v>
      </c>
      <c r="G706" s="184"/>
      <c r="H706" s="43">
        <v>138</v>
      </c>
      <c r="I706" s="184" t="s">
        <v>310</v>
      </c>
      <c r="J706" s="189" t="str">
        <f t="shared" si="155"/>
        <v>R&amp;D Fuel Use Reductions</v>
      </c>
      <c r="K706" s="190" t="str">
        <f t="shared" si="163"/>
        <v>RnD transportation fuel use reduction</v>
      </c>
      <c r="L706" s="190">
        <f t="shared" si="163"/>
        <v>0</v>
      </c>
      <c r="M706" s="190">
        <f t="shared" si="163"/>
        <v>0.4</v>
      </c>
      <c r="N706" s="190">
        <f t="shared" si="163"/>
        <v>0.01</v>
      </c>
      <c r="O706" s="199" t="str">
        <f t="shared" si="163"/>
        <v>% reduction in fuel use</v>
      </c>
      <c r="P706" s="186" t="s">
        <v>1219</v>
      </c>
      <c r="Q706" s="184" t="s">
        <v>1094</v>
      </c>
      <c r="R706" s="191" t="s">
        <v>1095</v>
      </c>
      <c r="S706" s="205" t="s">
        <v>532</v>
      </c>
      <c r="T706" s="184"/>
      <c r="W706" s="182" t="str" cm="1">
        <f t="array" ref="W706">IFERROR(INDEX(A$761:A$954,MATCH(H706,A$761:A$954,0),0),"Save")</f>
        <v>Save</v>
      </c>
    </row>
    <row r="707" spans="1:23" hidden="1" x14ac:dyDescent="0.25">
      <c r="A707" s="189" t="str">
        <f t="shared" si="162"/>
        <v>Research and Development</v>
      </c>
      <c r="B707" s="189" t="str">
        <f t="shared" si="162"/>
        <v>Fuel Use Reduction</v>
      </c>
      <c r="C707" s="189" t="str">
        <f t="shared" si="162"/>
        <v>RnD Transportation Fuel Use Perc Reduction</v>
      </c>
      <c r="D707" s="184" t="s">
        <v>1171</v>
      </c>
      <c r="E707" s="184"/>
      <c r="F707" s="184" t="s">
        <v>1172</v>
      </c>
      <c r="G707" s="184"/>
      <c r="H707" s="43">
        <v>524</v>
      </c>
      <c r="I707" s="184" t="s">
        <v>310</v>
      </c>
      <c r="J707" s="189" t="str">
        <f t="shared" si="155"/>
        <v>R&amp;D Fuel Use Reductions</v>
      </c>
      <c r="K707" s="190" t="str">
        <f t="shared" si="163"/>
        <v>RnD transportation fuel use reduction</v>
      </c>
      <c r="L707" s="190">
        <f t="shared" si="163"/>
        <v>0</v>
      </c>
      <c r="M707" s="190">
        <f t="shared" si="163"/>
        <v>0.4</v>
      </c>
      <c r="N707" s="190">
        <f t="shared" si="163"/>
        <v>0.01</v>
      </c>
      <c r="O707" s="199" t="str">
        <f t="shared" si="163"/>
        <v>% reduction in fuel use</v>
      </c>
      <c r="P707" s="186" t="s">
        <v>1220</v>
      </c>
      <c r="Q707" s="184" t="s">
        <v>1094</v>
      </c>
      <c r="R707" s="191" t="s">
        <v>1095</v>
      </c>
      <c r="S707" s="205" t="s">
        <v>532</v>
      </c>
      <c r="T707" s="184"/>
      <c r="W707" s="182" t="str" cm="1">
        <f t="array" ref="W707">IFERROR(INDEX(A$761:A$954,MATCH(H707,A$761:A$954,0),0),"Save")</f>
        <v>Save</v>
      </c>
    </row>
    <row r="708" spans="1:23" hidden="1" x14ac:dyDescent="0.25">
      <c r="A708" s="181" t="s">
        <v>1221</v>
      </c>
      <c r="B708" s="181" t="s">
        <v>1222</v>
      </c>
      <c r="C708" s="181" t="s">
        <v>1223</v>
      </c>
      <c r="H708" s="43">
        <v>543</v>
      </c>
      <c r="I708" s="181" t="s">
        <v>310</v>
      </c>
      <c r="J708" s="223"/>
      <c r="K708" s="181" t="s">
        <v>1224</v>
      </c>
      <c r="L708" s="204">
        <v>-0.08</v>
      </c>
      <c r="M708" s="204">
        <v>0.02</v>
      </c>
      <c r="N708" s="221">
        <v>1E-3</v>
      </c>
      <c r="O708" s="181" t="s">
        <v>1225</v>
      </c>
      <c r="P708" s="201" t="s">
        <v>1226</v>
      </c>
      <c r="R708" s="181"/>
      <c r="S708" s="239" t="s">
        <v>1227</v>
      </c>
      <c r="W708" s="182" t="str" cm="1">
        <f t="array" ref="W708">IFERROR(INDEX(A$761:A$954,MATCH(H708,A$761:A$954,0),0),"Save")</f>
        <v>Save</v>
      </c>
    </row>
    <row r="709" spans="1:23" hidden="1" x14ac:dyDescent="0.25">
      <c r="A709" s="181" t="s">
        <v>1228</v>
      </c>
      <c r="B709" s="181" t="s">
        <v>1229</v>
      </c>
      <c r="C709" s="181" t="s">
        <v>1230</v>
      </c>
      <c r="D709" s="181" t="s">
        <v>1231</v>
      </c>
      <c r="F709" s="181" t="s">
        <v>1232</v>
      </c>
      <c r="H709" s="43">
        <v>545</v>
      </c>
      <c r="I709" s="181" t="s">
        <v>310</v>
      </c>
      <c r="J709" s="223"/>
      <c r="K709" s="181" t="s">
        <v>1233</v>
      </c>
      <c r="L709" s="181">
        <v>0</v>
      </c>
      <c r="M709" s="181">
        <v>10</v>
      </c>
      <c r="N709" s="181">
        <v>1</v>
      </c>
      <c r="O709" s="181" t="s">
        <v>1234</v>
      </c>
      <c r="P709" s="161" t="s">
        <v>1235</v>
      </c>
      <c r="Q709" s="181" t="s">
        <v>1236</v>
      </c>
      <c r="R709" s="181"/>
      <c r="W709" s="182" t="str" cm="1">
        <f t="array" ref="W709">IFERROR(INDEX(A$761:A$954,MATCH(H709,A$761:A$954,0),0),"Save")</f>
        <v>Save</v>
      </c>
    </row>
    <row r="710" spans="1:23" hidden="1" x14ac:dyDescent="0.25">
      <c r="A710" s="189" t="str">
        <f t="shared" ref="A710:C713" si="164">A$709</f>
        <v>Government Revenue Accounting</v>
      </c>
      <c r="B710" s="189" t="str">
        <f t="shared" si="164"/>
        <v>Carbon Tax Revenue</v>
      </c>
      <c r="C710" s="189" t="str">
        <f t="shared" si="164"/>
        <v>GRA for Carbon Tax Revenue</v>
      </c>
      <c r="D710" s="181" t="s">
        <v>1237</v>
      </c>
      <c r="F710" s="181" t="s">
        <v>1238</v>
      </c>
      <c r="H710" s="43">
        <v>546</v>
      </c>
      <c r="I710" s="189" t="str">
        <f>I$709</f>
        <v>Yes</v>
      </c>
      <c r="J710" s="223"/>
      <c r="K710" s="189" t="str">
        <f t="shared" ref="K710:O713" si="165">K$709</f>
        <v>GRA carbon tax revenue</v>
      </c>
      <c r="L710" s="189">
        <f t="shared" si="165"/>
        <v>0</v>
      </c>
      <c r="M710" s="189">
        <f t="shared" si="165"/>
        <v>10</v>
      </c>
      <c r="N710" s="189">
        <f t="shared" si="165"/>
        <v>1</v>
      </c>
      <c r="O710" s="189" t="str">
        <f t="shared" si="165"/>
        <v>weight</v>
      </c>
      <c r="P710" s="161" t="s">
        <v>1239</v>
      </c>
      <c r="Q710" s="189" t="str">
        <f>Q$709</f>
        <v>io-model.html</v>
      </c>
      <c r="R710" s="181"/>
      <c r="W710" s="182" t="str" cm="1">
        <f t="array" ref="W710">IFERROR(INDEX(A$761:A$954,MATCH(H710,A$761:A$954,0),0),"Save")</f>
        <v>Save</v>
      </c>
    </row>
    <row r="711" spans="1:23" hidden="1" x14ac:dyDescent="0.25">
      <c r="A711" s="189" t="str">
        <f t="shared" si="164"/>
        <v>Government Revenue Accounting</v>
      </c>
      <c r="B711" s="189" t="str">
        <f t="shared" si="164"/>
        <v>Carbon Tax Revenue</v>
      </c>
      <c r="C711" s="189" t="str">
        <f t="shared" si="164"/>
        <v>GRA for Carbon Tax Revenue</v>
      </c>
      <c r="D711" s="181" t="s">
        <v>1240</v>
      </c>
      <c r="F711" s="181" t="s">
        <v>1241</v>
      </c>
      <c r="H711" s="43">
        <v>547</v>
      </c>
      <c r="I711" s="189" t="str">
        <f>I$709</f>
        <v>Yes</v>
      </c>
      <c r="J711" s="223"/>
      <c r="K711" s="189" t="str">
        <f t="shared" si="165"/>
        <v>GRA carbon tax revenue</v>
      </c>
      <c r="L711" s="189">
        <f t="shared" si="165"/>
        <v>0</v>
      </c>
      <c r="M711" s="189">
        <f t="shared" si="165"/>
        <v>10</v>
      </c>
      <c r="N711" s="189">
        <f t="shared" si="165"/>
        <v>1</v>
      </c>
      <c r="O711" s="189" t="str">
        <f t="shared" si="165"/>
        <v>weight</v>
      </c>
      <c r="P711" s="161" t="s">
        <v>1242</v>
      </c>
      <c r="Q711" s="189" t="str">
        <f>Q$709</f>
        <v>io-model.html</v>
      </c>
      <c r="R711" s="181"/>
      <c r="W711" s="182" t="str" cm="1">
        <f t="array" ref="W711">IFERROR(INDEX(A$761:A$954,MATCH(H711,A$761:A$954,0),0),"Save")</f>
        <v>Save</v>
      </c>
    </row>
    <row r="712" spans="1:23" hidden="1" x14ac:dyDescent="0.25">
      <c r="A712" s="189" t="str">
        <f t="shared" si="164"/>
        <v>Government Revenue Accounting</v>
      </c>
      <c r="B712" s="189" t="str">
        <f t="shared" si="164"/>
        <v>Carbon Tax Revenue</v>
      </c>
      <c r="C712" s="189" t="str">
        <f t="shared" si="164"/>
        <v>GRA for Carbon Tax Revenue</v>
      </c>
      <c r="D712" s="181" t="s">
        <v>1243</v>
      </c>
      <c r="F712" s="181" t="s">
        <v>1244</v>
      </c>
      <c r="H712" s="43">
        <v>548</v>
      </c>
      <c r="I712" s="189" t="str">
        <f>I$709</f>
        <v>Yes</v>
      </c>
      <c r="J712" s="223"/>
      <c r="K712" s="189" t="str">
        <f t="shared" si="165"/>
        <v>GRA carbon tax revenue</v>
      </c>
      <c r="L712" s="189">
        <f t="shared" si="165"/>
        <v>0</v>
      </c>
      <c r="M712" s="189">
        <f t="shared" si="165"/>
        <v>10</v>
      </c>
      <c r="N712" s="189">
        <f t="shared" si="165"/>
        <v>1</v>
      </c>
      <c r="O712" s="189" t="str">
        <f t="shared" si="165"/>
        <v>weight</v>
      </c>
      <c r="P712" s="161" t="s">
        <v>1245</v>
      </c>
      <c r="Q712" s="189" t="str">
        <f>Q$709</f>
        <v>io-model.html</v>
      </c>
      <c r="R712" s="181"/>
      <c r="W712" s="182" t="str" cm="1">
        <f t="array" ref="W712">IFERROR(INDEX(A$761:A$954,MATCH(H712,A$761:A$954,0),0),"Save")</f>
        <v>Save</v>
      </c>
    </row>
    <row r="713" spans="1:23" hidden="1" x14ac:dyDescent="0.25">
      <c r="A713" s="189" t="str">
        <f t="shared" si="164"/>
        <v>Government Revenue Accounting</v>
      </c>
      <c r="B713" s="189" t="str">
        <f t="shared" si="164"/>
        <v>Carbon Tax Revenue</v>
      </c>
      <c r="C713" s="189" t="str">
        <f t="shared" si="164"/>
        <v>GRA for Carbon Tax Revenue</v>
      </c>
      <c r="D713" s="181" t="s">
        <v>1246</v>
      </c>
      <c r="F713" s="181" t="s">
        <v>1247</v>
      </c>
      <c r="H713" s="43">
        <v>549</v>
      </c>
      <c r="I713" s="189" t="str">
        <f>I$709</f>
        <v>Yes</v>
      </c>
      <c r="J713" s="223"/>
      <c r="K713" s="189" t="str">
        <f t="shared" si="165"/>
        <v>GRA carbon tax revenue</v>
      </c>
      <c r="L713" s="189">
        <f t="shared" si="165"/>
        <v>0</v>
      </c>
      <c r="M713" s="189">
        <f t="shared" si="165"/>
        <v>10</v>
      </c>
      <c r="N713" s="189">
        <f t="shared" si="165"/>
        <v>1</v>
      </c>
      <c r="O713" s="189" t="str">
        <f t="shared" si="165"/>
        <v>weight</v>
      </c>
      <c r="P713" s="161" t="s">
        <v>1248</v>
      </c>
      <c r="Q713" s="189" t="str">
        <f>Q$709</f>
        <v>io-model.html</v>
      </c>
      <c r="R713" s="181"/>
      <c r="W713" s="182" t="str" cm="1">
        <f t="array" ref="W713">IFERROR(INDEX(A$761:A$954,MATCH(H713,A$761:A$954,0),0),"Save")</f>
        <v>Save</v>
      </c>
    </row>
    <row r="714" spans="1:23" hidden="1" x14ac:dyDescent="0.25">
      <c r="A714" s="181" t="s">
        <v>1228</v>
      </c>
      <c r="B714" s="181" t="s">
        <v>1249</v>
      </c>
      <c r="C714" s="181" t="s">
        <v>1250</v>
      </c>
      <c r="D714" s="181" t="s">
        <v>1231</v>
      </c>
      <c r="F714" s="181" t="s">
        <v>1232</v>
      </c>
      <c r="H714" s="43">
        <v>550</v>
      </c>
      <c r="I714" s="181" t="s">
        <v>310</v>
      </c>
      <c r="J714" s="223"/>
      <c r="K714" s="181" t="s">
        <v>1251</v>
      </c>
      <c r="L714" s="181">
        <v>0</v>
      </c>
      <c r="M714" s="181">
        <v>10</v>
      </c>
      <c r="N714" s="181">
        <v>1</v>
      </c>
      <c r="O714" s="181" t="s">
        <v>1234</v>
      </c>
      <c r="P714" s="240"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1" t="s">
        <v>1236</v>
      </c>
      <c r="R714" s="181"/>
      <c r="W714" s="182" t="str" cm="1">
        <f t="array" ref="W714">IFERROR(INDEX(A$761:A$954,MATCH(H714,A$761:A$954,0),0),"Save")</f>
        <v>Save</v>
      </c>
    </row>
    <row r="715" spans="1:23" hidden="1" x14ac:dyDescent="0.25">
      <c r="A715" s="189" t="str">
        <f t="shared" ref="A715:C718" si="166">A$714</f>
        <v>Government Revenue Accounting</v>
      </c>
      <c r="B715" s="189" t="str">
        <f t="shared" si="166"/>
        <v>Fuel Tax Revenue</v>
      </c>
      <c r="C715" s="189" t="str">
        <f t="shared" si="166"/>
        <v>GRA for Fuel Tax Revenue</v>
      </c>
      <c r="D715" s="181" t="s">
        <v>1237</v>
      </c>
      <c r="F715" s="181" t="s">
        <v>1238</v>
      </c>
      <c r="H715" s="43">
        <v>551</v>
      </c>
      <c r="I715" s="189" t="str">
        <f>I$714</f>
        <v>Yes</v>
      </c>
      <c r="J715" s="223"/>
      <c r="K715" s="189" t="str">
        <f t="shared" ref="K715:O718" si="167">K$714</f>
        <v>GRA fuel tax revenue</v>
      </c>
      <c r="L715" s="189">
        <f t="shared" si="167"/>
        <v>0</v>
      </c>
      <c r="M715" s="189">
        <f t="shared" si="167"/>
        <v>10</v>
      </c>
      <c r="N715" s="189">
        <f t="shared" si="167"/>
        <v>1</v>
      </c>
      <c r="O715" s="189" t="str">
        <f t="shared" si="167"/>
        <v>weight</v>
      </c>
      <c r="P715" s="240"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89" t="str">
        <f>Q$714</f>
        <v>io-model.html</v>
      </c>
      <c r="R715" s="181"/>
      <c r="W715" s="182" t="str" cm="1">
        <f t="array" ref="W715">IFERROR(INDEX(A$761:A$954,MATCH(H715,A$761:A$954,0),0),"Save")</f>
        <v>Save</v>
      </c>
    </row>
    <row r="716" spans="1:23" hidden="1" x14ac:dyDescent="0.25">
      <c r="A716" s="189" t="str">
        <f t="shared" si="166"/>
        <v>Government Revenue Accounting</v>
      </c>
      <c r="B716" s="189" t="str">
        <f t="shared" si="166"/>
        <v>Fuel Tax Revenue</v>
      </c>
      <c r="C716" s="189" t="str">
        <f t="shared" si="166"/>
        <v>GRA for Fuel Tax Revenue</v>
      </c>
      <c r="D716" s="181" t="s">
        <v>1240</v>
      </c>
      <c r="F716" s="181" t="s">
        <v>1241</v>
      </c>
      <c r="H716" s="43">
        <v>552</v>
      </c>
      <c r="I716" s="189" t="str">
        <f>I$714</f>
        <v>Yes</v>
      </c>
      <c r="J716" s="223"/>
      <c r="K716" s="189" t="str">
        <f t="shared" si="167"/>
        <v>GRA fuel tax revenue</v>
      </c>
      <c r="L716" s="189">
        <f t="shared" si="167"/>
        <v>0</v>
      </c>
      <c r="M716" s="189">
        <f t="shared" si="167"/>
        <v>10</v>
      </c>
      <c r="N716" s="189">
        <f t="shared" si="167"/>
        <v>1</v>
      </c>
      <c r="O716" s="189" t="str">
        <f t="shared" si="167"/>
        <v>weight</v>
      </c>
      <c r="P716" s="240"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89" t="str">
        <f>Q$714</f>
        <v>io-model.html</v>
      </c>
      <c r="R716" s="181"/>
      <c r="W716" s="182" t="str" cm="1">
        <f t="array" ref="W716">IFERROR(INDEX(A$761:A$954,MATCH(H716,A$761:A$954,0),0),"Save")</f>
        <v>Save</v>
      </c>
    </row>
    <row r="717" spans="1:23" hidden="1" x14ac:dyDescent="0.25">
      <c r="A717" s="189" t="str">
        <f t="shared" si="166"/>
        <v>Government Revenue Accounting</v>
      </c>
      <c r="B717" s="189" t="str">
        <f t="shared" si="166"/>
        <v>Fuel Tax Revenue</v>
      </c>
      <c r="C717" s="189" t="str">
        <f t="shared" si="166"/>
        <v>GRA for Fuel Tax Revenue</v>
      </c>
      <c r="D717" s="181" t="s">
        <v>1243</v>
      </c>
      <c r="F717" s="181" t="s">
        <v>1244</v>
      </c>
      <c r="H717" s="43">
        <v>553</v>
      </c>
      <c r="I717" s="189" t="str">
        <f>I$714</f>
        <v>Yes</v>
      </c>
      <c r="J717" s="223"/>
      <c r="K717" s="189" t="str">
        <f t="shared" si="167"/>
        <v>GRA fuel tax revenue</v>
      </c>
      <c r="L717" s="189">
        <f t="shared" si="167"/>
        <v>0</v>
      </c>
      <c r="M717" s="189">
        <f t="shared" si="167"/>
        <v>10</v>
      </c>
      <c r="N717" s="189">
        <f t="shared" si="167"/>
        <v>1</v>
      </c>
      <c r="O717" s="189" t="str">
        <f t="shared" si="167"/>
        <v>weight</v>
      </c>
      <c r="P717" s="240"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89" t="str">
        <f>Q$714</f>
        <v>io-model.html</v>
      </c>
      <c r="R717" s="181"/>
      <c r="W717" s="182" t="str" cm="1">
        <f t="array" ref="W717">IFERROR(INDEX(A$761:A$954,MATCH(H717,A$761:A$954,0),0),"Save")</f>
        <v>Save</v>
      </c>
    </row>
    <row r="718" spans="1:23" hidden="1" x14ac:dyDescent="0.25">
      <c r="A718" s="189" t="str">
        <f t="shared" si="166"/>
        <v>Government Revenue Accounting</v>
      </c>
      <c r="B718" s="189" t="str">
        <f t="shared" si="166"/>
        <v>Fuel Tax Revenue</v>
      </c>
      <c r="C718" s="189" t="str">
        <f t="shared" si="166"/>
        <v>GRA for Fuel Tax Revenue</v>
      </c>
      <c r="D718" s="181" t="s">
        <v>1246</v>
      </c>
      <c r="F718" s="181" t="s">
        <v>1247</v>
      </c>
      <c r="H718" s="43">
        <v>554</v>
      </c>
      <c r="I718" s="189" t="str">
        <f>I$714</f>
        <v>Yes</v>
      </c>
      <c r="J718" s="223"/>
      <c r="K718" s="189" t="str">
        <f t="shared" si="167"/>
        <v>GRA fuel tax revenue</v>
      </c>
      <c r="L718" s="189">
        <f t="shared" si="167"/>
        <v>0</v>
      </c>
      <c r="M718" s="189">
        <f t="shared" si="167"/>
        <v>10</v>
      </c>
      <c r="N718" s="189">
        <f t="shared" si="167"/>
        <v>1</v>
      </c>
      <c r="O718" s="189" t="str">
        <f t="shared" si="167"/>
        <v>weight</v>
      </c>
      <c r="P718" s="240"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89" t="str">
        <f>Q$714</f>
        <v>io-model.html</v>
      </c>
      <c r="R718" s="181"/>
      <c r="W718" s="182" t="str" cm="1">
        <f t="array" ref="W718">IFERROR(INDEX(A$761:A$954,MATCH(H718,A$761:A$954,0),0),"Save")</f>
        <v>Save</v>
      </c>
    </row>
    <row r="719" spans="1:23" hidden="1" x14ac:dyDescent="0.25">
      <c r="A719" s="181" t="s">
        <v>1228</v>
      </c>
      <c r="B719" s="181" t="s">
        <v>414</v>
      </c>
      <c r="C719" s="181" t="s">
        <v>1252</v>
      </c>
      <c r="D719" s="181" t="s">
        <v>1231</v>
      </c>
      <c r="F719" s="181" t="s">
        <v>1232</v>
      </c>
      <c r="H719" s="43">
        <v>555</v>
      </c>
      <c r="I719" s="181" t="s">
        <v>310</v>
      </c>
      <c r="J719" s="223"/>
      <c r="K719" s="181" t="s">
        <v>1253</v>
      </c>
      <c r="L719" s="181">
        <v>0</v>
      </c>
      <c r="M719" s="181">
        <v>10</v>
      </c>
      <c r="N719" s="181">
        <v>1</v>
      </c>
      <c r="O719" s="181" t="s">
        <v>1234</v>
      </c>
      <c r="P719" s="240"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1" t="s">
        <v>1236</v>
      </c>
      <c r="R719" s="181"/>
      <c r="W719" s="182" t="str" cm="1">
        <f t="array" ref="W719">IFERROR(INDEX(A$761:A$954,MATCH(H719,A$761:A$954,0),0),"Save")</f>
        <v>Save</v>
      </c>
    </row>
    <row r="720" spans="1:23" hidden="1" x14ac:dyDescent="0.25">
      <c r="A720" s="189" t="str">
        <f t="shared" ref="A720:C723" si="168">A$719</f>
        <v>Government Revenue Accounting</v>
      </c>
      <c r="B720" s="189" t="str">
        <f t="shared" si="168"/>
        <v>EV Subsidy</v>
      </c>
      <c r="C720" s="189" t="str">
        <f t="shared" si="168"/>
        <v>GRA for EV Subsidy</v>
      </c>
      <c r="D720" s="181" t="s">
        <v>1237</v>
      </c>
      <c r="F720" s="181" t="s">
        <v>1238</v>
      </c>
      <c r="H720" s="43">
        <v>556</v>
      </c>
      <c r="I720" s="189" t="str">
        <f>I$719</f>
        <v>Yes</v>
      </c>
      <c r="J720" s="223"/>
      <c r="K720" s="189" t="str">
        <f t="shared" ref="K720:O723" si="169">K$719</f>
        <v>GRA EV subsidy</v>
      </c>
      <c r="L720" s="189">
        <f t="shared" si="169"/>
        <v>0</v>
      </c>
      <c r="M720" s="189">
        <f t="shared" si="169"/>
        <v>10</v>
      </c>
      <c r="N720" s="189">
        <f t="shared" si="169"/>
        <v>1</v>
      </c>
      <c r="O720" s="189" t="str">
        <f t="shared" si="169"/>
        <v>weight</v>
      </c>
      <c r="P720" s="240"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89" t="str">
        <f>Q$719</f>
        <v>io-model.html</v>
      </c>
      <c r="R720" s="181"/>
      <c r="W720" s="182" t="str" cm="1">
        <f t="array" ref="W720">IFERROR(INDEX(A$761:A$954,MATCH(H720,A$761:A$954,0),0),"Save")</f>
        <v>Save</v>
      </c>
    </row>
    <row r="721" spans="1:23" hidden="1" x14ac:dyDescent="0.25">
      <c r="A721" s="189" t="str">
        <f t="shared" si="168"/>
        <v>Government Revenue Accounting</v>
      </c>
      <c r="B721" s="189" t="str">
        <f t="shared" si="168"/>
        <v>EV Subsidy</v>
      </c>
      <c r="C721" s="189" t="str">
        <f t="shared" si="168"/>
        <v>GRA for EV Subsidy</v>
      </c>
      <c r="D721" s="181" t="s">
        <v>1240</v>
      </c>
      <c r="F721" s="181" t="s">
        <v>1241</v>
      </c>
      <c r="H721" s="43">
        <v>557</v>
      </c>
      <c r="I721" s="189" t="str">
        <f>I$719</f>
        <v>Yes</v>
      </c>
      <c r="J721" s="223"/>
      <c r="K721" s="189" t="str">
        <f t="shared" si="169"/>
        <v>GRA EV subsidy</v>
      </c>
      <c r="L721" s="189">
        <f t="shared" si="169"/>
        <v>0</v>
      </c>
      <c r="M721" s="189">
        <f t="shared" si="169"/>
        <v>10</v>
      </c>
      <c r="N721" s="189">
        <f t="shared" si="169"/>
        <v>1</v>
      </c>
      <c r="O721" s="189" t="str">
        <f t="shared" si="169"/>
        <v>weight</v>
      </c>
      <c r="P721" s="240"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89" t="str">
        <f>Q$719</f>
        <v>io-model.html</v>
      </c>
      <c r="R721" s="181"/>
      <c r="W721" s="182" t="str" cm="1">
        <f t="array" ref="W721">IFERROR(INDEX(A$761:A$954,MATCH(H721,A$761:A$954,0),0),"Save")</f>
        <v>Save</v>
      </c>
    </row>
    <row r="722" spans="1:23" hidden="1" x14ac:dyDescent="0.25">
      <c r="A722" s="189" t="str">
        <f t="shared" si="168"/>
        <v>Government Revenue Accounting</v>
      </c>
      <c r="B722" s="189" t="str">
        <f t="shared" si="168"/>
        <v>EV Subsidy</v>
      </c>
      <c r="C722" s="189" t="str">
        <f t="shared" si="168"/>
        <v>GRA for EV Subsidy</v>
      </c>
      <c r="D722" s="181" t="s">
        <v>1243</v>
      </c>
      <c r="F722" s="181" t="s">
        <v>1244</v>
      </c>
      <c r="H722" s="43">
        <v>558</v>
      </c>
      <c r="I722" s="189" t="str">
        <f>I$719</f>
        <v>Yes</v>
      </c>
      <c r="J722" s="223"/>
      <c r="K722" s="189" t="str">
        <f t="shared" si="169"/>
        <v>GRA EV subsidy</v>
      </c>
      <c r="L722" s="189">
        <f t="shared" si="169"/>
        <v>0</v>
      </c>
      <c r="M722" s="189">
        <f t="shared" si="169"/>
        <v>10</v>
      </c>
      <c r="N722" s="189">
        <f t="shared" si="169"/>
        <v>1</v>
      </c>
      <c r="O722" s="189" t="str">
        <f t="shared" si="169"/>
        <v>weight</v>
      </c>
      <c r="P722" s="240"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89" t="str">
        <f>Q$719</f>
        <v>io-model.html</v>
      </c>
      <c r="R722" s="181"/>
      <c r="W722" s="182" t="str" cm="1">
        <f t="array" ref="W722">IFERROR(INDEX(A$761:A$954,MATCH(H722,A$761:A$954,0),0),"Save")</f>
        <v>Save</v>
      </c>
    </row>
    <row r="723" spans="1:23" hidden="1" x14ac:dyDescent="0.25">
      <c r="A723" s="189" t="str">
        <f t="shared" si="168"/>
        <v>Government Revenue Accounting</v>
      </c>
      <c r="B723" s="189" t="str">
        <f t="shared" si="168"/>
        <v>EV Subsidy</v>
      </c>
      <c r="C723" s="189" t="str">
        <f t="shared" si="168"/>
        <v>GRA for EV Subsidy</v>
      </c>
      <c r="D723" s="181" t="s">
        <v>1246</v>
      </c>
      <c r="F723" s="181" t="s">
        <v>1247</v>
      </c>
      <c r="H723" s="43">
        <v>559</v>
      </c>
      <c r="I723" s="189" t="str">
        <f>I$719</f>
        <v>Yes</v>
      </c>
      <c r="J723" s="223"/>
      <c r="K723" s="189" t="str">
        <f t="shared" si="169"/>
        <v>GRA EV subsidy</v>
      </c>
      <c r="L723" s="189">
        <f t="shared" si="169"/>
        <v>0</v>
      </c>
      <c r="M723" s="189">
        <f t="shared" si="169"/>
        <v>10</v>
      </c>
      <c r="N723" s="189">
        <f t="shared" si="169"/>
        <v>1</v>
      </c>
      <c r="O723" s="189" t="str">
        <f t="shared" si="169"/>
        <v>weight</v>
      </c>
      <c r="P723" s="240"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89" t="str">
        <f>Q$719</f>
        <v>io-model.html</v>
      </c>
      <c r="R723" s="181"/>
      <c r="W723" s="182" t="str" cm="1">
        <f t="array" ref="W723">IFERROR(INDEX(A$761:A$954,MATCH(H723,A$761:A$954,0),0),"Save")</f>
        <v>Save</v>
      </c>
    </row>
    <row r="724" spans="1:23" hidden="1" x14ac:dyDescent="0.25">
      <c r="A724" s="181" t="s">
        <v>1228</v>
      </c>
      <c r="B724" s="181" t="s">
        <v>1254</v>
      </c>
      <c r="C724" s="181" t="s">
        <v>1255</v>
      </c>
      <c r="D724" s="181" t="s">
        <v>1231</v>
      </c>
      <c r="F724" s="181" t="s">
        <v>1232</v>
      </c>
      <c r="H724" s="43">
        <v>560</v>
      </c>
      <c r="I724" s="181" t="s">
        <v>310</v>
      </c>
      <c r="J724" s="223"/>
      <c r="K724" s="181" t="s">
        <v>1256</v>
      </c>
      <c r="L724" s="181">
        <v>0</v>
      </c>
      <c r="M724" s="181">
        <v>10</v>
      </c>
      <c r="N724" s="181">
        <v>1</v>
      </c>
      <c r="O724" s="181" t="s">
        <v>1234</v>
      </c>
      <c r="P724" s="240"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1" t="s">
        <v>1236</v>
      </c>
      <c r="R724" s="181"/>
      <c r="W724" s="182" t="str" cm="1">
        <f t="array" ref="W724">IFERROR(INDEX(A$761:A$954,MATCH(H724,A$761:A$954,0),0),"Save")</f>
        <v>Save</v>
      </c>
    </row>
    <row r="725" spans="1:23" hidden="1" x14ac:dyDescent="0.25">
      <c r="A725" s="189" t="str">
        <f t="shared" ref="A725:C728" si="170">A$724</f>
        <v>Government Revenue Accounting</v>
      </c>
      <c r="B725" s="189" t="str">
        <f t="shared" si="170"/>
        <v>Electricity Generation Subsidy</v>
      </c>
      <c r="C725" s="189" t="str">
        <f t="shared" si="170"/>
        <v>GRA for Electricity Generation Subsidies</v>
      </c>
      <c r="D725" s="181" t="s">
        <v>1237</v>
      </c>
      <c r="F725" s="181" t="s">
        <v>1238</v>
      </c>
      <c r="H725" s="43">
        <v>561</v>
      </c>
      <c r="I725" s="189" t="str">
        <f>I$724</f>
        <v>Yes</v>
      </c>
      <c r="J725" s="223"/>
      <c r="K725" s="189" t="str">
        <f t="shared" ref="K725:O728" si="171">K$724</f>
        <v>GRA elec gen subsidy</v>
      </c>
      <c r="L725" s="189">
        <f t="shared" si="171"/>
        <v>0</v>
      </c>
      <c r="M725" s="189">
        <f t="shared" si="171"/>
        <v>10</v>
      </c>
      <c r="N725" s="189">
        <f t="shared" si="171"/>
        <v>1</v>
      </c>
      <c r="O725" s="189" t="str">
        <f t="shared" si="171"/>
        <v>weight</v>
      </c>
      <c r="P725" s="240"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89" t="str">
        <f>Q$724</f>
        <v>io-model.html</v>
      </c>
      <c r="R725" s="181"/>
      <c r="W725" s="182" t="str" cm="1">
        <f t="array" ref="W725">IFERROR(INDEX(A$761:A$954,MATCH(H725,A$761:A$954,0),0),"Save")</f>
        <v>Save</v>
      </c>
    </row>
    <row r="726" spans="1:23" hidden="1" x14ac:dyDescent="0.25">
      <c r="A726" s="189" t="str">
        <f t="shared" si="170"/>
        <v>Government Revenue Accounting</v>
      </c>
      <c r="B726" s="189" t="str">
        <f t="shared" si="170"/>
        <v>Electricity Generation Subsidy</v>
      </c>
      <c r="C726" s="189" t="str">
        <f t="shared" si="170"/>
        <v>GRA for Electricity Generation Subsidies</v>
      </c>
      <c r="D726" s="181" t="s">
        <v>1240</v>
      </c>
      <c r="F726" s="181" t="s">
        <v>1241</v>
      </c>
      <c r="H726" s="43">
        <v>562</v>
      </c>
      <c r="I726" s="189" t="str">
        <f>I$724</f>
        <v>Yes</v>
      </c>
      <c r="J726" s="223"/>
      <c r="K726" s="189" t="str">
        <f t="shared" si="171"/>
        <v>GRA elec gen subsidy</v>
      </c>
      <c r="L726" s="189">
        <f t="shared" si="171"/>
        <v>0</v>
      </c>
      <c r="M726" s="189">
        <f t="shared" si="171"/>
        <v>10</v>
      </c>
      <c r="N726" s="189">
        <f t="shared" si="171"/>
        <v>1</v>
      </c>
      <c r="O726" s="189" t="str">
        <f t="shared" si="171"/>
        <v>weight</v>
      </c>
      <c r="P726" s="240"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89" t="str">
        <f>Q$724</f>
        <v>io-model.html</v>
      </c>
      <c r="R726" s="181"/>
      <c r="W726" s="182" t="str" cm="1">
        <f t="array" ref="W726">IFERROR(INDEX(A$761:A$954,MATCH(H726,A$761:A$954,0),0),"Save")</f>
        <v>Save</v>
      </c>
    </row>
    <row r="727" spans="1:23" hidden="1" x14ac:dyDescent="0.25">
      <c r="A727" s="189" t="str">
        <f t="shared" si="170"/>
        <v>Government Revenue Accounting</v>
      </c>
      <c r="B727" s="189" t="str">
        <f t="shared" si="170"/>
        <v>Electricity Generation Subsidy</v>
      </c>
      <c r="C727" s="189" t="str">
        <f t="shared" si="170"/>
        <v>GRA for Electricity Generation Subsidies</v>
      </c>
      <c r="D727" s="181" t="s">
        <v>1243</v>
      </c>
      <c r="F727" s="181" t="s">
        <v>1244</v>
      </c>
      <c r="H727" s="43">
        <v>563</v>
      </c>
      <c r="I727" s="189" t="str">
        <f>I$724</f>
        <v>Yes</v>
      </c>
      <c r="J727" s="223"/>
      <c r="K727" s="189" t="str">
        <f t="shared" si="171"/>
        <v>GRA elec gen subsidy</v>
      </c>
      <c r="L727" s="189">
        <f t="shared" si="171"/>
        <v>0</v>
      </c>
      <c r="M727" s="189">
        <f t="shared" si="171"/>
        <v>10</v>
      </c>
      <c r="N727" s="189">
        <f t="shared" si="171"/>
        <v>1</v>
      </c>
      <c r="O727" s="189" t="str">
        <f t="shared" si="171"/>
        <v>weight</v>
      </c>
      <c r="P727" s="240"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89" t="str">
        <f>Q$724</f>
        <v>io-model.html</v>
      </c>
      <c r="R727" s="181"/>
      <c r="W727" s="182" t="str" cm="1">
        <f t="array" ref="W727">IFERROR(INDEX(A$761:A$954,MATCH(H727,A$761:A$954,0),0),"Save")</f>
        <v>Save</v>
      </c>
    </row>
    <row r="728" spans="1:23" hidden="1" x14ac:dyDescent="0.25">
      <c r="A728" s="189" t="str">
        <f t="shared" si="170"/>
        <v>Government Revenue Accounting</v>
      </c>
      <c r="B728" s="189" t="str">
        <f t="shared" si="170"/>
        <v>Electricity Generation Subsidy</v>
      </c>
      <c r="C728" s="189" t="str">
        <f t="shared" si="170"/>
        <v>GRA for Electricity Generation Subsidies</v>
      </c>
      <c r="D728" s="181" t="s">
        <v>1246</v>
      </c>
      <c r="F728" s="181" t="s">
        <v>1247</v>
      </c>
      <c r="H728" s="43">
        <v>564</v>
      </c>
      <c r="I728" s="189" t="str">
        <f>I$724</f>
        <v>Yes</v>
      </c>
      <c r="J728" s="223"/>
      <c r="K728" s="189" t="str">
        <f t="shared" si="171"/>
        <v>GRA elec gen subsidy</v>
      </c>
      <c r="L728" s="189">
        <f t="shared" si="171"/>
        <v>0</v>
      </c>
      <c r="M728" s="189">
        <f t="shared" si="171"/>
        <v>10</v>
      </c>
      <c r="N728" s="189">
        <f t="shared" si="171"/>
        <v>1</v>
      </c>
      <c r="O728" s="189" t="str">
        <f t="shared" si="171"/>
        <v>weight</v>
      </c>
      <c r="P728" s="240"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89" t="str">
        <f>Q$724</f>
        <v>io-model.html</v>
      </c>
      <c r="R728" s="181"/>
      <c r="W728" s="182" t="str" cm="1">
        <f t="array" ref="W728">IFERROR(INDEX(A$761:A$954,MATCH(H728,A$761:A$954,0),0),"Save")</f>
        <v>Save</v>
      </c>
    </row>
    <row r="729" spans="1:23" hidden="1" x14ac:dyDescent="0.25">
      <c r="A729" s="181" t="s">
        <v>1228</v>
      </c>
      <c r="B729" s="181" t="s">
        <v>1257</v>
      </c>
      <c r="C729" s="181" t="s">
        <v>1258</v>
      </c>
      <c r="D729" s="181" t="s">
        <v>1231</v>
      </c>
      <c r="F729" s="181" t="s">
        <v>1232</v>
      </c>
      <c r="H729" s="43">
        <v>565</v>
      </c>
      <c r="I729" s="181" t="s">
        <v>310</v>
      </c>
      <c r="J729" s="223"/>
      <c r="K729" s="181" t="s">
        <v>1259</v>
      </c>
      <c r="L729" s="181">
        <v>0</v>
      </c>
      <c r="M729" s="181">
        <v>10</v>
      </c>
      <c r="N729" s="181">
        <v>1</v>
      </c>
      <c r="O729" s="181" t="s">
        <v>1234</v>
      </c>
      <c r="P729" s="240"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1" t="s">
        <v>1236</v>
      </c>
      <c r="R729" s="181"/>
      <c r="W729" s="182" t="str" cm="1">
        <f t="array" ref="W729">IFERROR(INDEX(A$761:A$954,MATCH(H729,A$761:A$954,0),0),"Save")</f>
        <v>Save</v>
      </c>
    </row>
    <row r="730" spans="1:23" hidden="1" x14ac:dyDescent="0.25">
      <c r="A730" s="189" t="str">
        <f t="shared" ref="A730:C733" si="172">A$729</f>
        <v>Government Revenue Accounting</v>
      </c>
      <c r="B730" s="189" t="str">
        <f t="shared" si="172"/>
        <v>Electricity Capacity Construction Subsidy</v>
      </c>
      <c r="C730" s="189" t="str">
        <f t="shared" si="172"/>
        <v>GRA for Electricity Capacity Construction Subsidies</v>
      </c>
      <c r="D730" s="181" t="s">
        <v>1237</v>
      </c>
      <c r="F730" s="181" t="s">
        <v>1238</v>
      </c>
      <c r="H730" s="43">
        <v>566</v>
      </c>
      <c r="I730" s="189" t="str">
        <f>I$729</f>
        <v>Yes</v>
      </c>
      <c r="J730" s="223"/>
      <c r="K730" s="189" t="str">
        <f t="shared" ref="K730:O733" si="173">K$729</f>
        <v>GRA elec cap const subsidy</v>
      </c>
      <c r="L730" s="189">
        <f t="shared" si="173"/>
        <v>0</v>
      </c>
      <c r="M730" s="189">
        <f t="shared" si="173"/>
        <v>10</v>
      </c>
      <c r="N730" s="189">
        <f t="shared" si="173"/>
        <v>1</v>
      </c>
      <c r="O730" s="189" t="str">
        <f t="shared" si="173"/>
        <v>weight</v>
      </c>
      <c r="P730" s="240"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89" t="str">
        <f>Q$729</f>
        <v>io-model.html</v>
      </c>
      <c r="R730" s="181"/>
      <c r="W730" s="182" t="str" cm="1">
        <f t="array" ref="W730">IFERROR(INDEX(A$761:A$954,MATCH(H730,A$761:A$954,0),0),"Save")</f>
        <v>Save</v>
      </c>
    </row>
    <row r="731" spans="1:23" hidden="1" x14ac:dyDescent="0.25">
      <c r="A731" s="189" t="str">
        <f t="shared" si="172"/>
        <v>Government Revenue Accounting</v>
      </c>
      <c r="B731" s="189" t="str">
        <f t="shared" si="172"/>
        <v>Electricity Capacity Construction Subsidy</v>
      </c>
      <c r="C731" s="189" t="str">
        <f t="shared" si="172"/>
        <v>GRA for Electricity Capacity Construction Subsidies</v>
      </c>
      <c r="D731" s="181" t="s">
        <v>1240</v>
      </c>
      <c r="F731" s="181" t="s">
        <v>1241</v>
      </c>
      <c r="H731" s="43">
        <v>567</v>
      </c>
      <c r="I731" s="189" t="str">
        <f>I$729</f>
        <v>Yes</v>
      </c>
      <c r="J731" s="223"/>
      <c r="K731" s="189" t="str">
        <f t="shared" si="173"/>
        <v>GRA elec cap const subsidy</v>
      </c>
      <c r="L731" s="189">
        <f t="shared" si="173"/>
        <v>0</v>
      </c>
      <c r="M731" s="189">
        <f t="shared" si="173"/>
        <v>10</v>
      </c>
      <c r="N731" s="189">
        <f t="shared" si="173"/>
        <v>1</v>
      </c>
      <c r="O731" s="189" t="str">
        <f t="shared" si="173"/>
        <v>weight</v>
      </c>
      <c r="P731" s="240"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89" t="str">
        <f>Q$729</f>
        <v>io-model.html</v>
      </c>
      <c r="R731" s="181"/>
      <c r="W731" s="182" t="str" cm="1">
        <f t="array" ref="W731">IFERROR(INDEX(A$761:A$954,MATCH(H731,A$761:A$954,0),0),"Save")</f>
        <v>Save</v>
      </c>
    </row>
    <row r="732" spans="1:23" hidden="1" x14ac:dyDescent="0.25">
      <c r="A732" s="189" t="str">
        <f t="shared" si="172"/>
        <v>Government Revenue Accounting</v>
      </c>
      <c r="B732" s="189" t="str">
        <f t="shared" si="172"/>
        <v>Electricity Capacity Construction Subsidy</v>
      </c>
      <c r="C732" s="189" t="str">
        <f t="shared" si="172"/>
        <v>GRA for Electricity Capacity Construction Subsidies</v>
      </c>
      <c r="D732" s="181" t="s">
        <v>1243</v>
      </c>
      <c r="F732" s="181" t="s">
        <v>1244</v>
      </c>
      <c r="H732" s="43">
        <v>568</v>
      </c>
      <c r="I732" s="189" t="str">
        <f>I$729</f>
        <v>Yes</v>
      </c>
      <c r="J732" s="223"/>
      <c r="K732" s="189" t="str">
        <f t="shared" si="173"/>
        <v>GRA elec cap const subsidy</v>
      </c>
      <c r="L732" s="189">
        <f t="shared" si="173"/>
        <v>0</v>
      </c>
      <c r="M732" s="189">
        <f t="shared" si="173"/>
        <v>10</v>
      </c>
      <c r="N732" s="189">
        <f t="shared" si="173"/>
        <v>1</v>
      </c>
      <c r="O732" s="189" t="str">
        <f t="shared" si="173"/>
        <v>weight</v>
      </c>
      <c r="P732" s="240"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89" t="str">
        <f>Q$729</f>
        <v>io-model.html</v>
      </c>
      <c r="R732" s="181"/>
      <c r="W732" s="182" t="str" cm="1">
        <f t="array" ref="W732">IFERROR(INDEX(A$761:A$954,MATCH(H732,A$761:A$954,0),0),"Save")</f>
        <v>Save</v>
      </c>
    </row>
    <row r="733" spans="1:23" hidden="1" x14ac:dyDescent="0.25">
      <c r="A733" s="189" t="str">
        <f t="shared" si="172"/>
        <v>Government Revenue Accounting</v>
      </c>
      <c r="B733" s="189" t="str">
        <f t="shared" si="172"/>
        <v>Electricity Capacity Construction Subsidy</v>
      </c>
      <c r="C733" s="189" t="str">
        <f t="shared" si="172"/>
        <v>GRA for Electricity Capacity Construction Subsidies</v>
      </c>
      <c r="D733" s="181" t="s">
        <v>1246</v>
      </c>
      <c r="F733" s="181" t="s">
        <v>1247</v>
      </c>
      <c r="H733" s="43">
        <v>569</v>
      </c>
      <c r="I733" s="189" t="str">
        <f>I$729</f>
        <v>Yes</v>
      </c>
      <c r="J733" s="223"/>
      <c r="K733" s="189" t="str">
        <f t="shared" si="173"/>
        <v>GRA elec cap const subsidy</v>
      </c>
      <c r="L733" s="189">
        <f t="shared" si="173"/>
        <v>0</v>
      </c>
      <c r="M733" s="189">
        <f t="shared" si="173"/>
        <v>10</v>
      </c>
      <c r="N733" s="189">
        <f t="shared" si="173"/>
        <v>1</v>
      </c>
      <c r="O733" s="189" t="str">
        <f t="shared" si="173"/>
        <v>weight</v>
      </c>
      <c r="P733" s="240"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89" t="str">
        <f>Q$729</f>
        <v>io-model.html</v>
      </c>
      <c r="R733" s="181"/>
      <c r="W733" s="182" t="str" cm="1">
        <f t="array" ref="W733">IFERROR(INDEX(A$761:A$954,MATCH(H733,A$761:A$954,0),0),"Save")</f>
        <v>Save</v>
      </c>
    </row>
    <row r="734" spans="1:23" hidden="1" x14ac:dyDescent="0.25">
      <c r="A734" s="181" t="s">
        <v>1228</v>
      </c>
      <c r="B734" s="181" t="s">
        <v>543</v>
      </c>
      <c r="C734" s="181" t="s">
        <v>1260</v>
      </c>
      <c r="D734" s="181" t="s">
        <v>1231</v>
      </c>
      <c r="F734" s="181" t="s">
        <v>1232</v>
      </c>
      <c r="H734" s="43">
        <v>570</v>
      </c>
      <c r="I734" s="181" t="s">
        <v>310</v>
      </c>
      <c r="J734" s="223"/>
      <c r="K734" s="181" t="s">
        <v>1261</v>
      </c>
      <c r="L734" s="181">
        <v>0</v>
      </c>
      <c r="M734" s="181">
        <v>10</v>
      </c>
      <c r="N734" s="181">
        <v>1</v>
      </c>
      <c r="O734" s="181" t="s">
        <v>1234</v>
      </c>
      <c r="P734" s="240"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1" t="s">
        <v>1236</v>
      </c>
      <c r="R734" s="181"/>
      <c r="W734" s="182" t="str" cm="1">
        <f t="array" ref="W734">IFERROR(INDEX(A$761:A$954,MATCH(H734,A$761:A$954,0),0),"Save")</f>
        <v>Save</v>
      </c>
    </row>
    <row r="735" spans="1:23" hidden="1" x14ac:dyDescent="0.25">
      <c r="A735" s="189" t="str">
        <f t="shared" ref="A735:C738" si="174">A$734</f>
        <v>Government Revenue Accounting</v>
      </c>
      <c r="B735" s="189" t="str">
        <f t="shared" si="174"/>
        <v>Distributed Solar Subsidy</v>
      </c>
      <c r="C735" s="189" t="str">
        <f t="shared" si="174"/>
        <v>GRA for Distributed Solar Subsidy</v>
      </c>
      <c r="D735" s="181" t="s">
        <v>1237</v>
      </c>
      <c r="F735" s="181" t="s">
        <v>1238</v>
      </c>
      <c r="H735" s="43">
        <v>571</v>
      </c>
      <c r="I735" s="189" t="str">
        <f>I$734</f>
        <v>Yes</v>
      </c>
      <c r="J735" s="223"/>
      <c r="K735" s="189" t="str">
        <f t="shared" ref="K735:O738" si="175">K$734</f>
        <v>GRA dist solar subsidy</v>
      </c>
      <c r="L735" s="189">
        <f t="shared" si="175"/>
        <v>0</v>
      </c>
      <c r="M735" s="189">
        <f t="shared" si="175"/>
        <v>10</v>
      </c>
      <c r="N735" s="189">
        <f t="shared" si="175"/>
        <v>1</v>
      </c>
      <c r="O735" s="189" t="str">
        <f t="shared" si="175"/>
        <v>weight</v>
      </c>
      <c r="P735" s="240"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89" t="str">
        <f>Q$734</f>
        <v>io-model.html</v>
      </c>
      <c r="R735" s="181"/>
      <c r="W735" s="182" t="str" cm="1">
        <f t="array" ref="W735">IFERROR(INDEX(A$761:A$954,MATCH(H735,A$761:A$954,0),0),"Save")</f>
        <v>Save</v>
      </c>
    </row>
    <row r="736" spans="1:23" hidden="1" x14ac:dyDescent="0.25">
      <c r="A736" s="189" t="str">
        <f t="shared" si="174"/>
        <v>Government Revenue Accounting</v>
      </c>
      <c r="B736" s="189" t="str">
        <f t="shared" si="174"/>
        <v>Distributed Solar Subsidy</v>
      </c>
      <c r="C736" s="189" t="str">
        <f t="shared" si="174"/>
        <v>GRA for Distributed Solar Subsidy</v>
      </c>
      <c r="D736" s="181" t="s">
        <v>1240</v>
      </c>
      <c r="F736" s="181" t="s">
        <v>1241</v>
      </c>
      <c r="H736" s="43">
        <v>572</v>
      </c>
      <c r="I736" s="189" t="str">
        <f>I$734</f>
        <v>Yes</v>
      </c>
      <c r="J736" s="223"/>
      <c r="K736" s="189" t="str">
        <f t="shared" si="175"/>
        <v>GRA dist solar subsidy</v>
      </c>
      <c r="L736" s="189">
        <f t="shared" si="175"/>
        <v>0</v>
      </c>
      <c r="M736" s="189">
        <f t="shared" si="175"/>
        <v>10</v>
      </c>
      <c r="N736" s="189">
        <f t="shared" si="175"/>
        <v>1</v>
      </c>
      <c r="O736" s="189" t="str">
        <f t="shared" si="175"/>
        <v>weight</v>
      </c>
      <c r="P736" s="240"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89" t="str">
        <f>Q$734</f>
        <v>io-model.html</v>
      </c>
      <c r="R736" s="181"/>
      <c r="W736" s="182" t="str" cm="1">
        <f t="array" ref="W736">IFERROR(INDEX(A$761:A$954,MATCH(H736,A$761:A$954,0),0),"Save")</f>
        <v>Save</v>
      </c>
    </row>
    <row r="737" spans="1:23" hidden="1" x14ac:dyDescent="0.25">
      <c r="A737" s="189" t="str">
        <f t="shared" si="174"/>
        <v>Government Revenue Accounting</v>
      </c>
      <c r="B737" s="189" t="str">
        <f t="shared" si="174"/>
        <v>Distributed Solar Subsidy</v>
      </c>
      <c r="C737" s="189" t="str">
        <f t="shared" si="174"/>
        <v>GRA for Distributed Solar Subsidy</v>
      </c>
      <c r="D737" s="181" t="s">
        <v>1243</v>
      </c>
      <c r="F737" s="181" t="s">
        <v>1244</v>
      </c>
      <c r="H737" s="43">
        <v>573</v>
      </c>
      <c r="I737" s="189" t="str">
        <f>I$734</f>
        <v>Yes</v>
      </c>
      <c r="J737" s="223"/>
      <c r="K737" s="189" t="str">
        <f t="shared" si="175"/>
        <v>GRA dist solar subsidy</v>
      </c>
      <c r="L737" s="189">
        <f t="shared" si="175"/>
        <v>0</v>
      </c>
      <c r="M737" s="189">
        <f t="shared" si="175"/>
        <v>10</v>
      </c>
      <c r="N737" s="189">
        <f t="shared" si="175"/>
        <v>1</v>
      </c>
      <c r="O737" s="189" t="str">
        <f t="shared" si="175"/>
        <v>weight</v>
      </c>
      <c r="P737" s="240"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89" t="str">
        <f>Q$734</f>
        <v>io-model.html</v>
      </c>
      <c r="R737" s="181"/>
      <c r="W737" s="182" t="str" cm="1">
        <f t="array" ref="W737">IFERROR(INDEX(A$761:A$954,MATCH(H737,A$761:A$954,0),0),"Save")</f>
        <v>Save</v>
      </c>
    </row>
    <row r="738" spans="1:23" hidden="1" x14ac:dyDescent="0.25">
      <c r="A738" s="189" t="str">
        <f t="shared" si="174"/>
        <v>Government Revenue Accounting</v>
      </c>
      <c r="B738" s="189" t="str">
        <f t="shared" si="174"/>
        <v>Distributed Solar Subsidy</v>
      </c>
      <c r="C738" s="189" t="str">
        <f t="shared" si="174"/>
        <v>GRA for Distributed Solar Subsidy</v>
      </c>
      <c r="D738" s="181" t="s">
        <v>1246</v>
      </c>
      <c r="F738" s="181" t="s">
        <v>1247</v>
      </c>
      <c r="H738" s="43">
        <v>574</v>
      </c>
      <c r="I738" s="189" t="str">
        <f>I$734</f>
        <v>Yes</v>
      </c>
      <c r="J738" s="223"/>
      <c r="K738" s="189" t="str">
        <f t="shared" si="175"/>
        <v>GRA dist solar subsidy</v>
      </c>
      <c r="L738" s="189">
        <f t="shared" si="175"/>
        <v>0</v>
      </c>
      <c r="M738" s="189">
        <f t="shared" si="175"/>
        <v>10</v>
      </c>
      <c r="N738" s="189">
        <f t="shared" si="175"/>
        <v>1</v>
      </c>
      <c r="O738" s="189" t="str">
        <f t="shared" si="175"/>
        <v>weight</v>
      </c>
      <c r="P738" s="240"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89" t="str">
        <f>Q$734</f>
        <v>io-model.html</v>
      </c>
      <c r="R738" s="181"/>
      <c r="W738" s="182" t="str" cm="1">
        <f t="array" ref="W738">IFERROR(INDEX(A$761:A$954,MATCH(H738,A$761:A$954,0),0),"Save")</f>
        <v>Save</v>
      </c>
    </row>
    <row r="739" spans="1:23" hidden="1" x14ac:dyDescent="0.25">
      <c r="A739" s="181" t="s">
        <v>1228</v>
      </c>
      <c r="B739" s="181" t="s">
        <v>1262</v>
      </c>
      <c r="C739" s="181" t="s">
        <v>1263</v>
      </c>
      <c r="D739" s="181" t="s">
        <v>1231</v>
      </c>
      <c r="F739" s="181" t="s">
        <v>1232</v>
      </c>
      <c r="H739" s="43">
        <v>575</v>
      </c>
      <c r="I739" s="181" t="s">
        <v>310</v>
      </c>
      <c r="J739" s="223"/>
      <c r="K739" s="181" t="s">
        <v>1264</v>
      </c>
      <c r="L739" s="181">
        <v>0</v>
      </c>
      <c r="M739" s="181">
        <v>10</v>
      </c>
      <c r="N739" s="181">
        <v>1</v>
      </c>
      <c r="O739" s="181" t="s">
        <v>1234</v>
      </c>
      <c r="P739" s="240"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1" t="s">
        <v>1236</v>
      </c>
      <c r="R739" s="181"/>
      <c r="W739" s="182" t="str" cm="1">
        <f t="array" ref="W739">IFERROR(INDEX(A$761:A$954,MATCH(H739,A$761:A$954,0),0),"Save")</f>
        <v>Save</v>
      </c>
    </row>
    <row r="740" spans="1:23" hidden="1" x14ac:dyDescent="0.25">
      <c r="A740" s="189" t="str">
        <f t="shared" ref="A740:C743" si="176">A$739</f>
        <v>Government Revenue Accounting</v>
      </c>
      <c r="B740" s="189" t="str">
        <f t="shared" si="176"/>
        <v>Fuel Subsidy</v>
      </c>
      <c r="C740" s="189" t="str">
        <f t="shared" si="176"/>
        <v>GRA for Fuel Subsidies</v>
      </c>
      <c r="D740" s="181" t="s">
        <v>1237</v>
      </c>
      <c r="F740" s="181" t="s">
        <v>1238</v>
      </c>
      <c r="H740" s="43">
        <v>576</v>
      </c>
      <c r="I740" s="189" t="str">
        <f>I$739</f>
        <v>Yes</v>
      </c>
      <c r="J740" s="223"/>
      <c r="K740" s="189" t="str">
        <f t="shared" ref="K740:O743" si="177">K$739</f>
        <v>GRA fuel subsidy</v>
      </c>
      <c r="L740" s="189">
        <f t="shared" si="177"/>
        <v>0</v>
      </c>
      <c r="M740" s="189">
        <f t="shared" si="177"/>
        <v>10</v>
      </c>
      <c r="N740" s="189">
        <f t="shared" si="177"/>
        <v>1</v>
      </c>
      <c r="O740" s="189" t="str">
        <f t="shared" si="177"/>
        <v>weight</v>
      </c>
      <c r="P740" s="240"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89" t="str">
        <f>Q$739</f>
        <v>io-model.html</v>
      </c>
      <c r="R740" s="181"/>
      <c r="W740" s="182" t="str" cm="1">
        <f t="array" ref="W740">IFERROR(INDEX(A$761:A$954,MATCH(H740,A$761:A$954,0),0),"Save")</f>
        <v>Save</v>
      </c>
    </row>
    <row r="741" spans="1:23" hidden="1" x14ac:dyDescent="0.25">
      <c r="A741" s="189" t="str">
        <f t="shared" si="176"/>
        <v>Government Revenue Accounting</v>
      </c>
      <c r="B741" s="189" t="str">
        <f t="shared" si="176"/>
        <v>Fuel Subsidy</v>
      </c>
      <c r="C741" s="189" t="str">
        <f t="shared" si="176"/>
        <v>GRA for Fuel Subsidies</v>
      </c>
      <c r="D741" s="181" t="s">
        <v>1240</v>
      </c>
      <c r="F741" s="181" t="s">
        <v>1241</v>
      </c>
      <c r="H741" s="43">
        <v>577</v>
      </c>
      <c r="I741" s="189" t="str">
        <f>I$739</f>
        <v>Yes</v>
      </c>
      <c r="J741" s="223"/>
      <c r="K741" s="189" t="str">
        <f t="shared" si="177"/>
        <v>GRA fuel subsidy</v>
      </c>
      <c r="L741" s="189">
        <f t="shared" si="177"/>
        <v>0</v>
      </c>
      <c r="M741" s="189">
        <f t="shared" si="177"/>
        <v>10</v>
      </c>
      <c r="N741" s="189">
        <f t="shared" si="177"/>
        <v>1</v>
      </c>
      <c r="O741" s="189" t="str">
        <f t="shared" si="177"/>
        <v>weight</v>
      </c>
      <c r="P741" s="240"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89" t="str">
        <f>Q$739</f>
        <v>io-model.html</v>
      </c>
      <c r="R741" s="181"/>
      <c r="W741" s="182" t="str" cm="1">
        <f t="array" ref="W741">IFERROR(INDEX(A$761:A$954,MATCH(H741,A$761:A$954,0),0),"Save")</f>
        <v>Save</v>
      </c>
    </row>
    <row r="742" spans="1:23" hidden="1" x14ac:dyDescent="0.25">
      <c r="A742" s="189" t="str">
        <f t="shared" si="176"/>
        <v>Government Revenue Accounting</v>
      </c>
      <c r="B742" s="189" t="str">
        <f t="shared" si="176"/>
        <v>Fuel Subsidy</v>
      </c>
      <c r="C742" s="189" t="str">
        <f t="shared" si="176"/>
        <v>GRA for Fuel Subsidies</v>
      </c>
      <c r="D742" s="181" t="s">
        <v>1243</v>
      </c>
      <c r="F742" s="181" t="s">
        <v>1244</v>
      </c>
      <c r="H742" s="43">
        <v>578</v>
      </c>
      <c r="I742" s="189" t="str">
        <f>I$739</f>
        <v>Yes</v>
      </c>
      <c r="J742" s="223"/>
      <c r="K742" s="189" t="str">
        <f t="shared" si="177"/>
        <v>GRA fuel subsidy</v>
      </c>
      <c r="L742" s="189">
        <f t="shared" si="177"/>
        <v>0</v>
      </c>
      <c r="M742" s="189">
        <f t="shared" si="177"/>
        <v>10</v>
      </c>
      <c r="N742" s="189">
        <f t="shared" si="177"/>
        <v>1</v>
      </c>
      <c r="O742" s="189" t="str">
        <f t="shared" si="177"/>
        <v>weight</v>
      </c>
      <c r="P742" s="240"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89" t="str">
        <f>Q$739</f>
        <v>io-model.html</v>
      </c>
      <c r="R742" s="181"/>
      <c r="W742" s="182" t="str" cm="1">
        <f t="array" ref="W742">IFERROR(INDEX(A$761:A$954,MATCH(H742,A$761:A$954,0),0),"Save")</f>
        <v>Save</v>
      </c>
    </row>
    <row r="743" spans="1:23" hidden="1" x14ac:dyDescent="0.25">
      <c r="A743" s="189" t="str">
        <f t="shared" si="176"/>
        <v>Government Revenue Accounting</v>
      </c>
      <c r="B743" s="189" t="str">
        <f t="shared" si="176"/>
        <v>Fuel Subsidy</v>
      </c>
      <c r="C743" s="189" t="str">
        <f t="shared" si="176"/>
        <v>GRA for Fuel Subsidies</v>
      </c>
      <c r="D743" s="181" t="s">
        <v>1246</v>
      </c>
      <c r="F743" s="181" t="s">
        <v>1247</v>
      </c>
      <c r="H743" s="43">
        <v>579</v>
      </c>
      <c r="I743" s="189" t="str">
        <f>I$739</f>
        <v>Yes</v>
      </c>
      <c r="J743" s="223"/>
      <c r="K743" s="189" t="str">
        <f t="shared" si="177"/>
        <v>GRA fuel subsidy</v>
      </c>
      <c r="L743" s="189">
        <f t="shared" si="177"/>
        <v>0</v>
      </c>
      <c r="M743" s="189">
        <f t="shared" si="177"/>
        <v>10</v>
      </c>
      <c r="N743" s="189">
        <f t="shared" si="177"/>
        <v>1</v>
      </c>
      <c r="O743" s="189" t="str">
        <f t="shared" si="177"/>
        <v>weight</v>
      </c>
      <c r="P743" s="240"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89" t="str">
        <f>Q$739</f>
        <v>io-model.html</v>
      </c>
      <c r="R743" s="181"/>
      <c r="W743" s="182" t="str" cm="1">
        <f t="array" ref="W743">IFERROR(INDEX(A$761:A$954,MATCH(H743,A$761:A$954,0),0),"Save")</f>
        <v>Save</v>
      </c>
    </row>
    <row r="744" spans="1:23" hidden="1" x14ac:dyDescent="0.25">
      <c r="A744" s="181" t="s">
        <v>1228</v>
      </c>
      <c r="B744" s="181" t="s">
        <v>1265</v>
      </c>
      <c r="C744" s="181" t="s">
        <v>1266</v>
      </c>
      <c r="D744" s="181" t="s">
        <v>1231</v>
      </c>
      <c r="F744" s="181" t="s">
        <v>1232</v>
      </c>
      <c r="H744" s="43">
        <v>580</v>
      </c>
      <c r="I744" s="181" t="s">
        <v>310</v>
      </c>
      <c r="J744" s="223"/>
      <c r="K744" s="181" t="s">
        <v>1267</v>
      </c>
      <c r="L744" s="181">
        <v>0</v>
      </c>
      <c r="M744" s="181">
        <v>10</v>
      </c>
      <c r="N744" s="181">
        <v>1</v>
      </c>
      <c r="O744" s="181" t="s">
        <v>1234</v>
      </c>
      <c r="P744" s="240"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1" t="s">
        <v>1236</v>
      </c>
      <c r="R744" s="181"/>
      <c r="W744" s="182" t="str" cm="1">
        <f t="array" ref="W744">IFERROR(INDEX(A$761:A$954,MATCH(H744,A$761:A$954,0),0),"Save")</f>
        <v>Save</v>
      </c>
    </row>
    <row r="745" spans="1:23" hidden="1" x14ac:dyDescent="0.25">
      <c r="A745" s="189" t="str">
        <f t="shared" ref="A745:C748" si="178">A$744</f>
        <v>Government Revenue Accounting</v>
      </c>
      <c r="B745" s="189" t="str">
        <f t="shared" si="178"/>
        <v>National Debt Interest</v>
      </c>
      <c r="C745" s="189" t="str">
        <f t="shared" si="178"/>
        <v>GRA for National Debt Interest</v>
      </c>
      <c r="D745" s="181" t="s">
        <v>1237</v>
      </c>
      <c r="F745" s="181" t="s">
        <v>1238</v>
      </c>
      <c r="H745" s="43">
        <v>581</v>
      </c>
      <c r="I745" s="189" t="str">
        <f>I$744</f>
        <v>Yes</v>
      </c>
      <c r="J745" s="223"/>
      <c r="K745" s="189" t="str">
        <f t="shared" ref="K745:O748" si="179">K$744</f>
        <v>GRA national debt interest</v>
      </c>
      <c r="L745" s="189">
        <f t="shared" si="179"/>
        <v>0</v>
      </c>
      <c r="M745" s="189">
        <f t="shared" si="179"/>
        <v>10</v>
      </c>
      <c r="N745" s="189">
        <f t="shared" si="179"/>
        <v>1</v>
      </c>
      <c r="O745" s="189" t="str">
        <f t="shared" si="179"/>
        <v>weight</v>
      </c>
      <c r="P745" s="240"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89" t="str">
        <f>Q$744</f>
        <v>io-model.html</v>
      </c>
      <c r="R745" s="181"/>
      <c r="W745" s="182" t="str" cm="1">
        <f t="array" ref="W745">IFERROR(INDEX(A$761:A$954,MATCH(H745,A$761:A$954,0),0),"Save")</f>
        <v>Save</v>
      </c>
    </row>
    <row r="746" spans="1:23" hidden="1" x14ac:dyDescent="0.25">
      <c r="A746" s="189" t="str">
        <f t="shared" si="178"/>
        <v>Government Revenue Accounting</v>
      </c>
      <c r="B746" s="189" t="str">
        <f t="shared" si="178"/>
        <v>National Debt Interest</v>
      </c>
      <c r="C746" s="189" t="str">
        <f t="shared" si="178"/>
        <v>GRA for National Debt Interest</v>
      </c>
      <c r="D746" s="181" t="s">
        <v>1240</v>
      </c>
      <c r="F746" s="181" t="s">
        <v>1241</v>
      </c>
      <c r="H746" s="43">
        <v>582</v>
      </c>
      <c r="I746" s="189" t="str">
        <f>I$744</f>
        <v>Yes</v>
      </c>
      <c r="J746" s="223"/>
      <c r="K746" s="189" t="str">
        <f t="shared" si="179"/>
        <v>GRA national debt interest</v>
      </c>
      <c r="L746" s="189">
        <f t="shared" si="179"/>
        <v>0</v>
      </c>
      <c r="M746" s="189">
        <f t="shared" si="179"/>
        <v>10</v>
      </c>
      <c r="N746" s="189">
        <f t="shared" si="179"/>
        <v>1</v>
      </c>
      <c r="O746" s="189" t="str">
        <f t="shared" si="179"/>
        <v>weight</v>
      </c>
      <c r="P746" s="240"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89" t="str">
        <f>Q$744</f>
        <v>io-model.html</v>
      </c>
      <c r="R746" s="181"/>
      <c r="W746" s="182" t="str" cm="1">
        <f t="array" ref="W746">IFERROR(INDEX(A$761:A$954,MATCH(H746,A$761:A$954,0),0),"Save")</f>
        <v>Save</v>
      </c>
    </row>
    <row r="747" spans="1:23" hidden="1" x14ac:dyDescent="0.25">
      <c r="A747" s="189" t="str">
        <f t="shared" si="178"/>
        <v>Government Revenue Accounting</v>
      </c>
      <c r="B747" s="189" t="str">
        <f t="shared" si="178"/>
        <v>National Debt Interest</v>
      </c>
      <c r="C747" s="189" t="str">
        <f t="shared" si="178"/>
        <v>GRA for National Debt Interest</v>
      </c>
      <c r="D747" s="181" t="s">
        <v>1243</v>
      </c>
      <c r="F747" s="181" t="s">
        <v>1244</v>
      </c>
      <c r="H747" s="43">
        <v>583</v>
      </c>
      <c r="I747" s="189" t="str">
        <f>I$744</f>
        <v>Yes</v>
      </c>
      <c r="J747" s="223"/>
      <c r="K747" s="189" t="str">
        <f t="shared" si="179"/>
        <v>GRA national debt interest</v>
      </c>
      <c r="L747" s="189">
        <f t="shared" si="179"/>
        <v>0</v>
      </c>
      <c r="M747" s="189">
        <f t="shared" si="179"/>
        <v>10</v>
      </c>
      <c r="N747" s="189">
        <f t="shared" si="179"/>
        <v>1</v>
      </c>
      <c r="O747" s="189" t="str">
        <f t="shared" si="179"/>
        <v>weight</v>
      </c>
      <c r="P747" s="240"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89" t="str">
        <f>Q$744</f>
        <v>io-model.html</v>
      </c>
      <c r="R747" s="181"/>
      <c r="W747" s="182" t="str" cm="1">
        <f t="array" ref="W747">IFERROR(INDEX(A$761:A$954,MATCH(H747,A$761:A$954,0),0),"Save")</f>
        <v>Save</v>
      </c>
    </row>
    <row r="748" spans="1:23" hidden="1" x14ac:dyDescent="0.25">
      <c r="A748" s="189" t="str">
        <f t="shared" si="178"/>
        <v>Government Revenue Accounting</v>
      </c>
      <c r="B748" s="189" t="str">
        <f t="shared" si="178"/>
        <v>National Debt Interest</v>
      </c>
      <c r="C748" s="189" t="str">
        <f t="shared" si="178"/>
        <v>GRA for National Debt Interest</v>
      </c>
      <c r="D748" s="181" t="s">
        <v>1246</v>
      </c>
      <c r="F748" s="181" t="s">
        <v>1247</v>
      </c>
      <c r="H748" s="43">
        <v>584</v>
      </c>
      <c r="I748" s="189" t="str">
        <f>I$744</f>
        <v>Yes</v>
      </c>
      <c r="J748" s="223"/>
      <c r="K748" s="189" t="str">
        <f t="shared" si="179"/>
        <v>GRA national debt interest</v>
      </c>
      <c r="L748" s="189">
        <f t="shared" si="179"/>
        <v>0</v>
      </c>
      <c r="M748" s="189">
        <f t="shared" si="179"/>
        <v>10</v>
      </c>
      <c r="N748" s="189">
        <f t="shared" si="179"/>
        <v>1</v>
      </c>
      <c r="O748" s="189" t="str">
        <f t="shared" si="179"/>
        <v>weight</v>
      </c>
      <c r="P748" s="240"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89" t="str">
        <f>Q$744</f>
        <v>io-model.html</v>
      </c>
      <c r="R748" s="181"/>
      <c r="W748" s="182" t="str" cm="1">
        <f t="array" ref="W748">IFERROR(INDEX(A$761:A$954,MATCH(H748,A$761:A$954,0),0),"Save")</f>
        <v>Save</v>
      </c>
    </row>
    <row r="749" spans="1:23" hidden="1" x14ac:dyDescent="0.25">
      <c r="A749" s="181" t="s">
        <v>1228</v>
      </c>
      <c r="B749" s="181" t="s">
        <v>1268</v>
      </c>
      <c r="C749" s="181" t="s">
        <v>1269</v>
      </c>
      <c r="D749" s="181" t="s">
        <v>1231</v>
      </c>
      <c r="F749" s="181" t="s">
        <v>1232</v>
      </c>
      <c r="H749" s="43">
        <v>585</v>
      </c>
      <c r="I749" s="181" t="s">
        <v>310</v>
      </c>
      <c r="J749" s="223"/>
      <c r="K749" s="181" t="s">
        <v>1270</v>
      </c>
      <c r="L749" s="181">
        <v>0</v>
      </c>
      <c r="M749" s="181">
        <v>10</v>
      </c>
      <c r="N749" s="181">
        <v>1</v>
      </c>
      <c r="O749" s="181" t="s">
        <v>1234</v>
      </c>
      <c r="P749" s="240"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1" t="s">
        <v>1236</v>
      </c>
      <c r="R749" s="181"/>
      <c r="W749" s="182" t="str" cm="1">
        <f t="array" ref="W749">IFERROR(INDEX(A$761:A$954,MATCH(H749,A$761:A$954,0),0),"Save")</f>
        <v>Save</v>
      </c>
    </row>
    <row r="750" spans="1:23" hidden="1" x14ac:dyDescent="0.25">
      <c r="A750" s="189" t="str">
        <f t="shared" ref="A750:C753" si="180">A$749</f>
        <v>Government Revenue Accounting</v>
      </c>
      <c r="B750" s="189" t="str">
        <f t="shared" si="180"/>
        <v>Remaining Government Cash Flows</v>
      </c>
      <c r="C750" s="189" t="str">
        <f t="shared" si="180"/>
        <v>GRA for Remaining Government Cash Flow Changes</v>
      </c>
      <c r="D750" s="181" t="s">
        <v>1237</v>
      </c>
      <c r="F750" s="181" t="s">
        <v>1238</v>
      </c>
      <c r="H750" s="43">
        <v>586</v>
      </c>
      <c r="I750" s="189" t="str">
        <f>I$749</f>
        <v>Yes</v>
      </c>
      <c r="J750" s="223"/>
      <c r="K750" s="189" t="str">
        <f t="shared" ref="K750:O753" si="181">K$749</f>
        <v>GRA remaining cash flow changes</v>
      </c>
      <c r="L750" s="189">
        <f t="shared" si="181"/>
        <v>0</v>
      </c>
      <c r="M750" s="189">
        <f t="shared" si="181"/>
        <v>10</v>
      </c>
      <c r="N750" s="189">
        <f t="shared" si="181"/>
        <v>1</v>
      </c>
      <c r="O750" s="189" t="str">
        <f t="shared" si="181"/>
        <v>weight</v>
      </c>
      <c r="P750" s="240"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89" t="str">
        <f>Q$749</f>
        <v>io-model.html</v>
      </c>
      <c r="R750" s="181"/>
      <c r="W750" s="182" t="str" cm="1">
        <f t="array" ref="W750">IFERROR(INDEX(A$761:A$954,MATCH(H750,A$761:A$954,0),0),"Save")</f>
        <v>Save</v>
      </c>
    </row>
    <row r="751" spans="1:23" hidden="1" x14ac:dyDescent="0.25">
      <c r="A751" s="189" t="str">
        <f t="shared" si="180"/>
        <v>Government Revenue Accounting</v>
      </c>
      <c r="B751" s="189" t="str">
        <f t="shared" si="180"/>
        <v>Remaining Government Cash Flows</v>
      </c>
      <c r="C751" s="189" t="str">
        <f t="shared" si="180"/>
        <v>GRA for Remaining Government Cash Flow Changes</v>
      </c>
      <c r="D751" s="181" t="s">
        <v>1240</v>
      </c>
      <c r="F751" s="181" t="s">
        <v>1241</v>
      </c>
      <c r="H751" s="43">
        <v>587</v>
      </c>
      <c r="I751" s="189" t="str">
        <f>I$749</f>
        <v>Yes</v>
      </c>
      <c r="J751" s="223"/>
      <c r="K751" s="189" t="str">
        <f t="shared" si="181"/>
        <v>GRA remaining cash flow changes</v>
      </c>
      <c r="L751" s="189">
        <f t="shared" si="181"/>
        <v>0</v>
      </c>
      <c r="M751" s="189">
        <f t="shared" si="181"/>
        <v>10</v>
      </c>
      <c r="N751" s="189">
        <f t="shared" si="181"/>
        <v>1</v>
      </c>
      <c r="O751" s="189" t="str">
        <f t="shared" si="181"/>
        <v>weight</v>
      </c>
      <c r="P751" s="240"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89" t="str">
        <f>Q$749</f>
        <v>io-model.html</v>
      </c>
      <c r="R751" s="181"/>
      <c r="W751" s="182" t="str" cm="1">
        <f t="array" ref="W751">IFERROR(INDEX(A$761:A$954,MATCH(H751,A$761:A$954,0),0),"Save")</f>
        <v>Save</v>
      </c>
    </row>
    <row r="752" spans="1:23" hidden="1" x14ac:dyDescent="0.25">
      <c r="A752" s="189" t="str">
        <f t="shared" si="180"/>
        <v>Government Revenue Accounting</v>
      </c>
      <c r="B752" s="189" t="str">
        <f t="shared" si="180"/>
        <v>Remaining Government Cash Flows</v>
      </c>
      <c r="C752" s="189" t="str">
        <f t="shared" si="180"/>
        <v>GRA for Remaining Government Cash Flow Changes</v>
      </c>
      <c r="D752" s="181" t="s">
        <v>1243</v>
      </c>
      <c r="F752" s="181" t="s">
        <v>1244</v>
      </c>
      <c r="H752" s="43">
        <v>588</v>
      </c>
      <c r="I752" s="189" t="str">
        <f>I$749</f>
        <v>Yes</v>
      </c>
      <c r="J752" s="223"/>
      <c r="K752" s="189" t="str">
        <f t="shared" si="181"/>
        <v>GRA remaining cash flow changes</v>
      </c>
      <c r="L752" s="189">
        <f t="shared" si="181"/>
        <v>0</v>
      </c>
      <c r="M752" s="189">
        <f t="shared" si="181"/>
        <v>10</v>
      </c>
      <c r="N752" s="189">
        <f t="shared" si="181"/>
        <v>1</v>
      </c>
      <c r="O752" s="189" t="str">
        <f t="shared" si="181"/>
        <v>weight</v>
      </c>
      <c r="P752" s="240"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89" t="str">
        <f>Q$749</f>
        <v>io-model.html</v>
      </c>
      <c r="R752" s="181"/>
      <c r="W752" s="182" t="str" cm="1">
        <f t="array" ref="W752">IFERROR(INDEX(A$761:A$954,MATCH(H752,A$761:A$954,0),0),"Save")</f>
        <v>Save</v>
      </c>
    </row>
    <row r="753" spans="1:23" hidden="1" x14ac:dyDescent="0.25">
      <c r="A753" s="189" t="str">
        <f t="shared" si="180"/>
        <v>Government Revenue Accounting</v>
      </c>
      <c r="B753" s="189" t="str">
        <f t="shared" si="180"/>
        <v>Remaining Government Cash Flows</v>
      </c>
      <c r="C753" s="189" t="str">
        <f t="shared" si="180"/>
        <v>GRA for Remaining Government Cash Flow Changes</v>
      </c>
      <c r="D753" s="181" t="s">
        <v>1246</v>
      </c>
      <c r="F753" s="181" t="s">
        <v>1247</v>
      </c>
      <c r="H753" s="43">
        <v>589</v>
      </c>
      <c r="I753" s="189" t="str">
        <f>I$749</f>
        <v>Yes</v>
      </c>
      <c r="J753" s="223"/>
      <c r="K753" s="189" t="str">
        <f t="shared" si="181"/>
        <v>GRA remaining cash flow changes</v>
      </c>
      <c r="L753" s="189">
        <f t="shared" si="181"/>
        <v>0</v>
      </c>
      <c r="M753" s="189">
        <f t="shared" si="181"/>
        <v>10</v>
      </c>
      <c r="N753" s="189">
        <f t="shared" si="181"/>
        <v>1</v>
      </c>
      <c r="O753" s="189" t="str">
        <f t="shared" si="181"/>
        <v>weight</v>
      </c>
      <c r="P753" s="240"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89" t="str">
        <f>Q$749</f>
        <v>io-model.html</v>
      </c>
      <c r="R753" s="181"/>
      <c r="W753" s="182" t="str" cm="1">
        <f t="array" ref="W753">IFERROR(INDEX(A$761:A$954,MATCH(H753,A$761:A$954,0),0),"Save")</f>
        <v>Save</v>
      </c>
    </row>
    <row r="754" spans="1:23" x14ac:dyDescent="0.25">
      <c r="H754" s="181"/>
      <c r="J754" s="181"/>
      <c r="P754" s="161"/>
      <c r="R754" s="181"/>
    </row>
    <row r="755" spans="1:23" x14ac:dyDescent="0.25">
      <c r="H755" s="181"/>
      <c r="J755" s="181"/>
      <c r="P755" s="161"/>
      <c r="R755" s="181"/>
    </row>
    <row r="756" spans="1:23" x14ac:dyDescent="0.25">
      <c r="H756" s="181"/>
      <c r="J756" s="181"/>
      <c r="P756" s="161"/>
      <c r="R756" s="181"/>
    </row>
    <row r="757" spans="1:23" x14ac:dyDescent="0.25">
      <c r="H757" s="181"/>
      <c r="J757" s="181"/>
      <c r="P757" s="161"/>
      <c r="R757" s="181"/>
    </row>
    <row r="758" spans="1:23" x14ac:dyDescent="0.25">
      <c r="H758" s="181"/>
      <c r="J758" s="181"/>
      <c r="P758" s="161"/>
      <c r="R758" s="181"/>
    </row>
    <row r="759" spans="1:23" x14ac:dyDescent="0.25">
      <c r="P759" s="161"/>
    </row>
    <row r="760" spans="1:23" x14ac:dyDescent="0.25">
      <c r="P760" s="161"/>
    </row>
    <row r="761" spans="1:23" x14ac:dyDescent="0.25">
      <c r="A761" s="241">
        <v>56</v>
      </c>
      <c r="P761" s="161"/>
    </row>
    <row r="762" spans="1:23" x14ac:dyDescent="0.25">
      <c r="A762" s="241">
        <v>57</v>
      </c>
      <c r="P762" s="161"/>
    </row>
    <row r="763" spans="1:23" x14ac:dyDescent="0.25">
      <c r="A763" s="241">
        <v>100</v>
      </c>
      <c r="P763" s="161"/>
    </row>
    <row r="764" spans="1:23" x14ac:dyDescent="0.25">
      <c r="A764" s="241">
        <v>101</v>
      </c>
      <c r="P764" s="161"/>
    </row>
    <row r="765" spans="1:23" x14ac:dyDescent="0.25">
      <c r="A765" s="241">
        <v>102</v>
      </c>
      <c r="P765" s="161"/>
    </row>
    <row r="766" spans="1:23" x14ac:dyDescent="0.25">
      <c r="A766" s="241">
        <v>103</v>
      </c>
      <c r="P766" s="161"/>
    </row>
    <row r="767" spans="1:23" x14ac:dyDescent="0.25">
      <c r="A767" s="241">
        <v>104</v>
      </c>
      <c r="P767" s="161"/>
    </row>
    <row r="768" spans="1:23" x14ac:dyDescent="0.25">
      <c r="A768" s="241">
        <v>105</v>
      </c>
      <c r="P768" s="161"/>
    </row>
    <row r="769" spans="1:16" x14ac:dyDescent="0.25">
      <c r="A769" s="241">
        <v>106</v>
      </c>
      <c r="P769" s="161"/>
    </row>
    <row r="770" spans="1:16" x14ac:dyDescent="0.25">
      <c r="A770" s="241">
        <v>107</v>
      </c>
      <c r="P770" s="161"/>
    </row>
    <row r="771" spans="1:16" x14ac:dyDescent="0.25">
      <c r="A771" s="241">
        <v>125</v>
      </c>
      <c r="P771" s="161"/>
    </row>
    <row r="772" spans="1:16" x14ac:dyDescent="0.25">
      <c r="A772" s="241">
        <v>126</v>
      </c>
      <c r="P772" s="161"/>
    </row>
    <row r="773" spans="1:16" x14ac:dyDescent="0.25">
      <c r="A773" s="241">
        <v>127</v>
      </c>
      <c r="P773" s="161"/>
    </row>
    <row r="774" spans="1:16" x14ac:dyDescent="0.25">
      <c r="A774" s="241">
        <v>128</v>
      </c>
      <c r="P774" s="161"/>
    </row>
    <row r="775" spans="1:16" x14ac:dyDescent="0.25">
      <c r="A775" s="241">
        <v>129</v>
      </c>
      <c r="P775" s="161"/>
    </row>
    <row r="776" spans="1:16" x14ac:dyDescent="0.25">
      <c r="A776" s="241">
        <v>130</v>
      </c>
      <c r="P776" s="161"/>
    </row>
    <row r="777" spans="1:16" x14ac:dyDescent="0.25">
      <c r="A777" s="241">
        <v>131</v>
      </c>
      <c r="P777" s="161"/>
    </row>
    <row r="778" spans="1:16" x14ac:dyDescent="0.25">
      <c r="A778" s="241">
        <v>132</v>
      </c>
      <c r="P778" s="161"/>
    </row>
    <row r="779" spans="1:16" x14ac:dyDescent="0.25">
      <c r="A779" s="241">
        <v>381</v>
      </c>
      <c r="P779" s="161"/>
    </row>
    <row r="780" spans="1:16" x14ac:dyDescent="0.25">
      <c r="A780" s="241">
        <v>382</v>
      </c>
      <c r="P780" s="161"/>
    </row>
    <row r="781" spans="1:16" x14ac:dyDescent="0.25">
      <c r="A781" s="241">
        <v>383</v>
      </c>
      <c r="P781" s="161"/>
    </row>
    <row r="782" spans="1:16" x14ac:dyDescent="0.25">
      <c r="A782" s="241">
        <v>384</v>
      </c>
      <c r="P782" s="161"/>
    </row>
    <row r="783" spans="1:16" x14ac:dyDescent="0.25">
      <c r="A783" s="241">
        <v>385</v>
      </c>
      <c r="P783" s="161"/>
    </row>
    <row r="784" spans="1:16" x14ac:dyDescent="0.25">
      <c r="A784" s="241">
        <v>386</v>
      </c>
      <c r="P784" s="161"/>
    </row>
    <row r="785" spans="1:16" x14ac:dyDescent="0.25">
      <c r="A785" s="241">
        <v>387</v>
      </c>
      <c r="P785" s="161"/>
    </row>
    <row r="786" spans="1:16" x14ac:dyDescent="0.25">
      <c r="A786" s="241">
        <v>388</v>
      </c>
      <c r="P786" s="161"/>
    </row>
    <row r="787" spans="1:16" x14ac:dyDescent="0.25">
      <c r="A787" s="241">
        <v>389</v>
      </c>
      <c r="P787" s="161"/>
    </row>
    <row r="788" spans="1:16" x14ac:dyDescent="0.25">
      <c r="A788" s="241">
        <v>390</v>
      </c>
      <c r="P788" s="161"/>
    </row>
    <row r="789" spans="1:16" x14ac:dyDescent="0.25">
      <c r="A789" s="241">
        <v>391</v>
      </c>
      <c r="P789" s="161"/>
    </row>
    <row r="790" spans="1:16" x14ac:dyDescent="0.25">
      <c r="A790" s="241">
        <v>392</v>
      </c>
      <c r="P790" s="161"/>
    </row>
    <row r="791" spans="1:16" x14ac:dyDescent="0.25">
      <c r="A791" s="241">
        <v>393</v>
      </c>
      <c r="P791" s="161"/>
    </row>
    <row r="792" spans="1:16" x14ac:dyDescent="0.25">
      <c r="A792" s="241">
        <v>394</v>
      </c>
      <c r="P792" s="161"/>
    </row>
    <row r="793" spans="1:16" x14ac:dyDescent="0.25">
      <c r="A793" s="241">
        <v>395</v>
      </c>
      <c r="P793" s="161"/>
    </row>
    <row r="794" spans="1:16" x14ac:dyDescent="0.25">
      <c r="A794" s="241">
        <v>396</v>
      </c>
      <c r="P794" s="161"/>
    </row>
    <row r="795" spans="1:16" x14ac:dyDescent="0.25">
      <c r="A795" s="241">
        <v>397</v>
      </c>
      <c r="P795" s="161"/>
    </row>
    <row r="796" spans="1:16" x14ac:dyDescent="0.25">
      <c r="A796" s="241">
        <v>398</v>
      </c>
      <c r="P796" s="161"/>
    </row>
    <row r="797" spans="1:16" x14ac:dyDescent="0.25">
      <c r="A797" s="241">
        <v>399</v>
      </c>
      <c r="P797" s="161"/>
    </row>
    <row r="798" spans="1:16" x14ac:dyDescent="0.25">
      <c r="A798" s="241">
        <v>400</v>
      </c>
      <c r="P798" s="161"/>
    </row>
    <row r="799" spans="1:16" x14ac:dyDescent="0.25">
      <c r="A799" s="241">
        <v>401</v>
      </c>
      <c r="P799" s="161"/>
    </row>
    <row r="800" spans="1:16" x14ac:dyDescent="0.25">
      <c r="A800" s="241">
        <v>402</v>
      </c>
      <c r="P800" s="161"/>
    </row>
    <row r="801" spans="1:16" x14ac:dyDescent="0.25">
      <c r="A801" s="241">
        <v>403</v>
      </c>
      <c r="P801" s="161"/>
    </row>
    <row r="802" spans="1:16" x14ac:dyDescent="0.25">
      <c r="A802" s="241">
        <v>404</v>
      </c>
      <c r="P802" s="161"/>
    </row>
    <row r="803" spans="1:16" x14ac:dyDescent="0.25">
      <c r="A803" s="241">
        <v>405</v>
      </c>
      <c r="P803" s="161"/>
    </row>
    <row r="804" spans="1:16" x14ac:dyDescent="0.25">
      <c r="A804" s="241">
        <v>406</v>
      </c>
      <c r="P804" s="161"/>
    </row>
    <row r="805" spans="1:16" x14ac:dyDescent="0.25">
      <c r="A805" s="241">
        <v>407</v>
      </c>
      <c r="P805" s="161"/>
    </row>
    <row r="806" spans="1:16" x14ac:dyDescent="0.25">
      <c r="A806" s="241">
        <v>408</v>
      </c>
      <c r="P806" s="161"/>
    </row>
    <row r="807" spans="1:16" x14ac:dyDescent="0.25">
      <c r="A807" s="241">
        <v>409</v>
      </c>
      <c r="P807" s="161"/>
    </row>
    <row r="808" spans="1:16" x14ac:dyDescent="0.25">
      <c r="A808" s="241">
        <v>410</v>
      </c>
      <c r="P808" s="161"/>
    </row>
    <row r="809" spans="1:16" x14ac:dyDescent="0.25">
      <c r="A809" s="241">
        <v>411</v>
      </c>
      <c r="P809" s="161"/>
    </row>
    <row r="810" spans="1:16" x14ac:dyDescent="0.25">
      <c r="A810" s="241">
        <v>412</v>
      </c>
      <c r="P810" s="161"/>
    </row>
    <row r="811" spans="1:16" x14ac:dyDescent="0.25">
      <c r="A811" s="241">
        <v>413</v>
      </c>
      <c r="P811" s="161"/>
    </row>
    <row r="812" spans="1:16" x14ac:dyDescent="0.25">
      <c r="A812" s="241">
        <v>414</v>
      </c>
      <c r="P812" s="161"/>
    </row>
    <row r="813" spans="1:16" x14ac:dyDescent="0.25">
      <c r="A813" s="241">
        <v>415</v>
      </c>
      <c r="P813" s="161"/>
    </row>
    <row r="814" spans="1:16" x14ac:dyDescent="0.25">
      <c r="A814" s="241">
        <v>416</v>
      </c>
      <c r="P814" s="161"/>
    </row>
    <row r="815" spans="1:16" x14ac:dyDescent="0.25">
      <c r="A815" s="241">
        <v>417</v>
      </c>
      <c r="P815" s="161"/>
    </row>
    <row r="816" spans="1:16" x14ac:dyDescent="0.25">
      <c r="A816" s="241">
        <v>418</v>
      </c>
      <c r="P816" s="161"/>
    </row>
    <row r="817" spans="1:16" x14ac:dyDescent="0.25">
      <c r="A817" s="241">
        <v>419</v>
      </c>
      <c r="P817" s="161"/>
    </row>
    <row r="818" spans="1:16" x14ac:dyDescent="0.25">
      <c r="A818" s="241">
        <v>420</v>
      </c>
      <c r="P818" s="161"/>
    </row>
    <row r="819" spans="1:16" x14ac:dyDescent="0.25">
      <c r="A819" s="241">
        <v>421</v>
      </c>
      <c r="P819" s="161"/>
    </row>
    <row r="820" spans="1:16" x14ac:dyDescent="0.25">
      <c r="A820" s="241">
        <v>422</v>
      </c>
      <c r="P820" s="161"/>
    </row>
    <row r="821" spans="1:16" x14ac:dyDescent="0.25">
      <c r="A821" s="241">
        <v>423</v>
      </c>
      <c r="P821" s="161"/>
    </row>
    <row r="822" spans="1:16" x14ac:dyDescent="0.25">
      <c r="A822" s="241">
        <v>424</v>
      </c>
      <c r="P822" s="161"/>
    </row>
    <row r="823" spans="1:16" x14ac:dyDescent="0.25">
      <c r="A823" s="241">
        <v>425</v>
      </c>
      <c r="P823" s="161"/>
    </row>
    <row r="824" spans="1:16" x14ac:dyDescent="0.25">
      <c r="A824" s="241">
        <v>426</v>
      </c>
      <c r="P824" s="161"/>
    </row>
    <row r="825" spans="1:16" x14ac:dyDescent="0.25">
      <c r="A825" s="241">
        <v>427</v>
      </c>
      <c r="P825" s="161"/>
    </row>
    <row r="826" spans="1:16" x14ac:dyDescent="0.25">
      <c r="A826" s="241">
        <v>428</v>
      </c>
      <c r="P826" s="161"/>
    </row>
    <row r="827" spans="1:16" x14ac:dyDescent="0.25">
      <c r="A827" s="241">
        <v>464</v>
      </c>
      <c r="P827" s="161"/>
    </row>
    <row r="828" spans="1:16" x14ac:dyDescent="0.25">
      <c r="A828" s="241">
        <v>465</v>
      </c>
      <c r="P828" s="161"/>
    </row>
    <row r="829" spans="1:16" x14ac:dyDescent="0.25">
      <c r="A829" s="241">
        <v>466</v>
      </c>
      <c r="P829" s="161"/>
    </row>
    <row r="830" spans="1:16" x14ac:dyDescent="0.25">
      <c r="A830" s="241">
        <v>467</v>
      </c>
      <c r="P830" s="161"/>
    </row>
    <row r="831" spans="1:16" x14ac:dyDescent="0.25">
      <c r="A831" s="241">
        <v>468</v>
      </c>
      <c r="P831" s="161"/>
    </row>
    <row r="832" spans="1:16" x14ac:dyDescent="0.25">
      <c r="A832" s="241">
        <v>469</v>
      </c>
      <c r="P832" s="161"/>
    </row>
    <row r="833" spans="1:16" x14ac:dyDescent="0.25">
      <c r="A833" s="241">
        <v>470</v>
      </c>
      <c r="P833" s="161"/>
    </row>
    <row r="834" spans="1:16" x14ac:dyDescent="0.25">
      <c r="A834" s="241">
        <v>471</v>
      </c>
      <c r="P834" s="161"/>
    </row>
    <row r="835" spans="1:16" x14ac:dyDescent="0.25">
      <c r="A835" s="241">
        <v>472</v>
      </c>
      <c r="P835" s="161"/>
    </row>
    <row r="836" spans="1:16" x14ac:dyDescent="0.25">
      <c r="A836" s="241">
        <v>473</v>
      </c>
      <c r="P836" s="161"/>
    </row>
    <row r="837" spans="1:16" x14ac:dyDescent="0.25">
      <c r="A837" s="241">
        <v>474</v>
      </c>
      <c r="P837" s="161"/>
    </row>
    <row r="838" spans="1:16" x14ac:dyDescent="0.25">
      <c r="A838" s="241">
        <v>475</v>
      </c>
      <c r="P838" s="161"/>
    </row>
    <row r="839" spans="1:16" x14ac:dyDescent="0.25">
      <c r="A839" s="241">
        <v>476</v>
      </c>
      <c r="P839" s="161"/>
    </row>
    <row r="840" spans="1:16" x14ac:dyDescent="0.25">
      <c r="A840" s="241">
        <v>477</v>
      </c>
      <c r="P840" s="161"/>
    </row>
    <row r="841" spans="1:16" x14ac:dyDescent="0.25">
      <c r="A841" s="241">
        <v>478</v>
      </c>
      <c r="P841" s="161"/>
    </row>
    <row r="842" spans="1:16" x14ac:dyDescent="0.25">
      <c r="A842" s="241">
        <v>479</v>
      </c>
      <c r="P842" s="161"/>
    </row>
    <row r="843" spans="1:16" x14ac:dyDescent="0.25">
      <c r="A843" s="241">
        <v>480</v>
      </c>
      <c r="P843" s="161"/>
    </row>
    <row r="844" spans="1:16" x14ac:dyDescent="0.25">
      <c r="A844" s="241">
        <v>481</v>
      </c>
      <c r="P844" s="161"/>
    </row>
    <row r="845" spans="1:16" x14ac:dyDescent="0.25">
      <c r="A845" s="241">
        <v>482</v>
      </c>
      <c r="P845" s="161"/>
    </row>
    <row r="846" spans="1:16" x14ac:dyDescent="0.25">
      <c r="A846" s="241">
        <v>483</v>
      </c>
      <c r="P846" s="161"/>
    </row>
    <row r="847" spans="1:16" x14ac:dyDescent="0.25">
      <c r="A847" s="241">
        <v>484</v>
      </c>
      <c r="P847" s="161"/>
    </row>
    <row r="848" spans="1:16" x14ac:dyDescent="0.25">
      <c r="A848" s="241">
        <v>485</v>
      </c>
      <c r="P848" s="161"/>
    </row>
    <row r="849" spans="1:16" x14ac:dyDescent="0.25">
      <c r="A849" s="241">
        <v>486</v>
      </c>
      <c r="P849" s="161"/>
    </row>
    <row r="850" spans="1:16" x14ac:dyDescent="0.25">
      <c r="A850" s="241">
        <v>487</v>
      </c>
      <c r="P850" s="161"/>
    </row>
    <row r="851" spans="1:16" x14ac:dyDescent="0.25">
      <c r="A851" s="241">
        <v>488</v>
      </c>
      <c r="P851" s="161"/>
    </row>
    <row r="852" spans="1:16" x14ac:dyDescent="0.25">
      <c r="A852" s="241">
        <v>489</v>
      </c>
      <c r="P852" s="161"/>
    </row>
    <row r="853" spans="1:16" x14ac:dyDescent="0.25">
      <c r="A853" s="241">
        <v>490</v>
      </c>
      <c r="P853" s="161"/>
    </row>
    <row r="854" spans="1:16" x14ac:dyDescent="0.25">
      <c r="A854" s="241">
        <v>491</v>
      </c>
      <c r="P854" s="161"/>
    </row>
    <row r="855" spans="1:16" x14ac:dyDescent="0.25">
      <c r="A855" s="241">
        <v>492</v>
      </c>
      <c r="P855" s="161"/>
    </row>
    <row r="856" spans="1:16" x14ac:dyDescent="0.25">
      <c r="A856" s="241">
        <v>493</v>
      </c>
      <c r="P856" s="161"/>
    </row>
    <row r="857" spans="1:16" x14ac:dyDescent="0.25">
      <c r="A857" s="241">
        <v>494</v>
      </c>
      <c r="P857" s="161"/>
    </row>
    <row r="858" spans="1:16" x14ac:dyDescent="0.25">
      <c r="A858" s="241">
        <v>495</v>
      </c>
      <c r="P858" s="161"/>
    </row>
    <row r="859" spans="1:16" x14ac:dyDescent="0.25">
      <c r="A859" s="241">
        <v>756</v>
      </c>
      <c r="P859" s="161"/>
    </row>
    <row r="860" spans="1:16" x14ac:dyDescent="0.25">
      <c r="A860" s="241">
        <v>757</v>
      </c>
      <c r="P860" s="161"/>
    </row>
    <row r="861" spans="1:16" x14ac:dyDescent="0.25">
      <c r="A861" s="241">
        <v>758</v>
      </c>
      <c r="P861" s="161"/>
    </row>
    <row r="862" spans="1:16" x14ac:dyDescent="0.25">
      <c r="A862" s="241">
        <v>759</v>
      </c>
      <c r="P862" s="161"/>
    </row>
    <row r="863" spans="1:16" x14ac:dyDescent="0.25">
      <c r="A863" s="241">
        <v>760</v>
      </c>
      <c r="P863" s="161"/>
    </row>
    <row r="864" spans="1:16" x14ac:dyDescent="0.25">
      <c r="A864" s="241">
        <v>761</v>
      </c>
      <c r="P864" s="161"/>
    </row>
    <row r="865" spans="1:16" x14ac:dyDescent="0.25">
      <c r="A865" s="241">
        <v>762</v>
      </c>
      <c r="P865" s="161"/>
    </row>
    <row r="866" spans="1:16" x14ac:dyDescent="0.25">
      <c r="A866" s="241">
        <v>763</v>
      </c>
      <c r="P866" s="161"/>
    </row>
    <row r="867" spans="1:16" x14ac:dyDescent="0.25">
      <c r="A867" s="241">
        <v>764</v>
      </c>
      <c r="P867" s="161"/>
    </row>
    <row r="868" spans="1:16" x14ac:dyDescent="0.25">
      <c r="A868" s="241">
        <v>765</v>
      </c>
      <c r="P868" s="161"/>
    </row>
    <row r="869" spans="1:16" x14ac:dyDescent="0.25">
      <c r="A869" s="241">
        <v>766</v>
      </c>
      <c r="P869" s="161"/>
    </row>
    <row r="870" spans="1:16" x14ac:dyDescent="0.25">
      <c r="A870" s="241">
        <v>767</v>
      </c>
      <c r="P870" s="161"/>
    </row>
    <row r="871" spans="1:16" x14ac:dyDescent="0.25">
      <c r="A871" s="241">
        <v>768</v>
      </c>
      <c r="P871" s="161"/>
    </row>
    <row r="872" spans="1:16" x14ac:dyDescent="0.25">
      <c r="A872" s="241">
        <v>769</v>
      </c>
      <c r="P872" s="161"/>
    </row>
    <row r="873" spans="1:16" x14ac:dyDescent="0.25">
      <c r="A873" s="241">
        <v>770</v>
      </c>
      <c r="P873" s="161"/>
    </row>
    <row r="874" spans="1:16" x14ac:dyDescent="0.25">
      <c r="A874" s="241">
        <v>771</v>
      </c>
      <c r="P874" s="161"/>
    </row>
    <row r="875" spans="1:16" x14ac:dyDescent="0.25">
      <c r="A875" s="241">
        <v>772</v>
      </c>
      <c r="P875" s="161"/>
    </row>
    <row r="876" spans="1:16" x14ac:dyDescent="0.25">
      <c r="A876" s="241">
        <v>773</v>
      </c>
      <c r="P876" s="161"/>
    </row>
    <row r="877" spans="1:16" x14ac:dyDescent="0.25">
      <c r="A877" s="241">
        <v>774</v>
      </c>
      <c r="P877" s="161"/>
    </row>
    <row r="878" spans="1:16" x14ac:dyDescent="0.25">
      <c r="A878" s="241">
        <v>775</v>
      </c>
      <c r="P878" s="161"/>
    </row>
    <row r="879" spans="1:16" x14ac:dyDescent="0.25">
      <c r="A879" s="241">
        <v>776</v>
      </c>
      <c r="P879" s="161"/>
    </row>
    <row r="880" spans="1:16" x14ac:dyDescent="0.25">
      <c r="A880" s="241">
        <v>777</v>
      </c>
      <c r="P880" s="161"/>
    </row>
    <row r="881" spans="1:16" x14ac:dyDescent="0.25">
      <c r="A881" s="241">
        <v>778</v>
      </c>
      <c r="P881" s="161"/>
    </row>
    <row r="882" spans="1:16" x14ac:dyDescent="0.25">
      <c r="A882" s="241">
        <v>779</v>
      </c>
      <c r="P882" s="161"/>
    </row>
    <row r="883" spans="1:16" x14ac:dyDescent="0.25">
      <c r="A883" s="241">
        <v>780</v>
      </c>
      <c r="P883" s="161"/>
    </row>
    <row r="884" spans="1:16" x14ac:dyDescent="0.25">
      <c r="A884" s="241">
        <v>781</v>
      </c>
      <c r="P884" s="161"/>
    </row>
    <row r="885" spans="1:16" x14ac:dyDescent="0.25">
      <c r="A885" s="241">
        <v>782</v>
      </c>
      <c r="P885" s="161"/>
    </row>
    <row r="886" spans="1:16" x14ac:dyDescent="0.25">
      <c r="A886" s="241">
        <v>783</v>
      </c>
      <c r="P886" s="161"/>
    </row>
    <row r="887" spans="1:16" x14ac:dyDescent="0.25">
      <c r="A887" s="241">
        <v>784</v>
      </c>
      <c r="P887" s="161"/>
    </row>
    <row r="888" spans="1:16" x14ac:dyDescent="0.25">
      <c r="A888" s="241">
        <v>785</v>
      </c>
      <c r="P888" s="161"/>
    </row>
    <row r="889" spans="1:16" x14ac:dyDescent="0.25">
      <c r="A889" s="241">
        <v>786</v>
      </c>
      <c r="P889" s="161"/>
    </row>
    <row r="890" spans="1:16" x14ac:dyDescent="0.25">
      <c r="A890" s="241">
        <v>787</v>
      </c>
      <c r="P890" s="161"/>
    </row>
    <row r="891" spans="1:16" x14ac:dyDescent="0.25">
      <c r="A891" s="241">
        <v>788</v>
      </c>
      <c r="P891" s="161"/>
    </row>
    <row r="892" spans="1:16" x14ac:dyDescent="0.25">
      <c r="A892" s="241">
        <v>789</v>
      </c>
      <c r="P892" s="161"/>
    </row>
    <row r="893" spans="1:16" x14ac:dyDescent="0.25">
      <c r="A893" s="241">
        <v>790</v>
      </c>
      <c r="P893" s="161"/>
    </row>
    <row r="894" spans="1:16" x14ac:dyDescent="0.25">
      <c r="A894" s="241">
        <v>791</v>
      </c>
      <c r="P894" s="161"/>
    </row>
    <row r="895" spans="1:16" x14ac:dyDescent="0.25">
      <c r="A895" s="241">
        <v>792</v>
      </c>
      <c r="P895" s="161"/>
    </row>
    <row r="896" spans="1:16" x14ac:dyDescent="0.25">
      <c r="A896" s="241">
        <v>793</v>
      </c>
      <c r="P896" s="161"/>
    </row>
    <row r="897" spans="1:16" x14ac:dyDescent="0.25">
      <c r="A897" s="241">
        <v>794</v>
      </c>
      <c r="P897" s="161"/>
    </row>
    <row r="898" spans="1:16" x14ac:dyDescent="0.25">
      <c r="A898" s="241">
        <v>795</v>
      </c>
      <c r="P898" s="161"/>
    </row>
    <row r="899" spans="1:16" x14ac:dyDescent="0.25">
      <c r="A899" s="241">
        <v>796</v>
      </c>
      <c r="P899" s="161"/>
    </row>
    <row r="900" spans="1:16" x14ac:dyDescent="0.25">
      <c r="A900" s="241">
        <v>797</v>
      </c>
      <c r="P900" s="161"/>
    </row>
    <row r="901" spans="1:16" x14ac:dyDescent="0.25">
      <c r="A901" s="241">
        <v>798</v>
      </c>
      <c r="P901" s="161"/>
    </row>
    <row r="902" spans="1:16" x14ac:dyDescent="0.25">
      <c r="A902" s="241">
        <v>799</v>
      </c>
      <c r="P902" s="161"/>
    </row>
    <row r="903" spans="1:16" x14ac:dyDescent="0.25">
      <c r="A903" s="241">
        <v>800</v>
      </c>
      <c r="P903" s="161"/>
    </row>
    <row r="904" spans="1:16" x14ac:dyDescent="0.25">
      <c r="A904" s="241">
        <v>801</v>
      </c>
      <c r="P904" s="161"/>
    </row>
    <row r="905" spans="1:16" x14ac:dyDescent="0.25">
      <c r="A905" s="241">
        <v>802</v>
      </c>
      <c r="P905" s="161"/>
    </row>
    <row r="906" spans="1:16" x14ac:dyDescent="0.25">
      <c r="A906" s="241">
        <v>803</v>
      </c>
      <c r="P906" s="161"/>
    </row>
    <row r="907" spans="1:16" x14ac:dyDescent="0.25">
      <c r="A907" s="241">
        <v>804</v>
      </c>
      <c r="P907" s="161"/>
    </row>
    <row r="908" spans="1:16" x14ac:dyDescent="0.25">
      <c r="A908" s="241">
        <v>805</v>
      </c>
      <c r="P908" s="161"/>
    </row>
    <row r="909" spans="1:16" x14ac:dyDescent="0.25">
      <c r="A909" s="241">
        <v>806</v>
      </c>
      <c r="P909" s="161"/>
    </row>
    <row r="910" spans="1:16" x14ac:dyDescent="0.25">
      <c r="A910" s="241">
        <v>807</v>
      </c>
      <c r="P910" s="161"/>
    </row>
    <row r="911" spans="1:16" x14ac:dyDescent="0.25">
      <c r="A911" s="241">
        <v>808</v>
      </c>
      <c r="P911" s="161"/>
    </row>
    <row r="912" spans="1:16" x14ac:dyDescent="0.25">
      <c r="A912" s="241">
        <v>809</v>
      </c>
      <c r="P912" s="161"/>
    </row>
    <row r="913" spans="1:16" x14ac:dyDescent="0.25">
      <c r="A913" s="241">
        <v>810</v>
      </c>
      <c r="P913" s="161"/>
    </row>
    <row r="914" spans="1:16" x14ac:dyDescent="0.25">
      <c r="A914" s="241">
        <v>811</v>
      </c>
      <c r="P914" s="161"/>
    </row>
    <row r="915" spans="1:16" x14ac:dyDescent="0.25">
      <c r="A915" s="241">
        <v>812</v>
      </c>
      <c r="P915" s="161"/>
    </row>
    <row r="916" spans="1:16" x14ac:dyDescent="0.25">
      <c r="A916" s="241">
        <v>813</v>
      </c>
      <c r="P916" s="161"/>
    </row>
    <row r="917" spans="1:16" x14ac:dyDescent="0.25">
      <c r="A917" s="241">
        <v>814</v>
      </c>
      <c r="P917" s="161"/>
    </row>
    <row r="918" spans="1:16" x14ac:dyDescent="0.25">
      <c r="A918" s="241">
        <v>815</v>
      </c>
      <c r="P918" s="161"/>
    </row>
    <row r="919" spans="1:16" x14ac:dyDescent="0.25">
      <c r="A919" s="241">
        <v>816</v>
      </c>
      <c r="P919" s="161"/>
    </row>
    <row r="920" spans="1:16" x14ac:dyDescent="0.25">
      <c r="A920" s="241">
        <v>817</v>
      </c>
      <c r="P920" s="161"/>
    </row>
    <row r="921" spans="1:16" x14ac:dyDescent="0.25">
      <c r="A921" s="241">
        <v>818</v>
      </c>
      <c r="P921" s="161"/>
    </row>
    <row r="922" spans="1:16" x14ac:dyDescent="0.25">
      <c r="A922" s="241">
        <v>819</v>
      </c>
      <c r="P922" s="161"/>
    </row>
    <row r="923" spans="1:16" x14ac:dyDescent="0.25">
      <c r="A923" s="241">
        <v>820</v>
      </c>
      <c r="P923" s="161"/>
    </row>
    <row r="924" spans="1:16" x14ac:dyDescent="0.25">
      <c r="A924" s="241">
        <v>821</v>
      </c>
      <c r="P924" s="161"/>
    </row>
    <row r="925" spans="1:16" x14ac:dyDescent="0.25">
      <c r="A925" s="241">
        <v>822</v>
      </c>
      <c r="P925" s="161"/>
    </row>
    <row r="926" spans="1:16" x14ac:dyDescent="0.25">
      <c r="A926" s="241">
        <v>823</v>
      </c>
      <c r="P926" s="161"/>
    </row>
    <row r="927" spans="1:16" x14ac:dyDescent="0.25">
      <c r="A927" s="241">
        <v>824</v>
      </c>
      <c r="P927" s="161"/>
    </row>
    <row r="928" spans="1:16" x14ac:dyDescent="0.25">
      <c r="A928" s="241">
        <v>825</v>
      </c>
      <c r="P928" s="161"/>
    </row>
    <row r="929" spans="1:16" x14ac:dyDescent="0.25">
      <c r="A929" s="241">
        <v>826</v>
      </c>
      <c r="P929" s="161"/>
    </row>
    <row r="930" spans="1:16" x14ac:dyDescent="0.25">
      <c r="A930" s="241">
        <v>827</v>
      </c>
      <c r="P930" s="161"/>
    </row>
    <row r="931" spans="1:16" x14ac:dyDescent="0.25">
      <c r="A931" s="241">
        <v>828</v>
      </c>
      <c r="P931" s="161"/>
    </row>
    <row r="932" spans="1:16" x14ac:dyDescent="0.25">
      <c r="A932" s="241">
        <v>829</v>
      </c>
      <c r="P932" s="161"/>
    </row>
    <row r="933" spans="1:16" x14ac:dyDescent="0.25">
      <c r="A933" s="241">
        <v>830</v>
      </c>
      <c r="P933" s="161"/>
    </row>
    <row r="934" spans="1:16" x14ac:dyDescent="0.25">
      <c r="A934" s="241">
        <v>831</v>
      </c>
      <c r="P934" s="161"/>
    </row>
    <row r="935" spans="1:16" x14ac:dyDescent="0.25">
      <c r="A935" s="241">
        <v>832</v>
      </c>
      <c r="P935" s="161"/>
    </row>
    <row r="936" spans="1:16" x14ac:dyDescent="0.25">
      <c r="A936" s="241">
        <v>833</v>
      </c>
      <c r="P936" s="161"/>
    </row>
    <row r="937" spans="1:16" x14ac:dyDescent="0.25">
      <c r="A937" s="241">
        <v>834</v>
      </c>
      <c r="P937" s="161"/>
    </row>
    <row r="938" spans="1:16" x14ac:dyDescent="0.25">
      <c r="A938" s="241">
        <v>835</v>
      </c>
      <c r="P938" s="161"/>
    </row>
    <row r="939" spans="1:16" x14ac:dyDescent="0.25">
      <c r="A939" s="241">
        <v>892</v>
      </c>
      <c r="P939" s="161"/>
    </row>
    <row r="940" spans="1:16" x14ac:dyDescent="0.25">
      <c r="A940" s="241">
        <v>893</v>
      </c>
      <c r="P940" s="161"/>
    </row>
    <row r="941" spans="1:16" x14ac:dyDescent="0.25">
      <c r="A941" s="241">
        <v>894</v>
      </c>
      <c r="P941" s="161"/>
    </row>
    <row r="942" spans="1:16" x14ac:dyDescent="0.25">
      <c r="A942" s="241">
        <v>895</v>
      </c>
      <c r="P942" s="161"/>
    </row>
    <row r="943" spans="1:16" x14ac:dyDescent="0.25">
      <c r="A943" s="241">
        <v>896</v>
      </c>
      <c r="P943" s="161"/>
    </row>
    <row r="944" spans="1:16" x14ac:dyDescent="0.25">
      <c r="A944" s="241">
        <v>897</v>
      </c>
      <c r="P944" s="161"/>
    </row>
    <row r="945" spans="1:16" x14ac:dyDescent="0.25">
      <c r="A945" s="241">
        <v>898</v>
      </c>
      <c r="P945" s="161"/>
    </row>
    <row r="946" spans="1:16" x14ac:dyDescent="0.25">
      <c r="A946" s="241">
        <v>899</v>
      </c>
      <c r="P946" s="161"/>
    </row>
    <row r="947" spans="1:16" x14ac:dyDescent="0.25">
      <c r="A947" s="241">
        <v>900</v>
      </c>
      <c r="P947" s="161"/>
    </row>
    <row r="948" spans="1:16" x14ac:dyDescent="0.25">
      <c r="A948" s="241">
        <v>901</v>
      </c>
      <c r="P948" s="161"/>
    </row>
    <row r="949" spans="1:16" x14ac:dyDescent="0.25">
      <c r="A949" s="241">
        <v>902</v>
      </c>
      <c r="P949" s="161"/>
    </row>
    <row r="950" spans="1:16" x14ac:dyDescent="0.25">
      <c r="A950" s="241">
        <v>903</v>
      </c>
      <c r="P950" s="161"/>
    </row>
    <row r="951" spans="1:16" x14ac:dyDescent="0.25">
      <c r="A951" s="241">
        <v>904</v>
      </c>
      <c r="P951" s="161"/>
    </row>
    <row r="952" spans="1:16" x14ac:dyDescent="0.25">
      <c r="A952" s="241">
        <v>905</v>
      </c>
      <c r="P952" s="161"/>
    </row>
    <row r="953" spans="1:16" x14ac:dyDescent="0.25">
      <c r="A953" s="241">
        <v>906</v>
      </c>
      <c r="P953" s="161"/>
    </row>
    <row r="954" spans="1:16" x14ac:dyDescent="0.25">
      <c r="A954" s="241">
        <v>907</v>
      </c>
      <c r="P954" s="161"/>
    </row>
    <row r="955" spans="1:16" x14ac:dyDescent="0.25">
      <c r="P955" s="161"/>
    </row>
    <row r="956" spans="1:16" x14ac:dyDescent="0.25">
      <c r="P956" s="161"/>
    </row>
    <row r="957" spans="1:16" x14ac:dyDescent="0.25">
      <c r="P957" s="161"/>
    </row>
    <row r="958" spans="1:16" x14ac:dyDescent="0.25">
      <c r="P958" s="161"/>
    </row>
    <row r="959" spans="1:16" x14ac:dyDescent="0.25">
      <c r="P959" s="161"/>
    </row>
    <row r="960" spans="1:16" x14ac:dyDescent="0.25">
      <c r="P960" s="161"/>
    </row>
    <row r="961" spans="16:16" x14ac:dyDescent="0.25">
      <c r="P961" s="161"/>
    </row>
    <row r="962" spans="16:16" x14ac:dyDescent="0.25">
      <c r="P962" s="161"/>
    </row>
    <row r="963" spans="16:16" x14ac:dyDescent="0.25">
      <c r="P963" s="161"/>
    </row>
    <row r="964" spans="16:16" x14ac:dyDescent="0.25">
      <c r="P964" s="161"/>
    </row>
    <row r="965" spans="16:16" x14ac:dyDescent="0.25">
      <c r="P965" s="161"/>
    </row>
    <row r="966" spans="16:16" x14ac:dyDescent="0.25">
      <c r="P966" s="161"/>
    </row>
    <row r="967" spans="16:16" x14ac:dyDescent="0.25">
      <c r="P967" s="161"/>
    </row>
    <row r="968" spans="16:16" x14ac:dyDescent="0.25">
      <c r="P968" s="161"/>
    </row>
    <row r="969" spans="16:16" x14ac:dyDescent="0.25">
      <c r="P969" s="161"/>
    </row>
    <row r="970" spans="16:16" x14ac:dyDescent="0.25">
      <c r="P970" s="161"/>
    </row>
    <row r="971" spans="16:16" x14ac:dyDescent="0.25">
      <c r="P971" s="161"/>
    </row>
    <row r="972" spans="16:16" x14ac:dyDescent="0.25">
      <c r="P972" s="161"/>
    </row>
    <row r="973" spans="16:16" x14ac:dyDescent="0.25">
      <c r="P973" s="161"/>
    </row>
    <row r="974" spans="16:16" x14ac:dyDescent="0.25">
      <c r="P974" s="161"/>
    </row>
    <row r="975" spans="16:16" x14ac:dyDescent="0.25">
      <c r="P975" s="161"/>
    </row>
    <row r="976" spans="16:16" x14ac:dyDescent="0.25">
      <c r="P976" s="161"/>
    </row>
    <row r="977" spans="16:16" x14ac:dyDescent="0.25">
      <c r="P977" s="161"/>
    </row>
    <row r="978" spans="16:16" x14ac:dyDescent="0.25">
      <c r="P978" s="161"/>
    </row>
    <row r="979" spans="16:16" x14ac:dyDescent="0.25">
      <c r="P979" s="161"/>
    </row>
    <row r="980" spans="16:16" x14ac:dyDescent="0.25">
      <c r="P980" s="161"/>
    </row>
    <row r="981" spans="16:16" x14ac:dyDescent="0.25">
      <c r="P981" s="161"/>
    </row>
    <row r="982" spans="16:16" x14ac:dyDescent="0.25">
      <c r="P982" s="161"/>
    </row>
    <row r="983" spans="16:16" x14ac:dyDescent="0.25">
      <c r="P983" s="161"/>
    </row>
    <row r="984" spans="16:16" x14ac:dyDescent="0.25">
      <c r="P984" s="161"/>
    </row>
    <row r="985" spans="16:16" x14ac:dyDescent="0.25">
      <c r="P985" s="161"/>
    </row>
    <row r="986" spans="16:16" x14ac:dyDescent="0.25">
      <c r="P986" s="161"/>
    </row>
    <row r="987" spans="16:16" x14ac:dyDescent="0.25">
      <c r="P987" s="161"/>
    </row>
    <row r="988" spans="16:16" x14ac:dyDescent="0.25">
      <c r="P988" s="161"/>
    </row>
    <row r="989" spans="16:16" x14ac:dyDescent="0.25">
      <c r="P989" s="161"/>
    </row>
    <row r="990" spans="16:16" x14ac:dyDescent="0.25">
      <c r="P990" s="161"/>
    </row>
    <row r="991" spans="16:16" x14ac:dyDescent="0.25">
      <c r="P991" s="161"/>
    </row>
    <row r="992" spans="16:16" x14ac:dyDescent="0.25">
      <c r="P992" s="161"/>
    </row>
    <row r="993" spans="16:16" x14ac:dyDescent="0.25">
      <c r="P993" s="161"/>
    </row>
    <row r="994" spans="16:16" x14ac:dyDescent="0.25">
      <c r="P994" s="161"/>
    </row>
    <row r="995" spans="16:16" x14ac:dyDescent="0.25">
      <c r="P995" s="161"/>
    </row>
    <row r="996" spans="16:16" x14ac:dyDescent="0.25">
      <c r="P996" s="161"/>
    </row>
    <row r="997" spans="16:16" x14ac:dyDescent="0.25">
      <c r="P997" s="161"/>
    </row>
    <row r="998" spans="16:16" x14ac:dyDescent="0.25">
      <c r="P998" s="161"/>
    </row>
    <row r="999" spans="16:16" x14ac:dyDescent="0.25">
      <c r="P999" s="161"/>
    </row>
    <row r="1000" spans="16:16" x14ac:dyDescent="0.25">
      <c r="P1000" s="161"/>
    </row>
    <row r="1001" spans="16:16" x14ac:dyDescent="0.25">
      <c r="P1001" s="161"/>
    </row>
    <row r="1002" spans="16:16" x14ac:dyDescent="0.25">
      <c r="P1002" s="161"/>
    </row>
    <row r="1003" spans="16:16" x14ac:dyDescent="0.25">
      <c r="P1003" s="161"/>
    </row>
    <row r="1004" spans="16:16" x14ac:dyDescent="0.25">
      <c r="P1004" s="161"/>
    </row>
    <row r="1005" spans="16:16" x14ac:dyDescent="0.25">
      <c r="P1005" s="161"/>
    </row>
    <row r="1006" spans="16:16" x14ac:dyDescent="0.25">
      <c r="P1006" s="161"/>
    </row>
    <row r="1007" spans="16:16" x14ac:dyDescent="0.25">
      <c r="P1007" s="161"/>
    </row>
    <row r="1008" spans="16:16" x14ac:dyDescent="0.25">
      <c r="P1008" s="161"/>
    </row>
    <row r="1009" spans="16:16" x14ac:dyDescent="0.25">
      <c r="P1009" s="161"/>
    </row>
    <row r="1010" spans="16:16" x14ac:dyDescent="0.25">
      <c r="P1010" s="161"/>
    </row>
    <row r="1011" spans="16:16" x14ac:dyDescent="0.25">
      <c r="P1011" s="161"/>
    </row>
    <row r="1012" spans="16:16" x14ac:dyDescent="0.25">
      <c r="P1012" s="161"/>
    </row>
    <row r="1013" spans="16:16" x14ac:dyDescent="0.25">
      <c r="P1013" s="161"/>
    </row>
    <row r="1014" spans="16:16" x14ac:dyDescent="0.25">
      <c r="P1014" s="161"/>
    </row>
    <row r="1015" spans="16:16" x14ac:dyDescent="0.25">
      <c r="P1015" s="161"/>
    </row>
    <row r="1016" spans="16:16" x14ac:dyDescent="0.25">
      <c r="P1016" s="161"/>
    </row>
    <row r="1017" spans="16:16" x14ac:dyDescent="0.25">
      <c r="P1017" s="161"/>
    </row>
    <row r="1018" spans="16:16" x14ac:dyDescent="0.25">
      <c r="P1018" s="161"/>
    </row>
    <row r="1019" spans="16:16" x14ac:dyDescent="0.25">
      <c r="P1019" s="161"/>
    </row>
    <row r="1020" spans="16:16" x14ac:dyDescent="0.25">
      <c r="P1020" s="161"/>
    </row>
    <row r="1021" spans="16:16" x14ac:dyDescent="0.25">
      <c r="P1021" s="161"/>
    </row>
    <row r="1022" spans="16:16" x14ac:dyDescent="0.25">
      <c r="P1022" s="161"/>
    </row>
    <row r="1023" spans="16:16" x14ac:dyDescent="0.25">
      <c r="P1023" s="161"/>
    </row>
    <row r="1024" spans="16:16" x14ac:dyDescent="0.25">
      <c r="P1024" s="161"/>
    </row>
    <row r="1025" spans="16:16" x14ac:dyDescent="0.25">
      <c r="P1025" s="161"/>
    </row>
    <row r="1026" spans="16:16" x14ac:dyDescent="0.25">
      <c r="P1026" s="161"/>
    </row>
    <row r="1027" spans="16:16" x14ac:dyDescent="0.25">
      <c r="P1027" s="161"/>
    </row>
    <row r="1028" spans="16:16" x14ac:dyDescent="0.25">
      <c r="P1028" s="161"/>
    </row>
    <row r="1029" spans="16:16" x14ac:dyDescent="0.25">
      <c r="P1029" s="161"/>
    </row>
    <row r="1030" spans="16:16" x14ac:dyDescent="0.25">
      <c r="P1030" s="161"/>
    </row>
    <row r="1031" spans="16:16" x14ac:dyDescent="0.25">
      <c r="P1031" s="161"/>
    </row>
    <row r="1032" spans="16:16" x14ac:dyDescent="0.25">
      <c r="P1032" s="161"/>
    </row>
    <row r="1033" spans="16:16" x14ac:dyDescent="0.25">
      <c r="P1033" s="161"/>
    </row>
    <row r="1034" spans="16:16" x14ac:dyDescent="0.25">
      <c r="P1034" s="161"/>
    </row>
    <row r="1035" spans="16:16" x14ac:dyDescent="0.25">
      <c r="P1035" s="161"/>
    </row>
    <row r="1036" spans="16:16" x14ac:dyDescent="0.25">
      <c r="P1036" s="161"/>
    </row>
    <row r="1037" spans="16:16" x14ac:dyDescent="0.25">
      <c r="P1037" s="161"/>
    </row>
    <row r="1038" spans="16:16" x14ac:dyDescent="0.25">
      <c r="P1038" s="161"/>
    </row>
    <row r="1039" spans="16:16" x14ac:dyDescent="0.25">
      <c r="P1039" s="161"/>
    </row>
    <row r="1040" spans="16:16" x14ac:dyDescent="0.25">
      <c r="P1040" s="161"/>
    </row>
    <row r="1041" spans="16:16" x14ac:dyDescent="0.25">
      <c r="P1041" s="161"/>
    </row>
    <row r="1042" spans="16:16" x14ac:dyDescent="0.25">
      <c r="P1042" s="161"/>
    </row>
    <row r="1043" spans="16:16" x14ac:dyDescent="0.25">
      <c r="P1043" s="161"/>
    </row>
    <row r="1044" spans="16:16" x14ac:dyDescent="0.25">
      <c r="P1044" s="161"/>
    </row>
    <row r="1045" spans="16:16" x14ac:dyDescent="0.25">
      <c r="P1045" s="161"/>
    </row>
    <row r="1046" spans="16:16" x14ac:dyDescent="0.25">
      <c r="P1046" s="161"/>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topLeftCell="J1" workbookViewId="0">
      <selection activeCell="S3" sqref="S3"/>
    </sheetView>
  </sheetViews>
  <sheetFormatPr defaultColWidth="9.140625" defaultRowHeight="15" x14ac:dyDescent="0.25"/>
  <cols>
    <col min="1" max="1" width="37.28515625" style="261" customWidth="1"/>
    <col min="2" max="2" width="27.42578125" style="261" customWidth="1"/>
    <col min="3" max="3" width="9" style="261" customWidth="1"/>
    <col min="4" max="4" width="18.7109375" style="261" customWidth="1"/>
    <col min="5" max="5" width="18.140625" style="261" customWidth="1"/>
    <col min="6" max="6" width="34.140625" style="261" customWidth="1"/>
    <col min="7" max="7" width="95" style="261" customWidth="1"/>
    <col min="8" max="8" width="37.42578125" style="261" customWidth="1"/>
    <col min="9" max="9" width="34.28515625" style="261" customWidth="1"/>
    <col min="10" max="10" width="25.42578125" style="261" customWidth="1"/>
    <col min="11" max="11" width="11.140625" style="261" customWidth="1"/>
    <col min="12" max="13" width="16" style="261" customWidth="1"/>
    <col min="14" max="14" width="37.42578125" style="261" customWidth="1"/>
    <col min="15" max="15" width="25.42578125" style="261" customWidth="1"/>
    <col min="16" max="16" width="11.140625" style="261" customWidth="1"/>
    <col min="17" max="18" width="16" style="261" customWidth="1"/>
    <col min="19" max="19" width="37.42578125" style="261" customWidth="1"/>
    <col min="20" max="16384" width="9.140625" style="261"/>
  </cols>
  <sheetData>
    <row r="1" spans="1:19" s="101" customFormat="1" ht="30" x14ac:dyDescent="0.25">
      <c r="A1" s="23" t="s">
        <v>1315</v>
      </c>
      <c r="B1" s="59" t="s">
        <v>1316</v>
      </c>
      <c r="C1" s="60" t="s">
        <v>1317</v>
      </c>
      <c r="D1" s="59" t="s">
        <v>1318</v>
      </c>
      <c r="E1" s="59" t="s">
        <v>1319</v>
      </c>
      <c r="F1" s="59" t="s">
        <v>1320</v>
      </c>
      <c r="G1" s="59" t="s">
        <v>1321</v>
      </c>
      <c r="H1" s="59" t="s">
        <v>1322</v>
      </c>
      <c r="I1" s="24" t="s">
        <v>1323</v>
      </c>
      <c r="J1" s="95" t="s">
        <v>1324</v>
      </c>
      <c r="K1" s="95" t="s">
        <v>1325</v>
      </c>
      <c r="L1" s="95" t="s">
        <v>1326</v>
      </c>
      <c r="M1" s="95" t="s">
        <v>1327</v>
      </c>
      <c r="N1" s="95" t="s">
        <v>1328</v>
      </c>
      <c r="O1" s="95" t="s">
        <v>1329</v>
      </c>
      <c r="P1" s="95" t="s">
        <v>1330</v>
      </c>
      <c r="Q1" s="95" t="s">
        <v>1331</v>
      </c>
      <c r="R1" s="95" t="s">
        <v>1332</v>
      </c>
      <c r="S1" s="95" t="s">
        <v>1333</v>
      </c>
    </row>
    <row r="2" spans="1:19" ht="75" x14ac:dyDescent="0.25">
      <c r="A2" s="26" t="s">
        <v>1334</v>
      </c>
      <c r="B2" s="261" t="s">
        <v>1335</v>
      </c>
      <c r="C2" s="65">
        <v>1</v>
      </c>
      <c r="D2" s="261" t="s">
        <v>1336</v>
      </c>
      <c r="E2" s="261" t="s">
        <v>1337</v>
      </c>
      <c r="F2" s="261" t="str">
        <f>UnitControlCenter!$B$3</f>
        <v>million metric tons / year</v>
      </c>
      <c r="G2" s="261" t="s">
        <v>1338</v>
      </c>
      <c r="J2" s="261" t="s">
        <v>2360</v>
      </c>
      <c r="K2" s="261">
        <v>2030</v>
      </c>
      <c r="L2" s="263">
        <f>'Target Calculations'!E10</f>
        <v>107.53</v>
      </c>
      <c r="M2" s="263">
        <f>'Target Calculations'!D10</f>
        <v>129.036</v>
      </c>
      <c r="N2" s="261" t="str">
        <f>'Target Calculations'!F10</f>
        <v>Louisiana's governor signed an executive order that set a goal of reducing emissions 40-50% below the 2005 baseline by 2030: 108-129 MMT CO2e including land use.</v>
      </c>
      <c r="O2" s="261" t="s">
        <v>2361</v>
      </c>
      <c r="P2" s="261">
        <v>2050</v>
      </c>
      <c r="Q2" s="261">
        <v>0</v>
      </c>
      <c r="R2" s="261">
        <v>0</v>
      </c>
      <c r="S2" s="261" t="s">
        <v>2362</v>
      </c>
    </row>
    <row r="3" spans="1:19" ht="75" x14ac:dyDescent="0.25">
      <c r="A3" s="26" t="s">
        <v>1334</v>
      </c>
      <c r="B3" s="261" t="s">
        <v>1339</v>
      </c>
      <c r="C3" s="25">
        <v>1</v>
      </c>
      <c r="D3" s="26" t="s">
        <v>1336</v>
      </c>
      <c r="E3" s="26" t="s">
        <v>1337</v>
      </c>
      <c r="F3" s="261" t="str">
        <f>UnitControlCenter!$B$3</f>
        <v>million metric tons / year</v>
      </c>
      <c r="G3" s="261" t="s">
        <v>1340</v>
      </c>
      <c r="J3" s="384" t="s">
        <v>2360</v>
      </c>
      <c r="K3" s="384">
        <v>2030</v>
      </c>
      <c r="L3" s="263">
        <f>'Target Calculations'!E11</f>
        <v>117.265</v>
      </c>
      <c r="M3" s="263">
        <f>'Target Calculations'!D11</f>
        <v>140.71799999999999</v>
      </c>
      <c r="N3" s="384" t="str">
        <f>'Target Calculations'!F11</f>
        <v>Louisiana's governor signed an executive order that set a goal of reducing emissions 40-50% below the 2005 baseline by 2030: 117-141 MMT CO2e including land use.</v>
      </c>
      <c r="O3" s="384" t="s">
        <v>2361</v>
      </c>
      <c r="P3" s="384">
        <v>2050</v>
      </c>
      <c r="Q3" s="261">
        <v>0</v>
      </c>
      <c r="R3" s="261">
        <v>0</v>
      </c>
      <c r="S3" s="384" t="s">
        <v>2362</v>
      </c>
    </row>
    <row r="4" spans="1:19" ht="90" x14ac:dyDescent="0.25">
      <c r="A4" s="26" t="s">
        <v>1334</v>
      </c>
      <c r="B4" s="26" t="s">
        <v>1341</v>
      </c>
      <c r="C4" s="65">
        <v>1</v>
      </c>
      <c r="D4" s="261" t="s">
        <v>1342</v>
      </c>
      <c r="E4" s="261" t="s">
        <v>1343</v>
      </c>
      <c r="F4" s="261" t="str">
        <f>UnitControlCenter!$B$3</f>
        <v>million metric tons / year</v>
      </c>
      <c r="G4" s="261" t="s">
        <v>1344</v>
      </c>
      <c r="H4" s="261" t="s">
        <v>1345</v>
      </c>
      <c r="I4" s="261" t="s">
        <v>1346</v>
      </c>
    </row>
    <row r="5" spans="1:19" ht="30" x14ac:dyDescent="0.25">
      <c r="A5" s="26" t="s">
        <v>1334</v>
      </c>
      <c r="B5" s="26" t="s">
        <v>1347</v>
      </c>
      <c r="C5" s="65">
        <v>1</v>
      </c>
      <c r="D5" s="261" t="s">
        <v>1342</v>
      </c>
      <c r="E5" s="261" t="s">
        <v>1343</v>
      </c>
      <c r="F5" s="261" t="str">
        <f>UnitControlCenter!$B$3</f>
        <v>million metric tons / year</v>
      </c>
      <c r="G5" s="261" t="s">
        <v>1348</v>
      </c>
      <c r="H5" s="261" t="s">
        <v>1349</v>
      </c>
      <c r="I5" s="261" t="s">
        <v>1350</v>
      </c>
    </row>
    <row r="6" spans="1:19" ht="30" x14ac:dyDescent="0.25">
      <c r="A6" s="26" t="s">
        <v>1334</v>
      </c>
      <c r="B6" s="26" t="s">
        <v>1351</v>
      </c>
      <c r="C6" s="65">
        <v>1</v>
      </c>
      <c r="D6" s="261" t="s">
        <v>1342</v>
      </c>
      <c r="E6" s="261" t="s">
        <v>1343</v>
      </c>
      <c r="F6" s="261" t="str">
        <f>UnitControlCenter!$B$3</f>
        <v>million metric tons / year</v>
      </c>
      <c r="G6" s="261" t="s">
        <v>1352</v>
      </c>
      <c r="H6" s="261" t="s">
        <v>1353</v>
      </c>
      <c r="I6" s="261" t="s">
        <v>1354</v>
      </c>
    </row>
    <row r="7" spans="1:19" x14ac:dyDescent="0.25">
      <c r="A7" s="26" t="s">
        <v>1334</v>
      </c>
      <c r="B7" s="26" t="s">
        <v>1355</v>
      </c>
      <c r="C7" s="65">
        <v>0</v>
      </c>
      <c r="D7" s="261" t="s">
        <v>1336</v>
      </c>
      <c r="E7" s="261" t="s">
        <v>1337</v>
      </c>
      <c r="F7" s="261" t="str">
        <f>UnitControlCenter!$B$4</f>
        <v>g CO2e / 2019 dollar</v>
      </c>
      <c r="G7" s="261" t="s">
        <v>1356</v>
      </c>
    </row>
    <row r="8" spans="1:19" x14ac:dyDescent="0.25">
      <c r="A8" s="26" t="s">
        <v>1334</v>
      </c>
      <c r="B8" s="26" t="s">
        <v>775</v>
      </c>
      <c r="C8" s="65">
        <v>1</v>
      </c>
      <c r="D8" s="261" t="s">
        <v>1336</v>
      </c>
      <c r="E8" s="261" t="s">
        <v>1337</v>
      </c>
      <c r="F8" s="261" t="str">
        <f>UnitControlCenter!$B$3</f>
        <v>million metric tons / year</v>
      </c>
      <c r="G8" s="261" t="s">
        <v>1357</v>
      </c>
    </row>
    <row r="9" spans="1:19" x14ac:dyDescent="0.25">
      <c r="A9" s="26" t="s">
        <v>1334</v>
      </c>
      <c r="B9" s="26" t="s">
        <v>1358</v>
      </c>
      <c r="C9" s="65">
        <v>1</v>
      </c>
      <c r="D9" s="261" t="s">
        <v>1336</v>
      </c>
      <c r="E9" s="261" t="s">
        <v>1337</v>
      </c>
      <c r="F9" s="261" t="str">
        <f>UnitControlCenter!$B$3</f>
        <v>million metric tons / year</v>
      </c>
      <c r="G9" s="261" t="s">
        <v>1359</v>
      </c>
    </row>
    <row r="10" spans="1:19" x14ac:dyDescent="0.25">
      <c r="A10" s="26" t="s">
        <v>1334</v>
      </c>
      <c r="B10" s="26" t="s">
        <v>1360</v>
      </c>
      <c r="C10" s="65">
        <v>1</v>
      </c>
      <c r="D10" s="261" t="s">
        <v>1336</v>
      </c>
      <c r="E10" s="261" t="s">
        <v>1337</v>
      </c>
      <c r="F10" s="261" t="str">
        <f>UnitControlCenter!$B$3</f>
        <v>million metric tons / year</v>
      </c>
      <c r="G10" s="261" t="s">
        <v>1361</v>
      </c>
    </row>
    <row r="11" spans="1:19" x14ac:dyDescent="0.25">
      <c r="A11" s="26" t="s">
        <v>1334</v>
      </c>
      <c r="B11" s="26" t="s">
        <v>1028</v>
      </c>
      <c r="C11" s="65">
        <v>1</v>
      </c>
      <c r="D11" s="261" t="s">
        <v>1336</v>
      </c>
      <c r="E11" s="261" t="s">
        <v>1337</v>
      </c>
      <c r="F11" s="261" t="str">
        <f>UnitControlCenter!$B$3</f>
        <v>million metric tons / year</v>
      </c>
      <c r="G11" s="261" t="s">
        <v>1362</v>
      </c>
    </row>
    <row r="12" spans="1:19" x14ac:dyDescent="0.25">
      <c r="A12" s="26" t="s">
        <v>1334</v>
      </c>
      <c r="B12" s="26" t="s">
        <v>753</v>
      </c>
      <c r="C12" s="65">
        <v>1</v>
      </c>
      <c r="D12" s="261" t="s">
        <v>1336</v>
      </c>
      <c r="E12" s="261" t="s">
        <v>1337</v>
      </c>
      <c r="F12" s="261" t="str">
        <f>UnitControlCenter!$B$3</f>
        <v>million metric tons / year</v>
      </c>
      <c r="G12" s="261" t="s">
        <v>1363</v>
      </c>
    </row>
    <row r="13" spans="1:19" x14ac:dyDescent="0.25">
      <c r="A13" s="26" t="s">
        <v>1334</v>
      </c>
      <c r="B13" s="26" t="s">
        <v>1364</v>
      </c>
      <c r="C13" s="65">
        <v>1</v>
      </c>
      <c r="D13" s="261" t="s">
        <v>1336</v>
      </c>
      <c r="E13" s="261" t="s">
        <v>1337</v>
      </c>
      <c r="F13" s="261" t="str">
        <f>UnitControlCenter!$B$3</f>
        <v>million metric tons / year</v>
      </c>
      <c r="G13" s="261" t="s">
        <v>1365</v>
      </c>
    </row>
    <row r="14" spans="1:19" x14ac:dyDescent="0.25">
      <c r="A14" s="26" t="s">
        <v>1334</v>
      </c>
      <c r="B14" s="26" t="s">
        <v>304</v>
      </c>
      <c r="C14" s="65">
        <v>1</v>
      </c>
      <c r="D14" s="261" t="s">
        <v>1336</v>
      </c>
      <c r="E14" s="261" t="s">
        <v>1337</v>
      </c>
      <c r="F14" s="261" t="str">
        <f>UnitControlCenter!$B$3</f>
        <v>million metric tons / year</v>
      </c>
      <c r="G14" s="261" t="s">
        <v>1366</v>
      </c>
    </row>
    <row r="15" spans="1:19" ht="15.75" thickBot="1" x14ac:dyDescent="0.3">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25">
      <c r="A16" s="26" t="s">
        <v>1368</v>
      </c>
      <c r="B16" s="26" t="s">
        <v>1369</v>
      </c>
      <c r="C16" s="65">
        <v>1</v>
      </c>
      <c r="D16" s="261" t="s">
        <v>1336</v>
      </c>
      <c r="E16" s="261" t="s">
        <v>1337</v>
      </c>
      <c r="F16" s="261" t="str">
        <f>UnitControlCenter!$B$3</f>
        <v>million metric tons / year</v>
      </c>
      <c r="G16" s="261" t="s">
        <v>1370</v>
      </c>
    </row>
    <row r="17" spans="1:19" x14ac:dyDescent="0.25">
      <c r="A17" s="26" t="s">
        <v>1368</v>
      </c>
      <c r="B17" s="26" t="s">
        <v>331</v>
      </c>
      <c r="C17" s="65">
        <v>1</v>
      </c>
      <c r="D17" s="261" t="s">
        <v>1336</v>
      </c>
      <c r="E17" s="261" t="s">
        <v>1337</v>
      </c>
      <c r="F17" s="261" t="str">
        <f>UnitControlCenter!$B$3</f>
        <v>million metric tons / year</v>
      </c>
      <c r="G17" s="261" t="s">
        <v>1371</v>
      </c>
    </row>
    <row r="18" spans="1:19" x14ac:dyDescent="0.25">
      <c r="A18" s="26" t="s">
        <v>1368</v>
      </c>
      <c r="B18" s="26" t="s">
        <v>333</v>
      </c>
      <c r="C18" s="65">
        <v>1</v>
      </c>
      <c r="D18" s="261" t="s">
        <v>1336</v>
      </c>
      <c r="E18" s="261" t="s">
        <v>1337</v>
      </c>
      <c r="F18" s="261" t="str">
        <f>UnitControlCenter!$B$3</f>
        <v>million metric tons / year</v>
      </c>
      <c r="G18" s="261" t="s">
        <v>1372</v>
      </c>
    </row>
    <row r="19" spans="1:19" x14ac:dyDescent="0.25">
      <c r="A19" s="26" t="s">
        <v>1368</v>
      </c>
      <c r="B19" s="26" t="s">
        <v>1373</v>
      </c>
      <c r="C19" s="65">
        <v>1</v>
      </c>
      <c r="D19" s="261" t="s">
        <v>1336</v>
      </c>
      <c r="E19" s="261" t="s">
        <v>1337</v>
      </c>
      <c r="F19" s="261" t="str">
        <f>UnitControlCenter!$B$3</f>
        <v>million metric tons / year</v>
      </c>
      <c r="G19" s="261" t="s">
        <v>1374</v>
      </c>
    </row>
    <row r="20" spans="1:19" x14ac:dyDescent="0.25">
      <c r="A20" s="26" t="s">
        <v>1368</v>
      </c>
      <c r="B20" s="26" t="s">
        <v>323</v>
      </c>
      <c r="C20" s="65">
        <v>1</v>
      </c>
      <c r="D20" s="261" t="s">
        <v>1336</v>
      </c>
      <c r="E20" s="261" t="s">
        <v>1337</v>
      </c>
      <c r="F20" s="261" t="str">
        <f>UnitControlCenter!$B$5</f>
        <v>thousand metric tons / year</v>
      </c>
      <c r="G20" s="261" t="s">
        <v>1375</v>
      </c>
    </row>
    <row r="21" spans="1:19" x14ac:dyDescent="0.25">
      <c r="A21" s="26" t="s">
        <v>1368</v>
      </c>
      <c r="B21" s="26" t="s">
        <v>320</v>
      </c>
      <c r="C21" s="65">
        <v>1</v>
      </c>
      <c r="D21" s="261" t="s">
        <v>1336</v>
      </c>
      <c r="E21" s="261" t="s">
        <v>1337</v>
      </c>
      <c r="F21" s="261" t="str">
        <f>UnitControlCenter!$B$5</f>
        <v>thousand metric tons / year</v>
      </c>
      <c r="G21" s="261" t="s">
        <v>1376</v>
      </c>
    </row>
    <row r="22" spans="1:19" x14ac:dyDescent="0.25">
      <c r="A22" s="26" t="s">
        <v>1368</v>
      </c>
      <c r="B22" s="26" t="s">
        <v>327</v>
      </c>
      <c r="C22" s="65">
        <v>1</v>
      </c>
      <c r="D22" s="261" t="s">
        <v>1336</v>
      </c>
      <c r="E22" s="261" t="s">
        <v>1337</v>
      </c>
      <c r="F22" s="261" t="str">
        <f>UnitControlCenter!$B$5</f>
        <v>thousand metric tons / year</v>
      </c>
      <c r="G22" s="261" t="s">
        <v>1377</v>
      </c>
    </row>
    <row r="23" spans="1:19" x14ac:dyDescent="0.25">
      <c r="A23" s="26" t="s">
        <v>1368</v>
      </c>
      <c r="B23" s="26" t="s">
        <v>329</v>
      </c>
      <c r="C23" s="65">
        <v>1</v>
      </c>
      <c r="D23" s="261" t="s">
        <v>1336</v>
      </c>
      <c r="E23" s="261" t="s">
        <v>1337</v>
      </c>
      <c r="F23" s="261" t="str">
        <f>UnitControlCenter!$B$5</f>
        <v>thousand metric tons / year</v>
      </c>
      <c r="G23" s="261" t="s">
        <v>1378</v>
      </c>
    </row>
    <row r="24" spans="1:19" x14ac:dyDescent="0.25">
      <c r="A24" s="26" t="s">
        <v>1368</v>
      </c>
      <c r="B24" s="26" t="s">
        <v>318</v>
      </c>
      <c r="C24" s="65">
        <v>1</v>
      </c>
      <c r="D24" s="261" t="s">
        <v>1336</v>
      </c>
      <c r="E24" s="261" t="s">
        <v>1337</v>
      </c>
      <c r="F24" s="261" t="str">
        <f>UnitControlCenter!$B$3</f>
        <v>million metric tons / year</v>
      </c>
      <c r="G24" s="261" t="s">
        <v>1379</v>
      </c>
    </row>
    <row r="25" spans="1:19" x14ac:dyDescent="0.25">
      <c r="A25" s="26" t="s">
        <v>1368</v>
      </c>
      <c r="B25" s="26" t="s">
        <v>308</v>
      </c>
      <c r="C25" s="65">
        <v>1</v>
      </c>
      <c r="D25" s="261" t="s">
        <v>1336</v>
      </c>
      <c r="E25" s="261" t="s">
        <v>1337</v>
      </c>
      <c r="F25" s="261" t="str">
        <f>UnitControlCenter!$B$5</f>
        <v>thousand metric tons / year</v>
      </c>
      <c r="G25" s="261" t="s">
        <v>1380</v>
      </c>
    </row>
    <row r="26" spans="1:19" x14ac:dyDescent="0.25">
      <c r="A26" s="26" t="s">
        <v>1368</v>
      </c>
      <c r="B26" s="26" t="s">
        <v>325</v>
      </c>
      <c r="C26" s="65">
        <v>1</v>
      </c>
      <c r="D26" s="261" t="s">
        <v>1336</v>
      </c>
      <c r="E26" s="261" t="s">
        <v>1337</v>
      </c>
      <c r="F26" s="261" t="str">
        <f>UnitControlCenter!$B$3</f>
        <v>million metric tons / year</v>
      </c>
      <c r="G26" s="261" t="s">
        <v>1381</v>
      </c>
    </row>
    <row r="27" spans="1:19" ht="15.75" thickBot="1" x14ac:dyDescent="0.3">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5" x14ac:dyDescent="0.25">
      <c r="A28" s="26" t="s">
        <v>1383</v>
      </c>
      <c r="B28" s="26" t="s">
        <v>1341</v>
      </c>
      <c r="C28" s="65">
        <v>1</v>
      </c>
      <c r="D28" s="261" t="s">
        <v>1342</v>
      </c>
      <c r="E28" s="261" t="s">
        <v>1343</v>
      </c>
      <c r="F28" s="261" t="str">
        <f>UnitControlCenter!$B$3</f>
        <v>million metric tons / year</v>
      </c>
      <c r="G28" s="261" t="s">
        <v>1384</v>
      </c>
      <c r="H28" s="261" t="s">
        <v>1385</v>
      </c>
      <c r="I28" s="261" t="s">
        <v>1386</v>
      </c>
    </row>
    <row r="29" spans="1:19" ht="105" x14ac:dyDescent="0.25">
      <c r="A29" s="26" t="s">
        <v>1383</v>
      </c>
      <c r="B29" s="26" t="s">
        <v>1387</v>
      </c>
      <c r="C29" s="65">
        <v>1</v>
      </c>
      <c r="D29" s="261" t="s">
        <v>1342</v>
      </c>
      <c r="E29" s="261" t="s">
        <v>1343</v>
      </c>
      <c r="F29" s="261" t="str">
        <f>UnitControlCenter!$B$3</f>
        <v>million metric tons / year</v>
      </c>
      <c r="G29" s="261" t="s">
        <v>1388</v>
      </c>
      <c r="H29" s="261" t="s">
        <v>1389</v>
      </c>
      <c r="I29" s="261" t="s">
        <v>1390</v>
      </c>
    </row>
    <row r="30" spans="1:19" ht="60" x14ac:dyDescent="0.25">
      <c r="A30" s="26" t="s">
        <v>1383</v>
      </c>
      <c r="B30" s="26" t="s">
        <v>1391</v>
      </c>
      <c r="C30" s="65">
        <v>1</v>
      </c>
      <c r="D30" s="261" t="s">
        <v>1342</v>
      </c>
      <c r="E30" s="261" t="s">
        <v>1343</v>
      </c>
      <c r="F30" s="261" t="str">
        <f>UnitControlCenter!$B$3</f>
        <v>million metric tons / year</v>
      </c>
      <c r="G30" s="261" t="s">
        <v>1392</v>
      </c>
      <c r="H30" s="261" t="s">
        <v>1393</v>
      </c>
      <c r="I30" s="261" t="s">
        <v>1394</v>
      </c>
    </row>
    <row r="31" spans="1:19" ht="15.75" thickBot="1" x14ac:dyDescent="0.3">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105" x14ac:dyDescent="0.25">
      <c r="A32" s="26" t="s">
        <v>1396</v>
      </c>
      <c r="B32" s="26" t="s">
        <v>1397</v>
      </c>
      <c r="C32" s="65">
        <v>1</v>
      </c>
      <c r="D32" s="261" t="s">
        <v>1336</v>
      </c>
      <c r="E32" s="261" t="s">
        <v>1398</v>
      </c>
      <c r="F32" s="261" t="str">
        <f>UnitControlCenter!$B$3</f>
        <v>million metric tons / year</v>
      </c>
      <c r="G32" s="261" t="s">
        <v>1399</v>
      </c>
    </row>
    <row r="33" spans="1:19" x14ac:dyDescent="0.25">
      <c r="A33" s="26" t="s">
        <v>1396</v>
      </c>
      <c r="B33" s="26" t="s">
        <v>775</v>
      </c>
      <c r="C33" s="65">
        <v>1</v>
      </c>
      <c r="D33" s="261" t="s">
        <v>1336</v>
      </c>
      <c r="E33" s="261" t="s">
        <v>1398</v>
      </c>
      <c r="F33" s="261" t="str">
        <f>UnitControlCenter!$B$3</f>
        <v>million metric tons / year</v>
      </c>
      <c r="G33" s="261" t="s">
        <v>1357</v>
      </c>
    </row>
    <row r="34" spans="1:19" x14ac:dyDescent="0.25">
      <c r="A34" s="26" t="s">
        <v>1396</v>
      </c>
      <c r="B34" s="26" t="s">
        <v>1358</v>
      </c>
      <c r="C34" s="65">
        <v>1</v>
      </c>
      <c r="D34" s="261" t="s">
        <v>1336</v>
      </c>
      <c r="E34" s="261" t="s">
        <v>1398</v>
      </c>
      <c r="F34" s="261" t="str">
        <f>UnitControlCenter!$B$3</f>
        <v>million metric tons / year</v>
      </c>
      <c r="G34" s="261" t="s">
        <v>1359</v>
      </c>
    </row>
    <row r="35" spans="1:19" x14ac:dyDescent="0.25">
      <c r="A35" s="26" t="s">
        <v>1396</v>
      </c>
      <c r="B35" s="26" t="s">
        <v>1360</v>
      </c>
      <c r="C35" s="65">
        <v>1</v>
      </c>
      <c r="D35" s="261" t="s">
        <v>1336</v>
      </c>
      <c r="E35" s="261" t="s">
        <v>1398</v>
      </c>
      <c r="F35" s="261" t="str">
        <f>UnitControlCenter!$B$3</f>
        <v>million metric tons / year</v>
      </c>
      <c r="G35" s="261" t="s">
        <v>1361</v>
      </c>
    </row>
    <row r="36" spans="1:19" x14ac:dyDescent="0.25">
      <c r="A36" s="26" t="s">
        <v>1396</v>
      </c>
      <c r="B36" s="26" t="s">
        <v>1028</v>
      </c>
      <c r="C36" s="65">
        <v>1</v>
      </c>
      <c r="D36" s="261" t="s">
        <v>1336</v>
      </c>
      <c r="E36" s="261" t="s">
        <v>1398</v>
      </c>
      <c r="F36" s="261" t="str">
        <f>UnitControlCenter!$B$3</f>
        <v>million metric tons / year</v>
      </c>
      <c r="G36" s="261" t="s">
        <v>1362</v>
      </c>
    </row>
    <row r="37" spans="1:19" ht="30" x14ac:dyDescent="0.25">
      <c r="A37" s="26" t="s">
        <v>1396</v>
      </c>
      <c r="B37" s="26" t="s">
        <v>753</v>
      </c>
      <c r="C37" s="65">
        <v>1</v>
      </c>
      <c r="D37" s="261" t="s">
        <v>1336</v>
      </c>
      <c r="E37" s="261" t="s">
        <v>1398</v>
      </c>
      <c r="F37" s="261" t="str">
        <f>UnitControlCenter!$B$3</f>
        <v>million metric tons / year</v>
      </c>
      <c r="G37" s="261" t="s">
        <v>1400</v>
      </c>
    </row>
    <row r="38" spans="1:19" ht="15.75" thickBot="1" x14ac:dyDescent="0.3">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45" x14ac:dyDescent="0.25">
      <c r="A39" s="26" t="s">
        <v>1401</v>
      </c>
      <c r="B39" s="26" t="s">
        <v>1402</v>
      </c>
      <c r="C39" s="65">
        <v>1</v>
      </c>
      <c r="D39" s="261" t="s">
        <v>1342</v>
      </c>
      <c r="E39" s="261" t="s">
        <v>1403</v>
      </c>
      <c r="F39" s="261" t="str">
        <f>UnitControlCenter!$B$7</f>
        <v>2019 dollars / ton CO2e abated, Annual average abatement (MtCO2e)</v>
      </c>
      <c r="G39" s="261" t="s">
        <v>1404</v>
      </c>
    </row>
    <row r="40" spans="1:19" ht="45.75" thickBot="1" x14ac:dyDescent="0.3">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5" x14ac:dyDescent="0.25">
      <c r="A41" s="26" t="s">
        <v>1406</v>
      </c>
      <c r="B41" s="26" t="s">
        <v>1407</v>
      </c>
      <c r="C41" s="65">
        <v>1</v>
      </c>
      <c r="D41" s="261" t="s">
        <v>1342</v>
      </c>
      <c r="E41" s="261" t="s">
        <v>1337</v>
      </c>
      <c r="F41" s="261" t="str">
        <f>UnitControlCenter!$B$8</f>
        <v>billion 2019 dollars / year</v>
      </c>
      <c r="G41" s="261" t="s">
        <v>1408</v>
      </c>
      <c r="H41" s="261" t="s">
        <v>1409</v>
      </c>
      <c r="I41" s="261" t="s">
        <v>1410</v>
      </c>
    </row>
    <row r="42" spans="1:19" x14ac:dyDescent="0.25">
      <c r="A42" s="26" t="s">
        <v>1406</v>
      </c>
      <c r="B42" s="53" t="s">
        <v>1411</v>
      </c>
      <c r="C42" s="65">
        <v>1</v>
      </c>
      <c r="D42" s="261" t="s">
        <v>1336</v>
      </c>
      <c r="E42" s="261" t="s">
        <v>1337</v>
      </c>
      <c r="F42" s="261" t="str">
        <f>UnitControlCenter!$B$8</f>
        <v>billion 2019 dollars / year</v>
      </c>
      <c r="G42" s="261" t="s">
        <v>1412</v>
      </c>
    </row>
    <row r="43" spans="1:19" ht="75" x14ac:dyDescent="0.25">
      <c r="A43" s="26" t="s">
        <v>1406</v>
      </c>
      <c r="B43" s="26" t="s">
        <v>1413</v>
      </c>
      <c r="C43" s="65">
        <v>1</v>
      </c>
      <c r="D43" s="261" t="s">
        <v>1342</v>
      </c>
      <c r="E43" s="261" t="s">
        <v>1343</v>
      </c>
      <c r="F43" s="261" t="str">
        <f>UnitControlCenter!$B$8</f>
        <v>billion 2019 dollars / year</v>
      </c>
      <c r="G43" s="261" t="s">
        <v>1414</v>
      </c>
      <c r="H43" s="261" t="s">
        <v>1415</v>
      </c>
      <c r="I43" s="261" t="s">
        <v>1416</v>
      </c>
    </row>
    <row r="44" spans="1:19" ht="30" x14ac:dyDescent="0.25">
      <c r="A44" s="26" t="s">
        <v>1406</v>
      </c>
      <c r="B44" s="53" t="s">
        <v>1417</v>
      </c>
      <c r="C44" s="65">
        <v>1</v>
      </c>
      <c r="D44" s="261" t="s">
        <v>1336</v>
      </c>
      <c r="E44" s="261" t="s">
        <v>1337</v>
      </c>
      <c r="F44" s="261" t="str">
        <f>UnitControlCenter!$B$9</f>
        <v>billion 2019 dollars</v>
      </c>
      <c r="G44" s="261" t="s">
        <v>1418</v>
      </c>
    </row>
    <row r="45" spans="1:19" ht="30" x14ac:dyDescent="0.25">
      <c r="A45" s="26" t="s">
        <v>1406</v>
      </c>
      <c r="B45" s="53" t="s">
        <v>1419</v>
      </c>
      <c r="C45" s="65">
        <v>1</v>
      </c>
      <c r="D45" s="261" t="s">
        <v>1336</v>
      </c>
      <c r="E45" s="261" t="s">
        <v>1337</v>
      </c>
      <c r="F45" s="261" t="str">
        <f>UnitControlCenter!$B$8</f>
        <v>billion 2019 dollars / year</v>
      </c>
      <c r="G45" s="261" t="s">
        <v>1420</v>
      </c>
    </row>
    <row r="46" spans="1:19" ht="135.75" thickBot="1" x14ac:dyDescent="0.3">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45" x14ac:dyDescent="0.25">
      <c r="A47" s="26" t="s">
        <v>1425</v>
      </c>
      <c r="B47" s="53" t="s">
        <v>1426</v>
      </c>
      <c r="C47" s="65">
        <v>1</v>
      </c>
      <c r="D47" s="261" t="s">
        <v>1342</v>
      </c>
      <c r="E47" s="261" t="s">
        <v>1337</v>
      </c>
      <c r="F47" s="261" t="str">
        <f>UnitControlCenter!$B$10</f>
        <v>jobs</v>
      </c>
      <c r="G47" s="261" t="s">
        <v>1427</v>
      </c>
      <c r="H47" s="261" t="s">
        <v>1428</v>
      </c>
      <c r="I47" s="261" t="s">
        <v>1429</v>
      </c>
    </row>
    <row r="48" spans="1:19" ht="30" x14ac:dyDescent="0.25">
      <c r="A48" s="26" t="s">
        <v>1425</v>
      </c>
      <c r="B48" s="53" t="s">
        <v>1430</v>
      </c>
      <c r="C48" s="65">
        <v>1</v>
      </c>
      <c r="D48" s="261" t="s">
        <v>1342</v>
      </c>
      <c r="E48" s="261" t="s">
        <v>1337</v>
      </c>
      <c r="F48" s="261" t="str">
        <f>UnitControlCenter!$B$10</f>
        <v>jobs</v>
      </c>
      <c r="G48" s="261" t="s">
        <v>1431</v>
      </c>
      <c r="H48" s="261" t="s">
        <v>1432</v>
      </c>
      <c r="I48" s="261" t="s">
        <v>1433</v>
      </c>
    </row>
    <row r="49" spans="1:19" ht="30" x14ac:dyDescent="0.25">
      <c r="A49" s="26" t="s">
        <v>1425</v>
      </c>
      <c r="B49" s="53" t="s">
        <v>1434</v>
      </c>
      <c r="C49" s="65">
        <v>1</v>
      </c>
      <c r="D49" s="261" t="s">
        <v>1342</v>
      </c>
      <c r="E49" s="261" t="s">
        <v>1337</v>
      </c>
      <c r="F49" s="261" t="str">
        <f>UnitControlCenter!$B$10</f>
        <v>jobs</v>
      </c>
      <c r="G49" s="261" t="s">
        <v>1435</v>
      </c>
      <c r="H49" s="261" t="s">
        <v>1436</v>
      </c>
      <c r="I49" s="261" t="s">
        <v>1437</v>
      </c>
    </row>
    <row r="50" spans="1:19" ht="45" x14ac:dyDescent="0.25">
      <c r="A50" s="26" t="s">
        <v>1425</v>
      </c>
      <c r="B50" s="53" t="s">
        <v>1438</v>
      </c>
      <c r="C50" s="65">
        <v>1</v>
      </c>
      <c r="D50" s="261" t="s">
        <v>1342</v>
      </c>
      <c r="E50" s="261" t="s">
        <v>1337</v>
      </c>
      <c r="F50" s="261" t="str">
        <f>UnitControlCenter!$B$10</f>
        <v>jobs</v>
      </c>
      <c r="G50" s="261" t="s">
        <v>1439</v>
      </c>
      <c r="H50" s="261" t="s">
        <v>1428</v>
      </c>
      <c r="I50" s="261" t="s">
        <v>1429</v>
      </c>
    </row>
    <row r="51" spans="1:19" ht="45" x14ac:dyDescent="0.25">
      <c r="A51" s="26" t="s">
        <v>1425</v>
      </c>
      <c r="B51" s="53" t="s">
        <v>1440</v>
      </c>
      <c r="C51" s="65">
        <v>1</v>
      </c>
      <c r="D51" s="261" t="s">
        <v>1342</v>
      </c>
      <c r="E51" s="261" t="s">
        <v>1337</v>
      </c>
      <c r="F51" s="261" t="str">
        <f>UnitControlCenter!$B$8</f>
        <v>billion 2019 dollars / year</v>
      </c>
      <c r="G51" s="261" t="s">
        <v>1441</v>
      </c>
      <c r="H51" s="261" t="s">
        <v>1442</v>
      </c>
      <c r="I51" s="261" t="s">
        <v>1429</v>
      </c>
    </row>
    <row r="52" spans="1:19" ht="45" x14ac:dyDescent="0.25">
      <c r="A52" s="26" t="s">
        <v>1425</v>
      </c>
      <c r="B52" s="53" t="s">
        <v>1443</v>
      </c>
      <c r="C52" s="65">
        <v>1</v>
      </c>
      <c r="D52" s="261" t="s">
        <v>1342</v>
      </c>
      <c r="E52" s="261" t="s">
        <v>1337</v>
      </c>
      <c r="F52" s="261" t="str">
        <f>UnitControlCenter!$B$12</f>
        <v>% change</v>
      </c>
      <c r="G52" s="261" t="s">
        <v>1444</v>
      </c>
      <c r="H52" s="261" t="s">
        <v>1442</v>
      </c>
      <c r="I52" s="261" t="s">
        <v>1429</v>
      </c>
    </row>
    <row r="53" spans="1:19" ht="30" x14ac:dyDescent="0.25">
      <c r="A53" s="26" t="s">
        <v>1425</v>
      </c>
      <c r="B53" s="53" t="s">
        <v>1445</v>
      </c>
      <c r="C53" s="65">
        <v>1</v>
      </c>
      <c r="D53" s="261" t="s">
        <v>1342</v>
      </c>
      <c r="E53" s="261" t="s">
        <v>1337</v>
      </c>
      <c r="F53" s="261" t="str">
        <f>UnitControlCenter!$B$8</f>
        <v>billion 2019 dollars / year</v>
      </c>
      <c r="G53" s="261" t="s">
        <v>1446</v>
      </c>
      <c r="H53" s="261" t="s">
        <v>1436</v>
      </c>
      <c r="I53" s="261" t="s">
        <v>1437</v>
      </c>
    </row>
    <row r="54" spans="1:19" ht="45" x14ac:dyDescent="0.25">
      <c r="A54" s="26" t="s">
        <v>1425</v>
      </c>
      <c r="B54" s="53" t="s">
        <v>1447</v>
      </c>
      <c r="C54" s="65">
        <v>1</v>
      </c>
      <c r="D54" s="261" t="s">
        <v>1342</v>
      </c>
      <c r="E54" s="261" t="s">
        <v>1337</v>
      </c>
      <c r="F54" s="261" t="str">
        <f>UnitControlCenter!$B$8</f>
        <v>billion 2019 dollars / year</v>
      </c>
      <c r="G54" s="261" t="s">
        <v>1448</v>
      </c>
      <c r="H54" s="261" t="s">
        <v>1449</v>
      </c>
      <c r="I54" s="261" t="s">
        <v>1429</v>
      </c>
    </row>
    <row r="55" spans="1:19" ht="30" x14ac:dyDescent="0.25">
      <c r="A55" s="26" t="s">
        <v>1425</v>
      </c>
      <c r="B55" s="53" t="s">
        <v>1450</v>
      </c>
      <c r="C55" s="65">
        <v>1</v>
      </c>
      <c r="D55" s="261" t="s">
        <v>1336</v>
      </c>
      <c r="E55" s="261" t="s">
        <v>1337</v>
      </c>
      <c r="F55" s="261" t="str">
        <f>UnitControlCenter!$B$13</f>
        <v>2019 dollars / employee-year</v>
      </c>
      <c r="G55" s="261" t="s">
        <v>1451</v>
      </c>
    </row>
    <row r="56" spans="1:19" ht="30.75" thickBot="1" x14ac:dyDescent="0.3">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90" x14ac:dyDescent="0.25">
      <c r="A57" s="26" t="s">
        <v>1454</v>
      </c>
      <c r="B57" s="26" t="s">
        <v>1455</v>
      </c>
      <c r="C57" s="65">
        <v>1</v>
      </c>
      <c r="D57" s="261" t="s">
        <v>1342</v>
      </c>
      <c r="E57" s="261" t="s">
        <v>1337</v>
      </c>
      <c r="F57" s="261" t="str">
        <f>UnitControlCenter!$B$8</f>
        <v>billion 2019 dollars / year</v>
      </c>
      <c r="G57" s="261" t="s">
        <v>1456</v>
      </c>
      <c r="H57" s="261" t="s">
        <v>1457</v>
      </c>
      <c r="I57" s="261" t="s">
        <v>1458</v>
      </c>
    </row>
    <row r="58" spans="1:19" ht="45" x14ac:dyDescent="0.25">
      <c r="A58" s="26" t="s">
        <v>1454</v>
      </c>
      <c r="B58" s="26" t="s">
        <v>1459</v>
      </c>
      <c r="C58" s="65">
        <v>1</v>
      </c>
      <c r="D58" s="261" t="s">
        <v>1342</v>
      </c>
      <c r="E58" s="261" t="s">
        <v>1337</v>
      </c>
      <c r="F58" s="261" t="str">
        <f>UnitControlCenter!$B$8</f>
        <v>billion 2019 dollars / year</v>
      </c>
      <c r="G58" s="261" t="s">
        <v>1460</v>
      </c>
      <c r="H58" s="261" t="s">
        <v>1461</v>
      </c>
      <c r="I58" s="261" t="s">
        <v>1462</v>
      </c>
    </row>
    <row r="59" spans="1:19" ht="60" x14ac:dyDescent="0.25">
      <c r="A59" s="26" t="s">
        <v>1454</v>
      </c>
      <c r="B59" s="26" t="s">
        <v>1463</v>
      </c>
      <c r="C59" s="65">
        <v>1</v>
      </c>
      <c r="D59" s="261" t="s">
        <v>1342</v>
      </c>
      <c r="E59" s="261" t="s">
        <v>1337</v>
      </c>
      <c r="F59" s="261" t="str">
        <f>UnitControlCenter!$B$8</f>
        <v>billion 2019 dollars / year</v>
      </c>
      <c r="G59" s="261" t="s">
        <v>1464</v>
      </c>
      <c r="H59" s="261" t="s">
        <v>1465</v>
      </c>
      <c r="I59" s="261" t="s">
        <v>1466</v>
      </c>
    </row>
    <row r="60" spans="1:19" ht="45" x14ac:dyDescent="0.25">
      <c r="A60" s="26" t="s">
        <v>1454</v>
      </c>
      <c r="B60" s="26" t="s">
        <v>1467</v>
      </c>
      <c r="C60" s="65">
        <v>1</v>
      </c>
      <c r="D60" s="261" t="s">
        <v>1342</v>
      </c>
      <c r="E60" s="261" t="s">
        <v>1337</v>
      </c>
      <c r="F60" s="261" t="str">
        <f>UnitControlCenter!$B$8</f>
        <v>billion 2019 dollars / year</v>
      </c>
      <c r="G60" s="261" t="s">
        <v>1468</v>
      </c>
      <c r="H60" s="261" t="s">
        <v>1461</v>
      </c>
      <c r="I60" s="261" t="s">
        <v>1469</v>
      </c>
    </row>
    <row r="61" spans="1:19" ht="45" x14ac:dyDescent="0.25">
      <c r="A61" s="26" t="s">
        <v>1454</v>
      </c>
      <c r="B61" s="26" t="s">
        <v>1470</v>
      </c>
      <c r="C61" s="65">
        <v>1</v>
      </c>
      <c r="D61" s="261" t="s">
        <v>1342</v>
      </c>
      <c r="E61" s="261" t="s">
        <v>1337</v>
      </c>
      <c r="F61" s="261" t="str">
        <f>UnitControlCenter!$B$8</f>
        <v>billion 2019 dollars / year</v>
      </c>
      <c r="G61" s="261" t="s">
        <v>1471</v>
      </c>
      <c r="H61" s="261" t="s">
        <v>1461</v>
      </c>
      <c r="I61" s="261" t="s">
        <v>1472</v>
      </c>
    </row>
    <row r="62" spans="1:19" ht="60" x14ac:dyDescent="0.25">
      <c r="A62" s="26" t="s">
        <v>1454</v>
      </c>
      <c r="B62" s="26" t="s">
        <v>1473</v>
      </c>
      <c r="C62" s="65">
        <v>1</v>
      </c>
      <c r="D62" s="261" t="s">
        <v>1342</v>
      </c>
      <c r="E62" s="261" t="s">
        <v>1337</v>
      </c>
      <c r="F62" s="261" t="str">
        <f>UnitControlCenter!$B$8</f>
        <v>billion 2019 dollars / year</v>
      </c>
      <c r="G62" s="261" t="s">
        <v>1474</v>
      </c>
      <c r="H62" s="261" t="s">
        <v>1465</v>
      </c>
      <c r="I62" s="261" t="s">
        <v>1466</v>
      </c>
    </row>
    <row r="63" spans="1:19" ht="60" x14ac:dyDescent="0.25">
      <c r="A63" s="26" t="s">
        <v>1454</v>
      </c>
      <c r="B63" s="26" t="s">
        <v>1475</v>
      </c>
      <c r="C63" s="65">
        <v>1</v>
      </c>
      <c r="D63" s="261" t="s">
        <v>1342</v>
      </c>
      <c r="E63" s="261" t="s">
        <v>1337</v>
      </c>
      <c r="F63" s="261" t="str">
        <f>UnitControlCenter!$B$8</f>
        <v>billion 2019 dollars / year</v>
      </c>
      <c r="G63" s="261" t="s">
        <v>1476</v>
      </c>
      <c r="H63" s="261" t="s">
        <v>1465</v>
      </c>
      <c r="I63" s="261" t="s">
        <v>1466</v>
      </c>
    </row>
    <row r="64" spans="1:19" ht="75" x14ac:dyDescent="0.25">
      <c r="A64" s="26" t="s">
        <v>1454</v>
      </c>
      <c r="B64" s="26" t="s">
        <v>1477</v>
      </c>
      <c r="C64" s="65">
        <v>1</v>
      </c>
      <c r="D64" s="261" t="s">
        <v>1342</v>
      </c>
      <c r="E64" s="261" t="s">
        <v>1337</v>
      </c>
      <c r="F64" s="261" t="str">
        <f>UnitControlCenter!$B$8</f>
        <v>billion 2019 dollars / year</v>
      </c>
      <c r="G64" s="261" t="s">
        <v>1478</v>
      </c>
      <c r="H64" s="261" t="s">
        <v>1465</v>
      </c>
      <c r="I64" s="261" t="s">
        <v>1466</v>
      </c>
    </row>
    <row r="65" spans="1:19" ht="75" x14ac:dyDescent="0.25">
      <c r="A65" s="26" t="s">
        <v>1454</v>
      </c>
      <c r="B65" s="26" t="s">
        <v>1479</v>
      </c>
      <c r="C65" s="65">
        <v>1</v>
      </c>
      <c r="D65" s="261" t="s">
        <v>1342</v>
      </c>
      <c r="E65" s="261" t="s">
        <v>1337</v>
      </c>
      <c r="F65" s="261" t="str">
        <f>UnitControlCenter!$B$8</f>
        <v>billion 2019 dollars / year</v>
      </c>
      <c r="G65" s="261" t="s">
        <v>1480</v>
      </c>
      <c r="H65" s="261" t="s">
        <v>1465</v>
      </c>
      <c r="I65" s="261" t="s">
        <v>1481</v>
      </c>
    </row>
    <row r="66" spans="1:19" ht="60.75" thickBot="1" x14ac:dyDescent="0.3">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30" x14ac:dyDescent="0.25">
      <c r="A67" s="26" t="s">
        <v>1485</v>
      </c>
      <c r="B67" s="26" t="s">
        <v>1486</v>
      </c>
      <c r="C67" s="65">
        <v>1</v>
      </c>
      <c r="D67" s="261" t="s">
        <v>1336</v>
      </c>
      <c r="E67" s="261" t="s">
        <v>1487</v>
      </c>
      <c r="F67" s="261" t="str">
        <f>UnitControlCenter!$B$11</f>
        <v>incidents / year</v>
      </c>
      <c r="G67" s="261" t="s">
        <v>1488</v>
      </c>
    </row>
    <row r="68" spans="1:19" x14ac:dyDescent="0.25">
      <c r="A68" s="26" t="s">
        <v>1485</v>
      </c>
      <c r="B68" s="26" t="s">
        <v>1489</v>
      </c>
      <c r="C68" s="65">
        <v>1</v>
      </c>
      <c r="D68" s="261" t="s">
        <v>1336</v>
      </c>
      <c r="E68" s="261" t="s">
        <v>1337</v>
      </c>
      <c r="F68" s="261" t="str">
        <f>UnitControlCenter!$B$11</f>
        <v>incidents / year</v>
      </c>
      <c r="G68" s="261" t="s">
        <v>1488</v>
      </c>
    </row>
    <row r="69" spans="1:19" ht="30" x14ac:dyDescent="0.25">
      <c r="A69" s="26" t="s">
        <v>1485</v>
      </c>
      <c r="B69" s="26" t="s">
        <v>1490</v>
      </c>
      <c r="C69" s="65">
        <v>1</v>
      </c>
      <c r="D69" s="261" t="s">
        <v>1336</v>
      </c>
      <c r="E69" s="261" t="s">
        <v>1337</v>
      </c>
      <c r="F69" s="261" t="str">
        <f>UnitControlCenter!$B$8</f>
        <v>billion 2019 dollars / year</v>
      </c>
      <c r="G69" s="261" t="s">
        <v>1491</v>
      </c>
    </row>
    <row r="70" spans="1:19" x14ac:dyDescent="0.25">
      <c r="A70" s="26" t="s">
        <v>1485</v>
      </c>
      <c r="B70" s="26" t="s">
        <v>1492</v>
      </c>
      <c r="C70" s="65">
        <v>1</v>
      </c>
      <c r="D70" s="261" t="s">
        <v>1336</v>
      </c>
      <c r="E70" s="261" t="s">
        <v>1337</v>
      </c>
      <c r="F70" s="261" t="str">
        <f>UnitControlCenter!$B$11</f>
        <v>incidents / year</v>
      </c>
      <c r="G70" s="261" t="s">
        <v>1493</v>
      </c>
    </row>
    <row r="71" spans="1:19" ht="30" x14ac:dyDescent="0.25">
      <c r="A71" s="26" t="s">
        <v>1485</v>
      </c>
      <c r="B71" s="26" t="s">
        <v>1494</v>
      </c>
      <c r="C71" s="65">
        <v>1</v>
      </c>
      <c r="D71" s="261" t="s">
        <v>1336</v>
      </c>
      <c r="E71" s="261" t="s">
        <v>1337</v>
      </c>
      <c r="F71" s="261" t="str">
        <f>UnitControlCenter!$B$11</f>
        <v>incidents / year</v>
      </c>
      <c r="G71" s="261" t="s">
        <v>1495</v>
      </c>
    </row>
    <row r="72" spans="1:19" x14ac:dyDescent="0.25">
      <c r="A72" s="26" t="s">
        <v>1485</v>
      </c>
      <c r="B72" s="26" t="s">
        <v>1496</v>
      </c>
      <c r="C72" s="65">
        <v>1</v>
      </c>
      <c r="D72" s="261" t="s">
        <v>1336</v>
      </c>
      <c r="E72" s="261" t="s">
        <v>1337</v>
      </c>
      <c r="F72" s="261" t="str">
        <f>UnitControlCenter!$B$11</f>
        <v>incidents / year</v>
      </c>
      <c r="G72" s="261" t="s">
        <v>1497</v>
      </c>
    </row>
    <row r="73" spans="1:19" ht="30" x14ac:dyDescent="0.25">
      <c r="A73" s="26" t="s">
        <v>1485</v>
      </c>
      <c r="B73" s="26" t="s">
        <v>1498</v>
      </c>
      <c r="C73" s="65">
        <v>1</v>
      </c>
      <c r="D73" s="261" t="s">
        <v>1336</v>
      </c>
      <c r="E73" s="261" t="s">
        <v>1337</v>
      </c>
      <c r="F73" s="261" t="str">
        <f>UnitControlCenter!$B$11</f>
        <v>incidents / year</v>
      </c>
      <c r="G73" s="261" t="s">
        <v>1499</v>
      </c>
    </row>
    <row r="74" spans="1:19" x14ac:dyDescent="0.25">
      <c r="A74" s="26" t="s">
        <v>1485</v>
      </c>
      <c r="B74" s="26" t="s">
        <v>1500</v>
      </c>
      <c r="C74" s="65">
        <v>1</v>
      </c>
      <c r="D74" s="261" t="s">
        <v>1336</v>
      </c>
      <c r="E74" s="261" t="s">
        <v>1337</v>
      </c>
      <c r="F74" s="261" t="str">
        <f>UnitControlCenter!$B$11</f>
        <v>incidents / year</v>
      </c>
      <c r="G74" s="261" t="s">
        <v>1501</v>
      </c>
    </row>
    <row r="75" spans="1:19" x14ac:dyDescent="0.25">
      <c r="A75" s="26" t="s">
        <v>1485</v>
      </c>
      <c r="B75" s="26" t="s">
        <v>1502</v>
      </c>
      <c r="C75" s="65">
        <v>1</v>
      </c>
      <c r="D75" s="261" t="s">
        <v>1336</v>
      </c>
      <c r="E75" s="261" t="s">
        <v>1337</v>
      </c>
      <c r="F75" s="261" t="str">
        <f>UnitControlCenter!$B$11</f>
        <v>incidents / year</v>
      </c>
      <c r="G75" s="261" t="s">
        <v>1503</v>
      </c>
    </row>
    <row r="76" spans="1:19" ht="30.75" thickBot="1" x14ac:dyDescent="0.3">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5" x14ac:dyDescent="0.25">
      <c r="A77" s="26" t="s">
        <v>1506</v>
      </c>
      <c r="B77" s="26" t="s">
        <v>1507</v>
      </c>
      <c r="C77" s="65">
        <v>1</v>
      </c>
      <c r="D77" s="261" t="s">
        <v>1342</v>
      </c>
      <c r="E77" s="261" t="s">
        <v>1343</v>
      </c>
      <c r="F77" s="261" t="str">
        <f>UnitControlCenter!$B$15</f>
        <v>terawatt-hours (TWh) / year</v>
      </c>
      <c r="G77" s="261" t="s">
        <v>1508</v>
      </c>
      <c r="H77" s="261" t="s">
        <v>1509</v>
      </c>
      <c r="I77" s="261" t="s">
        <v>1510</v>
      </c>
    </row>
    <row r="78" spans="1:19" ht="165" x14ac:dyDescent="0.25">
      <c r="A78" s="26" t="s">
        <v>1506</v>
      </c>
      <c r="B78" s="26" t="s">
        <v>1511</v>
      </c>
      <c r="C78" s="65">
        <v>1</v>
      </c>
      <c r="D78" s="261" t="s">
        <v>1342</v>
      </c>
      <c r="E78" s="261" t="s">
        <v>1337</v>
      </c>
      <c r="F78" s="261" t="str">
        <f>UnitControlCenter!$B$15</f>
        <v>terawatt-hours (TWh) / year</v>
      </c>
      <c r="G78" s="261" t="s">
        <v>1512</v>
      </c>
      <c r="H78" s="261" t="s">
        <v>1513</v>
      </c>
      <c r="I78" s="261" t="s">
        <v>1514</v>
      </c>
    </row>
    <row r="79" spans="1:19" ht="135" x14ac:dyDescent="0.25">
      <c r="A79" s="26" t="s">
        <v>1506</v>
      </c>
      <c r="B79" s="26" t="s">
        <v>1515</v>
      </c>
      <c r="C79" s="65">
        <v>1</v>
      </c>
      <c r="D79" s="261" t="s">
        <v>1342</v>
      </c>
      <c r="E79" s="261" t="s">
        <v>1343</v>
      </c>
      <c r="F79" s="261" t="str">
        <f>UnitControlCenter!$B$16</f>
        <v>gigawatts (GW) / year</v>
      </c>
      <c r="G79" s="261" t="s">
        <v>1516</v>
      </c>
      <c r="H79" s="261" t="s">
        <v>1517</v>
      </c>
      <c r="I79" s="261" t="s">
        <v>1518</v>
      </c>
    </row>
    <row r="80" spans="1:19" ht="150" x14ac:dyDescent="0.25">
      <c r="A80" s="26" t="s">
        <v>1506</v>
      </c>
      <c r="B80" s="26" t="s">
        <v>1519</v>
      </c>
      <c r="C80" s="65">
        <v>1</v>
      </c>
      <c r="D80" s="261" t="s">
        <v>1342</v>
      </c>
      <c r="E80" s="261" t="s">
        <v>1337</v>
      </c>
      <c r="F80" s="261" t="str">
        <f>UnitControlCenter!$B$16</f>
        <v>gigawatts (GW) / year</v>
      </c>
      <c r="G80" s="261" t="s">
        <v>1520</v>
      </c>
      <c r="H80" s="261" t="s">
        <v>1521</v>
      </c>
      <c r="I80" s="261" t="s">
        <v>1522</v>
      </c>
    </row>
    <row r="81" spans="1:19" ht="45.75" thickBot="1" x14ac:dyDescent="0.3">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20" x14ac:dyDescent="0.25">
      <c r="A82" s="26" t="s">
        <v>2132</v>
      </c>
      <c r="B82" s="26" t="s">
        <v>1527</v>
      </c>
      <c r="C82" s="65">
        <v>1</v>
      </c>
      <c r="D82" s="261" t="s">
        <v>1342</v>
      </c>
      <c r="E82" s="261" t="s">
        <v>1528</v>
      </c>
      <c r="F82" s="261" t="str">
        <f>UnitControlCenter!$B$17</f>
        <v>2019 dollars / megawatt-hour (MWh)</v>
      </c>
      <c r="G82" s="261" t="s">
        <v>1529</v>
      </c>
      <c r="H82" s="261" t="s">
        <v>1530</v>
      </c>
      <c r="I82" s="261" t="s">
        <v>1531</v>
      </c>
    </row>
    <row r="83" spans="1:19" ht="30" x14ac:dyDescent="0.25">
      <c r="A83" s="26" t="s">
        <v>2132</v>
      </c>
      <c r="B83" s="26" t="s">
        <v>1532</v>
      </c>
      <c r="C83" s="65">
        <v>1</v>
      </c>
      <c r="D83" s="261" t="s">
        <v>1342</v>
      </c>
      <c r="E83" s="261" t="s">
        <v>1343</v>
      </c>
      <c r="F83" s="261" t="str">
        <f>UnitControlCenter!$B$15</f>
        <v>terawatt-hours (TWh) / year</v>
      </c>
      <c r="G83" s="261" t="s">
        <v>1533</v>
      </c>
      <c r="H83" s="261" t="s">
        <v>1534</v>
      </c>
      <c r="I83" s="261" t="s">
        <v>1535</v>
      </c>
    </row>
    <row r="84" spans="1:19" ht="75" x14ac:dyDescent="0.25">
      <c r="A84" s="26" t="s">
        <v>2132</v>
      </c>
      <c r="B84" s="26" t="s">
        <v>2133</v>
      </c>
      <c r="C84" s="65">
        <v>1</v>
      </c>
      <c r="D84" s="261" t="s">
        <v>1342</v>
      </c>
      <c r="E84" s="261" t="s">
        <v>1343</v>
      </c>
      <c r="F84" s="261" t="str">
        <f>UnitControlCenter!$B$3</f>
        <v>million metric tons / year</v>
      </c>
      <c r="G84" s="261" t="s">
        <v>2134</v>
      </c>
      <c r="H84" s="261" t="s">
        <v>2135</v>
      </c>
      <c r="I84" s="261" t="s">
        <v>2136</v>
      </c>
    </row>
    <row r="85" spans="1:19" ht="105" x14ac:dyDescent="0.25">
      <c r="A85" s="26" t="s">
        <v>2132</v>
      </c>
      <c r="B85" s="26" t="s">
        <v>1536</v>
      </c>
      <c r="C85" s="65">
        <v>1</v>
      </c>
      <c r="D85" s="261" t="s">
        <v>1342</v>
      </c>
      <c r="E85" s="261" t="s">
        <v>1343</v>
      </c>
      <c r="F85" s="261" t="str">
        <f>UnitControlCenter!$B$18</f>
        <v>cubic km / yr</v>
      </c>
      <c r="G85" s="261" t="s">
        <v>1537</v>
      </c>
      <c r="H85" s="261" t="s">
        <v>1538</v>
      </c>
      <c r="I85" s="261" t="s">
        <v>1539</v>
      </c>
    </row>
    <row r="86" spans="1:19" ht="120.75" thickBot="1" x14ac:dyDescent="0.3">
      <c r="A86" s="55" t="s">
        <v>2132</v>
      </c>
      <c r="B86" s="55" t="s">
        <v>1540</v>
      </c>
      <c r="C86" s="61">
        <v>1</v>
      </c>
      <c r="D86" s="62" t="s">
        <v>1342</v>
      </c>
      <c r="E86" s="62" t="s">
        <v>1343</v>
      </c>
      <c r="F86" s="62" t="str">
        <f>UnitControlCenter!$B$18</f>
        <v>cubic km / yr</v>
      </c>
      <c r="G86" s="62" t="s">
        <v>1541</v>
      </c>
      <c r="H86" s="62" t="s">
        <v>1542</v>
      </c>
      <c r="I86" s="62" t="s">
        <v>1543</v>
      </c>
    </row>
    <row r="87" spans="1:19" ht="90" x14ac:dyDescent="0.25">
      <c r="A87" s="26" t="s">
        <v>1544</v>
      </c>
      <c r="B87" s="26" t="s">
        <v>1545</v>
      </c>
      <c r="C87" s="65">
        <v>1</v>
      </c>
      <c r="D87" s="261" t="s">
        <v>1342</v>
      </c>
      <c r="E87" s="261" t="s">
        <v>1343</v>
      </c>
      <c r="F87" s="261" t="str">
        <f>UnitControlCenter!$B$21</f>
        <v>million vehicles / year</v>
      </c>
      <c r="G87" s="261" t="s">
        <v>1546</v>
      </c>
      <c r="H87" s="261" t="s">
        <v>1547</v>
      </c>
      <c r="I87" s="261" t="s">
        <v>1548</v>
      </c>
    </row>
    <row r="88" spans="1:19" ht="90" x14ac:dyDescent="0.25">
      <c r="A88" s="26" t="s">
        <v>1544</v>
      </c>
      <c r="B88" s="26" t="s">
        <v>1549</v>
      </c>
      <c r="C88" s="65">
        <v>1</v>
      </c>
      <c r="D88" s="261" t="s">
        <v>1342</v>
      </c>
      <c r="E88" s="261" t="s">
        <v>1343</v>
      </c>
      <c r="F88" s="261" t="str">
        <f>UnitControlCenter!$B$22</f>
        <v>thousand vehicles / year</v>
      </c>
      <c r="G88" s="261" t="s">
        <v>1550</v>
      </c>
      <c r="H88" s="261" t="s">
        <v>1551</v>
      </c>
      <c r="I88" s="261" t="s">
        <v>1552</v>
      </c>
    </row>
    <row r="89" spans="1:19" ht="90" x14ac:dyDescent="0.25">
      <c r="A89" s="26" t="s">
        <v>1544</v>
      </c>
      <c r="B89" s="26" t="s">
        <v>2137</v>
      </c>
      <c r="C89" s="65">
        <v>1</v>
      </c>
      <c r="D89" s="261" t="s">
        <v>1342</v>
      </c>
      <c r="E89" s="261" t="s">
        <v>1343</v>
      </c>
      <c r="F89" s="261" t="str">
        <f>UnitControlCenter!$B$22</f>
        <v>thousand vehicles / year</v>
      </c>
      <c r="G89" s="261" t="s">
        <v>1553</v>
      </c>
      <c r="H89" s="261" t="s">
        <v>1547</v>
      </c>
      <c r="I89" s="261" t="s">
        <v>1548</v>
      </c>
    </row>
    <row r="90" spans="1:19" ht="90" x14ac:dyDescent="0.25">
      <c r="A90" s="26" t="s">
        <v>1544</v>
      </c>
      <c r="B90" s="26" t="s">
        <v>2138</v>
      </c>
      <c r="C90" s="65">
        <v>1</v>
      </c>
      <c r="D90" s="261" t="s">
        <v>1342</v>
      </c>
      <c r="E90" s="261" t="s">
        <v>1343</v>
      </c>
      <c r="F90" s="261" t="str">
        <f>UnitControlCenter!$B$22</f>
        <v>thousand vehicles / year</v>
      </c>
      <c r="G90" s="261" t="s">
        <v>1554</v>
      </c>
      <c r="H90" s="261" t="s">
        <v>1551</v>
      </c>
      <c r="I90" s="261" t="s">
        <v>1552</v>
      </c>
    </row>
    <row r="91" spans="1:19" ht="30" x14ac:dyDescent="0.25">
      <c r="A91" s="26" t="s">
        <v>1544</v>
      </c>
      <c r="B91" s="26" t="s">
        <v>1555</v>
      </c>
      <c r="C91" s="65">
        <v>1</v>
      </c>
      <c r="D91" s="261" t="s">
        <v>1342</v>
      </c>
      <c r="E91" s="261" t="s">
        <v>1343</v>
      </c>
      <c r="F91" s="261" t="str">
        <f>UnitControlCenter!$B$22</f>
        <v>thousand vehicles / year</v>
      </c>
      <c r="G91" s="261" t="s">
        <v>1556</v>
      </c>
      <c r="H91" s="261" t="s">
        <v>1557</v>
      </c>
      <c r="I91" s="261" t="s">
        <v>1558</v>
      </c>
    </row>
    <row r="92" spans="1:19" ht="75" x14ac:dyDescent="0.25">
      <c r="A92" s="26" t="s">
        <v>1544</v>
      </c>
      <c r="B92" s="26" t="s">
        <v>1559</v>
      </c>
      <c r="C92" s="65">
        <v>1</v>
      </c>
      <c r="D92" s="261" t="s">
        <v>1342</v>
      </c>
      <c r="E92" s="261" t="s">
        <v>1343</v>
      </c>
      <c r="F92" s="261" t="str">
        <f>UnitControlCenter!$B$23</f>
        <v>million vehicles</v>
      </c>
      <c r="G92" s="261" t="s">
        <v>1560</v>
      </c>
      <c r="H92" s="261" t="s">
        <v>1547</v>
      </c>
      <c r="I92" s="261" t="s">
        <v>1548</v>
      </c>
    </row>
    <row r="93" spans="1:19" ht="90" x14ac:dyDescent="0.25">
      <c r="A93" s="26" t="s">
        <v>1544</v>
      </c>
      <c r="B93" s="26" t="s">
        <v>1561</v>
      </c>
      <c r="C93" s="65">
        <v>1</v>
      </c>
      <c r="D93" s="261" t="s">
        <v>1342</v>
      </c>
      <c r="E93" s="261" t="s">
        <v>1343</v>
      </c>
      <c r="F93" s="261" t="str">
        <f>UnitControlCenter!$B$24</f>
        <v>thousand vehicles</v>
      </c>
      <c r="G93" s="261" t="s">
        <v>1562</v>
      </c>
      <c r="H93" s="261" t="s">
        <v>1551</v>
      </c>
      <c r="I93" s="261" t="s">
        <v>1552</v>
      </c>
    </row>
    <row r="94" spans="1:19" ht="75" x14ac:dyDescent="0.25">
      <c r="A94" s="26" t="s">
        <v>1544</v>
      </c>
      <c r="B94" s="26" t="s">
        <v>2139</v>
      </c>
      <c r="C94" s="65">
        <v>1</v>
      </c>
      <c r="D94" s="261" t="s">
        <v>1342</v>
      </c>
      <c r="E94" s="261" t="s">
        <v>1343</v>
      </c>
      <c r="F94" s="261" t="str">
        <f>UnitControlCenter!$B$23</f>
        <v>million vehicles</v>
      </c>
      <c r="G94" s="261" t="s">
        <v>1563</v>
      </c>
      <c r="H94" s="261" t="s">
        <v>1547</v>
      </c>
      <c r="I94" s="261" t="s">
        <v>1548</v>
      </c>
    </row>
    <row r="95" spans="1:19" ht="75" x14ac:dyDescent="0.25">
      <c r="A95" s="26" t="s">
        <v>1544</v>
      </c>
      <c r="B95" s="26" t="s">
        <v>2140</v>
      </c>
      <c r="C95" s="65">
        <v>1</v>
      </c>
      <c r="D95" s="261" t="s">
        <v>1342</v>
      </c>
      <c r="E95" s="261" t="s">
        <v>1343</v>
      </c>
      <c r="F95" s="261" t="str">
        <f>UnitControlCenter!$B$23</f>
        <v>million vehicles</v>
      </c>
      <c r="G95" s="261" t="s">
        <v>1564</v>
      </c>
      <c r="H95" s="261" t="s">
        <v>1551</v>
      </c>
      <c r="I95" s="261" t="s">
        <v>1552</v>
      </c>
    </row>
    <row r="96" spans="1:19" ht="30.75" thickBot="1" x14ac:dyDescent="0.3">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50" x14ac:dyDescent="0.25">
      <c r="A97" s="26" t="s">
        <v>1567</v>
      </c>
      <c r="B97" s="26" t="s">
        <v>1568</v>
      </c>
      <c r="C97" s="65">
        <v>1</v>
      </c>
      <c r="D97" s="261" t="s">
        <v>1342</v>
      </c>
      <c r="E97" s="261" t="s">
        <v>1343</v>
      </c>
      <c r="F97" s="261" t="str">
        <f>UnitControlCenter!$B$3</f>
        <v>million metric tons / year</v>
      </c>
      <c r="G97" s="261" t="s">
        <v>1569</v>
      </c>
      <c r="H97" s="261" t="s">
        <v>2154</v>
      </c>
      <c r="I97" s="261" t="s">
        <v>1570</v>
      </c>
    </row>
    <row r="98" spans="1:19" ht="105" x14ac:dyDescent="0.25">
      <c r="A98" s="26" t="s">
        <v>1567</v>
      </c>
      <c r="B98" s="26" t="s">
        <v>1571</v>
      </c>
      <c r="C98" s="65">
        <v>1</v>
      </c>
      <c r="D98" s="261" t="s">
        <v>1342</v>
      </c>
      <c r="E98" s="261" t="s">
        <v>1343</v>
      </c>
      <c r="F98" s="261" t="str">
        <f>UnitControlCenter!$B$25</f>
        <v>quads / year</v>
      </c>
      <c r="G98" s="261" t="s">
        <v>1572</v>
      </c>
      <c r="H98" s="261" t="s">
        <v>1573</v>
      </c>
      <c r="I98" s="261" t="s">
        <v>1574</v>
      </c>
    </row>
    <row r="99" spans="1:19" ht="135" x14ac:dyDescent="0.25">
      <c r="A99" s="26" t="s">
        <v>1567</v>
      </c>
      <c r="B99" s="26" t="s">
        <v>1575</v>
      </c>
      <c r="C99" s="65">
        <v>1</v>
      </c>
      <c r="D99" s="261" t="s">
        <v>1342</v>
      </c>
      <c r="E99" s="261" t="s">
        <v>1343</v>
      </c>
      <c r="F99" s="261" t="str">
        <f>UnitControlCenter!$B$25</f>
        <v>quads / year</v>
      </c>
      <c r="G99" s="261" t="s">
        <v>1576</v>
      </c>
      <c r="H99" s="261" t="s">
        <v>2154</v>
      </c>
      <c r="I99" s="261" t="s">
        <v>1570</v>
      </c>
    </row>
    <row r="100" spans="1:19" ht="45" x14ac:dyDescent="0.25">
      <c r="A100" s="26" t="s">
        <v>1567</v>
      </c>
      <c r="B100" s="26" t="s">
        <v>1577</v>
      </c>
      <c r="C100" s="65">
        <v>1</v>
      </c>
      <c r="D100" s="261" t="s">
        <v>1342</v>
      </c>
      <c r="E100" s="261" t="s">
        <v>1343</v>
      </c>
      <c r="F100" s="261" t="str">
        <f>UnitControlCenter!$B$19</f>
        <v>trillion passenger-miles / year</v>
      </c>
      <c r="G100" s="261" t="s">
        <v>1578</v>
      </c>
      <c r="H100" s="261" t="s">
        <v>1579</v>
      </c>
      <c r="I100" s="261" t="s">
        <v>1580</v>
      </c>
    </row>
    <row r="101" spans="1:19" ht="45.75" thickBot="1" x14ac:dyDescent="0.3">
      <c r="A101" s="55" t="s">
        <v>1567</v>
      </c>
      <c r="B101" s="55" t="s">
        <v>1581</v>
      </c>
      <c r="C101" s="61">
        <v>1</v>
      </c>
      <c r="D101" s="62" t="s">
        <v>1342</v>
      </c>
      <c r="E101" s="62" t="s">
        <v>1343</v>
      </c>
      <c r="F101" s="62" t="str">
        <f>UnitControlCenter!$B$20</f>
        <v>trillion freight ton-miles / year</v>
      </c>
      <c r="G101" s="62" t="s">
        <v>1582</v>
      </c>
      <c r="H101" s="62" t="s">
        <v>2153</v>
      </c>
      <c r="I101" s="62" t="s">
        <v>1583</v>
      </c>
      <c r="J101" s="62"/>
      <c r="K101" s="62"/>
      <c r="L101" s="62"/>
      <c r="M101" s="62"/>
      <c r="N101" s="62"/>
      <c r="O101" s="62"/>
      <c r="P101" s="62"/>
      <c r="Q101" s="62"/>
      <c r="R101" s="62"/>
      <c r="S101" s="62"/>
    </row>
    <row r="102" spans="1:19" ht="315" x14ac:dyDescent="0.25">
      <c r="A102" s="26" t="s">
        <v>1584</v>
      </c>
      <c r="B102" s="26" t="s">
        <v>1590</v>
      </c>
      <c r="C102" s="65">
        <v>1</v>
      </c>
      <c r="D102" s="261" t="s">
        <v>1342</v>
      </c>
      <c r="E102" s="261" t="s">
        <v>1343</v>
      </c>
      <c r="F102" s="261" t="str">
        <f>UnitControlCenter!$B$25</f>
        <v>quads / year</v>
      </c>
      <c r="G102" s="261" t="s">
        <v>2141</v>
      </c>
      <c r="H102" s="261" t="s">
        <v>2142</v>
      </c>
      <c r="I102" s="242" t="s">
        <v>2143</v>
      </c>
    </row>
    <row r="103" spans="1:19" ht="120" x14ac:dyDescent="0.25">
      <c r="A103" s="26" t="s">
        <v>1584</v>
      </c>
      <c r="B103" s="26" t="s">
        <v>1591</v>
      </c>
      <c r="C103" s="65">
        <v>1</v>
      </c>
      <c r="D103" s="261" t="s">
        <v>1342</v>
      </c>
      <c r="E103" s="261" t="s">
        <v>1343</v>
      </c>
      <c r="F103" s="261" t="str">
        <f>UnitControlCenter!$B$25</f>
        <v>quads / year</v>
      </c>
      <c r="G103" s="261" t="s">
        <v>1592</v>
      </c>
      <c r="H103" s="261" t="s">
        <v>1588</v>
      </c>
      <c r="I103" s="261" t="s">
        <v>1589</v>
      </c>
    </row>
    <row r="104" spans="1:19" ht="240" x14ac:dyDescent="0.25">
      <c r="A104" s="26" t="s">
        <v>1584</v>
      </c>
      <c r="B104" s="26" t="s">
        <v>1585</v>
      </c>
      <c r="C104" s="65">
        <v>1</v>
      </c>
      <c r="D104" s="261" t="s">
        <v>1342</v>
      </c>
      <c r="E104" s="261" t="s">
        <v>1343</v>
      </c>
      <c r="F104" s="261" t="str">
        <f>UnitControlCenter!$B$25</f>
        <v>quads / year</v>
      </c>
      <c r="G104" s="261" t="s">
        <v>2144</v>
      </c>
      <c r="H104" s="261" t="s">
        <v>2142</v>
      </c>
      <c r="I104" s="242" t="s">
        <v>2143</v>
      </c>
    </row>
    <row r="105" spans="1:19" ht="90.75" thickBot="1" x14ac:dyDescent="0.3">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85" x14ac:dyDescent="0.25">
      <c r="A106" s="26" t="s">
        <v>1593</v>
      </c>
      <c r="B106" s="26" t="s">
        <v>1594</v>
      </c>
      <c r="C106" s="65">
        <v>1</v>
      </c>
      <c r="D106" s="261" t="s">
        <v>1342</v>
      </c>
      <c r="E106" s="261" t="s">
        <v>1343</v>
      </c>
      <c r="F106" s="261" t="str">
        <f>UnitControlCenter!$B$3</f>
        <v>million metric tons / year</v>
      </c>
      <c r="G106" s="261" t="s">
        <v>2145</v>
      </c>
      <c r="H106" s="261" t="s">
        <v>2142</v>
      </c>
      <c r="I106" s="242" t="s">
        <v>2143</v>
      </c>
    </row>
    <row r="107" spans="1:19" ht="45" x14ac:dyDescent="0.25">
      <c r="A107" s="26" t="s">
        <v>1593</v>
      </c>
      <c r="B107" s="26" t="s">
        <v>1595</v>
      </c>
      <c r="C107" s="65">
        <v>1</v>
      </c>
      <c r="D107" s="261" t="s">
        <v>1342</v>
      </c>
      <c r="E107" s="261" t="s">
        <v>1343</v>
      </c>
      <c r="F107" s="261" t="str">
        <f>UnitControlCenter!$B$3</f>
        <v>million metric tons / year</v>
      </c>
      <c r="G107" s="261" t="s">
        <v>1596</v>
      </c>
      <c r="H107" s="261" t="s">
        <v>1353</v>
      </c>
      <c r="I107" s="261" t="s">
        <v>1354</v>
      </c>
    </row>
    <row r="108" spans="1:19" ht="270" x14ac:dyDescent="0.25">
      <c r="A108" s="26" t="s">
        <v>1593</v>
      </c>
      <c r="B108" s="26" t="s">
        <v>1597</v>
      </c>
      <c r="C108" s="65">
        <v>1</v>
      </c>
      <c r="D108" s="261" t="s">
        <v>1342</v>
      </c>
      <c r="E108" s="261" t="s">
        <v>1343</v>
      </c>
      <c r="F108" s="261" t="str">
        <f>UnitControlCenter!$B$3</f>
        <v>million metric tons / year</v>
      </c>
      <c r="G108" s="261" t="s">
        <v>2146</v>
      </c>
      <c r="H108" s="261" t="s">
        <v>2142</v>
      </c>
      <c r="I108" s="242" t="s">
        <v>2143</v>
      </c>
    </row>
    <row r="109" spans="1:19" ht="45" x14ac:dyDescent="0.25">
      <c r="A109" s="26" t="s">
        <v>1593</v>
      </c>
      <c r="B109" s="26" t="s">
        <v>1598</v>
      </c>
      <c r="C109" s="65">
        <v>1</v>
      </c>
      <c r="D109" s="261" t="s">
        <v>1342</v>
      </c>
      <c r="E109" s="261" t="s">
        <v>1343</v>
      </c>
      <c r="F109" s="261" t="str">
        <f>UnitControlCenter!$B$3</f>
        <v>million metric tons / year</v>
      </c>
      <c r="G109" s="261" t="s">
        <v>1599</v>
      </c>
      <c r="H109" s="261" t="s">
        <v>1353</v>
      </c>
      <c r="I109" s="261" t="s">
        <v>1354</v>
      </c>
    </row>
    <row r="110" spans="1:19" ht="330" x14ac:dyDescent="0.25">
      <c r="A110" s="26" t="s">
        <v>1593</v>
      </c>
      <c r="B110" s="26" t="s">
        <v>1600</v>
      </c>
      <c r="C110" s="65">
        <v>1</v>
      </c>
      <c r="D110" s="261" t="s">
        <v>1342</v>
      </c>
      <c r="E110" s="261" t="s">
        <v>1343</v>
      </c>
      <c r="F110" s="261" t="str">
        <f>UnitControlCenter!$B$3</f>
        <v>million metric tons / year</v>
      </c>
      <c r="G110" s="261" t="s">
        <v>2147</v>
      </c>
      <c r="H110" s="261" t="s">
        <v>2142</v>
      </c>
      <c r="I110" s="242" t="s">
        <v>2143</v>
      </c>
    </row>
    <row r="111" spans="1:19" ht="45.75" thickBot="1" x14ac:dyDescent="0.3">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60" x14ac:dyDescent="0.25">
      <c r="A112" s="26" t="s">
        <v>1605</v>
      </c>
      <c r="B112" s="26" t="s">
        <v>1606</v>
      </c>
      <c r="C112" s="65">
        <v>1</v>
      </c>
      <c r="D112" s="261" t="s">
        <v>1342</v>
      </c>
      <c r="E112" s="261" t="s">
        <v>1343</v>
      </c>
      <c r="F112" s="261" t="str">
        <f>UnitControlCenter!$B$25</f>
        <v>quads / year</v>
      </c>
      <c r="G112" s="261" t="s">
        <v>1607</v>
      </c>
      <c r="H112" s="261" t="s">
        <v>1608</v>
      </c>
      <c r="I112" s="261" t="s">
        <v>1609</v>
      </c>
    </row>
    <row r="113" spans="1:19" ht="30" x14ac:dyDescent="0.25">
      <c r="A113" s="26" t="s">
        <v>1605</v>
      </c>
      <c r="B113" s="26" t="s">
        <v>1610</v>
      </c>
      <c r="C113" s="65">
        <v>1</v>
      </c>
      <c r="D113" s="261" t="s">
        <v>1342</v>
      </c>
      <c r="E113" s="261" t="s">
        <v>1343</v>
      </c>
      <c r="F113" s="261" t="str">
        <f>UnitControlCenter!$B$25</f>
        <v>quads / year</v>
      </c>
      <c r="G113" s="261" t="s">
        <v>1611</v>
      </c>
      <c r="H113" s="261" t="s">
        <v>1612</v>
      </c>
      <c r="I113" s="261" t="s">
        <v>1613</v>
      </c>
    </row>
    <row r="114" spans="1:19" ht="90.75" thickBot="1" x14ac:dyDescent="0.3">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5" x14ac:dyDescent="0.25">
      <c r="A115" s="26" t="s">
        <v>1618</v>
      </c>
      <c r="B115" s="26" t="s">
        <v>1619</v>
      </c>
      <c r="C115" s="65">
        <v>1</v>
      </c>
      <c r="D115" s="261" t="s">
        <v>1342</v>
      </c>
      <c r="E115" s="261" t="s">
        <v>1343</v>
      </c>
      <c r="F115" s="261" t="str">
        <f>UnitControlCenter!$B$25</f>
        <v>quads / year</v>
      </c>
      <c r="G115" s="261" t="s">
        <v>1620</v>
      </c>
      <c r="H115" s="261" t="s">
        <v>1621</v>
      </c>
      <c r="I115" s="261" t="s">
        <v>1622</v>
      </c>
    </row>
    <row r="116" spans="1:19" ht="60" x14ac:dyDescent="0.25">
      <c r="A116" s="26" t="s">
        <v>1618</v>
      </c>
      <c r="B116" s="26" t="s">
        <v>1623</v>
      </c>
      <c r="C116" s="65">
        <v>1</v>
      </c>
      <c r="D116" s="261" t="s">
        <v>1342</v>
      </c>
      <c r="E116" s="261" t="s">
        <v>1343</v>
      </c>
      <c r="F116" s="261" t="str">
        <f>UnitControlCenter!$B$25</f>
        <v>quads / year</v>
      </c>
      <c r="G116" s="261" t="s">
        <v>1624</v>
      </c>
      <c r="H116" s="261" t="s">
        <v>1625</v>
      </c>
      <c r="I116" s="261" t="s">
        <v>1626</v>
      </c>
    </row>
    <row r="117" spans="1:19" x14ac:dyDescent="0.25">
      <c r="A117" s="26" t="s">
        <v>1618</v>
      </c>
      <c r="B117" s="26" t="s">
        <v>1355</v>
      </c>
      <c r="C117" s="65">
        <v>0</v>
      </c>
      <c r="D117" s="261" t="s">
        <v>1336</v>
      </c>
      <c r="E117" s="261" t="s">
        <v>1337</v>
      </c>
      <c r="F117" s="261" t="str">
        <f>UnitControlCenter!$B$26</f>
        <v>thousand BTU / 2019 dollar</v>
      </c>
      <c r="G117" s="261" t="s">
        <v>1627</v>
      </c>
    </row>
    <row r="118" spans="1:19" x14ac:dyDescent="0.25">
      <c r="A118" s="26" t="s">
        <v>1618</v>
      </c>
      <c r="B118" s="26" t="s">
        <v>1628</v>
      </c>
      <c r="C118" s="65">
        <v>1</v>
      </c>
      <c r="D118" s="261" t="s">
        <v>1336</v>
      </c>
      <c r="E118" s="261" t="s">
        <v>1337</v>
      </c>
      <c r="F118" s="261" t="str">
        <f>UnitControlCenter!$B$15</f>
        <v>terawatt-hours (TWh) / year</v>
      </c>
      <c r="G118" s="261" t="s">
        <v>1629</v>
      </c>
    </row>
    <row r="119" spans="1:19" x14ac:dyDescent="0.25">
      <c r="A119" s="26" t="s">
        <v>1618</v>
      </c>
      <c r="B119" s="26" t="s">
        <v>1630</v>
      </c>
      <c r="C119" s="65">
        <v>1</v>
      </c>
      <c r="D119" s="261" t="s">
        <v>1336</v>
      </c>
      <c r="E119" s="261" t="s">
        <v>1337</v>
      </c>
      <c r="F119" s="261" t="str">
        <f>UnitControlCenter!$B$27</f>
        <v>millions of short tons / year</v>
      </c>
      <c r="G119" s="261" t="s">
        <v>1631</v>
      </c>
    </row>
    <row r="120" spans="1:19" x14ac:dyDescent="0.25">
      <c r="A120" s="26" t="s">
        <v>1618</v>
      </c>
      <c r="B120" s="26" t="s">
        <v>1632</v>
      </c>
      <c r="C120" s="65">
        <v>1</v>
      </c>
      <c r="D120" s="261" t="s">
        <v>1336</v>
      </c>
      <c r="E120" s="261" t="s">
        <v>1337</v>
      </c>
      <c r="F120" s="261" t="str">
        <f>UnitControlCenter!$B$27</f>
        <v>millions of short tons / year</v>
      </c>
      <c r="G120" s="261" t="s">
        <v>1633</v>
      </c>
    </row>
    <row r="121" spans="1:19" x14ac:dyDescent="0.25">
      <c r="A121" s="26" t="s">
        <v>1618</v>
      </c>
      <c r="B121" s="26" t="s">
        <v>1634</v>
      </c>
      <c r="C121" s="65">
        <v>1</v>
      </c>
      <c r="D121" s="261" t="s">
        <v>1336</v>
      </c>
      <c r="E121" s="261" t="s">
        <v>1337</v>
      </c>
      <c r="F121" s="261" t="str">
        <f>UnitControlCenter!$B$28</f>
        <v>trillion cubic feet / year</v>
      </c>
      <c r="G121" s="261" t="s">
        <v>1635</v>
      </c>
    </row>
    <row r="122" spans="1:19" ht="30" x14ac:dyDescent="0.25">
      <c r="A122" s="26" t="s">
        <v>1618</v>
      </c>
      <c r="B122" s="26" t="s">
        <v>1636</v>
      </c>
      <c r="C122" s="65">
        <v>1</v>
      </c>
      <c r="D122" s="261" t="s">
        <v>1336</v>
      </c>
      <c r="E122" s="261" t="s">
        <v>1337</v>
      </c>
      <c r="F122" s="261" t="str">
        <f>UnitControlCenter!$B$29</f>
        <v>million barrels / year</v>
      </c>
      <c r="G122" s="261" t="s">
        <v>1637</v>
      </c>
    </row>
    <row r="123" spans="1:19" x14ac:dyDescent="0.25">
      <c r="A123" s="26" t="s">
        <v>1618</v>
      </c>
      <c r="B123" s="26" t="s">
        <v>1638</v>
      </c>
      <c r="C123" s="65">
        <v>1</v>
      </c>
      <c r="D123" s="261" t="s">
        <v>1336</v>
      </c>
      <c r="E123" s="261" t="s">
        <v>1337</v>
      </c>
      <c r="F123" s="261" t="str">
        <f>UnitControlCenter!$B$29</f>
        <v>million barrels / year</v>
      </c>
      <c r="G123" s="261" t="s">
        <v>1639</v>
      </c>
    </row>
    <row r="124" spans="1:19" x14ac:dyDescent="0.25">
      <c r="A124" s="26" t="s">
        <v>1618</v>
      </c>
      <c r="B124" s="26" t="s">
        <v>1640</v>
      </c>
      <c r="C124" s="65">
        <v>1</v>
      </c>
      <c r="D124" s="261" t="s">
        <v>1336</v>
      </c>
      <c r="E124" s="261" t="s">
        <v>1337</v>
      </c>
      <c r="F124" s="261" t="str">
        <f>UnitControlCenter!$B$27</f>
        <v>millions of short tons / year</v>
      </c>
      <c r="G124" s="261" t="s">
        <v>1641</v>
      </c>
    </row>
    <row r="125" spans="1:19" ht="30" x14ac:dyDescent="0.25">
      <c r="A125" s="26" t="s">
        <v>1618</v>
      </c>
      <c r="B125" s="26" t="s">
        <v>1642</v>
      </c>
      <c r="C125" s="65">
        <v>1</v>
      </c>
      <c r="D125" s="261" t="s">
        <v>1336</v>
      </c>
      <c r="E125" s="261" t="s">
        <v>1337</v>
      </c>
      <c r="F125" s="261" t="str">
        <f>UnitControlCenter!$B$30</f>
        <v>million gallons / year</v>
      </c>
      <c r="G125" s="261" t="s">
        <v>1643</v>
      </c>
    </row>
    <row r="126" spans="1:19" ht="30" x14ac:dyDescent="0.25">
      <c r="A126" s="26" t="s">
        <v>1618</v>
      </c>
      <c r="B126" s="26" t="s">
        <v>1644</v>
      </c>
      <c r="C126" s="65">
        <v>1</v>
      </c>
      <c r="D126" s="261" t="s">
        <v>1336</v>
      </c>
      <c r="E126" s="261" t="s">
        <v>1337</v>
      </c>
      <c r="F126" s="261" t="str">
        <f>UnitControlCenter!$B$27</f>
        <v>millions of short tons / year</v>
      </c>
      <c r="G126" s="261" t="s">
        <v>1645</v>
      </c>
    </row>
    <row r="127" spans="1:19" ht="15.75" thickBot="1" x14ac:dyDescent="0.3">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60" x14ac:dyDescent="0.25">
      <c r="A128" s="26" t="s">
        <v>1648</v>
      </c>
      <c r="B128" s="26" t="s">
        <v>1649</v>
      </c>
      <c r="C128" s="65">
        <v>1</v>
      </c>
      <c r="D128" s="261" t="s">
        <v>1342</v>
      </c>
      <c r="E128" s="261" t="s">
        <v>1343</v>
      </c>
      <c r="F128" s="261" t="str">
        <f>UnitControlCenter!$B$31</f>
        <v>trillion BTU / year</v>
      </c>
      <c r="G128" s="261" t="s">
        <v>1650</v>
      </c>
      <c r="H128" s="261" t="s">
        <v>1651</v>
      </c>
      <c r="I128" s="261" t="s">
        <v>1652</v>
      </c>
    </row>
    <row r="129" spans="1:19" ht="60" x14ac:dyDescent="0.25">
      <c r="A129" s="26" t="s">
        <v>1648</v>
      </c>
      <c r="B129" s="26" t="s">
        <v>1653</v>
      </c>
      <c r="C129" s="65">
        <v>1</v>
      </c>
      <c r="D129" s="261" t="s">
        <v>1342</v>
      </c>
      <c r="E129" s="261" t="s">
        <v>1337</v>
      </c>
      <c r="F129" s="261" t="str">
        <f>UnitControlCenter!$B$31</f>
        <v>trillion BTU / year</v>
      </c>
      <c r="G129" s="261" t="s">
        <v>1654</v>
      </c>
      <c r="H129" s="261" t="s">
        <v>1651</v>
      </c>
      <c r="I129" s="261" t="s">
        <v>1652</v>
      </c>
    </row>
    <row r="130" spans="1:19" ht="60" x14ac:dyDescent="0.25">
      <c r="A130" s="26" t="s">
        <v>1648</v>
      </c>
      <c r="B130" s="26" t="s">
        <v>1655</v>
      </c>
      <c r="C130" s="65">
        <v>1</v>
      </c>
      <c r="D130" s="261" t="s">
        <v>1342</v>
      </c>
      <c r="E130" s="261" t="s">
        <v>1343</v>
      </c>
      <c r="F130" s="261" t="str">
        <f>UnitControlCenter!$B$8</f>
        <v>billion 2019 dollars / year</v>
      </c>
      <c r="G130" s="261" t="s">
        <v>1656</v>
      </c>
      <c r="H130" s="261" t="s">
        <v>1651</v>
      </c>
      <c r="I130" s="261" t="s">
        <v>1652</v>
      </c>
    </row>
    <row r="131" spans="1:19" ht="75" x14ac:dyDescent="0.25">
      <c r="A131" s="26" t="s">
        <v>1648</v>
      </c>
      <c r="B131" s="26" t="s">
        <v>1657</v>
      </c>
      <c r="C131" s="65">
        <v>1</v>
      </c>
      <c r="D131" s="261" t="s">
        <v>1342</v>
      </c>
      <c r="E131" s="261" t="s">
        <v>1337</v>
      </c>
      <c r="F131" s="261" t="str">
        <f>UnitControlCenter!$B$8</f>
        <v>billion 2019 dollars / year</v>
      </c>
      <c r="G131" s="261" t="s">
        <v>1658</v>
      </c>
      <c r="H131" s="261" t="s">
        <v>1651</v>
      </c>
      <c r="I131" s="261" t="s">
        <v>1652</v>
      </c>
    </row>
    <row r="132" spans="1:19" ht="60" x14ac:dyDescent="0.25">
      <c r="A132" s="26" t="s">
        <v>1648</v>
      </c>
      <c r="B132" s="26" t="s">
        <v>1659</v>
      </c>
      <c r="C132" s="65">
        <v>1</v>
      </c>
      <c r="D132" s="261" t="s">
        <v>1342</v>
      </c>
      <c r="E132" s="261" t="s">
        <v>1343</v>
      </c>
      <c r="F132" s="261" t="str">
        <f>UnitControlCenter!B3</f>
        <v>million metric tons / year</v>
      </c>
      <c r="G132" s="261" t="s">
        <v>1660</v>
      </c>
      <c r="H132" s="261" t="s">
        <v>1661</v>
      </c>
      <c r="I132" s="261" t="s">
        <v>1662</v>
      </c>
    </row>
    <row r="133" spans="1:19" ht="60" x14ac:dyDescent="0.25">
      <c r="A133" s="26" t="s">
        <v>1648</v>
      </c>
      <c r="B133" s="26" t="s">
        <v>1663</v>
      </c>
      <c r="C133" s="65">
        <v>1</v>
      </c>
      <c r="D133" s="261" t="s">
        <v>1342</v>
      </c>
      <c r="E133" s="261" t="s">
        <v>1337</v>
      </c>
      <c r="F133" s="261" t="str">
        <f>UnitControlCenter!B3</f>
        <v>million metric tons / year</v>
      </c>
      <c r="G133" s="261" t="s">
        <v>1664</v>
      </c>
      <c r="H133" s="261" t="s">
        <v>1661</v>
      </c>
      <c r="I133" s="261" t="s">
        <v>1662</v>
      </c>
    </row>
    <row r="134" spans="1:19" ht="60" x14ac:dyDescent="0.25">
      <c r="A134" s="26" t="s">
        <v>1648</v>
      </c>
      <c r="B134" s="26" t="s">
        <v>1665</v>
      </c>
      <c r="C134" s="65">
        <v>1</v>
      </c>
      <c r="D134" s="261" t="s">
        <v>1342</v>
      </c>
      <c r="E134" s="261" t="s">
        <v>1343</v>
      </c>
      <c r="F134" s="261" t="str">
        <f>UnitControlCenter!$B$31</f>
        <v>trillion BTU / year</v>
      </c>
      <c r="G134" s="261" t="s">
        <v>1666</v>
      </c>
      <c r="H134" s="261" t="s">
        <v>1667</v>
      </c>
      <c r="I134" s="261" t="s">
        <v>1668</v>
      </c>
    </row>
    <row r="135" spans="1:19" ht="75" x14ac:dyDescent="0.25">
      <c r="A135" s="26" t="s">
        <v>1648</v>
      </c>
      <c r="B135" s="26" t="s">
        <v>1669</v>
      </c>
      <c r="C135" s="65">
        <v>1</v>
      </c>
      <c r="D135" s="261" t="s">
        <v>1342</v>
      </c>
      <c r="E135" s="261" t="s">
        <v>1337</v>
      </c>
      <c r="F135" s="261" t="str">
        <f>UnitControlCenter!$B$31</f>
        <v>trillion BTU / year</v>
      </c>
      <c r="G135" s="261" t="s">
        <v>1670</v>
      </c>
      <c r="H135" s="261" t="s">
        <v>1667</v>
      </c>
      <c r="I135" s="261" t="s">
        <v>1671</v>
      </c>
    </row>
    <row r="136" spans="1:19" ht="75" x14ac:dyDescent="0.25">
      <c r="A136" s="26" t="s">
        <v>1648</v>
      </c>
      <c r="B136" s="26" t="s">
        <v>1672</v>
      </c>
      <c r="C136" s="65">
        <v>1</v>
      </c>
      <c r="D136" s="261" t="s">
        <v>1342</v>
      </c>
      <c r="E136" s="261" t="s">
        <v>1343</v>
      </c>
      <c r="F136" s="261" t="str">
        <f>UnitControlCenter!$B$8</f>
        <v>billion 2019 dollars / year</v>
      </c>
      <c r="G136" s="261" t="s">
        <v>1673</v>
      </c>
      <c r="H136" s="261" t="s">
        <v>1667</v>
      </c>
      <c r="I136" s="261" t="s">
        <v>1674</v>
      </c>
    </row>
    <row r="137" spans="1:19" ht="90" x14ac:dyDescent="0.25">
      <c r="A137" s="26" t="s">
        <v>1648</v>
      </c>
      <c r="B137" s="26" t="s">
        <v>1675</v>
      </c>
      <c r="C137" s="65">
        <v>1</v>
      </c>
      <c r="D137" s="261" t="s">
        <v>1342</v>
      </c>
      <c r="E137" s="261" t="s">
        <v>1337</v>
      </c>
      <c r="F137" s="261" t="str">
        <f>UnitControlCenter!$B$8</f>
        <v>billion 2019 dollars / year</v>
      </c>
      <c r="G137" s="261" t="s">
        <v>1676</v>
      </c>
      <c r="H137" s="261" t="s">
        <v>1667</v>
      </c>
      <c r="I137" s="261" t="s">
        <v>1677</v>
      </c>
    </row>
    <row r="138" spans="1:19" ht="105" x14ac:dyDescent="0.25">
      <c r="A138" s="26" t="s">
        <v>1648</v>
      </c>
      <c r="B138" s="26" t="s">
        <v>1678</v>
      </c>
      <c r="C138" s="65">
        <v>1</v>
      </c>
      <c r="D138" s="261" t="s">
        <v>1342</v>
      </c>
      <c r="E138" s="261" t="s">
        <v>1343</v>
      </c>
      <c r="F138" s="261" t="str">
        <f>UnitControlCenter!$B$25</f>
        <v>quads / year</v>
      </c>
      <c r="G138" s="261" t="s">
        <v>1679</v>
      </c>
      <c r="H138" s="261" t="s">
        <v>1680</v>
      </c>
      <c r="I138" s="261" t="s">
        <v>1681</v>
      </c>
    </row>
    <row r="139" spans="1:19" ht="120.75" thickBot="1" x14ac:dyDescent="0.3">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75" x14ac:dyDescent="0.25">
      <c r="A140" s="26" t="s">
        <v>1684</v>
      </c>
      <c r="B140" s="26" t="s">
        <v>1028</v>
      </c>
      <c r="C140" s="65">
        <v>1</v>
      </c>
      <c r="D140" s="261" t="s">
        <v>1342</v>
      </c>
      <c r="E140" s="261" t="s">
        <v>1528</v>
      </c>
      <c r="F140" s="261" t="str">
        <f>UnitControlCenter!$B$17</f>
        <v>2019 dollars / megawatt-hour (MWh)</v>
      </c>
      <c r="G140" s="261" t="s">
        <v>1685</v>
      </c>
      <c r="H140" s="261" t="s">
        <v>1686</v>
      </c>
      <c r="I140" s="261" t="s">
        <v>1687</v>
      </c>
    </row>
    <row r="141" spans="1:19" ht="45" x14ac:dyDescent="0.25">
      <c r="A141" s="26" t="s">
        <v>1684</v>
      </c>
      <c r="B141" s="26" t="s">
        <v>579</v>
      </c>
      <c r="C141" s="65">
        <v>1</v>
      </c>
      <c r="D141" s="261" t="s">
        <v>1342</v>
      </c>
      <c r="E141" s="261" t="s">
        <v>1528</v>
      </c>
      <c r="F141" s="261" t="str">
        <f>UnitControlCenter!$B$32</f>
        <v>2019 dollars / short ton</v>
      </c>
      <c r="G141" s="261" t="s">
        <v>1688</v>
      </c>
      <c r="H141" s="261" t="s">
        <v>1689</v>
      </c>
      <c r="I141" s="261" t="s">
        <v>1690</v>
      </c>
    </row>
    <row r="142" spans="1:19" x14ac:dyDescent="0.25">
      <c r="A142" s="26" t="s">
        <v>1684</v>
      </c>
      <c r="B142" s="26" t="s">
        <v>609</v>
      </c>
      <c r="C142" s="65">
        <v>1</v>
      </c>
      <c r="D142" s="261" t="s">
        <v>1342</v>
      </c>
      <c r="E142" s="261" t="s">
        <v>1528</v>
      </c>
      <c r="F142" s="261" t="str">
        <f>UnitControlCenter!$B$32</f>
        <v>2019 dollars / short ton</v>
      </c>
      <c r="G142" s="261" t="s">
        <v>1691</v>
      </c>
      <c r="H142" s="261" t="s">
        <v>1016</v>
      </c>
      <c r="I142" s="261" t="s">
        <v>1692</v>
      </c>
    </row>
    <row r="143" spans="1:19" ht="75" x14ac:dyDescent="0.25">
      <c r="A143" s="26" t="s">
        <v>1684</v>
      </c>
      <c r="B143" s="26" t="s">
        <v>741</v>
      </c>
      <c r="C143" s="65">
        <v>1</v>
      </c>
      <c r="D143" s="261" t="s">
        <v>1342</v>
      </c>
      <c r="E143" s="261" t="s">
        <v>1528</v>
      </c>
      <c r="F143" s="261" t="str">
        <f>UnitControlCenter!$B$33</f>
        <v>2019 dollars / thousand cubic feet</v>
      </c>
      <c r="G143" s="261" t="s">
        <v>1693</v>
      </c>
      <c r="H143" s="261" t="s">
        <v>1694</v>
      </c>
      <c r="I143" s="261" t="s">
        <v>1695</v>
      </c>
    </row>
    <row r="144" spans="1:19" x14ac:dyDescent="0.25">
      <c r="A144" s="26" t="s">
        <v>1684</v>
      </c>
      <c r="B144" s="26" t="s">
        <v>923</v>
      </c>
      <c r="C144" s="65">
        <v>1</v>
      </c>
      <c r="D144" s="261" t="s">
        <v>1342</v>
      </c>
      <c r="E144" s="261" t="s">
        <v>1528</v>
      </c>
      <c r="F144" s="261" t="str">
        <f>UnitControlCenter!$B$34</f>
        <v>2019 dollars / gallon</v>
      </c>
      <c r="G144" s="261" t="s">
        <v>1696</v>
      </c>
      <c r="H144" s="261" t="s">
        <v>1009</v>
      </c>
      <c r="I144" s="65">
        <v>969696</v>
      </c>
    </row>
    <row r="145" spans="1:19" ht="90" x14ac:dyDescent="0.25">
      <c r="A145" s="26" t="s">
        <v>1684</v>
      </c>
      <c r="B145" s="26" t="s">
        <v>924</v>
      </c>
      <c r="C145" s="65">
        <v>1</v>
      </c>
      <c r="D145" s="261" t="s">
        <v>1342</v>
      </c>
      <c r="E145" s="261" t="s">
        <v>1528</v>
      </c>
      <c r="F145" s="261" t="str">
        <f>UnitControlCenter!$B$34</f>
        <v>2019 dollars / gallon</v>
      </c>
      <c r="G145" s="261" t="s">
        <v>1697</v>
      </c>
      <c r="H145" s="261" t="s">
        <v>1694</v>
      </c>
      <c r="I145" s="261" t="s">
        <v>1695</v>
      </c>
    </row>
    <row r="146" spans="1:19" ht="60" x14ac:dyDescent="0.25">
      <c r="A146" s="26" t="s">
        <v>1684</v>
      </c>
      <c r="B146" s="26" t="s">
        <v>601</v>
      </c>
      <c r="C146" s="65">
        <v>1</v>
      </c>
      <c r="D146" s="261" t="s">
        <v>1342</v>
      </c>
      <c r="E146" s="261" t="s">
        <v>1528</v>
      </c>
      <c r="F146" s="261" t="str">
        <f>UnitControlCenter!$B$32</f>
        <v>2019 dollars / short ton</v>
      </c>
      <c r="G146" s="261" t="s">
        <v>1698</v>
      </c>
      <c r="H146" s="261" t="s">
        <v>1699</v>
      </c>
      <c r="I146" s="261" t="s">
        <v>1700</v>
      </c>
    </row>
    <row r="147" spans="1:19" ht="60" x14ac:dyDescent="0.25">
      <c r="A147" s="26" t="s">
        <v>1684</v>
      </c>
      <c r="B147" s="26" t="s">
        <v>616</v>
      </c>
      <c r="C147" s="65">
        <v>1</v>
      </c>
      <c r="D147" s="261" t="s">
        <v>1342</v>
      </c>
      <c r="E147" s="261" t="s">
        <v>1528</v>
      </c>
      <c r="F147" s="261" t="str">
        <f>UnitControlCenter!$B$35</f>
        <v>2019 dollars / barrel</v>
      </c>
      <c r="G147" s="261" t="s">
        <v>1701</v>
      </c>
      <c r="H147" s="261" t="s">
        <v>1702</v>
      </c>
      <c r="I147" s="261" t="s">
        <v>1703</v>
      </c>
    </row>
    <row r="148" spans="1:19" ht="60" x14ac:dyDescent="0.25">
      <c r="A148" s="26" t="s">
        <v>1684</v>
      </c>
      <c r="B148" s="26" t="s">
        <v>1704</v>
      </c>
      <c r="C148" s="65">
        <v>1</v>
      </c>
      <c r="D148" s="261" t="s">
        <v>1342</v>
      </c>
      <c r="E148" s="261" t="s">
        <v>1528</v>
      </c>
      <c r="F148" s="261" t="str">
        <f>UnitControlCenter!$B$34</f>
        <v>2019 dollars / gallon</v>
      </c>
      <c r="G148" s="261" t="s">
        <v>1705</v>
      </c>
      <c r="H148" s="261" t="s">
        <v>1706</v>
      </c>
      <c r="I148" s="261" t="s">
        <v>1707</v>
      </c>
    </row>
    <row r="149" spans="1:19" ht="30.75" thickBot="1" x14ac:dyDescent="0.3">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25">
      <c r="A150" s="26" t="s">
        <v>1711</v>
      </c>
      <c r="B150" s="26" t="s">
        <v>1712</v>
      </c>
      <c r="C150" s="65">
        <v>1</v>
      </c>
      <c r="D150" s="261" t="s">
        <v>1336</v>
      </c>
      <c r="E150" s="261" t="s">
        <v>1337</v>
      </c>
      <c r="F150" s="261" t="str">
        <f>UnitControlCenter!$B$37</f>
        <v>2019 dollars / kilowatt-hour (kWh)</v>
      </c>
      <c r="G150" s="261" t="s">
        <v>1713</v>
      </c>
    </row>
    <row r="151" spans="1:19" ht="30" x14ac:dyDescent="0.25">
      <c r="A151" s="26" t="s">
        <v>1711</v>
      </c>
      <c r="B151" s="26" t="s">
        <v>1714</v>
      </c>
      <c r="C151" s="65">
        <v>1</v>
      </c>
      <c r="D151" s="261" t="s">
        <v>1342</v>
      </c>
      <c r="E151" s="261" t="s">
        <v>1337</v>
      </c>
      <c r="F151" s="261" t="str">
        <f>UnitControlCenter!$B$38</f>
        <v>cost of eqpt. to capture 1 metric ton CO2e/yr (2019 dollars)</v>
      </c>
      <c r="G151" s="261" t="s">
        <v>1715</v>
      </c>
      <c r="H151" s="261" t="s">
        <v>1716</v>
      </c>
      <c r="I151" s="261" t="s">
        <v>1717</v>
      </c>
    </row>
    <row r="152" spans="1:19" ht="30" x14ac:dyDescent="0.25">
      <c r="A152" s="26" t="s">
        <v>1711</v>
      </c>
      <c r="B152" s="26" t="s">
        <v>1718</v>
      </c>
      <c r="C152" s="65">
        <v>1</v>
      </c>
      <c r="D152" s="261" t="s">
        <v>1336</v>
      </c>
      <c r="E152" s="261" t="s">
        <v>1337</v>
      </c>
      <c r="F152" s="261" t="str">
        <f>UnitControlCenter!$B$39</f>
        <v>million 2019 dollars / megawatt (MW)</v>
      </c>
      <c r="G152" s="261" t="s">
        <v>1719</v>
      </c>
    </row>
    <row r="153" spans="1:19" ht="30" x14ac:dyDescent="0.25">
      <c r="A153" s="26" t="s">
        <v>1711</v>
      </c>
      <c r="B153" s="26" t="s">
        <v>1720</v>
      </c>
      <c r="C153" s="65">
        <v>1</v>
      </c>
      <c r="D153" s="261" t="s">
        <v>1336</v>
      </c>
      <c r="E153" s="261" t="s">
        <v>1337</v>
      </c>
      <c r="F153" s="261" t="str">
        <f>UnitControlCenter!$B$39</f>
        <v>million 2019 dollars / megawatt (MW)</v>
      </c>
      <c r="G153" s="261" t="s">
        <v>1721</v>
      </c>
    </row>
    <row r="154" spans="1:19" ht="30" x14ac:dyDescent="0.25">
      <c r="A154" s="26" t="s">
        <v>1711</v>
      </c>
      <c r="B154" s="26" t="s">
        <v>1722</v>
      </c>
      <c r="C154" s="65">
        <v>1</v>
      </c>
      <c r="D154" s="261" t="s">
        <v>1336</v>
      </c>
      <c r="E154" s="261" t="s">
        <v>1337</v>
      </c>
      <c r="F154" s="261" t="str">
        <f>UnitControlCenter!$B$39</f>
        <v>million 2019 dollars / megawatt (MW)</v>
      </c>
      <c r="G154" s="261" t="s">
        <v>1723</v>
      </c>
    </row>
    <row r="155" spans="1:19" ht="30.75" thickBot="1" x14ac:dyDescent="0.3">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2578125" defaultRowHeight="15" x14ac:dyDescent="0.25"/>
  <cols>
    <col min="1" max="1" width="17.85546875" style="173" bestFit="1" customWidth="1"/>
    <col min="2" max="2" width="10.85546875" style="173"/>
  </cols>
  <sheetData>
    <row r="1" spans="1:2" x14ac:dyDescent="0.25">
      <c r="A1" s="29" t="s">
        <v>2049</v>
      </c>
      <c r="B1" s="29" t="s">
        <v>2050</v>
      </c>
    </row>
    <row r="2" spans="1:2" x14ac:dyDescent="0.25">
      <c r="A2" s="174">
        <v>908</v>
      </c>
      <c r="B2" s="174">
        <v>56</v>
      </c>
    </row>
    <row r="3" spans="1:2" x14ac:dyDescent="0.25">
      <c r="A3" s="174">
        <v>909</v>
      </c>
      <c r="B3" s="174">
        <v>57</v>
      </c>
    </row>
    <row r="4" spans="1:2" x14ac:dyDescent="0.25">
      <c r="A4" s="174">
        <v>910</v>
      </c>
      <c r="B4" s="174">
        <v>100</v>
      </c>
    </row>
    <row r="5" spans="1:2" x14ac:dyDescent="0.25">
      <c r="A5" s="174">
        <v>911</v>
      </c>
      <c r="B5" s="174">
        <v>101</v>
      </c>
    </row>
    <row r="6" spans="1:2" x14ac:dyDescent="0.25">
      <c r="A6" s="174">
        <v>912</v>
      </c>
      <c r="B6" s="174">
        <v>102</v>
      </c>
    </row>
    <row r="7" spans="1:2" x14ac:dyDescent="0.25">
      <c r="A7" s="174">
        <v>913</v>
      </c>
      <c r="B7" s="174">
        <v>103</v>
      </c>
    </row>
    <row r="8" spans="1:2" x14ac:dyDescent="0.25">
      <c r="A8" s="174">
        <v>914</v>
      </c>
      <c r="B8" s="174">
        <v>104</v>
      </c>
    </row>
    <row r="9" spans="1:2" x14ac:dyDescent="0.25">
      <c r="A9" s="174">
        <v>915</v>
      </c>
      <c r="B9" s="174">
        <v>105</v>
      </c>
    </row>
    <row r="10" spans="1:2" x14ac:dyDescent="0.25">
      <c r="A10" s="174">
        <v>916</v>
      </c>
      <c r="B10" s="174">
        <v>106</v>
      </c>
    </row>
    <row r="11" spans="1:2" x14ac:dyDescent="0.25">
      <c r="A11" s="174">
        <v>917</v>
      </c>
      <c r="B11" s="174">
        <v>107</v>
      </c>
    </row>
    <row r="12" spans="1:2" x14ac:dyDescent="0.25">
      <c r="A12" s="174">
        <v>918</v>
      </c>
      <c r="B12" s="174">
        <v>125</v>
      </c>
    </row>
    <row r="13" spans="1:2" x14ac:dyDescent="0.25">
      <c r="A13" s="174">
        <v>919</v>
      </c>
      <c r="B13" s="174">
        <v>126</v>
      </c>
    </row>
    <row r="14" spans="1:2" x14ac:dyDescent="0.25">
      <c r="A14" s="174">
        <v>920</v>
      </c>
      <c r="B14" s="174">
        <v>127</v>
      </c>
    </row>
    <row r="15" spans="1:2" x14ac:dyDescent="0.25">
      <c r="A15" s="174">
        <v>921</v>
      </c>
      <c r="B15" s="174">
        <v>128</v>
      </c>
    </row>
    <row r="16" spans="1:2" x14ac:dyDescent="0.25">
      <c r="A16" s="174">
        <v>922</v>
      </c>
      <c r="B16" s="174">
        <v>129</v>
      </c>
    </row>
    <row r="17" spans="1:2" x14ac:dyDescent="0.25">
      <c r="A17" s="174">
        <v>923</v>
      </c>
      <c r="B17" s="174">
        <v>130</v>
      </c>
    </row>
    <row r="18" spans="1:2" x14ac:dyDescent="0.25">
      <c r="A18" s="174">
        <v>924</v>
      </c>
      <c r="B18" s="174">
        <v>131</v>
      </c>
    </row>
    <row r="19" spans="1:2" x14ac:dyDescent="0.25">
      <c r="A19" s="174">
        <v>925</v>
      </c>
      <c r="B19" s="174">
        <v>132</v>
      </c>
    </row>
    <row r="20" spans="1:2" x14ac:dyDescent="0.25">
      <c r="A20" s="174">
        <v>926</v>
      </c>
      <c r="B20" s="174">
        <v>381</v>
      </c>
    </row>
    <row r="21" spans="1:2" x14ac:dyDescent="0.25">
      <c r="A21" s="174">
        <v>927</v>
      </c>
      <c r="B21" s="174">
        <v>382</v>
      </c>
    </row>
    <row r="22" spans="1:2" x14ac:dyDescent="0.25">
      <c r="A22" s="174">
        <v>928</v>
      </c>
      <c r="B22" s="174">
        <v>383</v>
      </c>
    </row>
    <row r="23" spans="1:2" x14ac:dyDescent="0.25">
      <c r="A23" s="174">
        <v>929</v>
      </c>
      <c r="B23" s="174">
        <v>384</v>
      </c>
    </row>
    <row r="24" spans="1:2" x14ac:dyDescent="0.25">
      <c r="A24" s="174">
        <v>930</v>
      </c>
      <c r="B24" s="174">
        <v>385</v>
      </c>
    </row>
    <row r="25" spans="1:2" x14ac:dyDescent="0.25">
      <c r="A25" s="174">
        <v>931</v>
      </c>
      <c r="B25" s="174">
        <v>386</v>
      </c>
    </row>
    <row r="26" spans="1:2" x14ac:dyDescent="0.25">
      <c r="A26" s="174">
        <v>932</v>
      </c>
      <c r="B26" s="174">
        <v>387</v>
      </c>
    </row>
    <row r="27" spans="1:2" x14ac:dyDescent="0.25">
      <c r="A27" s="174">
        <v>933</v>
      </c>
      <c r="B27" s="174">
        <v>388</v>
      </c>
    </row>
    <row r="28" spans="1:2" x14ac:dyDescent="0.25">
      <c r="A28" s="174">
        <v>934</v>
      </c>
      <c r="B28" s="174">
        <v>389</v>
      </c>
    </row>
    <row r="29" spans="1:2" x14ac:dyDescent="0.25">
      <c r="A29" s="174">
        <v>935</v>
      </c>
      <c r="B29" s="174">
        <v>390</v>
      </c>
    </row>
    <row r="30" spans="1:2" x14ac:dyDescent="0.25">
      <c r="A30" s="174">
        <v>936</v>
      </c>
      <c r="B30" s="174">
        <v>391</v>
      </c>
    </row>
    <row r="31" spans="1:2" x14ac:dyDescent="0.25">
      <c r="A31" s="174">
        <v>937</v>
      </c>
      <c r="B31" s="174">
        <v>392</v>
      </c>
    </row>
    <row r="32" spans="1:2" x14ac:dyDescent="0.25">
      <c r="A32" s="174">
        <v>938</v>
      </c>
      <c r="B32" s="174">
        <v>393</v>
      </c>
    </row>
    <row r="33" spans="1:2" x14ac:dyDescent="0.25">
      <c r="A33" s="174">
        <v>939</v>
      </c>
      <c r="B33" s="174">
        <v>394</v>
      </c>
    </row>
    <row r="34" spans="1:2" x14ac:dyDescent="0.25">
      <c r="A34" s="174">
        <v>940</v>
      </c>
      <c r="B34" s="174">
        <v>395</v>
      </c>
    </row>
    <row r="35" spans="1:2" x14ac:dyDescent="0.25">
      <c r="A35" s="174">
        <v>941</v>
      </c>
      <c r="B35" s="174">
        <v>396</v>
      </c>
    </row>
    <row r="36" spans="1:2" x14ac:dyDescent="0.25">
      <c r="A36" s="174">
        <v>942</v>
      </c>
      <c r="B36" s="174">
        <v>397</v>
      </c>
    </row>
    <row r="37" spans="1:2" x14ac:dyDescent="0.25">
      <c r="A37" s="174">
        <v>943</v>
      </c>
      <c r="B37" s="174">
        <v>398</v>
      </c>
    </row>
    <row r="38" spans="1:2" x14ac:dyDescent="0.25">
      <c r="A38" s="174">
        <v>944</v>
      </c>
      <c r="B38" s="174">
        <v>399</v>
      </c>
    </row>
    <row r="39" spans="1:2" x14ac:dyDescent="0.25">
      <c r="A39" s="174">
        <v>945</v>
      </c>
      <c r="B39" s="174">
        <v>400</v>
      </c>
    </row>
    <row r="40" spans="1:2" x14ac:dyDescent="0.25">
      <c r="A40" s="174">
        <v>946</v>
      </c>
      <c r="B40" s="174">
        <v>401</v>
      </c>
    </row>
    <row r="41" spans="1:2" x14ac:dyDescent="0.25">
      <c r="A41" s="174">
        <v>947</v>
      </c>
      <c r="B41" s="174">
        <v>402</v>
      </c>
    </row>
    <row r="42" spans="1:2" x14ac:dyDescent="0.25">
      <c r="A42" s="174">
        <v>948</v>
      </c>
      <c r="B42" s="174">
        <v>403</v>
      </c>
    </row>
    <row r="43" spans="1:2" x14ac:dyDescent="0.25">
      <c r="A43" s="174">
        <v>949</v>
      </c>
      <c r="B43" s="174">
        <v>404</v>
      </c>
    </row>
    <row r="44" spans="1:2" x14ac:dyDescent="0.25">
      <c r="A44" s="174">
        <v>950</v>
      </c>
      <c r="B44" s="174">
        <v>405</v>
      </c>
    </row>
    <row r="45" spans="1:2" x14ac:dyDescent="0.25">
      <c r="A45" s="174">
        <v>951</v>
      </c>
      <c r="B45" s="174">
        <v>406</v>
      </c>
    </row>
    <row r="46" spans="1:2" x14ac:dyDescent="0.25">
      <c r="A46" s="174">
        <v>952</v>
      </c>
      <c r="B46" s="174">
        <v>407</v>
      </c>
    </row>
    <row r="47" spans="1:2" x14ac:dyDescent="0.25">
      <c r="A47" s="174">
        <v>953</v>
      </c>
      <c r="B47" s="174">
        <v>408</v>
      </c>
    </row>
    <row r="48" spans="1:2" x14ac:dyDescent="0.25">
      <c r="A48" s="174">
        <v>954</v>
      </c>
      <c r="B48" s="174">
        <v>409</v>
      </c>
    </row>
    <row r="49" spans="1:2" x14ac:dyDescent="0.25">
      <c r="A49" s="174">
        <v>955</v>
      </c>
      <c r="B49" s="174">
        <v>410</v>
      </c>
    </row>
    <row r="50" spans="1:2" x14ac:dyDescent="0.25">
      <c r="A50" s="174">
        <v>956</v>
      </c>
      <c r="B50" s="174">
        <v>411</v>
      </c>
    </row>
    <row r="51" spans="1:2" x14ac:dyDescent="0.25">
      <c r="A51" s="174">
        <v>957</v>
      </c>
      <c r="B51" s="174">
        <v>412</v>
      </c>
    </row>
    <row r="52" spans="1:2" x14ac:dyDescent="0.25">
      <c r="A52" s="174">
        <v>958</v>
      </c>
      <c r="B52" s="174">
        <v>413</v>
      </c>
    </row>
    <row r="53" spans="1:2" x14ac:dyDescent="0.25">
      <c r="A53" s="174">
        <v>959</v>
      </c>
      <c r="B53" s="174">
        <v>414</v>
      </c>
    </row>
    <row r="54" spans="1:2" x14ac:dyDescent="0.25">
      <c r="A54" s="174">
        <v>960</v>
      </c>
      <c r="B54" s="174">
        <v>415</v>
      </c>
    </row>
    <row r="55" spans="1:2" x14ac:dyDescent="0.25">
      <c r="A55" s="174">
        <v>961</v>
      </c>
      <c r="B55" s="174">
        <v>416</v>
      </c>
    </row>
    <row r="56" spans="1:2" x14ac:dyDescent="0.25">
      <c r="A56" s="174">
        <v>962</v>
      </c>
      <c r="B56" s="174">
        <v>417</v>
      </c>
    </row>
    <row r="57" spans="1:2" x14ac:dyDescent="0.25">
      <c r="A57" s="174">
        <v>963</v>
      </c>
      <c r="B57" s="174">
        <v>418</v>
      </c>
    </row>
    <row r="58" spans="1:2" x14ac:dyDescent="0.25">
      <c r="A58" s="174">
        <v>964</v>
      </c>
      <c r="B58" s="174">
        <v>419</v>
      </c>
    </row>
    <row r="59" spans="1:2" x14ac:dyDescent="0.25">
      <c r="A59" s="174">
        <v>965</v>
      </c>
      <c r="B59" s="174">
        <v>420</v>
      </c>
    </row>
    <row r="60" spans="1:2" x14ac:dyDescent="0.25">
      <c r="A60" s="174">
        <v>966</v>
      </c>
      <c r="B60" s="174">
        <v>421</v>
      </c>
    </row>
    <row r="61" spans="1:2" x14ac:dyDescent="0.25">
      <c r="A61" s="174">
        <v>967</v>
      </c>
      <c r="B61" s="174">
        <v>422</v>
      </c>
    </row>
    <row r="62" spans="1:2" x14ac:dyDescent="0.25">
      <c r="A62" s="174">
        <v>968</v>
      </c>
      <c r="B62" s="174">
        <v>423</v>
      </c>
    </row>
    <row r="63" spans="1:2" x14ac:dyDescent="0.25">
      <c r="A63" s="174">
        <v>969</v>
      </c>
      <c r="B63" s="174">
        <v>424</v>
      </c>
    </row>
    <row r="64" spans="1:2" x14ac:dyDescent="0.25">
      <c r="A64" s="174">
        <v>970</v>
      </c>
      <c r="B64" s="174">
        <v>425</v>
      </c>
    </row>
    <row r="65" spans="1:2" x14ac:dyDescent="0.25">
      <c r="A65" s="174">
        <v>971</v>
      </c>
      <c r="B65" s="174">
        <v>426</v>
      </c>
    </row>
    <row r="66" spans="1:2" x14ac:dyDescent="0.25">
      <c r="A66" s="174">
        <v>972</v>
      </c>
      <c r="B66" s="174">
        <v>427</v>
      </c>
    </row>
    <row r="67" spans="1:2" x14ac:dyDescent="0.25">
      <c r="A67" s="174">
        <v>973</v>
      </c>
      <c r="B67" s="174">
        <v>428</v>
      </c>
    </row>
    <row r="68" spans="1:2" x14ac:dyDescent="0.25">
      <c r="A68" s="174">
        <v>974</v>
      </c>
      <c r="B68" s="174">
        <v>464</v>
      </c>
    </row>
    <row r="69" spans="1:2" x14ac:dyDescent="0.25">
      <c r="A69" s="174">
        <v>975</v>
      </c>
      <c r="B69" s="174">
        <v>465</v>
      </c>
    </row>
    <row r="70" spans="1:2" x14ac:dyDescent="0.25">
      <c r="A70" s="174">
        <v>976</v>
      </c>
      <c r="B70" s="174">
        <v>466</v>
      </c>
    </row>
    <row r="71" spans="1:2" x14ac:dyDescent="0.25">
      <c r="A71" s="174">
        <v>977</v>
      </c>
      <c r="B71" s="174">
        <v>467</v>
      </c>
    </row>
    <row r="72" spans="1:2" x14ac:dyDescent="0.25">
      <c r="A72" s="174">
        <v>978</v>
      </c>
      <c r="B72" s="174">
        <v>468</v>
      </c>
    </row>
    <row r="73" spans="1:2" x14ac:dyDescent="0.25">
      <c r="A73" s="174">
        <v>979</v>
      </c>
      <c r="B73" s="174">
        <v>469</v>
      </c>
    </row>
    <row r="74" spans="1:2" x14ac:dyDescent="0.25">
      <c r="A74" s="174">
        <v>980</v>
      </c>
      <c r="B74" s="174">
        <v>470</v>
      </c>
    </row>
    <row r="75" spans="1:2" x14ac:dyDescent="0.25">
      <c r="A75" s="174">
        <v>981</v>
      </c>
      <c r="B75" s="174">
        <v>471</v>
      </c>
    </row>
    <row r="76" spans="1:2" x14ac:dyDescent="0.25">
      <c r="A76" s="174">
        <v>982</v>
      </c>
      <c r="B76" s="174">
        <v>472</v>
      </c>
    </row>
    <row r="77" spans="1:2" x14ac:dyDescent="0.25">
      <c r="A77" s="174">
        <v>983</v>
      </c>
      <c r="B77" s="174">
        <v>473</v>
      </c>
    </row>
    <row r="78" spans="1:2" x14ac:dyDescent="0.25">
      <c r="A78" s="174">
        <v>984</v>
      </c>
      <c r="B78" s="174">
        <v>474</v>
      </c>
    </row>
    <row r="79" spans="1:2" x14ac:dyDescent="0.25">
      <c r="A79" s="174">
        <v>985</v>
      </c>
      <c r="B79" s="174">
        <v>475</v>
      </c>
    </row>
    <row r="80" spans="1:2" x14ac:dyDescent="0.25">
      <c r="A80" s="174">
        <v>986</v>
      </c>
      <c r="B80" s="174">
        <v>476</v>
      </c>
    </row>
    <row r="81" spans="1:2" x14ac:dyDescent="0.25">
      <c r="A81" s="174">
        <v>987</v>
      </c>
      <c r="B81" s="174">
        <v>477</v>
      </c>
    </row>
    <row r="82" spans="1:2" x14ac:dyDescent="0.25">
      <c r="A82" s="174">
        <v>988</v>
      </c>
      <c r="B82" s="174">
        <v>478</v>
      </c>
    </row>
    <row r="83" spans="1:2" x14ac:dyDescent="0.25">
      <c r="A83" s="174">
        <v>989</v>
      </c>
      <c r="B83" s="174">
        <v>479</v>
      </c>
    </row>
    <row r="84" spans="1:2" x14ac:dyDescent="0.25">
      <c r="A84" s="174">
        <v>990</v>
      </c>
      <c r="B84" s="174">
        <v>480</v>
      </c>
    </row>
    <row r="85" spans="1:2" x14ac:dyDescent="0.25">
      <c r="A85" s="174">
        <v>991</v>
      </c>
      <c r="B85" s="174">
        <v>481</v>
      </c>
    </row>
    <row r="86" spans="1:2" x14ac:dyDescent="0.25">
      <c r="A86" s="174">
        <v>992</v>
      </c>
      <c r="B86" s="174">
        <v>482</v>
      </c>
    </row>
    <row r="87" spans="1:2" x14ac:dyDescent="0.25">
      <c r="A87" s="174">
        <v>993</v>
      </c>
      <c r="B87" s="174">
        <v>483</v>
      </c>
    </row>
    <row r="88" spans="1:2" x14ac:dyDescent="0.25">
      <c r="A88" s="174">
        <v>994</v>
      </c>
      <c r="B88" s="174">
        <v>484</v>
      </c>
    </row>
    <row r="89" spans="1:2" x14ac:dyDescent="0.25">
      <c r="A89" s="174">
        <v>995</v>
      </c>
      <c r="B89" s="174">
        <v>485</v>
      </c>
    </row>
    <row r="90" spans="1:2" x14ac:dyDescent="0.25">
      <c r="A90" s="174">
        <v>996</v>
      </c>
      <c r="B90" s="174">
        <v>486</v>
      </c>
    </row>
    <row r="91" spans="1:2" x14ac:dyDescent="0.25">
      <c r="A91" s="174">
        <v>997</v>
      </c>
      <c r="B91" s="174">
        <v>487</v>
      </c>
    </row>
    <row r="92" spans="1:2" x14ac:dyDescent="0.25">
      <c r="A92" s="174">
        <v>998</v>
      </c>
      <c r="B92" s="174">
        <v>488</v>
      </c>
    </row>
    <row r="93" spans="1:2" x14ac:dyDescent="0.25">
      <c r="A93" s="174">
        <v>999</v>
      </c>
      <c r="B93" s="174">
        <v>489</v>
      </c>
    </row>
    <row r="94" spans="1:2" x14ac:dyDescent="0.25">
      <c r="A94" s="174">
        <v>1000</v>
      </c>
      <c r="B94" s="174">
        <v>490</v>
      </c>
    </row>
    <row r="95" spans="1:2" x14ac:dyDescent="0.25">
      <c r="A95" s="174">
        <v>1001</v>
      </c>
      <c r="B95" s="174">
        <v>491</v>
      </c>
    </row>
    <row r="96" spans="1:2" x14ac:dyDescent="0.25">
      <c r="A96" s="174">
        <v>1002</v>
      </c>
      <c r="B96" s="174">
        <v>492</v>
      </c>
    </row>
    <row r="97" spans="1:2" x14ac:dyDescent="0.25">
      <c r="A97" s="174">
        <v>1003</v>
      </c>
      <c r="B97" s="174">
        <v>493</v>
      </c>
    </row>
    <row r="98" spans="1:2" x14ac:dyDescent="0.25">
      <c r="A98" s="174">
        <v>1004</v>
      </c>
      <c r="B98" s="174">
        <v>494</v>
      </c>
    </row>
    <row r="99" spans="1:2" x14ac:dyDescent="0.25">
      <c r="A99" s="174">
        <v>1005</v>
      </c>
      <c r="B99" s="174">
        <v>495</v>
      </c>
    </row>
    <row r="100" spans="1:2" x14ac:dyDescent="0.25">
      <c r="A100" s="174">
        <v>1006</v>
      </c>
      <c r="B100" s="174">
        <v>756</v>
      </c>
    </row>
    <row r="101" spans="1:2" x14ac:dyDescent="0.25">
      <c r="A101" s="174">
        <v>1007</v>
      </c>
      <c r="B101" s="174">
        <v>757</v>
      </c>
    </row>
    <row r="102" spans="1:2" x14ac:dyDescent="0.25">
      <c r="A102" s="174">
        <v>1008</v>
      </c>
      <c r="B102" s="174">
        <v>758</v>
      </c>
    </row>
    <row r="103" spans="1:2" x14ac:dyDescent="0.25">
      <c r="A103" s="174">
        <v>1009</v>
      </c>
      <c r="B103" s="174">
        <v>759</v>
      </c>
    </row>
    <row r="104" spans="1:2" x14ac:dyDescent="0.25">
      <c r="A104" s="174">
        <v>1010</v>
      </c>
      <c r="B104" s="174">
        <v>760</v>
      </c>
    </row>
    <row r="105" spans="1:2" x14ac:dyDescent="0.25">
      <c r="A105" s="174">
        <v>1011</v>
      </c>
      <c r="B105" s="174">
        <v>761</v>
      </c>
    </row>
    <row r="106" spans="1:2" x14ac:dyDescent="0.25">
      <c r="A106" s="174">
        <v>1012</v>
      </c>
      <c r="B106" s="174">
        <v>762</v>
      </c>
    </row>
    <row r="107" spans="1:2" x14ac:dyDescent="0.25">
      <c r="A107" s="174">
        <v>1013</v>
      </c>
      <c r="B107" s="174">
        <v>763</v>
      </c>
    </row>
    <row r="108" spans="1:2" x14ac:dyDescent="0.25">
      <c r="A108" s="174">
        <v>1014</v>
      </c>
      <c r="B108" s="174">
        <v>764</v>
      </c>
    </row>
    <row r="109" spans="1:2" x14ac:dyDescent="0.25">
      <c r="A109" s="174">
        <v>1015</v>
      </c>
      <c r="B109" s="174">
        <v>765</v>
      </c>
    </row>
    <row r="110" spans="1:2" x14ac:dyDescent="0.25">
      <c r="A110" s="174">
        <v>1016</v>
      </c>
      <c r="B110" s="174">
        <v>766</v>
      </c>
    </row>
    <row r="111" spans="1:2" x14ac:dyDescent="0.25">
      <c r="A111" s="174">
        <v>1017</v>
      </c>
      <c r="B111" s="174">
        <v>767</v>
      </c>
    </row>
    <row r="112" spans="1:2" x14ac:dyDescent="0.25">
      <c r="A112" s="174">
        <v>1018</v>
      </c>
      <c r="B112" s="174">
        <v>768</v>
      </c>
    </row>
    <row r="113" spans="1:2" x14ac:dyDescent="0.25">
      <c r="A113" s="174">
        <v>1019</v>
      </c>
      <c r="B113" s="174">
        <v>769</v>
      </c>
    </row>
    <row r="114" spans="1:2" x14ac:dyDescent="0.25">
      <c r="A114" s="174">
        <v>1020</v>
      </c>
      <c r="B114" s="174">
        <v>770</v>
      </c>
    </row>
    <row r="115" spans="1:2" x14ac:dyDescent="0.25">
      <c r="A115" s="174">
        <v>1021</v>
      </c>
      <c r="B115" s="174">
        <v>771</v>
      </c>
    </row>
    <row r="116" spans="1:2" x14ac:dyDescent="0.25">
      <c r="A116" s="174">
        <v>1022</v>
      </c>
      <c r="B116" s="174">
        <v>772</v>
      </c>
    </row>
    <row r="117" spans="1:2" x14ac:dyDescent="0.25">
      <c r="A117" s="174">
        <v>1023</v>
      </c>
      <c r="B117" s="174">
        <v>773</v>
      </c>
    </row>
    <row r="118" spans="1:2" x14ac:dyDescent="0.25">
      <c r="A118" s="174">
        <v>1024</v>
      </c>
      <c r="B118" s="174">
        <v>774</v>
      </c>
    </row>
    <row r="119" spans="1:2" x14ac:dyDescent="0.25">
      <c r="A119" s="174">
        <v>1025</v>
      </c>
      <c r="B119" s="174">
        <v>775</v>
      </c>
    </row>
    <row r="120" spans="1:2" x14ac:dyDescent="0.25">
      <c r="A120" s="174">
        <v>1026</v>
      </c>
      <c r="B120" s="174">
        <v>776</v>
      </c>
    </row>
    <row r="121" spans="1:2" x14ac:dyDescent="0.25">
      <c r="A121" s="174">
        <v>1027</v>
      </c>
      <c r="B121" s="174">
        <v>777</v>
      </c>
    </row>
    <row r="122" spans="1:2" x14ac:dyDescent="0.25">
      <c r="A122" s="174">
        <v>1028</v>
      </c>
      <c r="B122" s="174">
        <v>778</v>
      </c>
    </row>
    <row r="123" spans="1:2" x14ac:dyDescent="0.25">
      <c r="A123" s="174">
        <v>1029</v>
      </c>
      <c r="B123" s="174">
        <v>779</v>
      </c>
    </row>
    <row r="124" spans="1:2" x14ac:dyDescent="0.25">
      <c r="A124" s="174">
        <v>1030</v>
      </c>
      <c r="B124" s="174">
        <v>780</v>
      </c>
    </row>
    <row r="125" spans="1:2" x14ac:dyDescent="0.25">
      <c r="A125" s="174">
        <v>1031</v>
      </c>
      <c r="B125" s="174">
        <v>781</v>
      </c>
    </row>
    <row r="126" spans="1:2" x14ac:dyDescent="0.25">
      <c r="A126" s="174">
        <v>1032</v>
      </c>
      <c r="B126" s="174">
        <v>782</v>
      </c>
    </row>
    <row r="127" spans="1:2" x14ac:dyDescent="0.25">
      <c r="A127" s="174">
        <v>1033</v>
      </c>
      <c r="B127" s="174">
        <v>783</v>
      </c>
    </row>
    <row r="128" spans="1:2" x14ac:dyDescent="0.25">
      <c r="A128" s="174">
        <v>1034</v>
      </c>
      <c r="B128" s="174">
        <v>784</v>
      </c>
    </row>
    <row r="129" spans="1:2" x14ac:dyDescent="0.25">
      <c r="A129" s="174">
        <v>1035</v>
      </c>
      <c r="B129" s="174">
        <v>785</v>
      </c>
    </row>
    <row r="130" spans="1:2" x14ac:dyDescent="0.25">
      <c r="A130" s="174">
        <v>1036</v>
      </c>
      <c r="B130" s="174">
        <v>786</v>
      </c>
    </row>
    <row r="131" spans="1:2" x14ac:dyDescent="0.25">
      <c r="A131" s="174">
        <v>1037</v>
      </c>
      <c r="B131" s="174">
        <v>787</v>
      </c>
    </row>
    <row r="132" spans="1:2" x14ac:dyDescent="0.25">
      <c r="A132" s="174">
        <v>1038</v>
      </c>
      <c r="B132" s="174">
        <v>788</v>
      </c>
    </row>
    <row r="133" spans="1:2" x14ac:dyDescent="0.25">
      <c r="A133" s="174">
        <v>1039</v>
      </c>
      <c r="B133" s="174">
        <v>789</v>
      </c>
    </row>
    <row r="134" spans="1:2" x14ac:dyDescent="0.25">
      <c r="A134" s="174">
        <v>1040</v>
      </c>
      <c r="B134" s="174">
        <v>790</v>
      </c>
    </row>
    <row r="135" spans="1:2" x14ac:dyDescent="0.25">
      <c r="A135" s="174">
        <v>1041</v>
      </c>
      <c r="B135" s="174">
        <v>791</v>
      </c>
    </row>
    <row r="136" spans="1:2" x14ac:dyDescent="0.25">
      <c r="A136" s="174">
        <v>1042</v>
      </c>
      <c r="B136" s="174">
        <v>792</v>
      </c>
    </row>
    <row r="137" spans="1:2" x14ac:dyDescent="0.25">
      <c r="A137" s="174">
        <v>1043</v>
      </c>
      <c r="B137" s="174">
        <v>793</v>
      </c>
    </row>
    <row r="138" spans="1:2" x14ac:dyDescent="0.25">
      <c r="A138" s="174">
        <v>1044</v>
      </c>
      <c r="B138" s="174">
        <v>794</v>
      </c>
    </row>
    <row r="139" spans="1:2" x14ac:dyDescent="0.25">
      <c r="A139" s="174">
        <v>1045</v>
      </c>
      <c r="B139" s="174">
        <v>795</v>
      </c>
    </row>
    <row r="140" spans="1:2" x14ac:dyDescent="0.25">
      <c r="A140" s="174">
        <v>1046</v>
      </c>
      <c r="B140" s="174">
        <v>796</v>
      </c>
    </row>
    <row r="141" spans="1:2" x14ac:dyDescent="0.25">
      <c r="A141" s="174">
        <v>1047</v>
      </c>
      <c r="B141" s="174">
        <v>797</v>
      </c>
    </row>
    <row r="142" spans="1:2" x14ac:dyDescent="0.25">
      <c r="A142" s="174">
        <v>1048</v>
      </c>
      <c r="B142" s="174">
        <v>798</v>
      </c>
    </row>
    <row r="143" spans="1:2" x14ac:dyDescent="0.25">
      <c r="A143" s="174">
        <v>1049</v>
      </c>
      <c r="B143" s="174">
        <v>799</v>
      </c>
    </row>
    <row r="144" spans="1:2" x14ac:dyDescent="0.25">
      <c r="A144" s="174">
        <v>1050</v>
      </c>
      <c r="B144" s="174">
        <v>800</v>
      </c>
    </row>
    <row r="145" spans="1:2" x14ac:dyDescent="0.25">
      <c r="A145" s="174">
        <v>1051</v>
      </c>
      <c r="B145" s="174">
        <v>801</v>
      </c>
    </row>
    <row r="146" spans="1:2" x14ac:dyDescent="0.25">
      <c r="A146" s="174">
        <v>1052</v>
      </c>
      <c r="B146" s="174">
        <v>802</v>
      </c>
    </row>
    <row r="147" spans="1:2" x14ac:dyDescent="0.25">
      <c r="A147" s="174">
        <v>1053</v>
      </c>
      <c r="B147" s="174">
        <v>803</v>
      </c>
    </row>
    <row r="148" spans="1:2" x14ac:dyDescent="0.25">
      <c r="A148" s="174">
        <v>1054</v>
      </c>
      <c r="B148" s="174">
        <v>804</v>
      </c>
    </row>
    <row r="149" spans="1:2" x14ac:dyDescent="0.25">
      <c r="A149" s="174">
        <v>1055</v>
      </c>
      <c r="B149" s="174">
        <v>805</v>
      </c>
    </row>
    <row r="150" spans="1:2" x14ac:dyDescent="0.25">
      <c r="A150" s="174">
        <v>1056</v>
      </c>
      <c r="B150" s="174">
        <v>806</v>
      </c>
    </row>
    <row r="151" spans="1:2" x14ac:dyDescent="0.25">
      <c r="A151" s="174">
        <v>1057</v>
      </c>
      <c r="B151" s="174">
        <v>807</v>
      </c>
    </row>
    <row r="152" spans="1:2" x14ac:dyDescent="0.25">
      <c r="A152" s="174">
        <v>1058</v>
      </c>
      <c r="B152" s="174">
        <v>808</v>
      </c>
    </row>
    <row r="153" spans="1:2" x14ac:dyDescent="0.25">
      <c r="A153" s="174">
        <v>1059</v>
      </c>
      <c r="B153" s="174">
        <v>809</v>
      </c>
    </row>
    <row r="154" spans="1:2" x14ac:dyDescent="0.25">
      <c r="A154" s="174">
        <v>1060</v>
      </c>
      <c r="B154" s="174">
        <v>810</v>
      </c>
    </row>
    <row r="155" spans="1:2" x14ac:dyDescent="0.25">
      <c r="A155" s="174">
        <v>1061</v>
      </c>
      <c r="B155" s="174">
        <v>811</v>
      </c>
    </row>
    <row r="156" spans="1:2" x14ac:dyDescent="0.25">
      <c r="A156" s="174">
        <v>1062</v>
      </c>
      <c r="B156" s="174">
        <v>812</v>
      </c>
    </row>
    <row r="157" spans="1:2" x14ac:dyDescent="0.25">
      <c r="A157" s="174">
        <v>1063</v>
      </c>
      <c r="B157" s="174">
        <v>813</v>
      </c>
    </row>
    <row r="158" spans="1:2" x14ac:dyDescent="0.25">
      <c r="A158" s="174">
        <v>1064</v>
      </c>
      <c r="B158" s="174">
        <v>814</v>
      </c>
    </row>
    <row r="159" spans="1:2" x14ac:dyDescent="0.25">
      <c r="A159" s="174">
        <v>1065</v>
      </c>
      <c r="B159" s="174">
        <v>815</v>
      </c>
    </row>
    <row r="160" spans="1:2" x14ac:dyDescent="0.25">
      <c r="A160" s="174">
        <v>1066</v>
      </c>
      <c r="B160" s="174">
        <v>816</v>
      </c>
    </row>
    <row r="161" spans="1:2" x14ac:dyDescent="0.25">
      <c r="A161" s="174">
        <v>1067</v>
      </c>
      <c r="B161" s="174">
        <v>817</v>
      </c>
    </row>
    <row r="162" spans="1:2" x14ac:dyDescent="0.25">
      <c r="A162" s="174">
        <v>1068</v>
      </c>
      <c r="B162" s="174">
        <v>818</v>
      </c>
    </row>
    <row r="163" spans="1:2" x14ac:dyDescent="0.25">
      <c r="A163" s="174">
        <v>1069</v>
      </c>
      <c r="B163" s="174">
        <v>819</v>
      </c>
    </row>
    <row r="164" spans="1:2" x14ac:dyDescent="0.25">
      <c r="A164" s="174">
        <v>1070</v>
      </c>
      <c r="B164" s="174">
        <v>820</v>
      </c>
    </row>
    <row r="165" spans="1:2" x14ac:dyDescent="0.25">
      <c r="A165" s="174">
        <v>1071</v>
      </c>
      <c r="B165" s="174">
        <v>821</v>
      </c>
    </row>
    <row r="166" spans="1:2" x14ac:dyDescent="0.25">
      <c r="A166" s="174">
        <v>1072</v>
      </c>
      <c r="B166" s="174">
        <v>822</v>
      </c>
    </row>
    <row r="167" spans="1:2" x14ac:dyDescent="0.25">
      <c r="A167" s="174">
        <v>1073</v>
      </c>
      <c r="B167" s="174">
        <v>823</v>
      </c>
    </row>
    <row r="168" spans="1:2" x14ac:dyDescent="0.25">
      <c r="A168" s="174">
        <v>1074</v>
      </c>
      <c r="B168" s="174">
        <v>824</v>
      </c>
    </row>
    <row r="169" spans="1:2" x14ac:dyDescent="0.25">
      <c r="A169" s="174">
        <v>1075</v>
      </c>
      <c r="B169" s="174">
        <v>825</v>
      </c>
    </row>
    <row r="170" spans="1:2" x14ac:dyDescent="0.25">
      <c r="A170" s="174">
        <v>1076</v>
      </c>
      <c r="B170" s="174">
        <v>826</v>
      </c>
    </row>
    <row r="171" spans="1:2" x14ac:dyDescent="0.25">
      <c r="A171" s="174">
        <v>1077</v>
      </c>
      <c r="B171" s="174">
        <v>827</v>
      </c>
    </row>
    <row r="172" spans="1:2" x14ac:dyDescent="0.25">
      <c r="A172" s="174">
        <v>1078</v>
      </c>
      <c r="B172" s="174">
        <v>828</v>
      </c>
    </row>
    <row r="173" spans="1:2" x14ac:dyDescent="0.25">
      <c r="A173" s="174">
        <v>1079</v>
      </c>
      <c r="B173" s="174">
        <v>829</v>
      </c>
    </row>
    <row r="174" spans="1:2" x14ac:dyDescent="0.25">
      <c r="A174" s="174">
        <v>1080</v>
      </c>
      <c r="B174" s="174">
        <v>830</v>
      </c>
    </row>
    <row r="175" spans="1:2" x14ac:dyDescent="0.25">
      <c r="A175" s="174">
        <v>1081</v>
      </c>
      <c r="B175" s="174">
        <v>831</v>
      </c>
    </row>
    <row r="176" spans="1:2" x14ac:dyDescent="0.25">
      <c r="A176" s="174">
        <v>1082</v>
      </c>
      <c r="B176" s="174">
        <v>832</v>
      </c>
    </row>
    <row r="177" spans="1:2" x14ac:dyDescent="0.25">
      <c r="A177" s="174">
        <v>1083</v>
      </c>
      <c r="B177" s="174">
        <v>833</v>
      </c>
    </row>
    <row r="178" spans="1:2" x14ac:dyDescent="0.25">
      <c r="A178" s="174">
        <v>1084</v>
      </c>
      <c r="B178" s="174">
        <v>834</v>
      </c>
    </row>
    <row r="179" spans="1:2" x14ac:dyDescent="0.25">
      <c r="A179" s="174">
        <v>1085</v>
      </c>
      <c r="B179" s="174">
        <v>835</v>
      </c>
    </row>
    <row r="180" spans="1:2" x14ac:dyDescent="0.25">
      <c r="A180" s="174">
        <v>1086</v>
      </c>
      <c r="B180" s="174">
        <v>892</v>
      </c>
    </row>
    <row r="181" spans="1:2" x14ac:dyDescent="0.25">
      <c r="A181" s="174">
        <v>1087</v>
      </c>
      <c r="B181" s="174">
        <v>893</v>
      </c>
    </row>
    <row r="182" spans="1:2" x14ac:dyDescent="0.25">
      <c r="A182" s="174">
        <v>1088</v>
      </c>
      <c r="B182" s="174">
        <v>894</v>
      </c>
    </row>
    <row r="183" spans="1:2" x14ac:dyDescent="0.25">
      <c r="A183" s="174">
        <v>1089</v>
      </c>
      <c r="B183" s="174">
        <v>895</v>
      </c>
    </row>
    <row r="184" spans="1:2" x14ac:dyDescent="0.25">
      <c r="A184" s="174">
        <v>1090</v>
      </c>
      <c r="B184" s="174">
        <v>896</v>
      </c>
    </row>
    <row r="185" spans="1:2" x14ac:dyDescent="0.25">
      <c r="A185" s="174">
        <v>1091</v>
      </c>
      <c r="B185" s="174">
        <v>897</v>
      </c>
    </row>
    <row r="186" spans="1:2" x14ac:dyDescent="0.25">
      <c r="A186" s="174">
        <v>1092</v>
      </c>
      <c r="B186" s="174">
        <v>898</v>
      </c>
    </row>
    <row r="187" spans="1:2" x14ac:dyDescent="0.25">
      <c r="A187" s="174">
        <v>1093</v>
      </c>
      <c r="B187" s="174">
        <v>899</v>
      </c>
    </row>
    <row r="188" spans="1:2" x14ac:dyDescent="0.25">
      <c r="A188" s="174">
        <v>1094</v>
      </c>
      <c r="B188" s="174">
        <v>900</v>
      </c>
    </row>
    <row r="189" spans="1:2" x14ac:dyDescent="0.25">
      <c r="A189" s="174">
        <v>1095</v>
      </c>
      <c r="B189" s="174">
        <v>901</v>
      </c>
    </row>
    <row r="190" spans="1:2" x14ac:dyDescent="0.25">
      <c r="A190" s="174">
        <v>1096</v>
      </c>
      <c r="B190" s="174">
        <v>902</v>
      </c>
    </row>
    <row r="191" spans="1:2" x14ac:dyDescent="0.25">
      <c r="A191" s="174">
        <v>1097</v>
      </c>
      <c r="B191" s="174">
        <v>903</v>
      </c>
    </row>
    <row r="192" spans="1:2" x14ac:dyDescent="0.25">
      <c r="A192" s="174">
        <v>1098</v>
      </c>
      <c r="B192" s="174">
        <v>904</v>
      </c>
    </row>
    <row r="193" spans="1:2" x14ac:dyDescent="0.25">
      <c r="A193" s="174">
        <v>1099</v>
      </c>
      <c r="B193" s="174">
        <v>905</v>
      </c>
    </row>
    <row r="194" spans="1:2" x14ac:dyDescent="0.25">
      <c r="A194" s="174">
        <v>1100</v>
      </c>
      <c r="B194" s="174">
        <v>906</v>
      </c>
    </row>
    <row r="195" spans="1:2" x14ac:dyDescent="0.25">
      <c r="A195" s="174">
        <v>1101</v>
      </c>
      <c r="B195" s="174">
        <v>907</v>
      </c>
    </row>
    <row r="196" spans="1:2" x14ac:dyDescent="0.25">
      <c r="A196" s="174">
        <v>1102</v>
      </c>
    </row>
    <row r="197" spans="1:2" x14ac:dyDescent="0.25">
      <c r="A197" s="174">
        <v>1103</v>
      </c>
    </row>
    <row r="198" spans="1:2" x14ac:dyDescent="0.25">
      <c r="A198" s="174">
        <v>1104</v>
      </c>
    </row>
    <row r="199" spans="1:2" x14ac:dyDescent="0.25">
      <c r="A199" s="174">
        <v>1105</v>
      </c>
    </row>
    <row r="200" spans="1:2" x14ac:dyDescent="0.25">
      <c r="A200" s="174">
        <v>1106</v>
      </c>
    </row>
    <row r="201" spans="1:2" x14ac:dyDescent="0.25">
      <c r="A201" s="174">
        <v>1107</v>
      </c>
    </row>
    <row r="202" spans="1:2" x14ac:dyDescent="0.25">
      <c r="A202" s="174">
        <v>1108</v>
      </c>
    </row>
    <row r="203" spans="1:2" x14ac:dyDescent="0.25">
      <c r="A203" s="174">
        <v>1109</v>
      </c>
    </row>
    <row r="204" spans="1:2" x14ac:dyDescent="0.25">
      <c r="A204" s="174">
        <v>1110</v>
      </c>
    </row>
    <row r="205" spans="1:2" x14ac:dyDescent="0.25">
      <c r="A205" s="174">
        <v>1111</v>
      </c>
    </row>
    <row r="206" spans="1:2" x14ac:dyDescent="0.25">
      <c r="A206" s="174">
        <v>1112</v>
      </c>
    </row>
    <row r="207" spans="1:2" x14ac:dyDescent="0.25">
      <c r="A207" s="174">
        <v>1113</v>
      </c>
    </row>
    <row r="208" spans="1:2" x14ac:dyDescent="0.25">
      <c r="A208" s="174">
        <v>1114</v>
      </c>
    </row>
    <row r="209" spans="1:1" x14ac:dyDescent="0.25">
      <c r="A209" s="174">
        <v>1115</v>
      </c>
    </row>
    <row r="210" spans="1:1" x14ac:dyDescent="0.25">
      <c r="A210" s="174">
        <v>1116</v>
      </c>
    </row>
    <row r="211" spans="1:1" x14ac:dyDescent="0.25">
      <c r="A211" s="174">
        <v>1117</v>
      </c>
    </row>
    <row r="212" spans="1:1" x14ac:dyDescent="0.25">
      <c r="A212" s="174">
        <v>1118</v>
      </c>
    </row>
    <row r="213" spans="1:1" x14ac:dyDescent="0.25">
      <c r="A213" s="174">
        <v>1119</v>
      </c>
    </row>
    <row r="214" spans="1:1" x14ac:dyDescent="0.25">
      <c r="A214" s="174">
        <v>1120</v>
      </c>
    </row>
    <row r="215" spans="1:1" x14ac:dyDescent="0.25">
      <c r="A215" s="174">
        <v>1121</v>
      </c>
    </row>
    <row r="216" spans="1:1" x14ac:dyDescent="0.25">
      <c r="A216" s="174">
        <v>1122</v>
      </c>
    </row>
    <row r="217" spans="1:1" x14ac:dyDescent="0.25">
      <c r="A217" s="174">
        <v>1123</v>
      </c>
    </row>
    <row r="218" spans="1:1" x14ac:dyDescent="0.25">
      <c r="A218" s="174">
        <v>1124</v>
      </c>
    </row>
    <row r="219" spans="1:1" x14ac:dyDescent="0.25">
      <c r="A219" s="174">
        <v>1125</v>
      </c>
    </row>
    <row r="220" spans="1:1" x14ac:dyDescent="0.25">
      <c r="A220" s="174">
        <v>1126</v>
      </c>
    </row>
    <row r="221" spans="1:1" x14ac:dyDescent="0.25">
      <c r="A221" s="174">
        <v>1127</v>
      </c>
    </row>
    <row r="222" spans="1:1" x14ac:dyDescent="0.25">
      <c r="A222" s="174">
        <v>1128</v>
      </c>
    </row>
    <row r="223" spans="1:1" x14ac:dyDescent="0.25">
      <c r="A223" s="174">
        <v>1129</v>
      </c>
    </row>
    <row r="224" spans="1:1" x14ac:dyDescent="0.25">
      <c r="A224" s="174">
        <v>1130</v>
      </c>
    </row>
    <row r="225" spans="1:1" x14ac:dyDescent="0.25">
      <c r="A225" s="174">
        <v>1131</v>
      </c>
    </row>
    <row r="226" spans="1:1" x14ac:dyDescent="0.25">
      <c r="A226" s="174">
        <v>1132</v>
      </c>
    </row>
    <row r="227" spans="1:1" x14ac:dyDescent="0.25">
      <c r="A227" s="174">
        <v>1133</v>
      </c>
    </row>
    <row r="228" spans="1:1" x14ac:dyDescent="0.25">
      <c r="A228" s="174">
        <v>1134</v>
      </c>
    </row>
    <row r="229" spans="1:1" x14ac:dyDescent="0.25">
      <c r="A229" s="174">
        <v>1135</v>
      </c>
    </row>
    <row r="230" spans="1:1" x14ac:dyDescent="0.25">
      <c r="A230" s="174">
        <v>1136</v>
      </c>
    </row>
    <row r="231" spans="1:1" x14ac:dyDescent="0.25">
      <c r="A231" s="174">
        <v>1137</v>
      </c>
    </row>
    <row r="232" spans="1:1" x14ac:dyDescent="0.25">
      <c r="A232" s="174">
        <v>1138</v>
      </c>
    </row>
    <row r="233" spans="1:1" x14ac:dyDescent="0.25">
      <c r="A233" s="174">
        <v>1139</v>
      </c>
    </row>
    <row r="234" spans="1:1" x14ac:dyDescent="0.25">
      <c r="A234" s="174">
        <v>1140</v>
      </c>
    </row>
    <row r="235" spans="1:1" x14ac:dyDescent="0.25">
      <c r="A235" s="174">
        <v>1141</v>
      </c>
    </row>
    <row r="236" spans="1:1" x14ac:dyDescent="0.25">
      <c r="A236" s="174">
        <v>1142</v>
      </c>
    </row>
    <row r="237" spans="1:1" x14ac:dyDescent="0.25">
      <c r="A237" s="174">
        <v>1143</v>
      </c>
    </row>
    <row r="238" spans="1:1" x14ac:dyDescent="0.25">
      <c r="A238" s="174">
        <v>1144</v>
      </c>
    </row>
    <row r="239" spans="1:1" x14ac:dyDescent="0.25">
      <c r="A239" s="174">
        <v>1145</v>
      </c>
    </row>
    <row r="240" spans="1:1" x14ac:dyDescent="0.25">
      <c r="A240" s="174">
        <v>1146</v>
      </c>
    </row>
    <row r="241" spans="1:1" x14ac:dyDescent="0.25">
      <c r="A241" s="174">
        <v>1147</v>
      </c>
    </row>
    <row r="242" spans="1:1" x14ac:dyDescent="0.25">
      <c r="A242" s="174">
        <v>1148</v>
      </c>
    </row>
    <row r="243" spans="1:1" x14ac:dyDescent="0.25">
      <c r="A243" s="174">
        <v>1149</v>
      </c>
    </row>
    <row r="244" spans="1:1" x14ac:dyDescent="0.25">
      <c r="A244" s="174">
        <v>1150</v>
      </c>
    </row>
    <row r="245" spans="1:1" x14ac:dyDescent="0.25">
      <c r="A245" s="174">
        <v>1151</v>
      </c>
    </row>
    <row r="246" spans="1:1" x14ac:dyDescent="0.25">
      <c r="A246" s="174">
        <v>1152</v>
      </c>
    </row>
    <row r="247" spans="1:1" x14ac:dyDescent="0.25">
      <c r="A247" s="174">
        <v>1153</v>
      </c>
    </row>
    <row r="248" spans="1:1" x14ac:dyDescent="0.25">
      <c r="A248" s="174">
        <v>1154</v>
      </c>
    </row>
    <row r="249" spans="1:1" x14ac:dyDescent="0.25">
      <c r="A249" s="174">
        <v>1155</v>
      </c>
    </row>
    <row r="250" spans="1:1" x14ac:dyDescent="0.25">
      <c r="A250" s="174">
        <v>1156</v>
      </c>
    </row>
    <row r="251" spans="1:1" x14ac:dyDescent="0.25">
      <c r="A251" s="174">
        <v>1157</v>
      </c>
    </row>
    <row r="252" spans="1:1" x14ac:dyDescent="0.25">
      <c r="A252" s="174">
        <v>1158</v>
      </c>
    </row>
    <row r="253" spans="1:1" x14ac:dyDescent="0.25">
      <c r="A253" s="174">
        <v>1159</v>
      </c>
    </row>
    <row r="254" spans="1:1" x14ac:dyDescent="0.25">
      <c r="A254" s="174">
        <v>1160</v>
      </c>
    </row>
    <row r="255" spans="1:1" x14ac:dyDescent="0.25">
      <c r="A255" s="174">
        <v>1161</v>
      </c>
    </row>
    <row r="256" spans="1:1" x14ac:dyDescent="0.25">
      <c r="A256" s="174">
        <v>1162</v>
      </c>
    </row>
    <row r="257" spans="1:1" x14ac:dyDescent="0.25">
      <c r="A257" s="174">
        <v>1163</v>
      </c>
    </row>
    <row r="258" spans="1:1" x14ac:dyDescent="0.25">
      <c r="A258" s="174">
        <v>1164</v>
      </c>
    </row>
    <row r="259" spans="1:1" x14ac:dyDescent="0.25">
      <c r="A259" s="174">
        <v>1165</v>
      </c>
    </row>
    <row r="260" spans="1:1" x14ac:dyDescent="0.25">
      <c r="A260" s="174">
        <v>1166</v>
      </c>
    </row>
    <row r="261" spans="1:1" x14ac:dyDescent="0.25">
      <c r="A261" s="174">
        <v>1167</v>
      </c>
    </row>
    <row r="262" spans="1:1" x14ac:dyDescent="0.25">
      <c r="A262" s="174">
        <v>1168</v>
      </c>
    </row>
    <row r="263" spans="1:1" x14ac:dyDescent="0.25">
      <c r="A263" s="174">
        <v>1169</v>
      </c>
    </row>
    <row r="264" spans="1:1" x14ac:dyDescent="0.25">
      <c r="A264" s="174">
        <v>1170</v>
      </c>
    </row>
    <row r="265" spans="1:1" x14ac:dyDescent="0.25">
      <c r="A265" s="174">
        <v>1171</v>
      </c>
    </row>
    <row r="266" spans="1:1" x14ac:dyDescent="0.25">
      <c r="A266" s="174">
        <v>1172</v>
      </c>
    </row>
    <row r="267" spans="1:1" x14ac:dyDescent="0.25">
      <c r="A267" s="174">
        <v>1173</v>
      </c>
    </row>
    <row r="268" spans="1:1" x14ac:dyDescent="0.25">
      <c r="A268" s="174">
        <v>1174</v>
      </c>
    </row>
    <row r="269" spans="1:1" x14ac:dyDescent="0.25">
      <c r="A269" s="174">
        <v>1175</v>
      </c>
    </row>
    <row r="270" spans="1:1" x14ac:dyDescent="0.25">
      <c r="A270" s="174">
        <v>1176</v>
      </c>
    </row>
    <row r="271" spans="1:1" x14ac:dyDescent="0.25">
      <c r="A271" s="174">
        <v>1177</v>
      </c>
    </row>
    <row r="272" spans="1:1" x14ac:dyDescent="0.25">
      <c r="A272" s="174">
        <v>1178</v>
      </c>
    </row>
    <row r="273" spans="1:1" x14ac:dyDescent="0.25">
      <c r="A273" s="174">
        <v>1179</v>
      </c>
    </row>
    <row r="274" spans="1:1" x14ac:dyDescent="0.25">
      <c r="A274" s="174">
        <v>1180</v>
      </c>
    </row>
    <row r="275" spans="1:1" x14ac:dyDescent="0.25">
      <c r="A275" s="174">
        <v>1181</v>
      </c>
    </row>
    <row r="276" spans="1:1" x14ac:dyDescent="0.25">
      <c r="A276" s="174">
        <v>1182</v>
      </c>
    </row>
    <row r="277" spans="1:1" x14ac:dyDescent="0.25">
      <c r="A277" s="174">
        <v>1183</v>
      </c>
    </row>
    <row r="278" spans="1:1" x14ac:dyDescent="0.25">
      <c r="A278" s="174">
        <v>1184</v>
      </c>
    </row>
    <row r="279" spans="1:1" x14ac:dyDescent="0.25">
      <c r="A279" s="174">
        <v>1185</v>
      </c>
    </row>
    <row r="280" spans="1:1" x14ac:dyDescent="0.25">
      <c r="A280" s="174">
        <v>1186</v>
      </c>
    </row>
    <row r="281" spans="1:1" x14ac:dyDescent="0.25">
      <c r="A281" s="174">
        <v>1187</v>
      </c>
    </row>
    <row r="282" spans="1:1" x14ac:dyDescent="0.25">
      <c r="A282" s="174">
        <v>1188</v>
      </c>
    </row>
    <row r="283" spans="1:1" x14ac:dyDescent="0.25">
      <c r="A283" s="174">
        <v>1189</v>
      </c>
    </row>
    <row r="284" spans="1:1" x14ac:dyDescent="0.25">
      <c r="A284" s="174">
        <v>1190</v>
      </c>
    </row>
    <row r="285" spans="1:1" x14ac:dyDescent="0.25">
      <c r="A285" s="174">
        <v>1191</v>
      </c>
    </row>
    <row r="286" spans="1:1" x14ac:dyDescent="0.25">
      <c r="A286" s="174">
        <v>1192</v>
      </c>
    </row>
    <row r="287" spans="1:1" x14ac:dyDescent="0.25">
      <c r="A287" s="174">
        <v>1193</v>
      </c>
    </row>
    <row r="288" spans="1:1" x14ac:dyDescent="0.25">
      <c r="A288" s="174">
        <v>1194</v>
      </c>
    </row>
    <row r="289" spans="1:1" x14ac:dyDescent="0.25">
      <c r="A289" s="174">
        <v>1195</v>
      </c>
    </row>
    <row r="290" spans="1:1" x14ac:dyDescent="0.25">
      <c r="A290" s="174">
        <v>1196</v>
      </c>
    </row>
    <row r="291" spans="1:1" x14ac:dyDescent="0.25">
      <c r="A291" s="174">
        <v>1197</v>
      </c>
    </row>
    <row r="292" spans="1:1" x14ac:dyDescent="0.25">
      <c r="A292" s="174">
        <v>1198</v>
      </c>
    </row>
    <row r="293" spans="1:1" x14ac:dyDescent="0.25">
      <c r="A293" s="174">
        <v>1199</v>
      </c>
    </row>
    <row r="294" spans="1:1" x14ac:dyDescent="0.25">
      <c r="A294" s="174">
        <v>1200</v>
      </c>
    </row>
    <row r="295" spans="1:1" x14ac:dyDescent="0.25">
      <c r="A295" s="174">
        <v>1201</v>
      </c>
    </row>
    <row r="296" spans="1:1" x14ac:dyDescent="0.25">
      <c r="A296" s="174">
        <v>1202</v>
      </c>
    </row>
    <row r="297" spans="1:1" x14ac:dyDescent="0.25">
      <c r="A297" s="174">
        <v>1203</v>
      </c>
    </row>
    <row r="298" spans="1:1" x14ac:dyDescent="0.25">
      <c r="A298" s="174">
        <v>1204</v>
      </c>
    </row>
    <row r="299" spans="1:1" x14ac:dyDescent="0.25">
      <c r="A299" s="174">
        <v>1205</v>
      </c>
    </row>
    <row r="300" spans="1:1" x14ac:dyDescent="0.25">
      <c r="A300" s="174">
        <v>1206</v>
      </c>
    </row>
    <row r="301" spans="1:1" x14ac:dyDescent="0.25">
      <c r="A301" s="174">
        <v>1207</v>
      </c>
    </row>
    <row r="302" spans="1:1" x14ac:dyDescent="0.25">
      <c r="A302" s="174">
        <v>1208</v>
      </c>
    </row>
    <row r="303" spans="1:1" x14ac:dyDescent="0.25">
      <c r="A303" s="174">
        <v>1209</v>
      </c>
    </row>
    <row r="304" spans="1:1" x14ac:dyDescent="0.25">
      <c r="A304" s="174">
        <v>1210</v>
      </c>
    </row>
    <row r="305" spans="1:1" x14ac:dyDescent="0.25">
      <c r="A305" s="174">
        <v>1211</v>
      </c>
    </row>
    <row r="306" spans="1:1" x14ac:dyDescent="0.25">
      <c r="A306" s="174">
        <v>1212</v>
      </c>
    </row>
    <row r="307" spans="1:1" x14ac:dyDescent="0.25">
      <c r="A307" s="174">
        <v>1213</v>
      </c>
    </row>
    <row r="308" spans="1:1" x14ac:dyDescent="0.25">
      <c r="A308" s="174">
        <v>1214</v>
      </c>
    </row>
    <row r="309" spans="1:1" x14ac:dyDescent="0.25">
      <c r="A309" s="174">
        <v>1215</v>
      </c>
    </row>
    <row r="310" spans="1:1" x14ac:dyDescent="0.25">
      <c r="A310" s="174">
        <v>1216</v>
      </c>
    </row>
    <row r="311" spans="1:1" x14ac:dyDescent="0.25">
      <c r="A311" s="174">
        <v>1217</v>
      </c>
    </row>
    <row r="312" spans="1:1" x14ac:dyDescent="0.25">
      <c r="A312" s="174">
        <v>1218</v>
      </c>
    </row>
    <row r="313" spans="1:1" x14ac:dyDescent="0.25">
      <c r="A313" s="174">
        <v>1219</v>
      </c>
    </row>
    <row r="314" spans="1:1" x14ac:dyDescent="0.25">
      <c r="A314" s="174">
        <v>1220</v>
      </c>
    </row>
    <row r="315" spans="1:1" x14ac:dyDescent="0.25">
      <c r="A315" s="174">
        <v>1221</v>
      </c>
    </row>
    <row r="316" spans="1:1" x14ac:dyDescent="0.25">
      <c r="A316" s="174">
        <v>1222</v>
      </c>
    </row>
    <row r="317" spans="1:1" x14ac:dyDescent="0.25">
      <c r="A317" s="174">
        <v>1223</v>
      </c>
    </row>
    <row r="318" spans="1:1" x14ac:dyDescent="0.25">
      <c r="A318" s="174">
        <v>1224</v>
      </c>
    </row>
    <row r="319" spans="1:1" x14ac:dyDescent="0.25">
      <c r="A319" s="174">
        <v>1225</v>
      </c>
    </row>
    <row r="320" spans="1:1" x14ac:dyDescent="0.25">
      <c r="A320" s="174">
        <v>1226</v>
      </c>
    </row>
    <row r="321" spans="1:1" x14ac:dyDescent="0.25">
      <c r="A321" s="174">
        <v>1227</v>
      </c>
    </row>
    <row r="322" spans="1:1" x14ac:dyDescent="0.25">
      <c r="A322" s="174">
        <v>1228</v>
      </c>
    </row>
    <row r="323" spans="1:1" x14ac:dyDescent="0.25">
      <c r="A323" s="174">
        <v>1229</v>
      </c>
    </row>
    <row r="324" spans="1:1" x14ac:dyDescent="0.25">
      <c r="A324" s="174">
        <v>1230</v>
      </c>
    </row>
    <row r="325" spans="1:1" x14ac:dyDescent="0.25">
      <c r="A325" s="174">
        <v>1231</v>
      </c>
    </row>
    <row r="326" spans="1:1" x14ac:dyDescent="0.25">
      <c r="A326" s="174">
        <v>1232</v>
      </c>
    </row>
    <row r="327" spans="1:1" x14ac:dyDescent="0.25">
      <c r="A327" s="174">
        <v>1233</v>
      </c>
    </row>
    <row r="328" spans="1:1" x14ac:dyDescent="0.25">
      <c r="A328" s="174">
        <v>1234</v>
      </c>
    </row>
    <row r="329" spans="1:1" x14ac:dyDescent="0.25">
      <c r="A329" s="174">
        <v>1235</v>
      </c>
    </row>
    <row r="330" spans="1:1" x14ac:dyDescent="0.25">
      <c r="A330" s="174">
        <v>1236</v>
      </c>
    </row>
    <row r="331" spans="1:1" x14ac:dyDescent="0.25">
      <c r="A331" s="174">
        <v>1237</v>
      </c>
    </row>
    <row r="332" spans="1:1" x14ac:dyDescent="0.25">
      <c r="A332" s="174">
        <v>1238</v>
      </c>
    </row>
    <row r="333" spans="1:1" x14ac:dyDescent="0.25">
      <c r="A333" s="174">
        <v>1239</v>
      </c>
    </row>
    <row r="334" spans="1:1" x14ac:dyDescent="0.25">
      <c r="A334" s="174">
        <v>1240</v>
      </c>
    </row>
    <row r="335" spans="1:1" x14ac:dyDescent="0.25">
      <c r="A335" s="174">
        <v>1241</v>
      </c>
    </row>
    <row r="336" spans="1:1" x14ac:dyDescent="0.25">
      <c r="A336" s="174">
        <v>1242</v>
      </c>
    </row>
    <row r="337" spans="1:1" x14ac:dyDescent="0.25">
      <c r="A337" s="174">
        <v>1243</v>
      </c>
    </row>
    <row r="338" spans="1:1" x14ac:dyDescent="0.25">
      <c r="A338" s="174">
        <v>1244</v>
      </c>
    </row>
    <row r="339" spans="1:1" x14ac:dyDescent="0.25">
      <c r="A339" s="174">
        <v>1245</v>
      </c>
    </row>
    <row r="340" spans="1:1" x14ac:dyDescent="0.25">
      <c r="A340" s="174">
        <v>1246</v>
      </c>
    </row>
    <row r="341" spans="1:1" x14ac:dyDescent="0.25">
      <c r="A341" s="174">
        <v>1247</v>
      </c>
    </row>
    <row r="342" spans="1:1" x14ac:dyDescent="0.25">
      <c r="A342" s="174">
        <v>1248</v>
      </c>
    </row>
    <row r="343" spans="1:1" x14ac:dyDescent="0.25">
      <c r="A343" s="174">
        <v>1249</v>
      </c>
    </row>
    <row r="344" spans="1:1" x14ac:dyDescent="0.25">
      <c r="A344" s="174">
        <v>1250</v>
      </c>
    </row>
    <row r="345" spans="1:1" x14ac:dyDescent="0.25">
      <c r="A345" s="174">
        <v>1251</v>
      </c>
    </row>
    <row r="346" spans="1:1" x14ac:dyDescent="0.25">
      <c r="A346" s="174">
        <v>1252</v>
      </c>
    </row>
    <row r="347" spans="1:1" x14ac:dyDescent="0.25">
      <c r="A347" s="174">
        <v>1253</v>
      </c>
    </row>
    <row r="348" spans="1:1" x14ac:dyDescent="0.25">
      <c r="A348" s="174">
        <v>1254</v>
      </c>
    </row>
    <row r="349" spans="1:1" x14ac:dyDescent="0.25">
      <c r="A349" s="174">
        <v>1255</v>
      </c>
    </row>
    <row r="350" spans="1:1" x14ac:dyDescent="0.25">
      <c r="A350" s="174">
        <v>1256</v>
      </c>
    </row>
    <row r="351" spans="1:1" x14ac:dyDescent="0.25">
      <c r="A351" s="174">
        <v>1257</v>
      </c>
    </row>
    <row r="352" spans="1:1" x14ac:dyDescent="0.25">
      <c r="A352" s="174">
        <v>1258</v>
      </c>
    </row>
    <row r="353" spans="1:1" x14ac:dyDescent="0.25">
      <c r="A353" s="174">
        <v>1259</v>
      </c>
    </row>
    <row r="354" spans="1:1" x14ac:dyDescent="0.25">
      <c r="A354" s="174">
        <v>1260</v>
      </c>
    </row>
    <row r="355" spans="1:1" x14ac:dyDescent="0.25">
      <c r="A355" s="174">
        <v>1261</v>
      </c>
    </row>
    <row r="356" spans="1:1" x14ac:dyDescent="0.25">
      <c r="A356" s="174">
        <v>1262</v>
      </c>
    </row>
    <row r="357" spans="1:1" x14ac:dyDescent="0.25">
      <c r="A357" s="174">
        <v>1263</v>
      </c>
    </row>
    <row r="358" spans="1:1" x14ac:dyDescent="0.25">
      <c r="A358" s="174">
        <v>1264</v>
      </c>
    </row>
    <row r="359" spans="1:1" x14ac:dyDescent="0.25">
      <c r="A359" s="174">
        <v>1265</v>
      </c>
    </row>
    <row r="360" spans="1:1" x14ac:dyDescent="0.25">
      <c r="A360" s="174">
        <v>1266</v>
      </c>
    </row>
    <row r="361" spans="1:1" x14ac:dyDescent="0.25">
      <c r="A361" s="174">
        <v>1267</v>
      </c>
    </row>
    <row r="362" spans="1:1" x14ac:dyDescent="0.25">
      <c r="A362" s="174">
        <v>1268</v>
      </c>
    </row>
    <row r="363" spans="1:1" x14ac:dyDescent="0.25">
      <c r="A363" s="174">
        <v>1269</v>
      </c>
    </row>
    <row r="364" spans="1:1" x14ac:dyDescent="0.25">
      <c r="A364" s="174">
        <v>1270</v>
      </c>
    </row>
    <row r="365" spans="1:1" x14ac:dyDescent="0.25">
      <c r="A365" s="174">
        <v>1271</v>
      </c>
    </row>
    <row r="366" spans="1:1" x14ac:dyDescent="0.25">
      <c r="A366" s="174">
        <v>1272</v>
      </c>
    </row>
    <row r="367" spans="1:1" x14ac:dyDescent="0.25">
      <c r="A367" s="174">
        <v>1273</v>
      </c>
    </row>
    <row r="368" spans="1:1" x14ac:dyDescent="0.25">
      <c r="A368" s="174">
        <v>1274</v>
      </c>
    </row>
    <row r="369" spans="1:1" x14ac:dyDescent="0.25">
      <c r="A369" s="174">
        <v>1275</v>
      </c>
    </row>
    <row r="370" spans="1:1" x14ac:dyDescent="0.25">
      <c r="A370" s="174">
        <v>1276</v>
      </c>
    </row>
    <row r="371" spans="1:1" x14ac:dyDescent="0.25">
      <c r="A371" s="174">
        <v>1277</v>
      </c>
    </row>
    <row r="372" spans="1:1" x14ac:dyDescent="0.25">
      <c r="A372" s="174">
        <v>1278</v>
      </c>
    </row>
    <row r="373" spans="1:1" x14ac:dyDescent="0.25">
      <c r="A373" s="174">
        <v>1279</v>
      </c>
    </row>
    <row r="374" spans="1:1" x14ac:dyDescent="0.25">
      <c r="A374" s="174">
        <v>1280</v>
      </c>
    </row>
    <row r="375" spans="1:1" x14ac:dyDescent="0.25">
      <c r="A375" s="174">
        <v>1281</v>
      </c>
    </row>
    <row r="376" spans="1:1" x14ac:dyDescent="0.25">
      <c r="A376" s="174">
        <v>1282</v>
      </c>
    </row>
    <row r="377" spans="1:1" x14ac:dyDescent="0.25">
      <c r="A377" s="174">
        <v>1283</v>
      </c>
    </row>
    <row r="378" spans="1:1" x14ac:dyDescent="0.25">
      <c r="A378" s="174">
        <v>1284</v>
      </c>
    </row>
    <row r="379" spans="1:1" x14ac:dyDescent="0.25">
      <c r="A379" s="174">
        <v>1285</v>
      </c>
    </row>
    <row r="380" spans="1:1" x14ac:dyDescent="0.25">
      <c r="A380" s="174">
        <v>1286</v>
      </c>
    </row>
    <row r="381" spans="1:1" x14ac:dyDescent="0.25">
      <c r="A381" s="174">
        <v>1287</v>
      </c>
    </row>
    <row r="382" spans="1:1" x14ac:dyDescent="0.25">
      <c r="A382" s="174">
        <v>1288</v>
      </c>
    </row>
    <row r="383" spans="1:1" x14ac:dyDescent="0.25">
      <c r="A383" s="174">
        <v>1289</v>
      </c>
    </row>
    <row r="384" spans="1:1" x14ac:dyDescent="0.25">
      <c r="A384" s="174">
        <v>1290</v>
      </c>
    </row>
    <row r="385" spans="1:1" x14ac:dyDescent="0.25">
      <c r="A385" s="174">
        <v>1291</v>
      </c>
    </row>
    <row r="386" spans="1:1" x14ac:dyDescent="0.25">
      <c r="A386" s="174">
        <v>1292</v>
      </c>
    </row>
    <row r="387" spans="1:1" x14ac:dyDescent="0.25">
      <c r="A387" s="174">
        <v>1293</v>
      </c>
    </row>
    <row r="388" spans="1:1" x14ac:dyDescent="0.25">
      <c r="A388" s="174">
        <v>1294</v>
      </c>
    </row>
    <row r="389" spans="1:1" x14ac:dyDescent="0.25">
      <c r="A389" s="174">
        <v>1295</v>
      </c>
    </row>
    <row r="390" spans="1:1" x14ac:dyDescent="0.25">
      <c r="A390" s="174">
        <v>1296</v>
      </c>
    </row>
    <row r="391" spans="1:1" x14ac:dyDescent="0.25">
      <c r="A391" s="174">
        <v>1297</v>
      </c>
    </row>
    <row r="392" spans="1:1" x14ac:dyDescent="0.25">
      <c r="A392" s="174">
        <v>1298</v>
      </c>
    </row>
    <row r="393" spans="1:1" x14ac:dyDescent="0.25">
      <c r="A393" s="174">
        <v>1299</v>
      </c>
    </row>
    <row r="394" spans="1:1" x14ac:dyDescent="0.25">
      <c r="A394" s="174">
        <v>1300</v>
      </c>
    </row>
    <row r="395" spans="1:1" x14ac:dyDescent="0.25">
      <c r="A395" s="174">
        <v>1301</v>
      </c>
    </row>
    <row r="396" spans="1:1" x14ac:dyDescent="0.25">
      <c r="A396" s="174">
        <v>1302</v>
      </c>
    </row>
    <row r="397" spans="1:1" x14ac:dyDescent="0.25">
      <c r="A397" s="174">
        <v>1303</v>
      </c>
    </row>
    <row r="398" spans="1:1" x14ac:dyDescent="0.25">
      <c r="A398" s="174">
        <v>1304</v>
      </c>
    </row>
    <row r="399" spans="1:1" x14ac:dyDescent="0.25">
      <c r="A399" s="174">
        <v>1305</v>
      </c>
    </row>
    <row r="400" spans="1:1" x14ac:dyDescent="0.25">
      <c r="A400" s="174">
        <v>1306</v>
      </c>
    </row>
    <row r="401" spans="1:1" x14ac:dyDescent="0.25">
      <c r="A401" s="174">
        <v>1307</v>
      </c>
    </row>
    <row r="402" spans="1:1" x14ac:dyDescent="0.25">
      <c r="A402" s="174">
        <v>1308</v>
      </c>
    </row>
    <row r="403" spans="1:1" x14ac:dyDescent="0.25">
      <c r="A403" s="174">
        <v>1309</v>
      </c>
    </row>
    <row r="404" spans="1:1" x14ac:dyDescent="0.25">
      <c r="A404" s="174">
        <v>1310</v>
      </c>
    </row>
    <row r="405" spans="1:1" x14ac:dyDescent="0.25">
      <c r="A405" s="174">
        <v>1311</v>
      </c>
    </row>
    <row r="406" spans="1:1" x14ac:dyDescent="0.25">
      <c r="A406" s="174">
        <v>1312</v>
      </c>
    </row>
    <row r="407" spans="1:1" x14ac:dyDescent="0.25">
      <c r="A407" s="174">
        <v>1313</v>
      </c>
    </row>
    <row r="408" spans="1:1" x14ac:dyDescent="0.25">
      <c r="A408" s="174">
        <v>1314</v>
      </c>
    </row>
    <row r="409" spans="1:1" x14ac:dyDescent="0.25">
      <c r="A409" s="174">
        <v>1315</v>
      </c>
    </row>
    <row r="410" spans="1:1" x14ac:dyDescent="0.25">
      <c r="A410" s="174">
        <v>1316</v>
      </c>
    </row>
    <row r="411" spans="1:1" x14ac:dyDescent="0.25">
      <c r="A411" s="174">
        <v>1317</v>
      </c>
    </row>
    <row r="412" spans="1:1" x14ac:dyDescent="0.25">
      <c r="A412" s="174">
        <v>1318</v>
      </c>
    </row>
    <row r="413" spans="1:1" x14ac:dyDescent="0.25">
      <c r="A413" s="174">
        <v>1319</v>
      </c>
    </row>
    <row r="414" spans="1:1" x14ac:dyDescent="0.25">
      <c r="A414" s="174">
        <v>1320</v>
      </c>
    </row>
    <row r="415" spans="1:1" x14ac:dyDescent="0.25">
      <c r="A415" s="174">
        <v>1321</v>
      </c>
    </row>
    <row r="416" spans="1:1" x14ac:dyDescent="0.25">
      <c r="A416" s="174">
        <v>1322</v>
      </c>
    </row>
    <row r="417" spans="1:1" x14ac:dyDescent="0.25">
      <c r="A417" s="174">
        <v>1323</v>
      </c>
    </row>
    <row r="418" spans="1:1" x14ac:dyDescent="0.25">
      <c r="A418" s="174">
        <v>1324</v>
      </c>
    </row>
    <row r="419" spans="1:1" x14ac:dyDescent="0.25">
      <c r="A419" s="174">
        <v>1325</v>
      </c>
    </row>
    <row r="420" spans="1:1" x14ac:dyDescent="0.25">
      <c r="A420" s="174">
        <v>1326</v>
      </c>
    </row>
    <row r="421" spans="1:1" x14ac:dyDescent="0.25">
      <c r="A421" s="174">
        <v>1327</v>
      </c>
    </row>
    <row r="422" spans="1:1" x14ac:dyDescent="0.25">
      <c r="A422" s="174">
        <v>1328</v>
      </c>
    </row>
    <row r="423" spans="1:1" x14ac:dyDescent="0.25">
      <c r="A423" s="174">
        <v>1329</v>
      </c>
    </row>
    <row r="424" spans="1:1" x14ac:dyDescent="0.25">
      <c r="A424" s="174">
        <v>1330</v>
      </c>
    </row>
    <row r="425" spans="1:1" x14ac:dyDescent="0.25">
      <c r="A425" s="174">
        <v>1331</v>
      </c>
    </row>
    <row r="426" spans="1:1" x14ac:dyDescent="0.25">
      <c r="A426" s="174">
        <v>1332</v>
      </c>
    </row>
    <row r="427" spans="1:1" x14ac:dyDescent="0.25">
      <c r="A427" s="174">
        <v>1333</v>
      </c>
    </row>
    <row r="428" spans="1:1" x14ac:dyDescent="0.25">
      <c r="A428" s="174">
        <v>1334</v>
      </c>
    </row>
    <row r="429" spans="1:1" x14ac:dyDescent="0.25">
      <c r="A429" s="174">
        <v>1335</v>
      </c>
    </row>
    <row r="430" spans="1:1" x14ac:dyDescent="0.25">
      <c r="A430" s="174">
        <v>1336</v>
      </c>
    </row>
    <row r="431" spans="1:1" x14ac:dyDescent="0.25">
      <c r="A431" s="174">
        <v>1337</v>
      </c>
    </row>
    <row r="432" spans="1:1" x14ac:dyDescent="0.25">
      <c r="A432" s="174">
        <v>1338</v>
      </c>
    </row>
    <row r="433" spans="1:1" x14ac:dyDescent="0.25">
      <c r="A433" s="174">
        <v>1339</v>
      </c>
    </row>
    <row r="434" spans="1:1" x14ac:dyDescent="0.25">
      <c r="A434" s="174">
        <v>1340</v>
      </c>
    </row>
    <row r="435" spans="1:1" x14ac:dyDescent="0.25">
      <c r="A435" s="174">
        <v>1341</v>
      </c>
    </row>
    <row r="436" spans="1:1" x14ac:dyDescent="0.25">
      <c r="A436" s="174">
        <v>1342</v>
      </c>
    </row>
    <row r="437" spans="1:1" x14ac:dyDescent="0.25">
      <c r="A437" s="174">
        <v>1343</v>
      </c>
    </row>
    <row r="438" spans="1:1" x14ac:dyDescent="0.25">
      <c r="A438" s="174">
        <v>1344</v>
      </c>
    </row>
    <row r="439" spans="1:1" x14ac:dyDescent="0.25">
      <c r="A439" s="174">
        <v>1345</v>
      </c>
    </row>
    <row r="440" spans="1:1" x14ac:dyDescent="0.25">
      <c r="A440" s="174">
        <v>1346</v>
      </c>
    </row>
    <row r="441" spans="1:1" x14ac:dyDescent="0.25">
      <c r="A441" s="174">
        <v>1347</v>
      </c>
    </row>
    <row r="442" spans="1:1" x14ac:dyDescent="0.25">
      <c r="A442" s="174">
        <v>1348</v>
      </c>
    </row>
    <row r="443" spans="1:1" x14ac:dyDescent="0.25">
      <c r="A443" s="174">
        <v>1349</v>
      </c>
    </row>
    <row r="444" spans="1:1" x14ac:dyDescent="0.25">
      <c r="A444" s="174">
        <v>1350</v>
      </c>
    </row>
    <row r="445" spans="1:1" x14ac:dyDescent="0.25">
      <c r="A445" s="174">
        <v>1351</v>
      </c>
    </row>
    <row r="446" spans="1:1" x14ac:dyDescent="0.25">
      <c r="A446" s="174">
        <v>1352</v>
      </c>
    </row>
    <row r="447" spans="1:1" x14ac:dyDescent="0.25">
      <c r="A447" s="174">
        <v>1353</v>
      </c>
    </row>
    <row r="448" spans="1:1" x14ac:dyDescent="0.25">
      <c r="A448" s="174">
        <v>1354</v>
      </c>
    </row>
    <row r="449" spans="1:1" x14ac:dyDescent="0.25">
      <c r="A449" s="174">
        <v>1355</v>
      </c>
    </row>
    <row r="450" spans="1:1" x14ac:dyDescent="0.25">
      <c r="A450" s="174">
        <v>1356</v>
      </c>
    </row>
    <row r="451" spans="1:1" x14ac:dyDescent="0.25">
      <c r="A451" s="174">
        <v>1357</v>
      </c>
    </row>
    <row r="452" spans="1:1" x14ac:dyDescent="0.25">
      <c r="A452" s="174">
        <v>1358</v>
      </c>
    </row>
    <row r="453" spans="1:1" x14ac:dyDescent="0.25">
      <c r="A453" s="174">
        <v>1359</v>
      </c>
    </row>
    <row r="454" spans="1:1" x14ac:dyDescent="0.25">
      <c r="A454" s="174">
        <v>1360</v>
      </c>
    </row>
    <row r="455" spans="1:1" x14ac:dyDescent="0.25">
      <c r="A455" s="174">
        <v>1361</v>
      </c>
    </row>
    <row r="456" spans="1:1" x14ac:dyDescent="0.25">
      <c r="A456" s="174">
        <v>1362</v>
      </c>
    </row>
    <row r="457" spans="1:1" x14ac:dyDescent="0.25">
      <c r="A457" s="174">
        <v>1363</v>
      </c>
    </row>
    <row r="458" spans="1:1" x14ac:dyDescent="0.25">
      <c r="A458" s="174">
        <v>1364</v>
      </c>
    </row>
    <row r="459" spans="1:1" x14ac:dyDescent="0.25">
      <c r="A459" s="174">
        <v>1365</v>
      </c>
    </row>
    <row r="460" spans="1:1" x14ac:dyDescent="0.25">
      <c r="A460" s="174">
        <v>1366</v>
      </c>
    </row>
    <row r="461" spans="1:1" x14ac:dyDescent="0.25">
      <c r="A461" s="174">
        <v>1367</v>
      </c>
    </row>
    <row r="462" spans="1:1" x14ac:dyDescent="0.25">
      <c r="A462" s="174">
        <v>1368</v>
      </c>
    </row>
    <row r="463" spans="1:1" x14ac:dyDescent="0.25">
      <c r="A463" s="174">
        <v>1369</v>
      </c>
    </row>
    <row r="464" spans="1:1" x14ac:dyDescent="0.25">
      <c r="A464" s="174">
        <v>1370</v>
      </c>
    </row>
    <row r="465" spans="1:1" x14ac:dyDescent="0.25">
      <c r="A465" s="174">
        <v>1371</v>
      </c>
    </row>
    <row r="466" spans="1:1" x14ac:dyDescent="0.25">
      <c r="A466" s="174">
        <v>1372</v>
      </c>
    </row>
    <row r="467" spans="1:1" x14ac:dyDescent="0.25">
      <c r="A467" s="174">
        <v>1373</v>
      </c>
    </row>
    <row r="468" spans="1:1" x14ac:dyDescent="0.25">
      <c r="A468" s="174">
        <v>1374</v>
      </c>
    </row>
    <row r="469" spans="1:1" x14ac:dyDescent="0.25">
      <c r="A469" s="174">
        <v>1375</v>
      </c>
    </row>
    <row r="470" spans="1:1" x14ac:dyDescent="0.25">
      <c r="A470" s="174">
        <v>1376</v>
      </c>
    </row>
    <row r="471" spans="1:1" x14ac:dyDescent="0.25">
      <c r="A471" s="174">
        <v>1377</v>
      </c>
    </row>
    <row r="472" spans="1:1" x14ac:dyDescent="0.25">
      <c r="A472" s="174">
        <v>1378</v>
      </c>
    </row>
    <row r="473" spans="1:1" x14ac:dyDescent="0.25">
      <c r="A473" s="174">
        <v>1379</v>
      </c>
    </row>
    <row r="474" spans="1:1" x14ac:dyDescent="0.25">
      <c r="A474" s="174">
        <v>1380</v>
      </c>
    </row>
    <row r="475" spans="1:1" x14ac:dyDescent="0.25">
      <c r="A475" s="174">
        <v>1381</v>
      </c>
    </row>
    <row r="476" spans="1:1" x14ac:dyDescent="0.25">
      <c r="A476" s="174">
        <v>1382</v>
      </c>
    </row>
    <row r="477" spans="1:1" x14ac:dyDescent="0.25">
      <c r="A477" s="174">
        <v>1383</v>
      </c>
    </row>
    <row r="478" spans="1:1" x14ac:dyDescent="0.25">
      <c r="A478" s="174">
        <v>1384</v>
      </c>
    </row>
    <row r="479" spans="1:1" x14ac:dyDescent="0.25">
      <c r="A479" s="174">
        <v>1385</v>
      </c>
    </row>
    <row r="480" spans="1:1" x14ac:dyDescent="0.25">
      <c r="A480" s="174">
        <v>1386</v>
      </c>
    </row>
    <row r="481" spans="1:1" x14ac:dyDescent="0.25">
      <c r="A481" s="174">
        <v>1387</v>
      </c>
    </row>
    <row r="482" spans="1:1" x14ac:dyDescent="0.25">
      <c r="A482" s="174">
        <v>1388</v>
      </c>
    </row>
    <row r="483" spans="1:1" x14ac:dyDescent="0.25">
      <c r="A483" s="174">
        <v>1389</v>
      </c>
    </row>
    <row r="484" spans="1:1" x14ac:dyDescent="0.25">
      <c r="A484" s="174">
        <v>1390</v>
      </c>
    </row>
    <row r="485" spans="1:1" x14ac:dyDescent="0.25">
      <c r="A485" s="174">
        <v>1391</v>
      </c>
    </row>
    <row r="486" spans="1:1" x14ac:dyDescent="0.25">
      <c r="A486" s="174">
        <v>1392</v>
      </c>
    </row>
    <row r="487" spans="1:1" x14ac:dyDescent="0.25">
      <c r="A487" s="174">
        <v>1393</v>
      </c>
    </row>
    <row r="488" spans="1:1" x14ac:dyDescent="0.25">
      <c r="A488" s="174">
        <v>1394</v>
      </c>
    </row>
    <row r="489" spans="1:1" x14ac:dyDescent="0.25">
      <c r="A489" s="174">
        <v>1395</v>
      </c>
    </row>
    <row r="490" spans="1:1" x14ac:dyDescent="0.25">
      <c r="A490" s="174">
        <v>1396</v>
      </c>
    </row>
    <row r="491" spans="1:1" x14ac:dyDescent="0.25">
      <c r="A491" s="174">
        <v>1397</v>
      </c>
    </row>
    <row r="492" spans="1:1" x14ac:dyDescent="0.25">
      <c r="A492" s="174">
        <v>1398</v>
      </c>
    </row>
    <row r="493" spans="1:1" x14ac:dyDescent="0.25">
      <c r="A493" s="174">
        <v>1399</v>
      </c>
    </row>
    <row r="494" spans="1:1" x14ac:dyDescent="0.25">
      <c r="A494" s="174">
        <v>1400</v>
      </c>
    </row>
    <row r="495" spans="1:1" x14ac:dyDescent="0.25">
      <c r="A495" s="174">
        <v>1401</v>
      </c>
    </row>
    <row r="496" spans="1:1" x14ac:dyDescent="0.25">
      <c r="A496" s="174">
        <v>1402</v>
      </c>
    </row>
    <row r="497" spans="1:1" x14ac:dyDescent="0.25">
      <c r="A497" s="174">
        <v>1403</v>
      </c>
    </row>
    <row r="498" spans="1:1" x14ac:dyDescent="0.25">
      <c r="A498" s="174">
        <v>1404</v>
      </c>
    </row>
    <row r="499" spans="1:1" x14ac:dyDescent="0.25">
      <c r="A499" s="174">
        <v>1405</v>
      </c>
    </row>
    <row r="500" spans="1:1" x14ac:dyDescent="0.25">
      <c r="A500" s="174">
        <v>1406</v>
      </c>
    </row>
    <row r="501" spans="1:1" x14ac:dyDescent="0.25">
      <c r="A501" s="174">
        <v>1407</v>
      </c>
    </row>
    <row r="502" spans="1:1" x14ac:dyDescent="0.25">
      <c r="A502" s="174">
        <v>1408</v>
      </c>
    </row>
    <row r="503" spans="1:1" x14ac:dyDescent="0.25">
      <c r="A503" s="174">
        <v>1409</v>
      </c>
    </row>
    <row r="504" spans="1:1" x14ac:dyDescent="0.25">
      <c r="A504" s="174">
        <v>1410</v>
      </c>
    </row>
    <row r="505" spans="1:1" x14ac:dyDescent="0.25">
      <c r="A505" s="174">
        <v>1411</v>
      </c>
    </row>
    <row r="506" spans="1:1" x14ac:dyDescent="0.25">
      <c r="A506" s="174">
        <v>1412</v>
      </c>
    </row>
    <row r="507" spans="1:1" x14ac:dyDescent="0.25">
      <c r="A507" s="174">
        <v>1413</v>
      </c>
    </row>
    <row r="508" spans="1:1" x14ac:dyDescent="0.25">
      <c r="A508" s="174">
        <v>1414</v>
      </c>
    </row>
    <row r="509" spans="1:1" x14ac:dyDescent="0.25">
      <c r="A509" s="174">
        <v>1415</v>
      </c>
    </row>
    <row r="510" spans="1:1" x14ac:dyDescent="0.25">
      <c r="A510" s="174">
        <v>1416</v>
      </c>
    </row>
    <row r="511" spans="1:1" x14ac:dyDescent="0.25">
      <c r="A511" s="174">
        <v>1417</v>
      </c>
    </row>
    <row r="512" spans="1:1" x14ac:dyDescent="0.25">
      <c r="A512" s="174">
        <v>1418</v>
      </c>
    </row>
    <row r="513" spans="1:1" x14ac:dyDescent="0.25">
      <c r="A513" s="174">
        <v>1419</v>
      </c>
    </row>
    <row r="514" spans="1:1" x14ac:dyDescent="0.25">
      <c r="A514" s="174">
        <v>1420</v>
      </c>
    </row>
    <row r="515" spans="1:1" x14ac:dyDescent="0.25">
      <c r="A515" s="174">
        <v>1421</v>
      </c>
    </row>
    <row r="516" spans="1:1" x14ac:dyDescent="0.25">
      <c r="A516" s="174">
        <v>1422</v>
      </c>
    </row>
    <row r="517" spans="1:1" x14ac:dyDescent="0.25">
      <c r="A517" s="174">
        <v>1423</v>
      </c>
    </row>
    <row r="518" spans="1:1" x14ac:dyDescent="0.25">
      <c r="A518" s="174">
        <v>1424</v>
      </c>
    </row>
    <row r="519" spans="1:1" x14ac:dyDescent="0.25">
      <c r="A519" s="174">
        <v>1425</v>
      </c>
    </row>
    <row r="520" spans="1:1" x14ac:dyDescent="0.25">
      <c r="A520" s="174">
        <v>1426</v>
      </c>
    </row>
    <row r="521" spans="1:1" x14ac:dyDescent="0.25">
      <c r="A521" s="174">
        <v>1427</v>
      </c>
    </row>
    <row r="522" spans="1:1" x14ac:dyDescent="0.25">
      <c r="A522" s="174">
        <v>1428</v>
      </c>
    </row>
    <row r="523" spans="1:1" x14ac:dyDescent="0.25">
      <c r="A523" s="174">
        <v>1429</v>
      </c>
    </row>
    <row r="524" spans="1:1" x14ac:dyDescent="0.25">
      <c r="A524" s="174">
        <v>1430</v>
      </c>
    </row>
    <row r="525" spans="1:1" x14ac:dyDescent="0.25">
      <c r="A525" s="174">
        <v>1431</v>
      </c>
    </row>
    <row r="526" spans="1:1" x14ac:dyDescent="0.25">
      <c r="A526" s="174">
        <v>1432</v>
      </c>
    </row>
    <row r="527" spans="1:1" x14ac:dyDescent="0.25">
      <c r="A527" s="174">
        <v>1433</v>
      </c>
    </row>
    <row r="528" spans="1:1" x14ac:dyDescent="0.25">
      <c r="A528" s="174">
        <v>1434</v>
      </c>
    </row>
    <row r="529" spans="1:1" x14ac:dyDescent="0.25">
      <c r="A529" s="174">
        <v>1435</v>
      </c>
    </row>
    <row r="530" spans="1:1" x14ac:dyDescent="0.25">
      <c r="A530" s="174">
        <v>1436</v>
      </c>
    </row>
    <row r="531" spans="1:1" x14ac:dyDescent="0.25">
      <c r="A531" s="174">
        <v>1437</v>
      </c>
    </row>
    <row r="532" spans="1:1" x14ac:dyDescent="0.25">
      <c r="A532" s="174">
        <v>1438</v>
      </c>
    </row>
    <row r="533" spans="1:1" x14ac:dyDescent="0.25">
      <c r="A533" s="174">
        <v>1439</v>
      </c>
    </row>
    <row r="534" spans="1:1" x14ac:dyDescent="0.25">
      <c r="A534" s="174">
        <v>1440</v>
      </c>
    </row>
    <row r="535" spans="1:1" x14ac:dyDescent="0.25">
      <c r="A535" s="174">
        <v>1441</v>
      </c>
    </row>
    <row r="536" spans="1:1" x14ac:dyDescent="0.25">
      <c r="A536" s="174">
        <v>1442</v>
      </c>
    </row>
    <row r="537" spans="1:1" x14ac:dyDescent="0.25">
      <c r="A537" s="174">
        <v>1443</v>
      </c>
    </row>
    <row r="538" spans="1:1" x14ac:dyDescent="0.25">
      <c r="A538" s="174">
        <v>1444</v>
      </c>
    </row>
    <row r="539" spans="1:1" x14ac:dyDescent="0.25">
      <c r="A539" s="174">
        <v>1445</v>
      </c>
    </row>
    <row r="540" spans="1:1" x14ac:dyDescent="0.25">
      <c r="A540" s="174">
        <v>1446</v>
      </c>
    </row>
    <row r="541" spans="1:1" x14ac:dyDescent="0.25">
      <c r="A541" s="174">
        <v>1447</v>
      </c>
    </row>
    <row r="542" spans="1:1" x14ac:dyDescent="0.25">
      <c r="A542" s="174">
        <v>1448</v>
      </c>
    </row>
    <row r="543" spans="1:1" x14ac:dyDescent="0.25">
      <c r="A543" s="174">
        <v>1449</v>
      </c>
    </row>
    <row r="544" spans="1:1" x14ac:dyDescent="0.25">
      <c r="A544" s="174">
        <v>1450</v>
      </c>
    </row>
    <row r="545" spans="1:1" x14ac:dyDescent="0.25">
      <c r="A545" s="174">
        <v>1451</v>
      </c>
    </row>
    <row r="546" spans="1:1" x14ac:dyDescent="0.25">
      <c r="A546" s="174">
        <v>1452</v>
      </c>
    </row>
    <row r="547" spans="1:1" x14ac:dyDescent="0.25">
      <c r="A547" s="174">
        <v>1453</v>
      </c>
    </row>
    <row r="548" spans="1:1" x14ac:dyDescent="0.25">
      <c r="A548" s="174">
        <v>1454</v>
      </c>
    </row>
    <row r="549" spans="1:1" x14ac:dyDescent="0.25">
      <c r="A549" s="174">
        <v>1455</v>
      </c>
    </row>
    <row r="550" spans="1:1" x14ac:dyDescent="0.25">
      <c r="A550" s="174">
        <v>1456</v>
      </c>
    </row>
    <row r="551" spans="1:1" x14ac:dyDescent="0.25">
      <c r="A551" s="174">
        <v>1457</v>
      </c>
    </row>
    <row r="552" spans="1:1" x14ac:dyDescent="0.25">
      <c r="A552" s="174">
        <v>1458</v>
      </c>
    </row>
    <row r="553" spans="1:1" x14ac:dyDescent="0.25">
      <c r="A553" s="174">
        <v>1459</v>
      </c>
    </row>
    <row r="554" spans="1:1" x14ac:dyDescent="0.25">
      <c r="A554" s="174">
        <v>1460</v>
      </c>
    </row>
    <row r="555" spans="1:1" x14ac:dyDescent="0.25">
      <c r="A555" s="174">
        <v>1461</v>
      </c>
    </row>
    <row r="556" spans="1:1" x14ac:dyDescent="0.25">
      <c r="A556" s="174">
        <v>1462</v>
      </c>
    </row>
    <row r="557" spans="1:1" x14ac:dyDescent="0.25">
      <c r="A557" s="174">
        <v>1463</v>
      </c>
    </row>
    <row r="558" spans="1:1" x14ac:dyDescent="0.25">
      <c r="A558" s="174">
        <v>1464</v>
      </c>
    </row>
    <row r="559" spans="1:1" x14ac:dyDescent="0.25">
      <c r="A559" s="174">
        <v>1465</v>
      </c>
    </row>
    <row r="560" spans="1:1" x14ac:dyDescent="0.25">
      <c r="A560" s="174">
        <v>1466</v>
      </c>
    </row>
    <row r="561" spans="1:1" x14ac:dyDescent="0.25">
      <c r="A561" s="174">
        <v>1467</v>
      </c>
    </row>
    <row r="562" spans="1:1" x14ac:dyDescent="0.25">
      <c r="A562" s="174">
        <v>1468</v>
      </c>
    </row>
    <row r="563" spans="1:1" x14ac:dyDescent="0.25">
      <c r="A563" s="174">
        <v>1469</v>
      </c>
    </row>
    <row r="564" spans="1:1" x14ac:dyDescent="0.25">
      <c r="A564" s="174">
        <v>1470</v>
      </c>
    </row>
    <row r="565" spans="1:1" x14ac:dyDescent="0.25">
      <c r="A565" s="174">
        <v>1471</v>
      </c>
    </row>
    <row r="566" spans="1:1" x14ac:dyDescent="0.25">
      <c r="A566" s="174">
        <v>1472</v>
      </c>
    </row>
    <row r="567" spans="1:1" x14ac:dyDescent="0.25">
      <c r="A567" s="174">
        <v>1473</v>
      </c>
    </row>
    <row r="568" spans="1:1" x14ac:dyDescent="0.25">
      <c r="A568" s="174">
        <v>1474</v>
      </c>
    </row>
    <row r="569" spans="1:1" x14ac:dyDescent="0.25">
      <c r="A569" s="174">
        <v>1475</v>
      </c>
    </row>
    <row r="570" spans="1:1" x14ac:dyDescent="0.25">
      <c r="A570" s="174">
        <v>1476</v>
      </c>
    </row>
    <row r="571" spans="1:1" x14ac:dyDescent="0.25">
      <c r="A571" s="174">
        <v>1477</v>
      </c>
    </row>
    <row r="572" spans="1:1" x14ac:dyDescent="0.25">
      <c r="A572" s="174">
        <v>1478</v>
      </c>
    </row>
    <row r="573" spans="1:1" x14ac:dyDescent="0.25">
      <c r="A573" s="174">
        <v>1479</v>
      </c>
    </row>
    <row r="574" spans="1:1" x14ac:dyDescent="0.25">
      <c r="A574" s="174">
        <v>1480</v>
      </c>
    </row>
    <row r="575" spans="1:1" x14ac:dyDescent="0.25">
      <c r="A575" s="174">
        <v>1481</v>
      </c>
    </row>
    <row r="576" spans="1:1" x14ac:dyDescent="0.25">
      <c r="A576" s="174">
        <v>1482</v>
      </c>
    </row>
    <row r="577" spans="1:1" x14ac:dyDescent="0.25">
      <c r="A577" s="174">
        <v>1483</v>
      </c>
    </row>
    <row r="578" spans="1:1" x14ac:dyDescent="0.25">
      <c r="A578" s="174">
        <v>1484</v>
      </c>
    </row>
    <row r="579" spans="1:1" x14ac:dyDescent="0.25">
      <c r="A579" s="174">
        <v>1485</v>
      </c>
    </row>
    <row r="580" spans="1:1" x14ac:dyDescent="0.25">
      <c r="A580" s="174">
        <v>1486</v>
      </c>
    </row>
    <row r="581" spans="1:1" x14ac:dyDescent="0.25">
      <c r="A581" s="174">
        <v>1487</v>
      </c>
    </row>
    <row r="582" spans="1:1" x14ac:dyDescent="0.25">
      <c r="A582" s="174">
        <v>1488</v>
      </c>
    </row>
    <row r="583" spans="1:1" x14ac:dyDescent="0.25">
      <c r="A583" s="174">
        <v>1489</v>
      </c>
    </row>
    <row r="584" spans="1:1" x14ac:dyDescent="0.25">
      <c r="A584" s="174">
        <v>1490</v>
      </c>
    </row>
    <row r="585" spans="1:1" x14ac:dyDescent="0.25">
      <c r="A585" s="174">
        <v>1491</v>
      </c>
    </row>
    <row r="586" spans="1:1" x14ac:dyDescent="0.25">
      <c r="A586" s="174">
        <v>1492</v>
      </c>
    </row>
    <row r="587" spans="1:1" x14ac:dyDescent="0.25">
      <c r="A587" s="174">
        <v>1493</v>
      </c>
    </row>
    <row r="588" spans="1:1" x14ac:dyDescent="0.25">
      <c r="A588" s="174">
        <v>1494</v>
      </c>
    </row>
    <row r="589" spans="1:1" x14ac:dyDescent="0.25">
      <c r="A589" s="174">
        <v>1495</v>
      </c>
    </row>
    <row r="590" spans="1:1" x14ac:dyDescent="0.25">
      <c r="A590" s="174">
        <v>1496</v>
      </c>
    </row>
    <row r="591" spans="1:1" x14ac:dyDescent="0.25">
      <c r="A591" s="174">
        <v>1497</v>
      </c>
    </row>
    <row r="592" spans="1:1" x14ac:dyDescent="0.25">
      <c r="A592" s="174">
        <v>1498</v>
      </c>
    </row>
    <row r="593" spans="1:1" x14ac:dyDescent="0.25">
      <c r="A593" s="174">
        <v>1499</v>
      </c>
    </row>
    <row r="594" spans="1:1" x14ac:dyDescent="0.25">
      <c r="A594" s="174">
        <v>1500</v>
      </c>
    </row>
    <row r="595" spans="1:1" x14ac:dyDescent="0.25">
      <c r="A595" s="174">
        <v>1501</v>
      </c>
    </row>
    <row r="596" spans="1:1" x14ac:dyDescent="0.25">
      <c r="A596" s="174">
        <v>1502</v>
      </c>
    </row>
    <row r="597" spans="1:1" x14ac:dyDescent="0.25">
      <c r="A597" s="174">
        <v>1503</v>
      </c>
    </row>
    <row r="598" spans="1:1" x14ac:dyDescent="0.25">
      <c r="A598" s="174">
        <v>1504</v>
      </c>
    </row>
    <row r="599" spans="1:1" x14ac:dyDescent="0.25">
      <c r="A599" s="174">
        <v>1505</v>
      </c>
    </row>
    <row r="600" spans="1:1" x14ac:dyDescent="0.25">
      <c r="A600" s="174">
        <v>1506</v>
      </c>
    </row>
    <row r="601" spans="1:1" x14ac:dyDescent="0.25">
      <c r="A601" s="174">
        <v>1507</v>
      </c>
    </row>
    <row r="602" spans="1:1" x14ac:dyDescent="0.25">
      <c r="A602" s="174">
        <v>1508</v>
      </c>
    </row>
    <row r="603" spans="1:1" x14ac:dyDescent="0.25">
      <c r="A603" s="174">
        <v>1509</v>
      </c>
    </row>
    <row r="604" spans="1:1" x14ac:dyDescent="0.25">
      <c r="A604" s="174">
        <v>1510</v>
      </c>
    </row>
    <row r="605" spans="1:1" x14ac:dyDescent="0.25">
      <c r="A605" s="174">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zoomScale="90" zoomScaleNormal="90" workbookViewId="0">
      <selection activeCell="AQ6" sqref="AQ6"/>
    </sheetView>
  </sheetViews>
  <sheetFormatPr defaultColWidth="10.85546875" defaultRowHeight="15" x14ac:dyDescent="0.25"/>
  <cols>
    <col min="1" max="1" width="28.85546875" style="91" customWidth="1"/>
    <col min="2" max="2" width="19.42578125" style="91" bestFit="1" customWidth="1"/>
    <col min="3" max="3" width="29.28515625" style="91" hidden="1" customWidth="1"/>
    <col min="4" max="4" width="12.140625" style="91" hidden="1" customWidth="1"/>
    <col min="5" max="5" width="17.140625" style="91" hidden="1" customWidth="1"/>
    <col min="6" max="6" width="16.28515625" style="91" hidden="1" customWidth="1"/>
    <col min="7" max="7" width="11.85546875" style="91" hidden="1" customWidth="1"/>
    <col min="8" max="8" width="20.42578125" style="91" hidden="1" customWidth="1"/>
    <col min="9" max="9" width="17.28515625" style="91" hidden="1" customWidth="1"/>
    <col min="10" max="10" width="20.28515625" style="91" hidden="1" customWidth="1"/>
    <col min="11" max="11" width="17.7109375" style="91" hidden="1" customWidth="1"/>
    <col min="12" max="12" width="12.140625" style="91" hidden="1" customWidth="1"/>
    <col min="13" max="13" width="17.140625" style="91" hidden="1" customWidth="1"/>
    <col min="14" max="14" width="21" style="91" hidden="1" customWidth="1"/>
    <col min="15" max="15" width="11.42578125" style="91" hidden="1" customWidth="1"/>
    <col min="16" max="16" width="15.140625" style="91" hidden="1" customWidth="1"/>
    <col min="17" max="17" width="17.28515625" style="91" hidden="1" customWidth="1"/>
    <col min="18" max="18" width="12" style="91" hidden="1" customWidth="1"/>
    <col min="19" max="19" width="13" style="91" hidden="1" customWidth="1"/>
    <col min="20" max="20" width="14" style="91" hidden="1" customWidth="1"/>
    <col min="21" max="25" width="13" style="91" hidden="1" customWidth="1"/>
    <col min="26" max="26" width="11.7109375" style="91" hidden="1" customWidth="1"/>
    <col min="27" max="33" width="11.28515625" style="91" hidden="1" customWidth="1"/>
    <col min="34" max="38" width="11.42578125" style="91" hidden="1" customWidth="1"/>
    <col min="39" max="39" width="12.28515625" style="91" hidden="1" customWidth="1"/>
    <col min="40" max="40" width="11.140625" style="377" hidden="1" customWidth="1"/>
    <col min="41" max="42" width="10.85546875" style="91" hidden="1" customWidth="1"/>
    <col min="43" max="44" width="10.85546875" style="91" customWidth="1"/>
    <col min="45" max="45" width="14.42578125" style="91" customWidth="1"/>
    <col min="46" max="46" width="16.140625" style="91" customWidth="1"/>
    <col min="47" max="47" width="19.140625" style="91" customWidth="1"/>
    <col min="48" max="51" width="10.85546875" style="91" customWidth="1"/>
    <col min="52" max="16384" width="10.85546875" style="91"/>
  </cols>
  <sheetData>
    <row r="2" spans="1:59" x14ac:dyDescent="0.25">
      <c r="E2" s="92" t="s">
        <v>187</v>
      </c>
    </row>
    <row r="3" spans="1:59" ht="17.100000000000001" customHeight="1" x14ac:dyDescent="0.25">
      <c r="E3" s="91">
        <f>COUNTIF(E7:E57,1)</f>
        <v>12</v>
      </c>
      <c r="Q3" s="394" t="s">
        <v>188</v>
      </c>
      <c r="R3" s="393"/>
      <c r="S3" s="393"/>
      <c r="T3" s="393"/>
      <c r="U3" s="393"/>
      <c r="V3" s="393"/>
      <c r="W3" s="393"/>
      <c r="X3" s="392" t="s">
        <v>2017</v>
      </c>
      <c r="Y3" s="392"/>
      <c r="Z3" s="392"/>
      <c r="AA3" s="392"/>
      <c r="AB3" s="392"/>
      <c r="AC3" s="392"/>
      <c r="AD3" s="392"/>
      <c r="AE3" s="392"/>
      <c r="AF3" s="392"/>
      <c r="AG3" s="392"/>
      <c r="AH3" s="392"/>
      <c r="AI3" s="392"/>
      <c r="AJ3" s="392"/>
      <c r="AK3" s="392"/>
      <c r="AL3" s="392"/>
      <c r="AM3" s="392"/>
      <c r="AN3" s="394" t="s">
        <v>189</v>
      </c>
      <c r="AO3" s="393"/>
      <c r="AP3" s="393"/>
      <c r="AV3" s="392" t="s">
        <v>197</v>
      </c>
      <c r="AW3" s="393"/>
      <c r="AX3" s="393"/>
    </row>
    <row r="4" spans="1:59" ht="32.1" customHeight="1" x14ac:dyDescent="0.25">
      <c r="B4" s="92" t="s">
        <v>190</v>
      </c>
      <c r="D4" s="92" t="s">
        <v>190</v>
      </c>
      <c r="E4" s="91" t="s">
        <v>191</v>
      </c>
      <c r="F4" s="91" t="s">
        <v>192</v>
      </c>
      <c r="G4" s="91" t="s">
        <v>192</v>
      </c>
      <c r="H4" s="91" t="s">
        <v>192</v>
      </c>
      <c r="I4" s="91" t="s">
        <v>193</v>
      </c>
      <c r="J4" s="91" t="s">
        <v>193</v>
      </c>
      <c r="K4" s="91" t="s">
        <v>193</v>
      </c>
      <c r="L4" s="91" t="s">
        <v>193</v>
      </c>
      <c r="M4" s="91" t="s">
        <v>193</v>
      </c>
      <c r="N4" s="91" t="s">
        <v>193</v>
      </c>
      <c r="O4" s="91" t="s">
        <v>194</v>
      </c>
      <c r="P4" s="91" t="s">
        <v>194</v>
      </c>
      <c r="Q4" s="91" t="s">
        <v>195</v>
      </c>
      <c r="R4" s="91" t="s">
        <v>195</v>
      </c>
      <c r="S4" s="91" t="s">
        <v>195</v>
      </c>
      <c r="T4" s="91" t="s">
        <v>195</v>
      </c>
      <c r="U4" s="91" t="s">
        <v>195</v>
      </c>
      <c r="V4" s="91" t="s">
        <v>195</v>
      </c>
      <c r="W4" s="91" t="s">
        <v>195</v>
      </c>
      <c r="X4" s="91" t="s">
        <v>195</v>
      </c>
      <c r="Y4" s="91" t="s">
        <v>195</v>
      </c>
      <c r="Z4" s="91" t="s">
        <v>195</v>
      </c>
      <c r="AA4" s="91" t="s">
        <v>195</v>
      </c>
      <c r="AB4" s="91" t="s">
        <v>195</v>
      </c>
      <c r="AC4" s="91" t="s">
        <v>195</v>
      </c>
      <c r="AD4" s="91" t="s">
        <v>195</v>
      </c>
      <c r="AE4" s="91" t="s">
        <v>195</v>
      </c>
      <c r="AF4" s="91" t="s">
        <v>195</v>
      </c>
      <c r="AG4" s="91" t="s">
        <v>195</v>
      </c>
      <c r="AH4" s="91" t="s">
        <v>195</v>
      </c>
      <c r="AI4" s="91" t="s">
        <v>195</v>
      </c>
      <c r="AJ4" s="91" t="s">
        <v>195</v>
      </c>
      <c r="AK4" s="91" t="s">
        <v>195</v>
      </c>
      <c r="AL4" s="91" t="s">
        <v>195</v>
      </c>
      <c r="AM4" s="91" t="s">
        <v>195</v>
      </c>
      <c r="AN4" s="377" t="s">
        <v>196</v>
      </c>
      <c r="AO4" s="91" t="s">
        <v>196</v>
      </c>
      <c r="AP4" s="91" t="s">
        <v>196</v>
      </c>
      <c r="AZ4" s="161" t="s">
        <v>2048</v>
      </c>
      <c r="BE4" s="391" t="s">
        <v>2043</v>
      </c>
      <c r="BF4" s="391"/>
      <c r="BG4" s="391"/>
    </row>
    <row r="5" spans="1:59" ht="63.95" customHeight="1" x14ac:dyDescent="0.25">
      <c r="A5" s="141"/>
      <c r="B5" s="92" t="s">
        <v>198</v>
      </c>
      <c r="C5" s="92" t="s">
        <v>199</v>
      </c>
      <c r="D5" s="92" t="s">
        <v>200</v>
      </c>
      <c r="E5" s="92" t="s">
        <v>201</v>
      </c>
      <c r="F5" s="92" t="s">
        <v>202</v>
      </c>
      <c r="G5" s="91" t="s">
        <v>203</v>
      </c>
      <c r="H5" s="92" t="s">
        <v>204</v>
      </c>
      <c r="I5" s="92" t="s">
        <v>205</v>
      </c>
      <c r="J5" s="91" t="s">
        <v>206</v>
      </c>
      <c r="K5" s="92" t="s">
        <v>207</v>
      </c>
      <c r="L5" s="91" t="s">
        <v>208</v>
      </c>
      <c r="M5" s="91" t="s">
        <v>209</v>
      </c>
      <c r="N5" s="91" t="s">
        <v>210</v>
      </c>
      <c r="O5" s="91" t="s">
        <v>211</v>
      </c>
      <c r="P5" s="91" t="s">
        <v>212</v>
      </c>
      <c r="Q5" s="91" t="s">
        <v>213</v>
      </c>
      <c r="R5" s="91" t="s">
        <v>214</v>
      </c>
      <c r="S5" s="91" t="s">
        <v>215</v>
      </c>
      <c r="T5" s="91" t="s">
        <v>216</v>
      </c>
      <c r="U5" s="91" t="s">
        <v>217</v>
      </c>
      <c r="V5" s="91" t="s">
        <v>218</v>
      </c>
      <c r="W5" s="91" t="s">
        <v>219</v>
      </c>
      <c r="X5" s="91" t="s">
        <v>220</v>
      </c>
      <c r="Y5" s="91" t="s">
        <v>221</v>
      </c>
      <c r="Z5" s="91" t="s">
        <v>222</v>
      </c>
      <c r="AA5" s="91" t="s">
        <v>223</v>
      </c>
      <c r="AB5" s="91" t="s">
        <v>224</v>
      </c>
      <c r="AC5" s="91" t="s">
        <v>225</v>
      </c>
      <c r="AD5" s="91" t="s">
        <v>226</v>
      </c>
      <c r="AE5" s="91" t="s">
        <v>227</v>
      </c>
      <c r="AF5" s="91" t="s">
        <v>228</v>
      </c>
      <c r="AG5" s="91" t="s">
        <v>229</v>
      </c>
      <c r="AH5" s="91" t="s">
        <v>230</v>
      </c>
      <c r="AI5" s="91" t="s">
        <v>231</v>
      </c>
      <c r="AJ5" s="91" t="s">
        <v>232</v>
      </c>
      <c r="AK5" s="91" t="s">
        <v>233</v>
      </c>
      <c r="AL5" s="91" t="s">
        <v>234</v>
      </c>
      <c r="AM5" s="91" t="s">
        <v>235</v>
      </c>
      <c r="AN5" s="377" t="s">
        <v>236</v>
      </c>
      <c r="AO5" s="91" t="s">
        <v>237</v>
      </c>
      <c r="AP5" s="91" t="s">
        <v>238</v>
      </c>
      <c r="AQ5" s="91" t="s">
        <v>2346</v>
      </c>
      <c r="AR5" s="91" t="s">
        <v>239</v>
      </c>
      <c r="AS5" s="91" t="s">
        <v>240</v>
      </c>
      <c r="AT5" s="91" t="s">
        <v>241</v>
      </c>
      <c r="AU5" s="91" t="s">
        <v>242</v>
      </c>
      <c r="AV5" s="142">
        <v>2020</v>
      </c>
      <c r="AW5" s="142">
        <v>2030</v>
      </c>
      <c r="AX5" s="142">
        <v>2050</v>
      </c>
      <c r="AY5" s="91" t="s">
        <v>243</v>
      </c>
      <c r="AZ5" s="91" t="s">
        <v>2016</v>
      </c>
      <c r="BE5" s="165" t="s">
        <v>236</v>
      </c>
      <c r="BF5" s="165" t="s">
        <v>237</v>
      </c>
      <c r="BG5" s="165" t="s">
        <v>238</v>
      </c>
    </row>
    <row r="6" spans="1:59" s="143" customFormat="1" ht="15.95" customHeight="1" x14ac:dyDescent="0.25">
      <c r="A6" s="143" t="str">
        <f>'Repeating Values'!C1</f>
        <v>Louisiana</v>
      </c>
      <c r="B6" s="143">
        <f>SUMIFS(B7:B57,$A7:$A57,$A$6)</f>
        <v>329</v>
      </c>
      <c r="C6" s="143">
        <f>SUMIFS(C7:C57,$A7:$A57,$A$6)</f>
        <v>4742900</v>
      </c>
      <c r="D6" s="143">
        <f>ROUND(SUMIFS(D7:D57,$A7:$A57,$A$6),2)</f>
        <v>6.94</v>
      </c>
      <c r="E6" s="143">
        <f t="shared" ref="E6:L6" si="0">SUMIFS(E7:E57,$A7:$A57,$A$6)</f>
        <v>0</v>
      </c>
      <c r="F6" s="143">
        <f t="shared" si="0"/>
        <v>0</v>
      </c>
      <c r="G6" s="143">
        <f t="shared" si="0"/>
        <v>0</v>
      </c>
      <c r="H6" s="143">
        <f t="shared" si="0"/>
        <v>0</v>
      </c>
      <c r="I6" s="143">
        <f t="shared" si="0"/>
        <v>11978785</v>
      </c>
      <c r="J6" s="143">
        <f t="shared" si="0"/>
        <v>0</v>
      </c>
      <c r="K6" s="143">
        <f t="shared" si="0"/>
        <v>17346437</v>
      </c>
      <c r="L6" s="143">
        <f t="shared" si="0"/>
        <v>0</v>
      </c>
      <c r="M6" s="143">
        <f>ROUND(SUMIFS(M7:M57,$A7:$A57,$A$6)*100,0)</f>
        <v>45</v>
      </c>
      <c r="N6" s="143">
        <f>ROUND(SUMIFS(N7:N57,$A7:$A57,$A$6)*100,0)</f>
        <v>0</v>
      </c>
      <c r="O6" s="143">
        <f t="shared" ref="O6:AM6" si="1">ROUND(SUMIFS(O7:O57,$A7:$A57,$A$6),0)</f>
        <v>4899</v>
      </c>
      <c r="P6" s="143">
        <f t="shared" si="1"/>
        <v>2343</v>
      </c>
      <c r="Q6" s="143">
        <f t="shared" si="1"/>
        <v>0</v>
      </c>
      <c r="R6" s="143">
        <f t="shared" si="1"/>
        <v>44</v>
      </c>
      <c r="S6" s="143">
        <f t="shared" si="1"/>
        <v>0</v>
      </c>
      <c r="T6" s="143">
        <f t="shared" si="1"/>
        <v>68</v>
      </c>
      <c r="U6" s="143">
        <f t="shared" si="1"/>
        <v>0</v>
      </c>
      <c r="V6" s="143">
        <f t="shared" si="1"/>
        <v>3207</v>
      </c>
      <c r="W6" s="143">
        <f t="shared" si="1"/>
        <v>0</v>
      </c>
      <c r="X6" s="143">
        <f t="shared" si="1"/>
        <v>2192</v>
      </c>
      <c r="Y6" s="143">
        <f t="shared" si="1"/>
        <v>6053</v>
      </c>
      <c r="Z6" s="143">
        <f t="shared" si="1"/>
        <v>2133</v>
      </c>
      <c r="AA6" s="143">
        <f t="shared" si="1"/>
        <v>192</v>
      </c>
      <c r="AB6" s="143">
        <f t="shared" si="1"/>
        <v>0</v>
      </c>
      <c r="AC6" s="143">
        <f t="shared" si="1"/>
        <v>1</v>
      </c>
      <c r="AD6" s="143">
        <f t="shared" si="1"/>
        <v>0</v>
      </c>
      <c r="AE6" s="143">
        <f t="shared" si="1"/>
        <v>11</v>
      </c>
      <c r="AF6" s="143">
        <f t="shared" si="1"/>
        <v>0</v>
      </c>
      <c r="AG6" s="143">
        <f t="shared" si="1"/>
        <v>855</v>
      </c>
      <c r="AH6" s="143">
        <f t="shared" si="1"/>
        <v>7231</v>
      </c>
      <c r="AI6" s="143">
        <f t="shared" si="1"/>
        <v>645</v>
      </c>
      <c r="AJ6" s="143">
        <f t="shared" si="1"/>
        <v>0</v>
      </c>
      <c r="AK6" s="143">
        <f t="shared" si="1"/>
        <v>0</v>
      </c>
      <c r="AL6" s="143">
        <f t="shared" si="1"/>
        <v>0</v>
      </c>
      <c r="AM6" s="143">
        <f t="shared" si="1"/>
        <v>0</v>
      </c>
      <c r="AN6" s="378">
        <f>ROUND(SUMIFS(AN7:AN57,$A7:$A57,$A$6),)</f>
        <v>19</v>
      </c>
      <c r="AO6" s="143">
        <f t="shared" ref="AO6:AP6" si="2">ROUND(SUMIFS(AO7:AO57,$A7:$A57,$A$6),)</f>
        <v>247</v>
      </c>
      <c r="AP6" s="143">
        <f t="shared" si="2"/>
        <v>16</v>
      </c>
      <c r="AQ6" s="143">
        <f>ROUND(SUMIFS(AQ7:AQ57,$A7:$A57,$A$6),0)</f>
        <v>74</v>
      </c>
      <c r="AR6" s="144">
        <f>SUMIFS(AR7:AR57,$A7:$A57,$A$6)</f>
        <v>0.53207956600361661</v>
      </c>
      <c r="AS6" s="143">
        <f>ROUND(SUMIFS(AS7:AS57,$A7:$A57,$A$6),0)</f>
        <v>1744</v>
      </c>
      <c r="AT6" s="143">
        <f>ROUND(SUMIFS(AT7:AT57,$A7:$A57,$A$6),0)</f>
        <v>2343</v>
      </c>
      <c r="AU6" s="143">
        <f>ROUND(SUMIFS(AU7:AU57,$A7:$A57,$A$6),0)</f>
        <v>7242</v>
      </c>
      <c r="AV6" s="143">
        <f>ROUND(SUMIFS(AV7:AV57,$A7:$A57,$A$6)*100,0)</f>
        <v>0</v>
      </c>
      <c r="AW6" s="143">
        <f>ROUND(SUMIFS(AW7:AW57,$A7:$A57,$A$6)*100,0)</f>
        <v>0</v>
      </c>
      <c r="AX6" s="143">
        <f>ROUND(SUMIFS(AX7:AX57,$A7:$A57,$A$6)*100,0)</f>
        <v>0</v>
      </c>
      <c r="AY6" s="143">
        <f>SUMIFS(AY7:AY57,$A7:$A57,$A$6)</f>
        <v>0</v>
      </c>
      <c r="AZ6" s="143">
        <f>SUMIFS(AZ7:AZ57,$A7:$A57,$A$6)</f>
        <v>2500</v>
      </c>
    </row>
    <row r="7" spans="1:59" ht="15.95" customHeight="1" x14ac:dyDescent="0.25">
      <c r="A7" s="131" t="s">
        <v>2</v>
      </c>
      <c r="B7" s="131">
        <v>417</v>
      </c>
      <c r="C7" s="128">
        <v>4911278</v>
      </c>
      <c r="D7" s="131">
        <f t="shared" ref="D7:D38" si="3">B7/(C7/100000)</f>
        <v>8.4906616974237661</v>
      </c>
      <c r="E7" s="131">
        <v>0</v>
      </c>
      <c r="F7" s="133">
        <v>0</v>
      </c>
      <c r="G7" s="132">
        <v>0</v>
      </c>
      <c r="H7" s="133">
        <v>0</v>
      </c>
      <c r="I7" s="131">
        <v>0</v>
      </c>
      <c r="J7" s="134">
        <v>44550279</v>
      </c>
      <c r="K7" s="134">
        <v>0</v>
      </c>
      <c r="L7" s="134">
        <v>44588032</v>
      </c>
      <c r="M7" s="134">
        <f t="shared" ref="M7:M14" si="4">IFERROR((K7/I7) - 1, 0)</f>
        <v>0</v>
      </c>
      <c r="N7" s="134">
        <f t="shared" ref="N7:N14" si="5">IFERROR((L7/J7) - 1,0)</f>
        <v>8.4742454699338055E-4</v>
      </c>
      <c r="O7" s="131">
        <v>6061.1739829932776</v>
      </c>
      <c r="P7" s="131">
        <v>2899.081702490837</v>
      </c>
      <c r="Q7" s="134">
        <v>1616.7</v>
      </c>
      <c r="R7" s="134">
        <v>0</v>
      </c>
      <c r="S7" s="134">
        <v>0</v>
      </c>
      <c r="T7" s="134">
        <v>114.10000000000001</v>
      </c>
      <c r="U7" s="134">
        <v>0</v>
      </c>
      <c r="V7" s="134">
        <v>3</v>
      </c>
      <c r="W7" s="134">
        <v>0</v>
      </c>
      <c r="X7" s="171">
        <v>5284.3</v>
      </c>
      <c r="Y7" s="171">
        <v>9663.4999999999982</v>
      </c>
      <c r="Z7" s="171">
        <v>5525.4</v>
      </c>
      <c r="AA7" s="171">
        <v>3291.8000000000015</v>
      </c>
      <c r="AB7" s="171">
        <v>0</v>
      </c>
      <c r="AC7" s="171">
        <v>194.09999999999997</v>
      </c>
      <c r="AD7" s="171">
        <v>0</v>
      </c>
      <c r="AE7" s="171">
        <v>6.4</v>
      </c>
      <c r="AF7" s="171">
        <v>0</v>
      </c>
      <c r="AG7" s="171">
        <v>42.600000000000009</v>
      </c>
      <c r="AH7" s="171">
        <v>4334.3000000000011</v>
      </c>
      <c r="AI7" s="171">
        <v>0</v>
      </c>
      <c r="AJ7" s="171">
        <v>0</v>
      </c>
      <c r="AK7" s="171">
        <v>0</v>
      </c>
      <c r="AL7" s="171">
        <v>0</v>
      </c>
      <c r="AM7" s="171">
        <v>0</v>
      </c>
      <c r="AN7" s="377">
        <v>1083.6473984034849</v>
      </c>
      <c r="AO7" s="91">
        <v>13805.502725605498</v>
      </c>
      <c r="AP7" s="91">
        <v>1</v>
      </c>
      <c r="AQ7" s="158">
        <v>121.65203946666666</v>
      </c>
      <c r="AR7" s="159">
        <v>0.70579705673649462</v>
      </c>
      <c r="AS7" s="145">
        <v>2157.9</v>
      </c>
      <c r="AT7" s="145">
        <v>2899.081702490837</v>
      </c>
      <c r="AU7" s="145">
        <v>8960.255685484115</v>
      </c>
      <c r="AV7" s="146">
        <v>0</v>
      </c>
      <c r="AW7" s="146">
        <v>0</v>
      </c>
      <c r="AX7" s="146">
        <v>0</v>
      </c>
      <c r="AY7" s="91">
        <v>0</v>
      </c>
      <c r="AZ7" s="91">
        <v>0</v>
      </c>
      <c r="BE7" s="165"/>
      <c r="BF7" s="165"/>
      <c r="BG7" s="165"/>
    </row>
    <row r="8" spans="1:59" ht="15.95" customHeight="1" x14ac:dyDescent="0.25">
      <c r="A8" s="131" t="s">
        <v>4</v>
      </c>
      <c r="B8" s="131">
        <v>45</v>
      </c>
      <c r="C8" s="128">
        <v>751328</v>
      </c>
      <c r="D8" s="131">
        <f t="shared" si="3"/>
        <v>5.9893947783125343</v>
      </c>
      <c r="E8" s="131">
        <v>0</v>
      </c>
      <c r="F8" s="133">
        <v>0</v>
      </c>
      <c r="G8" s="132">
        <v>0</v>
      </c>
      <c r="H8" s="133">
        <v>0</v>
      </c>
      <c r="I8" s="131">
        <v>0</v>
      </c>
      <c r="J8" s="134">
        <v>0</v>
      </c>
      <c r="K8" s="134">
        <v>0</v>
      </c>
      <c r="L8" s="134">
        <v>0</v>
      </c>
      <c r="M8" s="134">
        <f t="shared" si="4"/>
        <v>0</v>
      </c>
      <c r="N8" s="134">
        <f t="shared" si="5"/>
        <v>0</v>
      </c>
      <c r="O8" s="131">
        <v>75.838406571582794</v>
      </c>
      <c r="P8" s="131">
        <v>36.273787463391542</v>
      </c>
      <c r="Q8" s="134">
        <v>0</v>
      </c>
      <c r="R8" s="134">
        <v>0</v>
      </c>
      <c r="S8" s="134">
        <v>0</v>
      </c>
      <c r="T8" s="134">
        <v>0</v>
      </c>
      <c r="U8" s="134">
        <v>5</v>
      </c>
      <c r="V8" s="134">
        <v>0</v>
      </c>
      <c r="W8" s="134">
        <v>0</v>
      </c>
      <c r="X8" s="171">
        <v>47.800000000000004</v>
      </c>
      <c r="Y8" s="171">
        <v>477.20000000000005</v>
      </c>
      <c r="Z8" s="171">
        <v>0</v>
      </c>
      <c r="AA8" s="171">
        <v>425.4</v>
      </c>
      <c r="AB8" s="171">
        <v>61</v>
      </c>
      <c r="AC8" s="171">
        <v>0</v>
      </c>
      <c r="AD8" s="171">
        <v>0</v>
      </c>
      <c r="AE8" s="171">
        <v>0</v>
      </c>
      <c r="AF8" s="171">
        <v>0</v>
      </c>
      <c r="AG8" s="171">
        <v>694.69999999999891</v>
      </c>
      <c r="AH8" s="171">
        <v>785.19999999999993</v>
      </c>
      <c r="AI8" s="171">
        <v>75</v>
      </c>
      <c r="AJ8" s="171">
        <v>0</v>
      </c>
      <c r="AK8" s="171">
        <v>0</v>
      </c>
      <c r="AL8" s="171">
        <v>0</v>
      </c>
      <c r="AM8" s="171">
        <v>0</v>
      </c>
      <c r="AN8" s="377">
        <v>0</v>
      </c>
      <c r="AO8" s="91">
        <v>0</v>
      </c>
      <c r="AP8" s="91">
        <v>0</v>
      </c>
      <c r="AQ8" s="158">
        <v>0</v>
      </c>
      <c r="AR8" s="159">
        <v>0.35167224629119082</v>
      </c>
      <c r="AS8" s="91">
        <v>27</v>
      </c>
      <c r="AT8" s="91">
        <v>36.273787463391542</v>
      </c>
      <c r="AU8" s="91">
        <v>112.11219403497429</v>
      </c>
      <c r="AV8" s="146">
        <v>0</v>
      </c>
      <c r="AW8" s="146">
        <v>0</v>
      </c>
      <c r="AX8" s="146">
        <v>0</v>
      </c>
      <c r="AY8" s="91">
        <v>0</v>
      </c>
      <c r="AZ8" s="91">
        <v>0</v>
      </c>
      <c r="BE8" s="165"/>
      <c r="BF8" s="165"/>
      <c r="BG8" s="165"/>
    </row>
    <row r="9" spans="1:59" ht="15.95" customHeight="1" x14ac:dyDescent="0.25">
      <c r="A9" s="131" t="s">
        <v>7</v>
      </c>
      <c r="B9" s="131">
        <v>1683</v>
      </c>
      <c r="C9" s="128">
        <v>7268694</v>
      </c>
      <c r="D9" s="131">
        <f t="shared" si="3"/>
        <v>23.15409067983877</v>
      </c>
      <c r="E9" s="131">
        <v>0</v>
      </c>
      <c r="F9" s="133">
        <v>0.1</v>
      </c>
      <c r="G9" s="132">
        <v>0.15</v>
      </c>
      <c r="H9" s="133">
        <v>0.15</v>
      </c>
      <c r="I9" s="131">
        <v>87916</v>
      </c>
      <c r="J9" s="134">
        <v>36968920</v>
      </c>
      <c r="K9" s="134">
        <v>69643</v>
      </c>
      <c r="L9" s="134">
        <v>28978507</v>
      </c>
      <c r="M9" s="134">
        <f t="shared" si="4"/>
        <v>-0.20784612584739981</v>
      </c>
      <c r="N9" s="134">
        <f t="shared" si="5"/>
        <v>-0.21613866458636066</v>
      </c>
      <c r="O9" s="131">
        <v>1193.7526960341741</v>
      </c>
      <c r="P9" s="131">
        <v>570.97628414597796</v>
      </c>
      <c r="Q9" s="134">
        <v>1892</v>
      </c>
      <c r="R9" s="134">
        <v>0</v>
      </c>
      <c r="S9" s="134">
        <v>0</v>
      </c>
      <c r="T9" s="134">
        <v>0</v>
      </c>
      <c r="U9" s="134">
        <v>0</v>
      </c>
      <c r="V9" s="134">
        <v>220</v>
      </c>
      <c r="W9" s="134">
        <v>0</v>
      </c>
      <c r="X9" s="171">
        <v>3329</v>
      </c>
      <c r="Y9" s="171">
        <v>9886.0999999999985</v>
      </c>
      <c r="Z9" s="171">
        <v>3937</v>
      </c>
      <c r="AA9" s="171">
        <v>2720.9</v>
      </c>
      <c r="AB9" s="171">
        <v>267.3</v>
      </c>
      <c r="AC9" s="171">
        <v>1860.4999999999993</v>
      </c>
      <c r="AD9" s="171">
        <v>295.60000000000002</v>
      </c>
      <c r="AE9" s="171">
        <v>30.7</v>
      </c>
      <c r="AF9" s="171">
        <v>0</v>
      </c>
      <c r="AG9" s="171">
        <v>89</v>
      </c>
      <c r="AH9" s="171">
        <v>4079.6000000000013</v>
      </c>
      <c r="AI9" s="171">
        <v>0</v>
      </c>
      <c r="AJ9" s="171">
        <v>0</v>
      </c>
      <c r="AK9" s="171">
        <v>0</v>
      </c>
      <c r="AL9" s="171">
        <v>0</v>
      </c>
      <c r="AM9" s="171">
        <v>0</v>
      </c>
      <c r="AN9" s="377">
        <v>907.65806391110857</v>
      </c>
      <c r="AO9" s="91">
        <v>11563.425422054999</v>
      </c>
      <c r="AP9" s="91">
        <v>78.3</v>
      </c>
      <c r="AQ9" s="158">
        <v>68.319005066666662</v>
      </c>
      <c r="AR9" s="159">
        <v>0.25643741403026132</v>
      </c>
      <c r="AS9" s="91">
        <v>425</v>
      </c>
      <c r="AT9" s="91">
        <v>570.97628414597796</v>
      </c>
      <c r="AU9" s="91">
        <v>1764.7289801801519</v>
      </c>
      <c r="AV9" s="147">
        <v>0.1</v>
      </c>
      <c r="AW9" s="147">
        <v>0.15</v>
      </c>
      <c r="AX9" s="147">
        <v>0.15</v>
      </c>
      <c r="AY9" s="91">
        <v>0</v>
      </c>
      <c r="AZ9" s="91">
        <v>0</v>
      </c>
      <c r="BE9" s="165"/>
      <c r="BF9" s="165"/>
      <c r="BG9" s="165"/>
    </row>
    <row r="10" spans="1:59" ht="15.95" customHeight="1" x14ac:dyDescent="0.25">
      <c r="A10" s="131" t="s">
        <v>10</v>
      </c>
      <c r="B10" s="131">
        <v>328</v>
      </c>
      <c r="C10" s="128">
        <v>3038491</v>
      </c>
      <c r="D10" s="131">
        <f t="shared" si="3"/>
        <v>10.794832039983005</v>
      </c>
      <c r="E10" s="131">
        <v>0</v>
      </c>
      <c r="F10" s="133">
        <v>0</v>
      </c>
      <c r="G10" s="132">
        <v>0</v>
      </c>
      <c r="H10" s="133">
        <v>0</v>
      </c>
      <c r="I10" s="131">
        <v>0</v>
      </c>
      <c r="J10" s="134">
        <v>3387482</v>
      </c>
      <c r="K10" s="134">
        <v>0</v>
      </c>
      <c r="L10" s="134">
        <v>14164725</v>
      </c>
      <c r="M10" s="134">
        <f t="shared" si="4"/>
        <v>0</v>
      </c>
      <c r="N10" s="134">
        <f t="shared" si="5"/>
        <v>3.1814908536783371</v>
      </c>
      <c r="O10" s="131">
        <v>5120.6299985378027</v>
      </c>
      <c r="P10" s="131">
        <v>2449.2160719424592</v>
      </c>
      <c r="Q10" s="134">
        <v>0</v>
      </c>
      <c r="R10" s="134">
        <v>0</v>
      </c>
      <c r="S10" s="134">
        <v>0</v>
      </c>
      <c r="T10" s="134">
        <v>0</v>
      </c>
      <c r="U10" s="134">
        <v>0</v>
      </c>
      <c r="V10" s="134">
        <v>522</v>
      </c>
      <c r="W10" s="134">
        <v>0</v>
      </c>
      <c r="X10" s="171">
        <v>5163.3999999999996</v>
      </c>
      <c r="Y10" s="171">
        <v>4609.8</v>
      </c>
      <c r="Z10" s="171">
        <v>1817.8</v>
      </c>
      <c r="AA10" s="171">
        <v>1265.8</v>
      </c>
      <c r="AB10" s="171">
        <v>0</v>
      </c>
      <c r="AC10" s="171">
        <v>102.2</v>
      </c>
      <c r="AD10" s="171">
        <v>0</v>
      </c>
      <c r="AE10" s="171">
        <v>16.800000000000008</v>
      </c>
      <c r="AF10" s="171">
        <v>0</v>
      </c>
      <c r="AG10" s="171">
        <v>9</v>
      </c>
      <c r="AH10" s="171">
        <v>1493.6</v>
      </c>
      <c r="AI10" s="171">
        <v>0</v>
      </c>
      <c r="AJ10" s="171">
        <v>0</v>
      </c>
      <c r="AK10" s="171">
        <v>0</v>
      </c>
      <c r="AL10" s="171">
        <v>0</v>
      </c>
      <c r="AM10" s="171">
        <v>0</v>
      </c>
      <c r="AN10" s="377">
        <v>443.26332163270365</v>
      </c>
      <c r="AO10" s="91">
        <v>5647.1071715549997</v>
      </c>
      <c r="AP10" s="91">
        <v>0</v>
      </c>
      <c r="AQ10" s="158">
        <v>106.98980336666666</v>
      </c>
      <c r="AR10" s="159">
        <v>0.56316247785484796</v>
      </c>
      <c r="AS10" s="91">
        <v>1823.047400528146</v>
      </c>
      <c r="AT10" s="91">
        <v>2449.2160719424592</v>
      </c>
      <c r="AU10" s="91">
        <v>7569.8460704802619</v>
      </c>
      <c r="AV10" s="146">
        <v>0</v>
      </c>
      <c r="AW10" s="146">
        <v>0</v>
      </c>
      <c r="AX10" s="146">
        <v>0</v>
      </c>
      <c r="AY10" s="91">
        <v>0</v>
      </c>
      <c r="AZ10" s="91">
        <v>0</v>
      </c>
      <c r="BE10" s="165"/>
      <c r="BF10" s="165"/>
      <c r="BG10" s="165"/>
    </row>
    <row r="11" spans="1:59" ht="15.95" customHeight="1" x14ac:dyDescent="0.25">
      <c r="A11" s="131" t="s">
        <v>13</v>
      </c>
      <c r="B11" s="135">
        <v>30177</v>
      </c>
      <c r="C11" s="128">
        <v>40438640</v>
      </c>
      <c r="D11" s="131">
        <f t="shared" si="3"/>
        <v>74.624171337117176</v>
      </c>
      <c r="E11" s="131">
        <v>1</v>
      </c>
      <c r="F11" s="133">
        <v>0.28130573881594434</v>
      </c>
      <c r="G11" s="132">
        <v>0.51146497966535331</v>
      </c>
      <c r="H11" s="133">
        <v>0.85244163277558882</v>
      </c>
      <c r="I11" s="131">
        <v>94891488</v>
      </c>
      <c r="J11" s="134">
        <v>674638</v>
      </c>
      <c r="K11" s="134">
        <v>92991226</v>
      </c>
      <c r="L11" s="134">
        <v>5606943</v>
      </c>
      <c r="M11" s="134">
        <f t="shared" si="4"/>
        <v>-2.0025631803771482E-2</v>
      </c>
      <c r="N11" s="134">
        <f t="shared" si="5"/>
        <v>7.3110394018718186</v>
      </c>
      <c r="O11" s="131">
        <v>5919.3280744056883</v>
      </c>
      <c r="P11" s="131">
        <v>2831.236285198197</v>
      </c>
      <c r="Q11" s="134">
        <v>0</v>
      </c>
      <c r="R11" s="134">
        <v>753</v>
      </c>
      <c r="S11" s="134">
        <v>2240</v>
      </c>
      <c r="T11" s="134">
        <v>6.1999999999999993</v>
      </c>
      <c r="U11" s="134">
        <v>0</v>
      </c>
      <c r="V11" s="134">
        <v>4571.7</v>
      </c>
      <c r="W11" s="134">
        <v>0</v>
      </c>
      <c r="X11" s="171">
        <v>0</v>
      </c>
      <c r="Y11" s="171">
        <v>18862.7</v>
      </c>
      <c r="Z11" s="171">
        <v>2240</v>
      </c>
      <c r="AA11" s="171">
        <v>10216.399999999996</v>
      </c>
      <c r="AB11" s="171">
        <v>6135.9000000000005</v>
      </c>
      <c r="AC11" s="171">
        <v>11262.700000000003</v>
      </c>
      <c r="AD11" s="171">
        <v>1284</v>
      </c>
      <c r="AE11" s="171">
        <v>822.69999999999959</v>
      </c>
      <c r="AF11" s="171">
        <v>1836.1999999999996</v>
      </c>
      <c r="AG11" s="171">
        <v>291.29999999999995</v>
      </c>
      <c r="AH11" s="171">
        <v>15301.099999999993</v>
      </c>
      <c r="AI11" s="171">
        <v>0</v>
      </c>
      <c r="AJ11" s="171">
        <v>0</v>
      </c>
      <c r="AK11" s="171">
        <v>0</v>
      </c>
      <c r="AL11" s="171">
        <v>0</v>
      </c>
      <c r="AM11" s="171">
        <v>47.9</v>
      </c>
      <c r="AN11" s="377">
        <v>2573.9390787312468</v>
      </c>
      <c r="AO11" s="91">
        <v>32791.591637020494</v>
      </c>
      <c r="AP11" s="91">
        <v>444.98</v>
      </c>
      <c r="AQ11" s="158">
        <v>226.07316839999999</v>
      </c>
      <c r="AR11" s="159">
        <v>0.32716476594549587</v>
      </c>
      <c r="AS11" s="91">
        <v>2107.4</v>
      </c>
      <c r="AT11" s="91">
        <v>2831.236285198197</v>
      </c>
      <c r="AU11" s="91">
        <v>8750.5643596038863</v>
      </c>
      <c r="AV11" s="146">
        <v>0.29025288971966112</v>
      </c>
      <c r="AW11" s="146">
        <v>0.52773252676302018</v>
      </c>
      <c r="AX11" s="146">
        <v>0.87955421127170041</v>
      </c>
      <c r="AY11" s="91">
        <v>1</v>
      </c>
      <c r="AZ11" s="91">
        <v>2500</v>
      </c>
      <c r="BE11" s="165"/>
      <c r="BF11" s="165"/>
      <c r="BG11" s="165"/>
    </row>
    <row r="12" spans="1:59" ht="15.95" customHeight="1" x14ac:dyDescent="0.25">
      <c r="A12" s="131" t="s">
        <v>16</v>
      </c>
      <c r="B12" s="131">
        <v>2869</v>
      </c>
      <c r="C12" s="128">
        <v>5843359</v>
      </c>
      <c r="D12" s="131">
        <f t="shared" si="3"/>
        <v>49.098472299922015</v>
      </c>
      <c r="E12" s="131">
        <v>1</v>
      </c>
      <c r="F12" s="133">
        <v>0.23302714321017656</v>
      </c>
      <c r="G12" s="132">
        <v>0.32751926654502933</v>
      </c>
      <c r="H12" s="133">
        <v>0.51650351321473431</v>
      </c>
      <c r="I12" s="131">
        <v>2807326</v>
      </c>
      <c r="J12" s="134">
        <v>3200</v>
      </c>
      <c r="K12" s="134">
        <v>4361674</v>
      </c>
      <c r="L12" s="134">
        <v>135</v>
      </c>
      <c r="M12" s="134">
        <f t="shared" si="4"/>
        <v>0.55367563296888211</v>
      </c>
      <c r="N12" s="134">
        <f t="shared" si="5"/>
        <v>-0.95781249999999996</v>
      </c>
      <c r="O12" s="131">
        <v>1403.5722875488859</v>
      </c>
      <c r="P12" s="131">
        <v>671.33376279469462</v>
      </c>
      <c r="Q12" s="134">
        <v>3182</v>
      </c>
      <c r="R12" s="134">
        <v>0</v>
      </c>
      <c r="S12" s="134">
        <v>0</v>
      </c>
      <c r="T12" s="134">
        <v>0</v>
      </c>
      <c r="U12" s="134">
        <v>1.5</v>
      </c>
      <c r="V12" s="134">
        <v>482</v>
      </c>
      <c r="W12" s="134">
        <v>0</v>
      </c>
      <c r="X12" s="171">
        <v>4337</v>
      </c>
      <c r="Y12" s="171">
        <v>3218.5</v>
      </c>
      <c r="Z12" s="171">
        <v>0</v>
      </c>
      <c r="AA12" s="171">
        <v>680.29999999999961</v>
      </c>
      <c r="AB12" s="171">
        <v>3750.2999999999997</v>
      </c>
      <c r="AC12" s="171">
        <v>591.00000000000011</v>
      </c>
      <c r="AD12" s="171">
        <v>0</v>
      </c>
      <c r="AE12" s="171">
        <v>28.700000000000003</v>
      </c>
      <c r="AF12" s="171">
        <v>0</v>
      </c>
      <c r="AG12" s="171">
        <v>163.99999999999997</v>
      </c>
      <c r="AH12" s="171">
        <v>3171.7999999999993</v>
      </c>
      <c r="AI12" s="171">
        <v>0</v>
      </c>
      <c r="AJ12" s="171">
        <v>0</v>
      </c>
      <c r="AK12" s="171">
        <v>0</v>
      </c>
      <c r="AL12" s="171">
        <v>0</v>
      </c>
      <c r="AM12" s="171">
        <v>0</v>
      </c>
      <c r="AN12" s="377">
        <v>643.47705492620048</v>
      </c>
      <c r="AO12" s="91">
        <v>8197.7996244314982</v>
      </c>
      <c r="AP12" s="91">
        <v>1</v>
      </c>
      <c r="AQ12" s="158">
        <v>219.49468506666665</v>
      </c>
      <c r="AR12" s="159">
        <v>0.34428849256003979</v>
      </c>
      <c r="AS12" s="91">
        <v>499.7</v>
      </c>
      <c r="AT12" s="91">
        <v>671.33376279469462</v>
      </c>
      <c r="AU12" s="91">
        <v>2074.9060503435808</v>
      </c>
      <c r="AV12" s="148">
        <v>0.2349729033434573</v>
      </c>
      <c r="AW12" s="146">
        <v>0.33122435107308512</v>
      </c>
      <c r="AX12" s="147">
        <v>0.52372724653233993</v>
      </c>
      <c r="AY12" s="91">
        <v>1</v>
      </c>
      <c r="AZ12" s="91">
        <v>2400</v>
      </c>
      <c r="BE12" s="165"/>
      <c r="BF12" s="165"/>
      <c r="BG12" s="165"/>
    </row>
    <row r="13" spans="1:59" ht="15.95" customHeight="1" x14ac:dyDescent="0.25">
      <c r="A13" s="131" t="s">
        <v>18</v>
      </c>
      <c r="B13" s="131">
        <v>1110</v>
      </c>
      <c r="C13" s="128">
        <v>3593542</v>
      </c>
      <c r="D13" s="131">
        <f t="shared" si="3"/>
        <v>30.888744308540154</v>
      </c>
      <c r="E13" s="131">
        <v>1</v>
      </c>
      <c r="F13" s="133">
        <v>0.28999999999999998</v>
      </c>
      <c r="G13" s="132">
        <v>0.48</v>
      </c>
      <c r="H13" s="133">
        <v>0.28999999999999998</v>
      </c>
      <c r="I13" s="131">
        <v>3587296</v>
      </c>
      <c r="J13" s="134">
        <v>171332</v>
      </c>
      <c r="K13" s="134">
        <v>530358</v>
      </c>
      <c r="L13" s="134">
        <v>8496463</v>
      </c>
      <c r="M13" s="134">
        <f t="shared" si="4"/>
        <v>-0.85215661043861446</v>
      </c>
      <c r="N13" s="134">
        <f t="shared" si="5"/>
        <v>48.590636892115889</v>
      </c>
      <c r="O13" s="131">
        <v>237.9078902449283</v>
      </c>
      <c r="P13" s="131">
        <v>113.792214746269</v>
      </c>
      <c r="Q13" s="134">
        <v>383.4</v>
      </c>
      <c r="R13" s="134">
        <v>0</v>
      </c>
      <c r="S13" s="134">
        <v>0</v>
      </c>
      <c r="T13" s="134">
        <v>0</v>
      </c>
      <c r="U13" s="134">
        <v>0</v>
      </c>
      <c r="V13" s="134">
        <v>0</v>
      </c>
      <c r="W13" s="134">
        <v>0</v>
      </c>
      <c r="X13" s="171">
        <v>383.4</v>
      </c>
      <c r="Y13" s="171">
        <v>3918.4</v>
      </c>
      <c r="Z13" s="171">
        <v>2073.1</v>
      </c>
      <c r="AA13" s="171">
        <v>119.39999999999998</v>
      </c>
      <c r="AB13" s="171">
        <v>1</v>
      </c>
      <c r="AC13" s="171">
        <v>132.29999999999998</v>
      </c>
      <c r="AD13" s="171">
        <v>0</v>
      </c>
      <c r="AE13" s="171">
        <v>39.9</v>
      </c>
      <c r="AF13" s="171">
        <v>0</v>
      </c>
      <c r="AG13" s="171">
        <v>1051.5999999999999</v>
      </c>
      <c r="AH13" s="171">
        <v>1287.6999999999998</v>
      </c>
      <c r="AI13" s="171">
        <v>0</v>
      </c>
      <c r="AJ13" s="171">
        <v>0</v>
      </c>
      <c r="AK13" s="171">
        <v>0</v>
      </c>
      <c r="AL13" s="171">
        <v>0</v>
      </c>
      <c r="AM13" s="171">
        <v>160</v>
      </c>
      <c r="AN13" s="377">
        <v>82.643363333980716</v>
      </c>
      <c r="AO13" s="91">
        <v>1052.8638553845001</v>
      </c>
      <c r="AP13" s="91">
        <v>1.6</v>
      </c>
      <c r="AQ13" s="158">
        <v>3.4673275866666668</v>
      </c>
      <c r="AR13" s="159">
        <v>0.55243626976444016</v>
      </c>
      <c r="AS13" s="91">
        <v>84.7</v>
      </c>
      <c r="AT13" s="91">
        <v>113.792214746269</v>
      </c>
      <c r="AU13" s="91">
        <v>351.70010499119729</v>
      </c>
      <c r="AV13" s="147">
        <v>0.28999999999999998</v>
      </c>
      <c r="AW13" s="147">
        <v>0.48</v>
      </c>
      <c r="AX13" s="146">
        <v>0.28999999999999998</v>
      </c>
      <c r="AY13" s="91">
        <v>0</v>
      </c>
      <c r="AZ13" s="91">
        <v>1000</v>
      </c>
      <c r="BE13" s="165"/>
      <c r="BF13" s="165"/>
      <c r="BG13" s="165"/>
    </row>
    <row r="14" spans="1:59" ht="15.95" customHeight="1" x14ac:dyDescent="0.25">
      <c r="A14" s="131" t="s">
        <v>21</v>
      </c>
      <c r="B14" s="131">
        <v>192</v>
      </c>
      <c r="C14" s="128">
        <v>987393</v>
      </c>
      <c r="D14" s="131">
        <f t="shared" si="3"/>
        <v>19.445144942287417</v>
      </c>
      <c r="E14" s="131">
        <v>0</v>
      </c>
      <c r="F14" s="133">
        <v>0.2</v>
      </c>
      <c r="G14" s="132">
        <v>0.25</v>
      </c>
      <c r="H14" s="133">
        <v>0.25</v>
      </c>
      <c r="I14" s="131">
        <v>5877137</v>
      </c>
      <c r="J14" s="134">
        <v>0</v>
      </c>
      <c r="K14" s="134">
        <v>6925928</v>
      </c>
      <c r="L14" s="134" t="s">
        <v>244</v>
      </c>
      <c r="M14" s="134">
        <f t="shared" si="4"/>
        <v>0.17845270579875883</v>
      </c>
      <c r="N14" s="134">
        <f t="shared" si="5"/>
        <v>0</v>
      </c>
      <c r="O14" s="131">
        <v>387.61852247697868</v>
      </c>
      <c r="P14" s="131">
        <v>185.39935814622339</v>
      </c>
      <c r="Q14" s="134">
        <v>0</v>
      </c>
      <c r="R14" s="134">
        <v>0</v>
      </c>
      <c r="S14" s="134">
        <v>0</v>
      </c>
      <c r="T14" s="134">
        <v>0</v>
      </c>
      <c r="U14" s="134">
        <v>0</v>
      </c>
      <c r="V14" s="134">
        <v>103.1</v>
      </c>
      <c r="W14" s="134">
        <v>0</v>
      </c>
      <c r="X14" s="171">
        <v>410</v>
      </c>
      <c r="Y14" s="171">
        <v>1504</v>
      </c>
      <c r="Z14" s="171">
        <v>0</v>
      </c>
      <c r="AA14" s="171">
        <v>0</v>
      </c>
      <c r="AB14" s="171">
        <v>0</v>
      </c>
      <c r="AC14" s="171">
        <v>36.199999999999996</v>
      </c>
      <c r="AD14" s="171">
        <v>0</v>
      </c>
      <c r="AE14" s="171">
        <v>10</v>
      </c>
      <c r="AF14" s="171">
        <v>0</v>
      </c>
      <c r="AG14" s="171">
        <v>158.5</v>
      </c>
      <c r="AH14" s="171">
        <v>955.1</v>
      </c>
      <c r="AI14" s="171">
        <v>0</v>
      </c>
      <c r="AJ14" s="171">
        <v>0</v>
      </c>
      <c r="AK14" s="171">
        <v>0</v>
      </c>
      <c r="AL14" s="171">
        <v>0</v>
      </c>
      <c r="AM14" s="171">
        <v>0</v>
      </c>
      <c r="AN14" s="377">
        <v>155.21025775699076</v>
      </c>
      <c r="AO14" s="91">
        <v>1977.3550323314994</v>
      </c>
      <c r="AP14" s="91">
        <v>0</v>
      </c>
      <c r="AQ14" s="158">
        <v>3.0084827456666665</v>
      </c>
      <c r="AR14" s="159">
        <v>0.27265437048917401</v>
      </c>
      <c r="AS14" s="91">
        <v>289.557135946171</v>
      </c>
      <c r="AT14" s="91">
        <v>389.01237065999169</v>
      </c>
      <c r="AU14" s="91">
        <v>1202.329104052169</v>
      </c>
      <c r="AV14" s="147">
        <v>0.2</v>
      </c>
      <c r="AW14" s="146">
        <v>0.25</v>
      </c>
      <c r="AX14" s="146">
        <v>0.25</v>
      </c>
      <c r="AY14" s="91">
        <v>0</v>
      </c>
      <c r="AZ14" s="91">
        <v>2500</v>
      </c>
      <c r="BE14" s="165"/>
      <c r="BF14" s="165"/>
      <c r="BG14" s="165"/>
    </row>
    <row r="15" spans="1:59" s="140" customFormat="1" ht="15.95" customHeight="1" x14ac:dyDescent="0.25">
      <c r="A15" s="136" t="s">
        <v>245</v>
      </c>
      <c r="B15" s="136">
        <v>605</v>
      </c>
      <c r="C15" s="130">
        <v>732552</v>
      </c>
      <c r="D15" s="136">
        <f t="shared" si="3"/>
        <v>82.587993753344477</v>
      </c>
      <c r="E15" s="136">
        <v>0</v>
      </c>
      <c r="F15" s="138">
        <v>0.2</v>
      </c>
      <c r="G15" s="137">
        <v>0.87</v>
      </c>
      <c r="H15" s="138">
        <v>1</v>
      </c>
      <c r="I15" s="139" t="s">
        <v>246</v>
      </c>
      <c r="J15" s="139" t="s">
        <v>246</v>
      </c>
      <c r="K15" s="139" t="s">
        <v>246</v>
      </c>
      <c r="L15" s="139" t="s">
        <v>246</v>
      </c>
      <c r="M15" s="139" t="s">
        <v>246</v>
      </c>
      <c r="N15" s="139" t="s">
        <v>246</v>
      </c>
      <c r="O15" s="139" t="s">
        <v>246</v>
      </c>
      <c r="P15" s="139" t="s">
        <v>246</v>
      </c>
      <c r="Q15" s="139"/>
      <c r="R15" s="139"/>
      <c r="S15" s="139"/>
      <c r="T15" s="139"/>
      <c r="U15" s="139"/>
      <c r="V15" s="139"/>
      <c r="W15" s="139"/>
      <c r="X15" s="172">
        <v>0</v>
      </c>
      <c r="Y15" s="172">
        <v>0</v>
      </c>
      <c r="Z15" s="172">
        <v>0</v>
      </c>
      <c r="AA15" s="172">
        <v>0</v>
      </c>
      <c r="AB15" s="172">
        <v>0</v>
      </c>
      <c r="AC15" s="172">
        <v>6.9</v>
      </c>
      <c r="AD15" s="172">
        <v>0</v>
      </c>
      <c r="AE15" s="172">
        <v>0</v>
      </c>
      <c r="AF15" s="172">
        <v>0</v>
      </c>
      <c r="AG15" s="172">
        <v>0</v>
      </c>
      <c r="AH15" s="172">
        <v>0</v>
      </c>
      <c r="AI15" s="172">
        <v>0</v>
      </c>
      <c r="AJ15" s="172">
        <v>0</v>
      </c>
      <c r="AK15" s="172">
        <v>0</v>
      </c>
      <c r="AL15" s="172">
        <v>0</v>
      </c>
      <c r="AM15" s="172">
        <v>0</v>
      </c>
      <c r="AN15" s="379">
        <v>1896.649367609471</v>
      </c>
      <c r="AO15" s="140">
        <v>24163.023925150497</v>
      </c>
      <c r="AP15" s="140">
        <v>14</v>
      </c>
      <c r="AQ15" s="140">
        <v>0</v>
      </c>
      <c r="AV15" s="149">
        <v>0.2</v>
      </c>
      <c r="AW15" s="149">
        <v>0.87</v>
      </c>
      <c r="AX15" s="149">
        <v>1</v>
      </c>
    </row>
    <row r="16" spans="1:59" ht="15.95" customHeight="1" x14ac:dyDescent="0.25">
      <c r="A16" s="131" t="s">
        <v>24</v>
      </c>
      <c r="B16" s="131">
        <v>4804</v>
      </c>
      <c r="C16" s="128">
        <v>21877257</v>
      </c>
      <c r="D16" s="131">
        <f t="shared" si="3"/>
        <v>21.958877202932708</v>
      </c>
      <c r="E16" s="131">
        <v>0</v>
      </c>
      <c r="F16" s="133">
        <v>7.5372824201104189E-3</v>
      </c>
      <c r="G16" s="132">
        <v>7.5372824201104189E-3</v>
      </c>
      <c r="H16" s="133">
        <v>7.5372824201104189E-3</v>
      </c>
      <c r="I16" s="131">
        <v>28820791</v>
      </c>
      <c r="J16" s="134">
        <v>0</v>
      </c>
      <c r="K16" s="134">
        <v>13061875</v>
      </c>
      <c r="L16" s="134">
        <v>0</v>
      </c>
      <c r="M16" s="134">
        <f t="shared" ref="M16:M57" si="6">IFERROR((K16/I16) - 1, 0)</f>
        <v>-0.54678985042429962</v>
      </c>
      <c r="N16" s="134">
        <f t="shared" ref="N16:N57" si="7">IFERROR((L16/J16) - 1,0)</f>
        <v>0</v>
      </c>
      <c r="O16" s="131">
        <v>9723.8881374134253</v>
      </c>
      <c r="P16" s="131">
        <v>4650.9712896116725</v>
      </c>
      <c r="Q16" s="134">
        <v>715</v>
      </c>
      <c r="R16" s="134">
        <v>157</v>
      </c>
      <c r="S16" s="134">
        <v>0</v>
      </c>
      <c r="T16" s="134">
        <v>47.1</v>
      </c>
      <c r="U16" s="134">
        <v>1644.4</v>
      </c>
      <c r="V16" s="134">
        <v>1032</v>
      </c>
      <c r="W16" s="134">
        <v>0</v>
      </c>
      <c r="X16" s="171">
        <v>7782</v>
      </c>
      <c r="Y16" s="171">
        <v>31717.19999999999</v>
      </c>
      <c r="Z16" s="171">
        <v>3626</v>
      </c>
      <c r="AA16" s="171">
        <v>43.5</v>
      </c>
      <c r="AB16" s="171">
        <v>0</v>
      </c>
      <c r="AC16" s="171">
        <v>2134.6</v>
      </c>
      <c r="AD16" s="171">
        <v>0</v>
      </c>
      <c r="AE16" s="171">
        <v>291.8000000000003</v>
      </c>
      <c r="AF16" s="171">
        <v>0</v>
      </c>
      <c r="AG16" s="171">
        <v>3296.6</v>
      </c>
      <c r="AH16" s="171">
        <v>10128.199999999999</v>
      </c>
      <c r="AI16" s="171">
        <v>0</v>
      </c>
      <c r="AJ16" s="171">
        <v>0</v>
      </c>
      <c r="AK16" s="171">
        <v>0</v>
      </c>
      <c r="AL16" s="171">
        <v>0</v>
      </c>
      <c r="AM16" s="171">
        <v>482.2</v>
      </c>
      <c r="AN16" s="377">
        <v>1556.1825007261668</v>
      </c>
      <c r="AO16" s="91">
        <v>19825.527922612499</v>
      </c>
      <c r="AP16" s="91">
        <v>1</v>
      </c>
      <c r="AQ16" s="158">
        <v>99.253471433333345</v>
      </c>
      <c r="AR16" s="159">
        <v>0.50689464975179266</v>
      </c>
      <c r="AS16" s="91">
        <v>3461.9</v>
      </c>
      <c r="AT16" s="91">
        <v>4650.9712896116725</v>
      </c>
      <c r="AU16" s="91">
        <v>14374.8594270251</v>
      </c>
      <c r="AV16" s="146">
        <v>7.624062566612755E-3</v>
      </c>
      <c r="AW16" s="146">
        <v>7.624062566612755E-3</v>
      </c>
      <c r="AX16" s="146">
        <v>7.624062566612755E-3</v>
      </c>
      <c r="AY16" s="91">
        <v>0</v>
      </c>
      <c r="AZ16" s="91">
        <v>0</v>
      </c>
      <c r="BE16" s="165"/>
      <c r="BF16" s="165"/>
      <c r="BG16" s="165"/>
    </row>
    <row r="17" spans="1:59" ht="15.95" customHeight="1" x14ac:dyDescent="0.25">
      <c r="A17" s="131" t="s">
        <v>27</v>
      </c>
      <c r="B17" s="131">
        <v>3450</v>
      </c>
      <c r="C17" s="128">
        <v>10725351</v>
      </c>
      <c r="D17" s="131">
        <f t="shared" si="3"/>
        <v>32.166779436868779</v>
      </c>
      <c r="E17" s="131">
        <v>0</v>
      </c>
      <c r="F17" s="133">
        <v>0</v>
      </c>
      <c r="G17" s="132">
        <v>0</v>
      </c>
      <c r="H17" s="133">
        <v>0</v>
      </c>
      <c r="I17" s="131">
        <v>14025574</v>
      </c>
      <c r="J17" s="134">
        <v>0</v>
      </c>
      <c r="K17" s="134">
        <v>23887860</v>
      </c>
      <c r="L17" s="134">
        <v>0</v>
      </c>
      <c r="M17" s="134">
        <f t="shared" si="6"/>
        <v>0.70316451932733726</v>
      </c>
      <c r="N17" s="134">
        <f t="shared" si="7"/>
        <v>0</v>
      </c>
      <c r="O17" s="131">
        <v>2170.9446088583832</v>
      </c>
      <c r="P17" s="131">
        <v>1038.3707529798271</v>
      </c>
      <c r="Q17" s="134">
        <v>982.5</v>
      </c>
      <c r="R17" s="134">
        <v>0</v>
      </c>
      <c r="S17" s="134">
        <v>0</v>
      </c>
      <c r="T17" s="134">
        <v>0</v>
      </c>
      <c r="U17" s="134">
        <v>0</v>
      </c>
      <c r="V17" s="134">
        <v>0</v>
      </c>
      <c r="W17" s="134">
        <v>0</v>
      </c>
      <c r="X17" s="171">
        <v>8416</v>
      </c>
      <c r="Y17" s="171">
        <v>8009.5000000000018</v>
      </c>
      <c r="Z17" s="171">
        <v>4061</v>
      </c>
      <c r="AA17" s="171">
        <v>2025.8999999999996</v>
      </c>
      <c r="AB17" s="171">
        <v>0</v>
      </c>
      <c r="AC17" s="171">
        <v>1510.2000000000003</v>
      </c>
      <c r="AD17" s="171">
        <v>0</v>
      </c>
      <c r="AE17" s="171">
        <v>288.70000000000027</v>
      </c>
      <c r="AF17" s="171">
        <v>0</v>
      </c>
      <c r="AG17" s="171">
        <v>852.2</v>
      </c>
      <c r="AH17" s="171">
        <v>8439.3000000000029</v>
      </c>
      <c r="AI17" s="171">
        <v>0</v>
      </c>
      <c r="AJ17" s="171">
        <v>0</v>
      </c>
      <c r="AK17" s="171">
        <v>0</v>
      </c>
      <c r="AL17" s="171">
        <v>0</v>
      </c>
      <c r="AM17" s="171">
        <v>0</v>
      </c>
      <c r="AN17" s="377">
        <v>0</v>
      </c>
      <c r="AO17" s="91">
        <v>0</v>
      </c>
      <c r="AP17" s="91">
        <v>0</v>
      </c>
      <c r="AQ17" s="158">
        <v>122.03566690000001</v>
      </c>
      <c r="AR17" s="159">
        <v>0.67287891548262657</v>
      </c>
      <c r="AS17" s="91">
        <v>772.9</v>
      </c>
      <c r="AT17" s="91">
        <v>1038.3707529798271</v>
      </c>
      <c r="AU17" s="91">
        <v>3209.3153618382098</v>
      </c>
      <c r="AV17" s="146">
        <v>0</v>
      </c>
      <c r="AW17" s="146">
        <v>0</v>
      </c>
      <c r="AX17" s="146">
        <v>0</v>
      </c>
      <c r="AY17" s="91">
        <v>0</v>
      </c>
      <c r="AZ17" s="91">
        <v>0</v>
      </c>
      <c r="BE17" s="165"/>
      <c r="BF17" s="165"/>
      <c r="BG17" s="165"/>
    </row>
    <row r="18" spans="1:59" ht="15.95" customHeight="1" x14ac:dyDescent="0.25">
      <c r="A18" s="131" t="s">
        <v>29</v>
      </c>
      <c r="B18" s="131">
        <v>709</v>
      </c>
      <c r="C18" s="128">
        <v>1453902</v>
      </c>
      <c r="D18" s="131">
        <f t="shared" si="3"/>
        <v>48.765322559567288</v>
      </c>
      <c r="E18" s="131">
        <v>0</v>
      </c>
      <c r="F18" s="133">
        <v>0.3</v>
      </c>
      <c r="G18" s="132">
        <v>0.4</v>
      </c>
      <c r="H18" s="133">
        <v>1</v>
      </c>
      <c r="I18" s="131">
        <v>0</v>
      </c>
      <c r="J18" s="134">
        <v>0</v>
      </c>
      <c r="K18" s="134">
        <v>0</v>
      </c>
      <c r="L18" s="134">
        <v>0</v>
      </c>
      <c r="M18" s="134">
        <f t="shared" si="6"/>
        <v>0</v>
      </c>
      <c r="N18" s="134">
        <f t="shared" si="7"/>
        <v>0</v>
      </c>
      <c r="O18" s="131">
        <v>96.623747631942535</v>
      </c>
      <c r="P18" s="131">
        <v>46.21549217558033</v>
      </c>
      <c r="Q18" s="134">
        <v>0</v>
      </c>
      <c r="R18" s="134">
        <v>0</v>
      </c>
      <c r="S18" s="134">
        <v>0</v>
      </c>
      <c r="T18" s="134">
        <v>0</v>
      </c>
      <c r="U18" s="134">
        <v>32.4</v>
      </c>
      <c r="V18" s="134">
        <v>0</v>
      </c>
      <c r="W18" s="134">
        <v>0</v>
      </c>
      <c r="X18" s="171">
        <v>180</v>
      </c>
      <c r="Y18" s="171">
        <v>0</v>
      </c>
      <c r="Z18" s="171">
        <v>0</v>
      </c>
      <c r="AA18" s="171">
        <v>13.9</v>
      </c>
      <c r="AB18" s="171">
        <v>205.6</v>
      </c>
      <c r="AC18" s="171">
        <v>267.70000000000005</v>
      </c>
      <c r="AD18" s="171">
        <v>0</v>
      </c>
      <c r="AE18" s="171">
        <v>67.899999999999991</v>
      </c>
      <c r="AF18" s="171">
        <v>43.000000000000007</v>
      </c>
      <c r="AG18" s="171">
        <v>1957.4999999999993</v>
      </c>
      <c r="AH18" s="171">
        <v>0</v>
      </c>
      <c r="AI18" s="171">
        <v>0</v>
      </c>
      <c r="AJ18" s="171">
        <v>0</v>
      </c>
      <c r="AK18" s="171">
        <v>0</v>
      </c>
      <c r="AL18" s="171">
        <v>0</v>
      </c>
      <c r="AM18" s="171">
        <v>0</v>
      </c>
      <c r="AN18" s="377">
        <v>1011.1791770933995</v>
      </c>
      <c r="AO18" s="91">
        <v>12882.268629081</v>
      </c>
      <c r="AP18" s="91">
        <v>3.09</v>
      </c>
      <c r="AQ18" s="158">
        <v>0</v>
      </c>
      <c r="AR18" s="159">
        <v>0.42530413625304142</v>
      </c>
      <c r="AS18" s="91">
        <v>34.4</v>
      </c>
      <c r="AT18" s="91">
        <v>46.21549217558033</v>
      </c>
      <c r="AU18" s="91">
        <v>142.83923980752289</v>
      </c>
      <c r="AV18" s="146">
        <v>0.3</v>
      </c>
      <c r="AW18" s="146">
        <v>0.4</v>
      </c>
      <c r="AX18" s="146">
        <v>1</v>
      </c>
      <c r="AY18" s="91">
        <v>1</v>
      </c>
      <c r="AZ18" s="91">
        <v>0</v>
      </c>
      <c r="BE18" s="165"/>
      <c r="BF18" s="165"/>
      <c r="BG18" s="165"/>
    </row>
    <row r="19" spans="1:59" ht="15.95" customHeight="1" x14ac:dyDescent="0.25">
      <c r="A19" s="131" t="s">
        <v>32</v>
      </c>
      <c r="B19" s="131">
        <v>237</v>
      </c>
      <c r="C19" s="128">
        <v>1777249</v>
      </c>
      <c r="D19" s="131">
        <f t="shared" si="3"/>
        <v>13.335216393426018</v>
      </c>
      <c r="E19" s="131">
        <v>0</v>
      </c>
      <c r="F19" s="133">
        <v>0</v>
      </c>
      <c r="G19" s="132">
        <v>0</v>
      </c>
      <c r="H19" s="133">
        <v>0</v>
      </c>
      <c r="I19" s="131">
        <v>14467241</v>
      </c>
      <c r="J19" s="134">
        <v>88678</v>
      </c>
      <c r="K19" s="134">
        <v>7530800</v>
      </c>
      <c r="L19" s="134">
        <v>10869</v>
      </c>
      <c r="M19" s="134">
        <f t="shared" si="6"/>
        <v>-0.47945845375769991</v>
      </c>
      <c r="N19" s="134">
        <f t="shared" si="7"/>
        <v>-0.87743295969688084</v>
      </c>
      <c r="O19" s="131">
        <v>1689.230285635181</v>
      </c>
      <c r="P19" s="131">
        <v>807.96502890680267</v>
      </c>
      <c r="Q19" s="134">
        <v>0</v>
      </c>
      <c r="R19" s="134">
        <v>0</v>
      </c>
      <c r="S19" s="134">
        <v>0</v>
      </c>
      <c r="T19" s="134">
        <v>0</v>
      </c>
      <c r="U19" s="134">
        <v>0</v>
      </c>
      <c r="V19" s="134">
        <v>0</v>
      </c>
      <c r="W19" s="134">
        <v>0</v>
      </c>
      <c r="X19" s="171">
        <v>0</v>
      </c>
      <c r="Y19" s="171">
        <v>547.69999999999993</v>
      </c>
      <c r="Z19" s="171">
        <v>0</v>
      </c>
      <c r="AA19" s="171">
        <v>2764.2000000000007</v>
      </c>
      <c r="AB19" s="171">
        <v>970.4</v>
      </c>
      <c r="AC19" s="171">
        <v>240</v>
      </c>
      <c r="AD19" s="171">
        <v>0</v>
      </c>
      <c r="AE19" s="171">
        <v>26.400000000000006</v>
      </c>
      <c r="AF19" s="171">
        <v>10</v>
      </c>
      <c r="AG19" s="171">
        <v>5.4</v>
      </c>
      <c r="AH19" s="171">
        <v>547.4</v>
      </c>
      <c r="AI19" s="171">
        <v>0</v>
      </c>
      <c r="AJ19" s="171">
        <v>0</v>
      </c>
      <c r="AK19" s="171">
        <v>0</v>
      </c>
      <c r="AL19" s="171">
        <v>0</v>
      </c>
      <c r="AM19" s="171">
        <v>0</v>
      </c>
      <c r="AN19" s="377">
        <v>1401.7883312677982</v>
      </c>
      <c r="AO19" s="91">
        <v>17858.569730846997</v>
      </c>
      <c r="AP19" s="91">
        <v>112.4</v>
      </c>
      <c r="AQ19" s="158">
        <v>199.70574806666664</v>
      </c>
      <c r="AR19" s="159">
        <v>0.405505558496559</v>
      </c>
      <c r="AS19" s="91">
        <v>601.4</v>
      </c>
      <c r="AT19" s="91">
        <v>807.96502890680267</v>
      </c>
      <c r="AU19" s="91">
        <v>2497.1953145419839</v>
      </c>
      <c r="AV19" s="146">
        <v>0</v>
      </c>
      <c r="AW19" s="146">
        <v>0</v>
      </c>
      <c r="AX19" s="146">
        <v>0</v>
      </c>
      <c r="AY19" s="91">
        <v>0</v>
      </c>
      <c r="AZ19" s="91">
        <v>0</v>
      </c>
      <c r="BE19" s="165"/>
      <c r="BF19" s="165"/>
      <c r="BG19" s="165"/>
    </row>
    <row r="20" spans="1:59" ht="15.95" customHeight="1" x14ac:dyDescent="0.25">
      <c r="A20" s="131" t="s">
        <v>35</v>
      </c>
      <c r="B20" s="131">
        <v>2058</v>
      </c>
      <c r="C20" s="128">
        <v>12791188</v>
      </c>
      <c r="D20" s="131">
        <f t="shared" si="3"/>
        <v>16.089201409595418</v>
      </c>
      <c r="E20" s="131">
        <v>0</v>
      </c>
      <c r="F20" s="133">
        <v>0.16</v>
      </c>
      <c r="G20" s="132">
        <v>0.25</v>
      </c>
      <c r="H20" s="133">
        <v>0.25</v>
      </c>
      <c r="I20" s="131">
        <v>52802</v>
      </c>
      <c r="J20" s="134">
        <v>40457236</v>
      </c>
      <c r="K20" s="134">
        <v>24285</v>
      </c>
      <c r="L20" s="134">
        <v>33121780</v>
      </c>
      <c r="M20" s="134">
        <f t="shared" si="6"/>
        <v>-0.54007423961213585</v>
      </c>
      <c r="N20" s="134">
        <f t="shared" si="7"/>
        <v>-0.18131381985660122</v>
      </c>
      <c r="O20" s="131">
        <v>6266.1577357931646</v>
      </c>
      <c r="P20" s="131">
        <v>2997.126181781065</v>
      </c>
      <c r="Q20" s="134">
        <v>5820.2</v>
      </c>
      <c r="R20" s="134">
        <v>0</v>
      </c>
      <c r="S20" s="134">
        <v>4097</v>
      </c>
      <c r="T20" s="134">
        <v>0</v>
      </c>
      <c r="U20" s="134">
        <v>0</v>
      </c>
      <c r="V20" s="134">
        <v>242.8</v>
      </c>
      <c r="W20" s="134">
        <v>0</v>
      </c>
      <c r="X20" s="171">
        <v>10173.5</v>
      </c>
      <c r="Y20" s="171">
        <v>3574</v>
      </c>
      <c r="Z20" s="171">
        <v>11582.4</v>
      </c>
      <c r="AA20" s="171">
        <v>32.9</v>
      </c>
      <c r="AB20" s="171">
        <v>5229.3000000000011</v>
      </c>
      <c r="AC20" s="171">
        <v>41.800000000000004</v>
      </c>
      <c r="AD20" s="171">
        <v>0</v>
      </c>
      <c r="AE20" s="171">
        <v>88.199999999999989</v>
      </c>
      <c r="AF20" s="171">
        <v>0</v>
      </c>
      <c r="AG20" s="171">
        <v>658.89999999999895</v>
      </c>
      <c r="AH20" s="171">
        <v>11891.499999999998</v>
      </c>
      <c r="AI20" s="171">
        <v>0</v>
      </c>
      <c r="AJ20" s="171">
        <v>0</v>
      </c>
      <c r="AK20" s="171">
        <v>0</v>
      </c>
      <c r="AL20" s="171">
        <v>0</v>
      </c>
      <c r="AM20" s="171">
        <v>0</v>
      </c>
      <c r="AN20" s="377">
        <v>1686.2356218380089</v>
      </c>
      <c r="AO20" s="91">
        <v>21482.384867618995</v>
      </c>
      <c r="AP20" s="91">
        <v>23</v>
      </c>
      <c r="AQ20" s="158">
        <v>68.672634866666669</v>
      </c>
      <c r="AR20" s="159">
        <v>0.1364403917595407</v>
      </c>
      <c r="AS20" s="91">
        <v>2230.8783440317002</v>
      </c>
      <c r="AT20" s="91">
        <v>2997.126181781065</v>
      </c>
      <c r="AU20" s="91">
        <v>9263.2839175742301</v>
      </c>
      <c r="AV20" s="146">
        <v>0.16</v>
      </c>
      <c r="AW20" s="146">
        <v>0.25</v>
      </c>
      <c r="AX20" s="146">
        <v>0.25</v>
      </c>
      <c r="AY20" s="91">
        <v>0</v>
      </c>
      <c r="AZ20" s="91">
        <v>0</v>
      </c>
      <c r="BE20" s="165"/>
      <c r="BF20" s="165"/>
      <c r="BG20" s="165"/>
    </row>
    <row r="21" spans="1:59" ht="15.95" customHeight="1" x14ac:dyDescent="0.25">
      <c r="A21" s="131" t="s">
        <v>38</v>
      </c>
      <c r="B21" s="131">
        <v>708</v>
      </c>
      <c r="C21" s="128">
        <v>6737581</v>
      </c>
      <c r="D21" s="131">
        <f t="shared" si="3"/>
        <v>10.508222461444248</v>
      </c>
      <c r="E21" s="131">
        <v>0</v>
      </c>
      <c r="F21" s="133">
        <v>7.5000000000000011E-2</v>
      </c>
      <c r="G21" s="132">
        <v>0.1</v>
      </c>
      <c r="H21" s="133">
        <v>0.1</v>
      </c>
      <c r="I21" s="131">
        <v>22719</v>
      </c>
      <c r="J21" s="134">
        <v>6444160</v>
      </c>
      <c r="K21" s="134">
        <v>3501105</v>
      </c>
      <c r="L21" s="134">
        <v>162</v>
      </c>
      <c r="M21" s="134">
        <f t="shared" si="6"/>
        <v>153.10471411593821</v>
      </c>
      <c r="N21" s="134">
        <f t="shared" si="7"/>
        <v>-0.99997486095938026</v>
      </c>
      <c r="O21" s="131">
        <v>6183.1570620354778</v>
      </c>
      <c r="P21" s="131">
        <v>2957.4266557056749</v>
      </c>
      <c r="Q21" s="134">
        <v>5875.3</v>
      </c>
      <c r="R21" s="134">
        <v>0</v>
      </c>
      <c r="S21" s="134">
        <v>0</v>
      </c>
      <c r="T21" s="134">
        <v>0</v>
      </c>
      <c r="U21" s="134">
        <v>0</v>
      </c>
      <c r="V21" s="134">
        <v>51.9</v>
      </c>
      <c r="W21" s="134">
        <v>0</v>
      </c>
      <c r="X21" s="171">
        <v>15229.300000000001</v>
      </c>
      <c r="Y21" s="171">
        <v>3866</v>
      </c>
      <c r="Z21" s="171">
        <v>0</v>
      </c>
      <c r="AA21" s="171">
        <v>66.199999999999989</v>
      </c>
      <c r="AB21" s="171">
        <v>2308.8000000000002</v>
      </c>
      <c r="AC21" s="171">
        <v>243.49999999999994</v>
      </c>
      <c r="AD21" s="171">
        <v>0</v>
      </c>
      <c r="AE21" s="171">
        <v>55.399999999999984</v>
      </c>
      <c r="AF21" s="171">
        <v>0</v>
      </c>
      <c r="AG21" s="171">
        <v>71.7</v>
      </c>
      <c r="AH21" s="171">
        <v>3867.2000000000012</v>
      </c>
      <c r="AI21" s="171">
        <v>0</v>
      </c>
      <c r="AJ21" s="171">
        <v>0</v>
      </c>
      <c r="AK21" s="171">
        <v>0</v>
      </c>
      <c r="AL21" s="171">
        <v>0</v>
      </c>
      <c r="AM21" s="171">
        <v>0</v>
      </c>
      <c r="AN21" s="377">
        <v>1230.6757025988381</v>
      </c>
      <c r="AO21" s="91">
        <v>15678.620916356998</v>
      </c>
      <c r="AP21" s="91">
        <v>0</v>
      </c>
      <c r="AQ21" s="158">
        <v>87.980974066666661</v>
      </c>
      <c r="AR21" s="159">
        <v>0.21065026821928559</v>
      </c>
      <c r="AS21" s="91">
        <v>2201.32843267719</v>
      </c>
      <c r="AT21" s="91">
        <v>2957.4266557056749</v>
      </c>
      <c r="AU21" s="91">
        <v>9140.5837177411522</v>
      </c>
      <c r="AV21" s="147">
        <v>7.5000000000000011E-2</v>
      </c>
      <c r="AW21" s="146">
        <v>0.1</v>
      </c>
      <c r="AX21" s="146">
        <v>0.1</v>
      </c>
      <c r="AY21" s="91">
        <v>0</v>
      </c>
      <c r="AZ21" s="91">
        <v>0</v>
      </c>
      <c r="BE21" s="165"/>
      <c r="BF21" s="165"/>
      <c r="BG21" s="165"/>
    </row>
    <row r="22" spans="1:59" ht="15.95" customHeight="1" x14ac:dyDescent="0.25">
      <c r="A22" s="131" t="s">
        <v>40</v>
      </c>
      <c r="B22" s="131">
        <v>469</v>
      </c>
      <c r="C22" s="128">
        <v>3184240</v>
      </c>
      <c r="D22" s="131">
        <f t="shared" si="3"/>
        <v>14.728789287239655</v>
      </c>
      <c r="E22" s="131">
        <v>0</v>
      </c>
      <c r="F22" s="133">
        <v>0</v>
      </c>
      <c r="G22" s="132">
        <v>0</v>
      </c>
      <c r="H22" s="133">
        <v>0</v>
      </c>
      <c r="I22" s="131">
        <v>0</v>
      </c>
      <c r="J22" s="134">
        <v>2933106</v>
      </c>
      <c r="K22" s="134">
        <v>0</v>
      </c>
      <c r="L22" s="134">
        <v>6876784</v>
      </c>
      <c r="M22" s="134">
        <f t="shared" si="6"/>
        <v>0</v>
      </c>
      <c r="N22" s="134">
        <f t="shared" si="7"/>
        <v>1.3445398836591655</v>
      </c>
      <c r="O22" s="131">
        <v>5823.5105683687852</v>
      </c>
      <c r="P22" s="131">
        <v>2785.4064213287052</v>
      </c>
      <c r="Q22" s="134">
        <v>270.10000000000002</v>
      </c>
      <c r="R22" s="134">
        <v>20</v>
      </c>
      <c r="S22" s="134">
        <v>601.4</v>
      </c>
      <c r="T22" s="134">
        <v>0</v>
      </c>
      <c r="U22" s="134">
        <v>5.5</v>
      </c>
      <c r="V22" s="134">
        <v>168.2</v>
      </c>
      <c r="W22" s="134">
        <v>0</v>
      </c>
      <c r="X22" s="171">
        <v>4849.7000000000007</v>
      </c>
      <c r="Y22" s="171">
        <v>1781.0000000000002</v>
      </c>
      <c r="Z22" s="171">
        <v>601.4</v>
      </c>
      <c r="AA22" s="171">
        <v>146.39999999999998</v>
      </c>
      <c r="AB22" s="171">
        <v>9783.0000000000018</v>
      </c>
      <c r="AC22" s="171">
        <v>13.4</v>
      </c>
      <c r="AD22" s="171">
        <v>0</v>
      </c>
      <c r="AE22" s="171">
        <v>16.200000000000003</v>
      </c>
      <c r="AF22" s="171">
        <v>0</v>
      </c>
      <c r="AG22" s="171">
        <v>779.59999999999923</v>
      </c>
      <c r="AH22" s="171">
        <v>1683.6999999999998</v>
      </c>
      <c r="AI22" s="171">
        <v>0</v>
      </c>
      <c r="AJ22" s="171">
        <v>0</v>
      </c>
      <c r="AK22" s="171">
        <v>0</v>
      </c>
      <c r="AL22" s="171">
        <v>0</v>
      </c>
      <c r="AM22" s="171">
        <v>0</v>
      </c>
      <c r="AN22" s="377">
        <v>194.04156876222194</v>
      </c>
      <c r="AO22" s="91">
        <v>2472.0600172844997</v>
      </c>
      <c r="AP22" s="91">
        <v>0</v>
      </c>
      <c r="AQ22" s="158">
        <v>64.827355633333326</v>
      </c>
      <c r="AR22" s="159">
        <v>8.4310050630786879E-2</v>
      </c>
      <c r="AS22" s="91">
        <v>2073.2870382442111</v>
      </c>
      <c r="AT22" s="91">
        <v>2785.4064213287052</v>
      </c>
      <c r="AU22" s="91">
        <v>8608.9169896974909</v>
      </c>
      <c r="AV22" s="146">
        <v>0</v>
      </c>
      <c r="AW22" s="146">
        <v>0</v>
      </c>
      <c r="AX22" s="146">
        <v>0</v>
      </c>
      <c r="AY22" s="91">
        <v>0</v>
      </c>
      <c r="AZ22" s="91">
        <v>0</v>
      </c>
      <c r="BE22" s="165"/>
      <c r="BF22" s="165"/>
      <c r="BG22" s="165"/>
    </row>
    <row r="23" spans="1:59" ht="15.95" customHeight="1" x14ac:dyDescent="0.25">
      <c r="A23" s="131" t="s">
        <v>43</v>
      </c>
      <c r="B23" s="131">
        <v>901</v>
      </c>
      <c r="C23" s="128">
        <v>2936212</v>
      </c>
      <c r="D23" s="131">
        <f t="shared" si="3"/>
        <v>30.68579516737892</v>
      </c>
      <c r="E23" s="131">
        <v>0</v>
      </c>
      <c r="F23" s="133">
        <v>0</v>
      </c>
      <c r="G23" s="132">
        <v>0</v>
      </c>
      <c r="H23" s="133">
        <v>0</v>
      </c>
      <c r="I23" s="131">
        <v>0</v>
      </c>
      <c r="J23" s="134">
        <v>3597275</v>
      </c>
      <c r="K23" s="134">
        <v>0</v>
      </c>
      <c r="L23" s="134">
        <v>7168725</v>
      </c>
      <c r="M23" s="134">
        <f t="shared" si="6"/>
        <v>0</v>
      </c>
      <c r="N23" s="134">
        <f t="shared" si="7"/>
        <v>0.99282095475047094</v>
      </c>
      <c r="O23" s="131">
        <v>855.85046230967703</v>
      </c>
      <c r="P23" s="131">
        <v>409.35640889242228</v>
      </c>
      <c r="Q23" s="134">
        <v>0</v>
      </c>
      <c r="R23" s="134">
        <v>0</v>
      </c>
      <c r="S23" s="134">
        <v>0</v>
      </c>
      <c r="T23" s="134">
        <v>0</v>
      </c>
      <c r="U23" s="134">
        <v>0</v>
      </c>
      <c r="V23" s="134">
        <v>8.5</v>
      </c>
      <c r="W23" s="134">
        <v>0</v>
      </c>
      <c r="X23" s="171">
        <v>4678.5</v>
      </c>
      <c r="Y23" s="171">
        <v>266</v>
      </c>
      <c r="Z23" s="171">
        <v>1225</v>
      </c>
      <c r="AA23" s="171">
        <v>7</v>
      </c>
      <c r="AB23" s="171">
        <v>6129.4000000000005</v>
      </c>
      <c r="AC23" s="171">
        <v>10.199999999999999</v>
      </c>
      <c r="AD23" s="171">
        <v>0</v>
      </c>
      <c r="AE23" s="171">
        <v>9</v>
      </c>
      <c r="AF23" s="171">
        <v>0</v>
      </c>
      <c r="AG23" s="171">
        <v>557.90000000000009</v>
      </c>
      <c r="AH23" s="171">
        <v>3278.9999999999982</v>
      </c>
      <c r="AI23" s="171">
        <v>0</v>
      </c>
      <c r="AJ23" s="171">
        <v>0</v>
      </c>
      <c r="AK23" s="171">
        <v>0</v>
      </c>
      <c r="AL23" s="171">
        <v>0</v>
      </c>
      <c r="AM23" s="171">
        <v>0</v>
      </c>
      <c r="AN23" s="377">
        <v>1330.5983597819095</v>
      </c>
      <c r="AO23" s="91">
        <v>16951.620342298498</v>
      </c>
      <c r="AP23" s="91">
        <v>0</v>
      </c>
      <c r="AQ23" s="158">
        <v>53.004201899999998</v>
      </c>
      <c r="AR23" s="159">
        <v>4.7815617475060197E-2</v>
      </c>
      <c r="AS23" s="91">
        <v>304.7</v>
      </c>
      <c r="AT23" s="91">
        <v>409.35640889242228</v>
      </c>
      <c r="AU23" s="91">
        <v>1265.2068712020989</v>
      </c>
      <c r="AV23" s="146">
        <v>0</v>
      </c>
      <c r="AW23" s="146">
        <v>0</v>
      </c>
      <c r="AX23" s="146">
        <v>0</v>
      </c>
      <c r="AY23" s="91">
        <v>0</v>
      </c>
      <c r="AZ23" s="91">
        <v>0</v>
      </c>
      <c r="BE23" s="165"/>
      <c r="BF23" s="165"/>
      <c r="BG23" s="165"/>
    </row>
    <row r="24" spans="1:59" ht="15.95" customHeight="1" x14ac:dyDescent="0.25">
      <c r="A24" s="131" t="s">
        <v>46</v>
      </c>
      <c r="B24" s="131">
        <v>374</v>
      </c>
      <c r="C24" s="128">
        <v>4498533</v>
      </c>
      <c r="D24" s="131">
        <f t="shared" si="3"/>
        <v>8.3138214168930187</v>
      </c>
      <c r="E24" s="131">
        <v>0</v>
      </c>
      <c r="F24" s="133">
        <v>0</v>
      </c>
      <c r="G24" s="132">
        <v>0</v>
      </c>
      <c r="H24" s="133">
        <v>0</v>
      </c>
      <c r="I24" s="131">
        <v>3102595</v>
      </c>
      <c r="J24" s="134">
        <v>0</v>
      </c>
      <c r="K24" s="134">
        <v>2547191</v>
      </c>
      <c r="L24" s="134">
        <v>167</v>
      </c>
      <c r="M24" s="134">
        <f t="shared" si="6"/>
        <v>-0.17901272966661774</v>
      </c>
      <c r="N24" s="134">
        <f t="shared" si="7"/>
        <v>0</v>
      </c>
      <c r="O24" s="131">
        <v>2516.6238313305312</v>
      </c>
      <c r="P24" s="131">
        <v>1203.7103904184071</v>
      </c>
      <c r="Q24" s="134">
        <v>1954.8</v>
      </c>
      <c r="R24" s="134">
        <v>0</v>
      </c>
      <c r="S24" s="134">
        <v>0</v>
      </c>
      <c r="T24" s="134">
        <v>0</v>
      </c>
      <c r="U24" s="134">
        <v>0</v>
      </c>
      <c r="V24" s="134">
        <v>0</v>
      </c>
      <c r="W24" s="134">
        <v>0</v>
      </c>
      <c r="X24" s="171">
        <v>11281.8</v>
      </c>
      <c r="Y24" s="171">
        <v>1763</v>
      </c>
      <c r="Z24" s="171">
        <v>0</v>
      </c>
      <c r="AA24" s="171">
        <v>1146.8999999999999</v>
      </c>
      <c r="AB24" s="171">
        <v>0</v>
      </c>
      <c r="AC24" s="171">
        <v>26.099999999999998</v>
      </c>
      <c r="AD24" s="171">
        <v>0</v>
      </c>
      <c r="AE24" s="171">
        <v>22.300000000000004</v>
      </c>
      <c r="AF24" s="171">
        <v>0</v>
      </c>
      <c r="AG24" s="171">
        <v>11.899999999999999</v>
      </c>
      <c r="AH24" s="171">
        <v>5168.1999999999989</v>
      </c>
      <c r="AI24" s="171">
        <v>0</v>
      </c>
      <c r="AJ24" s="171">
        <v>0</v>
      </c>
      <c r="AK24" s="171">
        <v>0</v>
      </c>
      <c r="AL24" s="171">
        <v>0</v>
      </c>
      <c r="AM24" s="171">
        <v>0</v>
      </c>
      <c r="AN24" s="377">
        <v>953.59202584536467</v>
      </c>
      <c r="AO24" s="91">
        <v>12148.617097516499</v>
      </c>
      <c r="AP24" s="91">
        <v>0.5</v>
      </c>
      <c r="AQ24" s="158">
        <v>103.26698133333333</v>
      </c>
      <c r="AR24" s="159">
        <v>0.49353013335443791</v>
      </c>
      <c r="AS24" s="91">
        <v>895.96876460989972</v>
      </c>
      <c r="AT24" s="91">
        <v>1203.7103904184071</v>
      </c>
      <c r="AU24" s="91">
        <v>3720.334221748938</v>
      </c>
      <c r="AV24" s="146">
        <v>0</v>
      </c>
      <c r="AW24" s="146">
        <v>0</v>
      </c>
      <c r="AX24" s="146">
        <v>0</v>
      </c>
      <c r="AY24" s="91">
        <v>0</v>
      </c>
      <c r="AZ24" s="91">
        <v>0</v>
      </c>
      <c r="BE24" s="165"/>
      <c r="BF24" s="165"/>
      <c r="BG24" s="165"/>
    </row>
    <row r="25" spans="1:59" ht="15.95" customHeight="1" x14ac:dyDescent="0.25">
      <c r="A25" s="131" t="s">
        <v>49</v>
      </c>
      <c r="B25" s="131">
        <v>329</v>
      </c>
      <c r="C25" s="128">
        <v>4742900</v>
      </c>
      <c r="D25" s="131">
        <f t="shared" si="3"/>
        <v>6.9366843070695143</v>
      </c>
      <c r="E25" s="134">
        <v>0</v>
      </c>
      <c r="F25" s="133">
        <v>0</v>
      </c>
      <c r="G25" s="132">
        <v>0</v>
      </c>
      <c r="H25" s="133">
        <v>0</v>
      </c>
      <c r="I25" s="131">
        <v>11978785</v>
      </c>
      <c r="J25" s="134">
        <v>0</v>
      </c>
      <c r="K25" s="134">
        <v>17346437</v>
      </c>
      <c r="L25" s="134">
        <v>0</v>
      </c>
      <c r="M25" s="134">
        <f t="shared" si="6"/>
        <v>0.44809653065815946</v>
      </c>
      <c r="N25" s="134">
        <f t="shared" si="7"/>
        <v>0</v>
      </c>
      <c r="O25" s="131">
        <v>4899.1256653632026</v>
      </c>
      <c r="P25" s="131">
        <v>2343.2697385867891</v>
      </c>
      <c r="Q25" s="134">
        <v>0</v>
      </c>
      <c r="R25" s="134">
        <v>44</v>
      </c>
      <c r="S25" s="134">
        <v>0</v>
      </c>
      <c r="T25" s="134">
        <v>67.7</v>
      </c>
      <c r="U25" s="134">
        <v>0</v>
      </c>
      <c r="V25" s="134">
        <v>3206.5</v>
      </c>
      <c r="W25" s="134">
        <v>0</v>
      </c>
      <c r="X25" s="171">
        <v>2191.8000000000002</v>
      </c>
      <c r="Y25" s="171">
        <v>6052.9</v>
      </c>
      <c r="Z25" s="171">
        <v>2132.9</v>
      </c>
      <c r="AA25" s="171">
        <v>192</v>
      </c>
      <c r="AB25" s="171">
        <v>0</v>
      </c>
      <c r="AC25" s="171">
        <v>1.1000000000000001</v>
      </c>
      <c r="AD25" s="171">
        <v>0</v>
      </c>
      <c r="AE25" s="171">
        <v>11.1</v>
      </c>
      <c r="AF25" s="171">
        <v>0</v>
      </c>
      <c r="AG25" s="171">
        <v>854.7</v>
      </c>
      <c r="AH25" s="171">
        <v>7230.8000000000029</v>
      </c>
      <c r="AI25" s="171">
        <v>645.29999999999995</v>
      </c>
      <c r="AJ25" s="171">
        <v>0</v>
      </c>
      <c r="AK25" s="171">
        <v>0</v>
      </c>
      <c r="AL25" s="171">
        <v>0</v>
      </c>
      <c r="AM25" s="171">
        <v>0</v>
      </c>
      <c r="AN25" s="377">
        <v>19.415843565304563</v>
      </c>
      <c r="AO25" s="91">
        <v>247.35488836649998</v>
      </c>
      <c r="AP25" s="91">
        <v>16.2</v>
      </c>
      <c r="AQ25" s="158">
        <v>73.514234800000011</v>
      </c>
      <c r="AR25" s="159">
        <v>0.53207956600361661</v>
      </c>
      <c r="AS25" s="91">
        <v>1744.1873971857869</v>
      </c>
      <c r="AT25" s="91">
        <v>2343.2697385867891</v>
      </c>
      <c r="AU25" s="91">
        <v>7242.3954039499913</v>
      </c>
      <c r="AV25" s="146">
        <v>0</v>
      </c>
      <c r="AW25" s="146">
        <v>0</v>
      </c>
      <c r="AX25" s="146">
        <v>0</v>
      </c>
      <c r="AY25" s="91">
        <v>0</v>
      </c>
      <c r="AZ25" s="91">
        <v>2500</v>
      </c>
      <c r="BE25" s="165"/>
      <c r="BF25" s="165"/>
      <c r="BG25" s="165"/>
    </row>
    <row r="26" spans="1:59" ht="15.95" customHeight="1" x14ac:dyDescent="0.25">
      <c r="A26" s="131" t="s">
        <v>52</v>
      </c>
      <c r="B26" s="131">
        <v>487</v>
      </c>
      <c r="C26" s="128">
        <v>1338780</v>
      </c>
      <c r="D26" s="131">
        <f t="shared" si="3"/>
        <v>36.376402396211475</v>
      </c>
      <c r="E26" s="131">
        <v>1</v>
      </c>
      <c r="F26" s="133">
        <v>0.49230769230769234</v>
      </c>
      <c r="G26" s="132">
        <v>0.8</v>
      </c>
      <c r="H26" s="133">
        <v>1</v>
      </c>
      <c r="I26" s="131">
        <v>1743201</v>
      </c>
      <c r="J26" s="134">
        <v>2632614</v>
      </c>
      <c r="K26" s="134">
        <v>4348760</v>
      </c>
      <c r="L26" s="134">
        <v>537008</v>
      </c>
      <c r="M26" s="134">
        <f t="shared" si="6"/>
        <v>1.494697972293499</v>
      </c>
      <c r="N26" s="134">
        <f t="shared" si="7"/>
        <v>-0.79601719051862518</v>
      </c>
      <c r="O26" s="131">
        <v>0</v>
      </c>
      <c r="P26" s="131">
        <v>0</v>
      </c>
      <c r="Q26" s="134">
        <v>0</v>
      </c>
      <c r="R26" s="134">
        <v>0</v>
      </c>
      <c r="S26" s="134">
        <v>0</v>
      </c>
      <c r="T26" s="134">
        <v>59.8</v>
      </c>
      <c r="U26" s="134">
        <v>0</v>
      </c>
      <c r="V26" s="134">
        <v>0</v>
      </c>
      <c r="W26" s="134">
        <v>0</v>
      </c>
      <c r="X26" s="171">
        <v>0</v>
      </c>
      <c r="Y26" s="171">
        <v>1281.6000000000001</v>
      </c>
      <c r="Z26" s="171">
        <v>0</v>
      </c>
      <c r="AA26" s="171">
        <v>709.09999999999991</v>
      </c>
      <c r="AB26" s="171">
        <v>921.6</v>
      </c>
      <c r="AC26" s="171">
        <v>5.6</v>
      </c>
      <c r="AD26" s="171">
        <v>0</v>
      </c>
      <c r="AE26" s="171">
        <v>220.7</v>
      </c>
      <c r="AF26" s="171">
        <v>0</v>
      </c>
      <c r="AG26" s="171">
        <v>877.09999999999991</v>
      </c>
      <c r="AH26" s="171">
        <v>178</v>
      </c>
      <c r="AI26" s="171">
        <v>0</v>
      </c>
      <c r="AJ26" s="171">
        <v>0</v>
      </c>
      <c r="AK26" s="171">
        <v>0</v>
      </c>
      <c r="AL26" s="171">
        <v>0</v>
      </c>
      <c r="AM26" s="171">
        <v>11.5</v>
      </c>
      <c r="AN26" s="377">
        <v>1053.041757106957</v>
      </c>
      <c r="AO26" s="91">
        <v>13415.591519284495</v>
      </c>
      <c r="AP26" s="91">
        <v>13</v>
      </c>
      <c r="AQ26" s="158">
        <v>35.771111366666666</v>
      </c>
      <c r="AR26" s="159">
        <v>0.89467551547697455</v>
      </c>
      <c r="AS26" s="91">
        <v>252.6004650778172</v>
      </c>
      <c r="AT26" s="91">
        <v>339.3620586439481</v>
      </c>
      <c r="AU26" s="91">
        <v>1048.8737908936671</v>
      </c>
      <c r="AV26" s="146">
        <v>0.4</v>
      </c>
      <c r="AW26" s="146">
        <v>0.4</v>
      </c>
      <c r="AX26" s="146">
        <v>0.4</v>
      </c>
      <c r="AY26" s="91">
        <v>0</v>
      </c>
      <c r="AZ26" s="91">
        <v>2000</v>
      </c>
      <c r="BE26" s="165"/>
      <c r="BF26" s="165"/>
      <c r="BG26" s="165"/>
    </row>
    <row r="27" spans="1:59" ht="15.95" customHeight="1" x14ac:dyDescent="0.25">
      <c r="A27" s="131" t="s">
        <v>54</v>
      </c>
      <c r="B27" s="131">
        <v>2480</v>
      </c>
      <c r="C27" s="128">
        <v>6161345</v>
      </c>
      <c r="D27" s="131">
        <f t="shared" si="3"/>
        <v>40.250951699669471</v>
      </c>
      <c r="E27" s="131">
        <v>1</v>
      </c>
      <c r="F27" s="133">
        <v>0.30499999999999999</v>
      </c>
      <c r="G27" s="132">
        <v>0.5</v>
      </c>
      <c r="H27" s="133">
        <v>0.5</v>
      </c>
      <c r="I27" s="131">
        <v>22029904</v>
      </c>
      <c r="J27" s="134">
        <v>0</v>
      </c>
      <c r="K27" s="134">
        <v>22875361</v>
      </c>
      <c r="L27" s="134">
        <v>455</v>
      </c>
      <c r="M27" s="134">
        <f t="shared" si="6"/>
        <v>3.8377697878302142E-2</v>
      </c>
      <c r="N27" s="134">
        <f t="shared" si="7"/>
        <v>0</v>
      </c>
      <c r="O27" s="131">
        <v>4374.9129524730088</v>
      </c>
      <c r="P27" s="131">
        <v>2092.5368791742089</v>
      </c>
      <c r="Q27" s="134">
        <v>2572</v>
      </c>
      <c r="R27" s="134">
        <v>0</v>
      </c>
      <c r="S27" s="134">
        <v>0</v>
      </c>
      <c r="T27" s="134">
        <v>0</v>
      </c>
      <c r="U27" s="134">
        <v>20.8</v>
      </c>
      <c r="V27" s="134">
        <v>329.5</v>
      </c>
      <c r="W27" s="134">
        <v>0</v>
      </c>
      <c r="X27" s="171">
        <v>4270</v>
      </c>
      <c r="Y27" s="171">
        <v>2684.6</v>
      </c>
      <c r="Z27" s="171">
        <v>1707.8</v>
      </c>
      <c r="AA27" s="171">
        <v>590</v>
      </c>
      <c r="AB27" s="171">
        <v>190</v>
      </c>
      <c r="AC27" s="171">
        <v>305.29999999999995</v>
      </c>
      <c r="AD27" s="171">
        <v>0</v>
      </c>
      <c r="AE27" s="171">
        <v>17.400000000000006</v>
      </c>
      <c r="AF27" s="171">
        <v>0</v>
      </c>
      <c r="AG27" s="171">
        <v>1161.3999999999996</v>
      </c>
      <c r="AH27" s="171">
        <v>3262.3</v>
      </c>
      <c r="AI27" s="171">
        <v>0</v>
      </c>
      <c r="AJ27" s="171">
        <v>0</v>
      </c>
      <c r="AK27" s="171">
        <v>0</v>
      </c>
      <c r="AL27" s="171">
        <v>0</v>
      </c>
      <c r="AM27" s="171">
        <v>115.3</v>
      </c>
      <c r="AN27" s="377">
        <v>395.7712117344646</v>
      </c>
      <c r="AO27" s="91">
        <v>5042.0649284684996</v>
      </c>
      <c r="AP27" s="91">
        <v>29.5</v>
      </c>
      <c r="AQ27" s="158">
        <v>19.532942066666667</v>
      </c>
      <c r="AR27" s="159">
        <v>0.39363403710812539</v>
      </c>
      <c r="AS27" s="91">
        <v>1557.5571146168129</v>
      </c>
      <c r="AT27" s="91">
        <v>2092.5368791742089</v>
      </c>
      <c r="AU27" s="91">
        <v>6467.4498316472182</v>
      </c>
      <c r="AV27" s="147">
        <v>0.25</v>
      </c>
      <c r="AW27" s="146">
        <v>0.5</v>
      </c>
      <c r="AX27" s="146">
        <v>0.5</v>
      </c>
      <c r="AY27" s="91">
        <v>0</v>
      </c>
      <c r="AZ27" s="91">
        <v>0</v>
      </c>
      <c r="BE27" s="165"/>
      <c r="BF27" s="165"/>
      <c r="BG27" s="165"/>
    </row>
    <row r="28" spans="1:59" ht="15.95" customHeight="1" x14ac:dyDescent="0.25">
      <c r="A28" s="131" t="s">
        <v>57</v>
      </c>
      <c r="B28" s="131">
        <v>3144</v>
      </c>
      <c r="C28" s="128">
        <v>6982092</v>
      </c>
      <c r="D28" s="131">
        <f t="shared" si="3"/>
        <v>45.029483999924381</v>
      </c>
      <c r="E28" s="131">
        <v>1</v>
      </c>
      <c r="F28" s="133">
        <v>0.18333333333333332</v>
      </c>
      <c r="G28" s="132">
        <v>0.35</v>
      </c>
      <c r="H28" s="133">
        <v>0.55000000000000016</v>
      </c>
      <c r="I28" s="131">
        <v>18950009</v>
      </c>
      <c r="J28" s="134">
        <v>328490</v>
      </c>
      <c r="K28" s="134">
        <v>29958285</v>
      </c>
      <c r="L28" s="134">
        <v>122</v>
      </c>
      <c r="M28" s="134">
        <f t="shared" si="6"/>
        <v>0.58091138637453943</v>
      </c>
      <c r="N28" s="134">
        <f t="shared" si="7"/>
        <v>-0.99962860361046002</v>
      </c>
      <c r="O28" s="131">
        <v>252.51380558464049</v>
      </c>
      <c r="P28" s="131">
        <v>120.7782775169963</v>
      </c>
      <c r="Q28" s="134">
        <v>0</v>
      </c>
      <c r="R28" s="134">
        <v>0</v>
      </c>
      <c r="S28" s="134">
        <v>677.2</v>
      </c>
      <c r="T28" s="134">
        <v>0</v>
      </c>
      <c r="U28" s="134">
        <v>32.700000000000003</v>
      </c>
      <c r="V28" s="134">
        <v>42.8</v>
      </c>
      <c r="W28" s="134">
        <v>0</v>
      </c>
      <c r="X28" s="171">
        <v>0</v>
      </c>
      <c r="Y28" s="171">
        <v>5960.6000000000013</v>
      </c>
      <c r="Z28" s="171">
        <v>0</v>
      </c>
      <c r="AA28" s="171">
        <v>264.30000000000007</v>
      </c>
      <c r="AB28" s="171">
        <v>90.8</v>
      </c>
      <c r="AC28" s="171">
        <v>846.19999999999948</v>
      </c>
      <c r="AD28" s="171">
        <v>0</v>
      </c>
      <c r="AE28" s="171">
        <v>43.599999999999994</v>
      </c>
      <c r="AF28" s="171">
        <v>0</v>
      </c>
      <c r="AG28" s="171">
        <v>2385.8000000000006</v>
      </c>
      <c r="AH28" s="171">
        <v>884.50000000000023</v>
      </c>
      <c r="AI28" s="171">
        <v>0</v>
      </c>
      <c r="AJ28" s="171">
        <v>0</v>
      </c>
      <c r="AK28" s="171">
        <v>0</v>
      </c>
      <c r="AL28" s="171">
        <v>0</v>
      </c>
      <c r="AM28" s="171">
        <v>232.3</v>
      </c>
      <c r="AN28" s="377">
        <v>1298.8557712660281</v>
      </c>
      <c r="AO28" s="91">
        <v>16547.224601654998</v>
      </c>
      <c r="AP28" s="91">
        <v>1</v>
      </c>
      <c r="AQ28" s="158">
        <v>5.3797904366666662</v>
      </c>
      <c r="AR28" s="159">
        <v>0.60576923076923073</v>
      </c>
      <c r="AS28" s="91">
        <v>89.899999999999991</v>
      </c>
      <c r="AT28" s="91">
        <v>120.7782775169963</v>
      </c>
      <c r="AU28" s="91">
        <v>373.29208310163682</v>
      </c>
      <c r="AV28" s="148">
        <v>0.17</v>
      </c>
      <c r="AW28" s="148">
        <v>0.27000000000000007</v>
      </c>
      <c r="AX28" s="148">
        <v>0.47000000000000031</v>
      </c>
      <c r="AY28" s="91">
        <v>0</v>
      </c>
      <c r="AZ28" s="91">
        <v>0</v>
      </c>
      <c r="BE28" s="165"/>
      <c r="BF28" s="165"/>
      <c r="BG28" s="165"/>
    </row>
    <row r="29" spans="1:59" ht="15.95" customHeight="1" x14ac:dyDescent="0.25">
      <c r="A29" s="131" t="s">
        <v>60</v>
      </c>
      <c r="B29" s="131">
        <v>1348</v>
      </c>
      <c r="C29" s="128">
        <v>9992315</v>
      </c>
      <c r="D29" s="131">
        <f t="shared" si="3"/>
        <v>13.490367347306403</v>
      </c>
      <c r="E29" s="131">
        <v>0</v>
      </c>
      <c r="F29" s="133">
        <v>0.125</v>
      </c>
      <c r="G29" s="132">
        <v>0.15</v>
      </c>
      <c r="H29" s="133">
        <v>0.15</v>
      </c>
      <c r="I29" s="131">
        <v>6305172</v>
      </c>
      <c r="J29" s="134">
        <v>5249898</v>
      </c>
      <c r="K29" s="134">
        <v>6540049</v>
      </c>
      <c r="L29" s="134">
        <v>8994508</v>
      </c>
      <c r="M29" s="134">
        <f t="shared" si="6"/>
        <v>3.725148179938631E-2</v>
      </c>
      <c r="N29" s="134">
        <f t="shared" si="7"/>
        <v>0.71327290549264011</v>
      </c>
      <c r="O29" s="131">
        <v>8232.4401170784768</v>
      </c>
      <c r="P29" s="131">
        <v>3937.6062421635661</v>
      </c>
      <c r="Q29" s="134">
        <v>4605.6000000000004</v>
      </c>
      <c r="R29" s="134">
        <v>0</v>
      </c>
      <c r="S29" s="134">
        <v>768.5</v>
      </c>
      <c r="T29" s="134">
        <v>38.799999999999997</v>
      </c>
      <c r="U29" s="134">
        <v>0.7</v>
      </c>
      <c r="V29" s="134">
        <v>30.099999999999998</v>
      </c>
      <c r="W29" s="134">
        <v>0</v>
      </c>
      <c r="X29" s="171">
        <v>8584.5</v>
      </c>
      <c r="Y29" s="171">
        <v>4401.0999999999995</v>
      </c>
      <c r="Z29" s="171">
        <v>4089.6</v>
      </c>
      <c r="AA29" s="171">
        <v>271.5000000000004</v>
      </c>
      <c r="AB29" s="171">
        <v>2185.7000000000003</v>
      </c>
      <c r="AC29" s="171">
        <v>101</v>
      </c>
      <c r="AD29" s="171">
        <v>0</v>
      </c>
      <c r="AE29" s="171">
        <v>329.30000000000075</v>
      </c>
      <c r="AF29" s="171">
        <v>0</v>
      </c>
      <c r="AG29" s="171">
        <v>447.10000000000008</v>
      </c>
      <c r="AH29" s="171">
        <v>6078.5</v>
      </c>
      <c r="AI29" s="171">
        <v>0</v>
      </c>
      <c r="AJ29" s="171">
        <v>0</v>
      </c>
      <c r="AK29" s="171">
        <v>0</v>
      </c>
      <c r="AL29" s="171">
        <v>0</v>
      </c>
      <c r="AM29" s="171">
        <v>0</v>
      </c>
      <c r="AN29" s="377">
        <v>456.16536000539725</v>
      </c>
      <c r="AO29" s="91">
        <v>5811.4771743644988</v>
      </c>
      <c r="AP29" s="91">
        <v>1</v>
      </c>
      <c r="AQ29" s="158">
        <v>115.27370620000001</v>
      </c>
      <c r="AR29" s="159">
        <v>0.55622495509188885</v>
      </c>
      <c r="AS29" s="91">
        <v>2930.914469455734</v>
      </c>
      <c r="AT29" s="91">
        <v>3937.6062421635661</v>
      </c>
      <c r="AU29" s="91">
        <v>12170.04635924204</v>
      </c>
      <c r="AV29" s="147">
        <v>0.125</v>
      </c>
      <c r="AW29" s="146">
        <v>0.15</v>
      </c>
      <c r="AX29" s="146">
        <v>0.15</v>
      </c>
      <c r="AY29" s="91">
        <v>0</v>
      </c>
      <c r="AZ29" s="91">
        <v>0</v>
      </c>
      <c r="BE29" s="165"/>
      <c r="BF29" s="165"/>
      <c r="BG29" s="165"/>
    </row>
    <row r="30" spans="1:59" ht="15.95" customHeight="1" x14ac:dyDescent="0.25">
      <c r="A30" s="131" t="s">
        <v>63</v>
      </c>
      <c r="B30" s="131">
        <v>1116</v>
      </c>
      <c r="C30" s="128">
        <v>5683666</v>
      </c>
      <c r="D30" s="131">
        <f t="shared" si="3"/>
        <v>19.63521431414161</v>
      </c>
      <c r="E30" s="131">
        <v>0</v>
      </c>
      <c r="F30" s="133">
        <v>0.23057760413565073</v>
      </c>
      <c r="G30" s="132">
        <v>0.26991854638883256</v>
      </c>
      <c r="H30" s="133">
        <v>0.26991854638883256</v>
      </c>
      <c r="I30" s="131">
        <v>21346284</v>
      </c>
      <c r="J30" s="134">
        <v>1010032</v>
      </c>
      <c r="K30" s="134">
        <v>12946930</v>
      </c>
      <c r="L30" s="134">
        <v>348942</v>
      </c>
      <c r="M30" s="134">
        <f t="shared" si="6"/>
        <v>-0.39348085128071941</v>
      </c>
      <c r="N30" s="134">
        <f t="shared" si="7"/>
        <v>-0.6545238170671821</v>
      </c>
      <c r="O30" s="131">
        <v>8774.7224431493378</v>
      </c>
      <c r="P30" s="131">
        <v>4196.9818637027811</v>
      </c>
      <c r="Q30" s="134">
        <v>2376</v>
      </c>
      <c r="R30" s="134">
        <v>0</v>
      </c>
      <c r="S30" s="134">
        <v>0</v>
      </c>
      <c r="T30" s="134">
        <v>0</v>
      </c>
      <c r="U30" s="134">
        <v>156.90000000000003</v>
      </c>
      <c r="V30" s="134">
        <v>364.6</v>
      </c>
      <c r="W30" s="134">
        <v>0</v>
      </c>
      <c r="X30" s="171">
        <v>4042.8</v>
      </c>
      <c r="Y30" s="171">
        <v>2496</v>
      </c>
      <c r="Z30" s="171">
        <v>1657</v>
      </c>
      <c r="AA30" s="171">
        <v>188.09999999999994</v>
      </c>
      <c r="AB30" s="171">
        <v>3838.9</v>
      </c>
      <c r="AC30" s="171">
        <v>894.59999999999752</v>
      </c>
      <c r="AD30" s="171">
        <v>0</v>
      </c>
      <c r="AE30" s="171">
        <v>98.299999999999983</v>
      </c>
      <c r="AF30" s="171">
        <v>0</v>
      </c>
      <c r="AG30" s="171">
        <v>713.3000000000003</v>
      </c>
      <c r="AH30" s="171">
        <v>2918.4000000000015</v>
      </c>
      <c r="AI30" s="171">
        <v>0</v>
      </c>
      <c r="AJ30" s="171">
        <v>0</v>
      </c>
      <c r="AK30" s="171">
        <v>0</v>
      </c>
      <c r="AL30" s="171">
        <v>0</v>
      </c>
      <c r="AM30" s="171">
        <v>69.7</v>
      </c>
      <c r="AN30" s="377">
        <v>563.9790921746262</v>
      </c>
      <c r="AO30" s="91">
        <v>7185.0076931594995</v>
      </c>
      <c r="AP30" s="91">
        <v>0</v>
      </c>
      <c r="AQ30" s="158">
        <v>90.029208933333337</v>
      </c>
      <c r="AR30" s="159">
        <v>0.34086850728988832</v>
      </c>
      <c r="AS30" s="91">
        <v>3123.9778982092539</v>
      </c>
      <c r="AT30" s="91">
        <v>4196.9818637027811</v>
      </c>
      <c r="AU30" s="91">
        <v>12971.70430685212</v>
      </c>
      <c r="AV30" s="147">
        <v>0.20952979192838181</v>
      </c>
      <c r="AW30" s="147">
        <v>0.25945006710281743</v>
      </c>
      <c r="AX30" s="147">
        <v>0.25945006710281743</v>
      </c>
      <c r="AY30" s="91">
        <v>0</v>
      </c>
      <c r="AZ30" s="91">
        <v>0</v>
      </c>
      <c r="BE30" s="165"/>
      <c r="BF30" s="165"/>
      <c r="BG30" s="165"/>
    </row>
    <row r="31" spans="1:59" ht="15.95" customHeight="1" x14ac:dyDescent="0.25">
      <c r="A31" s="131" t="s">
        <v>66</v>
      </c>
      <c r="B31" s="131">
        <v>275</v>
      </c>
      <c r="C31" s="128">
        <v>2990498</v>
      </c>
      <c r="D31" s="131">
        <f t="shared" si="3"/>
        <v>9.1957928077530902</v>
      </c>
      <c r="E31" s="131">
        <v>0</v>
      </c>
      <c r="F31" s="133">
        <v>0</v>
      </c>
      <c r="G31" s="132">
        <v>0</v>
      </c>
      <c r="H31" s="133">
        <v>0</v>
      </c>
      <c r="I31" s="131">
        <v>5054916</v>
      </c>
      <c r="J31" s="134">
        <v>0</v>
      </c>
      <c r="K31" s="134">
        <v>0</v>
      </c>
      <c r="L31" s="134">
        <v>8365348</v>
      </c>
      <c r="M31" s="134">
        <f t="shared" si="6"/>
        <v>-1</v>
      </c>
      <c r="N31" s="134">
        <f t="shared" si="7"/>
        <v>0</v>
      </c>
      <c r="O31" s="131">
        <v>3585.6114560249389</v>
      </c>
      <c r="P31" s="131">
        <v>1715.0110842503691</v>
      </c>
      <c r="Q31" s="134">
        <v>0</v>
      </c>
      <c r="R31" s="134">
        <v>0</v>
      </c>
      <c r="S31" s="134">
        <v>0</v>
      </c>
      <c r="T31" s="134">
        <v>0</v>
      </c>
      <c r="U31" s="134">
        <v>10.3</v>
      </c>
      <c r="V31" s="134">
        <v>1457.5</v>
      </c>
      <c r="W31" s="134">
        <v>0</v>
      </c>
      <c r="X31" s="171">
        <v>1444</v>
      </c>
      <c r="Y31" s="171">
        <v>7824.3</v>
      </c>
      <c r="Z31" s="171">
        <v>1401</v>
      </c>
      <c r="AA31" s="171">
        <v>0</v>
      </c>
      <c r="AB31" s="171">
        <v>0</v>
      </c>
      <c r="AC31" s="171">
        <v>218.1</v>
      </c>
      <c r="AD31" s="171">
        <v>0</v>
      </c>
      <c r="AE31" s="171">
        <v>1.6</v>
      </c>
      <c r="AF31" s="171">
        <v>0</v>
      </c>
      <c r="AG31" s="171">
        <v>9</v>
      </c>
      <c r="AH31" s="171">
        <v>3306</v>
      </c>
      <c r="AI31" s="171">
        <v>0</v>
      </c>
      <c r="AJ31" s="171">
        <v>0</v>
      </c>
      <c r="AK31" s="171">
        <v>0</v>
      </c>
      <c r="AL31" s="171">
        <v>0</v>
      </c>
      <c r="AM31" s="171">
        <v>0</v>
      </c>
      <c r="AN31" s="377">
        <v>1007.4959002972572</v>
      </c>
      <c r="AO31" s="91">
        <v>12835.344243968999</v>
      </c>
      <c r="AP31" s="91">
        <v>2.2000000000000002</v>
      </c>
      <c r="AQ31" s="158">
        <v>111.09152413333332</v>
      </c>
      <c r="AR31" s="159">
        <v>0.65072758149911758</v>
      </c>
      <c r="AS31" s="91">
        <v>1276.5498866500359</v>
      </c>
      <c r="AT31" s="91">
        <v>1715.0110842503691</v>
      </c>
      <c r="AU31" s="91">
        <v>5300.622540275308</v>
      </c>
      <c r="AV31" s="146">
        <v>0</v>
      </c>
      <c r="AW31" s="146">
        <v>0</v>
      </c>
      <c r="AX31" s="146">
        <v>0</v>
      </c>
      <c r="AY31" s="91">
        <v>0</v>
      </c>
      <c r="AZ31" s="91">
        <v>0</v>
      </c>
      <c r="BE31" s="165"/>
      <c r="BF31" s="165"/>
      <c r="BG31" s="165"/>
    </row>
    <row r="32" spans="1:59" ht="15.95" customHeight="1" x14ac:dyDescent="0.25">
      <c r="A32" s="131" t="s">
        <v>69</v>
      </c>
      <c r="B32" s="131">
        <v>1983</v>
      </c>
      <c r="C32" s="128">
        <v>6161471</v>
      </c>
      <c r="D32" s="131">
        <f t="shared" si="3"/>
        <v>32.183872974489368</v>
      </c>
      <c r="E32" s="131">
        <v>0</v>
      </c>
      <c r="F32" s="133">
        <v>8.3802909732109493E-2</v>
      </c>
      <c r="G32" s="132">
        <v>0.10056349167853137</v>
      </c>
      <c r="H32" s="133">
        <v>0.10056349167853137</v>
      </c>
      <c r="I32" s="131">
        <v>208971</v>
      </c>
      <c r="J32" s="134">
        <v>68212</v>
      </c>
      <c r="K32" s="134">
        <v>1920378</v>
      </c>
      <c r="L32" s="134">
        <v>0</v>
      </c>
      <c r="M32" s="134">
        <f t="shared" si="6"/>
        <v>8.1896866072325825</v>
      </c>
      <c r="N32" s="134">
        <f t="shared" si="7"/>
        <v>-1</v>
      </c>
      <c r="O32" s="131">
        <v>2299.6957766489531</v>
      </c>
      <c r="P32" s="131">
        <v>1099.9529078170381</v>
      </c>
      <c r="Q32" s="134">
        <v>2944</v>
      </c>
      <c r="R32" s="134">
        <v>0</v>
      </c>
      <c r="S32" s="134">
        <v>0</v>
      </c>
      <c r="T32" s="134">
        <v>0</v>
      </c>
      <c r="U32" s="134">
        <v>6.1000000000000005</v>
      </c>
      <c r="V32" s="134">
        <v>675.69999999999993</v>
      </c>
      <c r="W32" s="134">
        <v>0</v>
      </c>
      <c r="X32" s="171">
        <v>10464.5</v>
      </c>
      <c r="Y32" s="171">
        <v>1794.9</v>
      </c>
      <c r="Z32" s="171">
        <v>1190</v>
      </c>
      <c r="AA32" s="171">
        <v>548.5</v>
      </c>
      <c r="AB32" s="171">
        <v>954.3</v>
      </c>
      <c r="AC32" s="171">
        <v>61.1</v>
      </c>
      <c r="AD32" s="171">
        <v>0</v>
      </c>
      <c r="AE32" s="171">
        <v>14.100000000000001</v>
      </c>
      <c r="AF32" s="171">
        <v>0</v>
      </c>
      <c r="AG32" s="171">
        <v>1082.7999999999981</v>
      </c>
      <c r="AH32" s="171">
        <v>4160.3</v>
      </c>
      <c r="AI32" s="171">
        <v>0</v>
      </c>
      <c r="AJ32" s="171">
        <v>0</v>
      </c>
      <c r="AK32" s="171">
        <v>0</v>
      </c>
      <c r="AL32" s="171">
        <v>0</v>
      </c>
      <c r="AM32" s="171">
        <v>0</v>
      </c>
      <c r="AN32" s="377">
        <v>333.9942684579799</v>
      </c>
      <c r="AO32" s="91">
        <v>4255.0360849169992</v>
      </c>
      <c r="AP32" s="91">
        <v>0</v>
      </c>
      <c r="AQ32" s="158">
        <v>121.01943696666667</v>
      </c>
      <c r="AR32" s="159">
        <v>0.35167632685532452</v>
      </c>
      <c r="AS32" s="91">
        <v>818.73800856976322</v>
      </c>
      <c r="AT32" s="91">
        <v>1099.9529078170381</v>
      </c>
      <c r="AU32" s="91">
        <v>3399.6486844659921</v>
      </c>
      <c r="AV32" s="147">
        <v>8.4674628520823025E-2</v>
      </c>
      <c r="AW32" s="148">
        <v>0.1016095542249876</v>
      </c>
      <c r="AX32" s="148">
        <v>0.1016095542249876</v>
      </c>
      <c r="AY32" s="91">
        <v>0</v>
      </c>
      <c r="AZ32" s="91">
        <v>0</v>
      </c>
      <c r="BE32" s="165"/>
      <c r="BF32" s="165"/>
      <c r="BG32" s="165"/>
    </row>
    <row r="33" spans="1:59" ht="15.95" customHeight="1" x14ac:dyDescent="0.25">
      <c r="A33" s="131" t="s">
        <v>72</v>
      </c>
      <c r="B33" s="131">
        <v>185</v>
      </c>
      <c r="C33" s="128">
        <v>1074635</v>
      </c>
      <c r="D33" s="131">
        <f t="shared" si="3"/>
        <v>17.215147468675411</v>
      </c>
      <c r="E33" s="131">
        <v>0</v>
      </c>
      <c r="F33" s="133">
        <v>0.15</v>
      </c>
      <c r="G33" s="132">
        <v>0.15</v>
      </c>
      <c r="H33" s="133">
        <v>0.15</v>
      </c>
      <c r="I33" s="131">
        <v>241397</v>
      </c>
      <c r="J33" s="134">
        <v>13137788</v>
      </c>
      <c r="K33" s="134">
        <v>55597</v>
      </c>
      <c r="L33" s="134">
        <v>12484398</v>
      </c>
      <c r="M33" s="134">
        <f t="shared" si="6"/>
        <v>-0.76968645012158399</v>
      </c>
      <c r="N33" s="134">
        <f t="shared" si="7"/>
        <v>-4.9733638569902316E-2</v>
      </c>
      <c r="O33" s="131">
        <v>161.7836838605302</v>
      </c>
      <c r="P33" s="131">
        <v>77.381728186261412</v>
      </c>
      <c r="Q33" s="134">
        <v>614</v>
      </c>
      <c r="R33" s="134">
        <v>0</v>
      </c>
      <c r="S33" s="134">
        <v>0</v>
      </c>
      <c r="T33" s="134">
        <v>0</v>
      </c>
      <c r="U33" s="134">
        <v>0</v>
      </c>
      <c r="V33" s="134">
        <v>0</v>
      </c>
      <c r="W33" s="134">
        <v>53.1</v>
      </c>
      <c r="X33" s="171">
        <v>2239</v>
      </c>
      <c r="Y33" s="171">
        <v>0</v>
      </c>
      <c r="Z33" s="171">
        <v>0</v>
      </c>
      <c r="AA33" s="171">
        <v>2782.7</v>
      </c>
      <c r="AB33" s="171">
        <v>791.30000000000007</v>
      </c>
      <c r="AC33" s="171">
        <v>17</v>
      </c>
      <c r="AD33" s="171">
        <v>0</v>
      </c>
      <c r="AE33" s="171">
        <v>0</v>
      </c>
      <c r="AF33" s="171">
        <v>0</v>
      </c>
      <c r="AG33" s="171">
        <v>52</v>
      </c>
      <c r="AH33" s="171">
        <v>388.00000000000006</v>
      </c>
      <c r="AI33" s="171">
        <v>53.1</v>
      </c>
      <c r="AJ33" s="171">
        <v>0</v>
      </c>
      <c r="AK33" s="171">
        <v>0</v>
      </c>
      <c r="AL33" s="171">
        <v>0</v>
      </c>
      <c r="AM33" s="171">
        <v>0</v>
      </c>
      <c r="AN33" s="377">
        <v>141.94100873281616</v>
      </c>
      <c r="AO33" s="91">
        <v>1808.3068217789996</v>
      </c>
      <c r="AP33" s="91">
        <v>0</v>
      </c>
      <c r="AQ33" s="158">
        <v>270.67854160000002</v>
      </c>
      <c r="AR33" s="159">
        <v>0.27453864239014908</v>
      </c>
      <c r="AS33" s="91">
        <v>57.598249511100583</v>
      </c>
      <c r="AT33" s="91">
        <v>77.381728186261412</v>
      </c>
      <c r="AU33" s="91">
        <v>239.1654120467916</v>
      </c>
      <c r="AV33" s="146">
        <v>0.15</v>
      </c>
      <c r="AW33" s="146">
        <v>0.15</v>
      </c>
      <c r="AX33" s="146">
        <v>0.15</v>
      </c>
      <c r="AY33" s="91">
        <v>0</v>
      </c>
      <c r="AZ33" s="91">
        <v>0</v>
      </c>
      <c r="BE33" s="165"/>
      <c r="BF33" s="165"/>
      <c r="BG33" s="165"/>
    </row>
    <row r="34" spans="1:59" ht="15.95" customHeight="1" x14ac:dyDescent="0.25">
      <c r="A34" s="131" t="s">
        <v>74</v>
      </c>
      <c r="B34" s="131">
        <v>280</v>
      </c>
      <c r="C34" s="128">
        <v>1956876</v>
      </c>
      <c r="D34" s="131">
        <f t="shared" si="3"/>
        <v>14.308520315032736</v>
      </c>
      <c r="E34" s="131">
        <v>0</v>
      </c>
      <c r="F34" s="133">
        <v>0</v>
      </c>
      <c r="G34" s="132">
        <v>0</v>
      </c>
      <c r="H34" s="133">
        <v>0</v>
      </c>
      <c r="I34" s="131">
        <v>257</v>
      </c>
      <c r="J34" s="134">
        <v>1322615</v>
      </c>
      <c r="K34" s="134">
        <v>12226</v>
      </c>
      <c r="L34" s="134">
        <v>3780963</v>
      </c>
      <c r="M34" s="134">
        <f t="shared" si="6"/>
        <v>46.571984435797667</v>
      </c>
      <c r="N34" s="134">
        <f t="shared" si="7"/>
        <v>1.8587026458946858</v>
      </c>
      <c r="O34" s="131">
        <v>2591.9882068243191</v>
      </c>
      <c r="P34" s="131">
        <v>1239.757447082138</v>
      </c>
      <c r="Q34" s="134">
        <v>0</v>
      </c>
      <c r="R34" s="134">
        <v>0</v>
      </c>
      <c r="S34" s="134">
        <v>0</v>
      </c>
      <c r="T34" s="134">
        <v>0</v>
      </c>
      <c r="U34" s="134">
        <v>0</v>
      </c>
      <c r="V34" s="134">
        <v>241.6</v>
      </c>
      <c r="W34" s="134">
        <v>0</v>
      </c>
      <c r="X34" s="171">
        <v>3793.1000000000004</v>
      </c>
      <c r="Y34" s="171">
        <v>338.2</v>
      </c>
      <c r="Z34" s="171">
        <v>770</v>
      </c>
      <c r="AA34" s="171">
        <v>279.7</v>
      </c>
      <c r="AB34" s="171">
        <v>2180.8000000000002</v>
      </c>
      <c r="AC34" s="171">
        <v>23.3</v>
      </c>
      <c r="AD34" s="171">
        <v>0</v>
      </c>
      <c r="AE34" s="171">
        <v>11.200000000000003</v>
      </c>
      <c r="AF34" s="171">
        <v>0</v>
      </c>
      <c r="AG34" s="171">
        <v>320.99999999999983</v>
      </c>
      <c r="AH34" s="171">
        <v>1670.1000000000001</v>
      </c>
      <c r="AI34" s="171">
        <v>0</v>
      </c>
      <c r="AJ34" s="171">
        <v>0</v>
      </c>
      <c r="AK34" s="171">
        <v>0</v>
      </c>
      <c r="AL34" s="171">
        <v>0</v>
      </c>
      <c r="AM34" s="171">
        <v>0</v>
      </c>
      <c r="AN34" s="377">
        <v>380.23377895103334</v>
      </c>
      <c r="AO34" s="91">
        <v>4844.1204024569988</v>
      </c>
      <c r="AP34" s="91">
        <v>10</v>
      </c>
      <c r="AQ34" s="158">
        <v>60.527139266666673</v>
      </c>
      <c r="AR34" s="159">
        <v>3.2054019972745949E-2</v>
      </c>
      <c r="AS34" s="91">
        <v>922.8</v>
      </c>
      <c r="AT34" s="91">
        <v>1239.757447082138</v>
      </c>
      <c r="AU34" s="91">
        <v>3831.745653906456</v>
      </c>
      <c r="AV34" s="146">
        <v>0</v>
      </c>
      <c r="AW34" s="146">
        <v>0</v>
      </c>
      <c r="AX34" s="146">
        <v>0</v>
      </c>
      <c r="AY34" s="91">
        <v>0</v>
      </c>
      <c r="AZ34" s="91">
        <v>0</v>
      </c>
      <c r="BE34" s="165"/>
      <c r="BF34" s="165"/>
      <c r="BG34" s="165"/>
    </row>
    <row r="35" spans="1:59" ht="15.95" customHeight="1" x14ac:dyDescent="0.25">
      <c r="A35" s="131" t="s">
        <v>77</v>
      </c>
      <c r="B35" s="131">
        <v>1112</v>
      </c>
      <c r="C35" s="128">
        <v>3119265</v>
      </c>
      <c r="D35" s="131">
        <f t="shared" si="3"/>
        <v>35.649423822599232</v>
      </c>
      <c r="E35" s="131">
        <v>0</v>
      </c>
      <c r="F35" s="133">
        <v>0.19531380998268613</v>
      </c>
      <c r="G35" s="132">
        <v>0.44389502268792302</v>
      </c>
      <c r="H35" s="133">
        <v>0.31960441633530456</v>
      </c>
      <c r="I35" s="131">
        <v>2917972</v>
      </c>
      <c r="J35" s="134">
        <v>66761</v>
      </c>
      <c r="K35" s="134">
        <v>466911</v>
      </c>
      <c r="L35" s="134">
        <v>8694</v>
      </c>
      <c r="M35" s="134">
        <f t="shared" si="6"/>
        <v>-0.83998784087030309</v>
      </c>
      <c r="N35" s="134">
        <f t="shared" si="7"/>
        <v>-0.86977426940878655</v>
      </c>
      <c r="O35" s="131">
        <v>578.33807085514445</v>
      </c>
      <c r="P35" s="131">
        <v>276.62121624860441</v>
      </c>
      <c r="Q35" s="134">
        <v>522</v>
      </c>
      <c r="R35" s="134">
        <v>628.6</v>
      </c>
      <c r="S35" s="134">
        <v>0</v>
      </c>
      <c r="T35" s="134">
        <v>0</v>
      </c>
      <c r="U35" s="134">
        <v>6</v>
      </c>
      <c r="V35" s="134">
        <v>226</v>
      </c>
      <c r="W35" s="134">
        <v>0</v>
      </c>
      <c r="X35" s="171">
        <v>740.4</v>
      </c>
      <c r="Y35" s="171">
        <v>5444.9999999999991</v>
      </c>
      <c r="Z35" s="171">
        <v>0</v>
      </c>
      <c r="AA35" s="171">
        <v>1051.3999999999999</v>
      </c>
      <c r="AB35" s="171">
        <v>150</v>
      </c>
      <c r="AC35" s="171">
        <v>2116.6999999999998</v>
      </c>
      <c r="AD35" s="171">
        <v>178.5</v>
      </c>
      <c r="AE35" s="171">
        <v>9.8000000000000007</v>
      </c>
      <c r="AF35" s="171">
        <v>518</v>
      </c>
      <c r="AG35" s="171">
        <v>6</v>
      </c>
      <c r="AH35" s="171">
        <v>1511.6</v>
      </c>
      <c r="AI35" s="171">
        <v>0</v>
      </c>
      <c r="AJ35" s="171">
        <v>0</v>
      </c>
      <c r="AK35" s="171">
        <v>0</v>
      </c>
      <c r="AL35" s="171">
        <v>0</v>
      </c>
      <c r="AM35" s="171">
        <v>0</v>
      </c>
      <c r="AN35" s="377">
        <v>76.786155272344018</v>
      </c>
      <c r="AO35" s="91">
        <v>978.24391722149983</v>
      </c>
      <c r="AP35" s="91">
        <v>0</v>
      </c>
      <c r="AQ35" s="158">
        <v>47.25235</v>
      </c>
      <c r="AR35" s="159">
        <v>0.1589666951323655</v>
      </c>
      <c r="AS35" s="91">
        <v>205.9</v>
      </c>
      <c r="AT35" s="91">
        <v>276.62121624860441</v>
      </c>
      <c r="AU35" s="91">
        <v>854.95928710374881</v>
      </c>
      <c r="AV35" s="147">
        <v>0.22</v>
      </c>
      <c r="AW35" s="147">
        <v>0.5</v>
      </c>
      <c r="AX35" s="147">
        <v>0.5</v>
      </c>
      <c r="AY35" s="91">
        <v>0</v>
      </c>
      <c r="AZ35" s="91">
        <v>0</v>
      </c>
      <c r="BE35" s="165"/>
      <c r="BF35" s="165"/>
      <c r="BG35" s="165"/>
    </row>
    <row r="36" spans="1:59" ht="15.95" customHeight="1" x14ac:dyDescent="0.25">
      <c r="A36" s="131" t="s">
        <v>80</v>
      </c>
      <c r="B36" s="131">
        <v>273</v>
      </c>
      <c r="C36" s="128">
        <v>1352917</v>
      </c>
      <c r="D36" s="131">
        <f t="shared" si="3"/>
        <v>20.178621452757262</v>
      </c>
      <c r="E36" s="134">
        <v>0</v>
      </c>
      <c r="F36" s="133">
        <v>0.192</v>
      </c>
      <c r="G36" s="132">
        <v>0.23699999999999999</v>
      </c>
      <c r="H36" s="133">
        <v>0.23699999999999999</v>
      </c>
      <c r="I36" s="131">
        <v>938788</v>
      </c>
      <c r="J36" s="134">
        <v>11944719</v>
      </c>
      <c r="K36" s="134">
        <v>203180</v>
      </c>
      <c r="L36" s="134">
        <v>5499785</v>
      </c>
      <c r="M36" s="134">
        <f t="shared" si="6"/>
        <v>-0.78357200986804265</v>
      </c>
      <c r="N36" s="134">
        <f t="shared" si="7"/>
        <v>-0.53956346733648575</v>
      </c>
      <c r="O36" s="131">
        <v>112.3531949208634</v>
      </c>
      <c r="P36" s="131">
        <v>53.738944390209689</v>
      </c>
      <c r="Q36" s="134">
        <v>0</v>
      </c>
      <c r="R36" s="134">
        <v>0</v>
      </c>
      <c r="S36" s="134">
        <v>0</v>
      </c>
      <c r="T36" s="134">
        <v>0</v>
      </c>
      <c r="U36" s="134">
        <v>0</v>
      </c>
      <c r="V36" s="134">
        <v>0</v>
      </c>
      <c r="W36" s="134">
        <v>0</v>
      </c>
      <c r="X36" s="171">
        <v>533.9</v>
      </c>
      <c r="Y36" s="171">
        <v>1258</v>
      </c>
      <c r="Z36" s="171">
        <v>1250.4000000000001</v>
      </c>
      <c r="AA36" s="171">
        <v>501.9000000000002</v>
      </c>
      <c r="AB36" s="171">
        <v>211.9</v>
      </c>
      <c r="AC36" s="171">
        <v>0</v>
      </c>
      <c r="AD36" s="171">
        <v>0</v>
      </c>
      <c r="AE36" s="171">
        <v>221.10000000000002</v>
      </c>
      <c r="AF36" s="171">
        <v>0</v>
      </c>
      <c r="AG36" s="171">
        <v>82.1</v>
      </c>
      <c r="AH36" s="171">
        <v>400.2</v>
      </c>
      <c r="AI36" s="171">
        <v>0</v>
      </c>
      <c r="AJ36" s="171">
        <v>0</v>
      </c>
      <c r="AK36" s="171">
        <v>0</v>
      </c>
      <c r="AL36" s="171">
        <v>0</v>
      </c>
      <c r="AM36" s="171">
        <v>12</v>
      </c>
      <c r="AN36" s="377">
        <v>235.48162351095189</v>
      </c>
      <c r="AO36" s="91">
        <v>2999.9999999999995</v>
      </c>
      <c r="AP36" s="91">
        <v>320.8</v>
      </c>
      <c r="AQ36" s="158">
        <v>9.5162785033333321</v>
      </c>
      <c r="AR36" s="159">
        <v>0.84328097731239093</v>
      </c>
      <c r="AS36" s="91">
        <v>40</v>
      </c>
      <c r="AT36" s="91">
        <v>53.738944390209689</v>
      </c>
      <c r="AU36" s="91">
        <v>166.09213931107311</v>
      </c>
      <c r="AV36" s="147">
        <v>0.192</v>
      </c>
      <c r="AW36" s="147">
        <v>0.23699999999999999</v>
      </c>
      <c r="AX36" s="147">
        <v>0.23699999999999999</v>
      </c>
      <c r="AY36" s="91">
        <v>0</v>
      </c>
      <c r="AZ36" s="91">
        <v>0</v>
      </c>
      <c r="BE36" s="165"/>
      <c r="BF36" s="165"/>
      <c r="BG36" s="165"/>
    </row>
    <row r="37" spans="1:59" ht="15.95" customHeight="1" x14ac:dyDescent="0.25">
      <c r="A37" s="131" t="s">
        <v>83</v>
      </c>
      <c r="B37" s="131">
        <v>1383</v>
      </c>
      <c r="C37" s="128">
        <v>9088074</v>
      </c>
      <c r="D37" s="131">
        <f t="shared" si="3"/>
        <v>15.217745806207123</v>
      </c>
      <c r="E37" s="131">
        <v>1</v>
      </c>
      <c r="F37" s="133">
        <v>0.16028999999999999</v>
      </c>
      <c r="G37" s="132">
        <v>0.5</v>
      </c>
      <c r="H37" s="133">
        <v>0.5</v>
      </c>
      <c r="I37" s="131">
        <v>24337437</v>
      </c>
      <c r="J37" s="134">
        <v>0</v>
      </c>
      <c r="K37" s="134">
        <v>6826117</v>
      </c>
      <c r="L37" s="134">
        <v>555</v>
      </c>
      <c r="M37" s="134">
        <f t="shared" si="6"/>
        <v>-0.71952194473066333</v>
      </c>
      <c r="N37" s="134">
        <f t="shared" si="7"/>
        <v>0</v>
      </c>
      <c r="O37" s="131">
        <v>2443.6794735393441</v>
      </c>
      <c r="P37" s="131">
        <v>1168.820837080104</v>
      </c>
      <c r="Q37" s="134">
        <v>390</v>
      </c>
      <c r="R37" s="134">
        <v>0</v>
      </c>
      <c r="S37" s="134">
        <v>0</v>
      </c>
      <c r="T37" s="134">
        <v>21.700000000000003</v>
      </c>
      <c r="U37" s="134">
        <v>146</v>
      </c>
      <c r="V37" s="134">
        <v>0</v>
      </c>
      <c r="W37" s="134">
        <v>0</v>
      </c>
      <c r="X37" s="171">
        <v>463</v>
      </c>
      <c r="Y37" s="171">
        <v>8569.5</v>
      </c>
      <c r="Z37" s="171">
        <v>3467.1</v>
      </c>
      <c r="AA37" s="171">
        <v>12.3</v>
      </c>
      <c r="AB37" s="171">
        <v>7.6</v>
      </c>
      <c r="AC37" s="171">
        <v>745.5</v>
      </c>
      <c r="AD37" s="171">
        <v>0</v>
      </c>
      <c r="AE37" s="171">
        <v>63.399999999999991</v>
      </c>
      <c r="AF37" s="171">
        <v>0</v>
      </c>
      <c r="AG37" s="171">
        <v>226.00000000000003</v>
      </c>
      <c r="AH37" s="171">
        <v>2769.8</v>
      </c>
      <c r="AI37" s="171">
        <v>0</v>
      </c>
      <c r="AJ37" s="171">
        <v>0</v>
      </c>
      <c r="AK37" s="171">
        <v>0</v>
      </c>
      <c r="AL37" s="171">
        <v>0</v>
      </c>
      <c r="AM37" s="171">
        <v>105</v>
      </c>
      <c r="AN37" s="377">
        <v>451.64099798691859</v>
      </c>
      <c r="AO37" s="91">
        <v>5753.8374916874991</v>
      </c>
      <c r="AP37" s="91">
        <v>3.6</v>
      </c>
      <c r="AQ37" s="158">
        <v>6.8191451566666661</v>
      </c>
      <c r="AR37" s="159">
        <v>0.41725090291055872</v>
      </c>
      <c r="AS37" s="91">
        <v>869.99910425709322</v>
      </c>
      <c r="AT37" s="91">
        <v>1168.820837080104</v>
      </c>
      <c r="AU37" s="91">
        <v>3612.5003106194481</v>
      </c>
      <c r="AV37" s="147">
        <v>0.16028999999999999</v>
      </c>
      <c r="AW37" s="147">
        <v>0.5</v>
      </c>
      <c r="AX37" s="147">
        <v>0.5</v>
      </c>
      <c r="AY37" s="91">
        <v>0</v>
      </c>
      <c r="AZ37" s="91">
        <v>5000</v>
      </c>
      <c r="BE37" s="165"/>
      <c r="BF37" s="165"/>
      <c r="BG37" s="165"/>
    </row>
    <row r="38" spans="1:59" ht="15.95" customHeight="1" x14ac:dyDescent="0.25">
      <c r="A38" s="131" t="s">
        <v>85</v>
      </c>
      <c r="B38" s="131">
        <v>364</v>
      </c>
      <c r="C38" s="128">
        <v>2099134</v>
      </c>
      <c r="D38" s="131">
        <f t="shared" si="3"/>
        <v>17.3404842187302</v>
      </c>
      <c r="E38" s="131">
        <v>0</v>
      </c>
      <c r="F38" s="133">
        <v>0.20961953304417216</v>
      </c>
      <c r="G38" s="132">
        <v>0.37566173732864705</v>
      </c>
      <c r="H38" s="133">
        <v>0.73146646079537891</v>
      </c>
      <c r="I38" s="131">
        <v>39073</v>
      </c>
      <c r="J38" s="134">
        <v>13046937</v>
      </c>
      <c r="K38" s="134">
        <v>4043</v>
      </c>
      <c r="L38" s="134">
        <v>7071638</v>
      </c>
      <c r="M38" s="134">
        <f t="shared" si="6"/>
        <v>-0.89652701353876074</v>
      </c>
      <c r="N38" s="134">
        <f t="shared" si="7"/>
        <v>-0.45798481283384751</v>
      </c>
      <c r="O38" s="131">
        <v>191.84308032737431</v>
      </c>
      <c r="P38" s="131">
        <v>91.759247546283035</v>
      </c>
      <c r="Q38" s="134">
        <v>2640</v>
      </c>
      <c r="R38" s="134">
        <v>0</v>
      </c>
      <c r="S38" s="134">
        <v>0</v>
      </c>
      <c r="T38" s="134">
        <v>0</v>
      </c>
      <c r="U38" s="134">
        <v>17</v>
      </c>
      <c r="V38" s="134">
        <v>737</v>
      </c>
      <c r="W38" s="134">
        <v>0</v>
      </c>
      <c r="X38" s="171">
        <v>2640</v>
      </c>
      <c r="Y38" s="171">
        <v>1415.5</v>
      </c>
      <c r="Z38" s="171">
        <v>0</v>
      </c>
      <c r="AA38" s="171">
        <v>82.9</v>
      </c>
      <c r="AB38" s="171">
        <v>2034.4000000000003</v>
      </c>
      <c r="AC38" s="171">
        <v>671.7</v>
      </c>
      <c r="AD38" s="171">
        <v>0</v>
      </c>
      <c r="AE38" s="171">
        <v>5.4</v>
      </c>
      <c r="AF38" s="171">
        <v>8.6000000000000014</v>
      </c>
      <c r="AG38" s="171">
        <v>19</v>
      </c>
      <c r="AH38" s="171">
        <v>1792.3</v>
      </c>
      <c r="AI38" s="171">
        <v>0</v>
      </c>
      <c r="AJ38" s="171">
        <v>0</v>
      </c>
      <c r="AK38" s="171">
        <v>0</v>
      </c>
      <c r="AL38" s="171">
        <v>0</v>
      </c>
      <c r="AM38" s="171">
        <v>0</v>
      </c>
      <c r="AN38" s="377">
        <v>649.40414423467803</v>
      </c>
      <c r="AO38" s="91">
        <v>8273.3098390304986</v>
      </c>
      <c r="AP38" s="91">
        <v>254</v>
      </c>
      <c r="AQ38" s="158">
        <v>131.73979323333333</v>
      </c>
      <c r="AR38" s="159">
        <v>0.31997526761216533</v>
      </c>
      <c r="AS38" s="91">
        <v>68.3</v>
      </c>
      <c r="AT38" s="91">
        <v>91.759247546283035</v>
      </c>
      <c r="AU38" s="91">
        <v>283.60232787365732</v>
      </c>
      <c r="AV38" s="146">
        <v>0.2031096198964473</v>
      </c>
      <c r="AW38" s="146">
        <v>0.36240874583753802</v>
      </c>
      <c r="AX38" s="146">
        <v>0.70376401571130365</v>
      </c>
      <c r="AY38" s="91">
        <v>1</v>
      </c>
      <c r="AZ38" s="91">
        <v>0</v>
      </c>
      <c r="BE38" s="165">
        <v>834</v>
      </c>
      <c r="BF38" s="165">
        <v>2366</v>
      </c>
      <c r="BG38" s="165">
        <v>0</v>
      </c>
    </row>
    <row r="39" spans="1:59" ht="15.95" customHeight="1" x14ac:dyDescent="0.25">
      <c r="A39" s="131" t="s">
        <v>88</v>
      </c>
      <c r="B39" s="131">
        <v>5491</v>
      </c>
      <c r="C39" s="128">
        <v>20031150</v>
      </c>
      <c r="D39" s="131">
        <f t="shared" ref="D39:D57" si="8">B39/(C39/100000)</f>
        <v>27.412305334441609</v>
      </c>
      <c r="E39" s="131">
        <v>1</v>
      </c>
      <c r="F39" s="133">
        <v>0.42666666666666664</v>
      </c>
      <c r="G39" s="132">
        <v>0.7</v>
      </c>
      <c r="H39" s="133">
        <v>1</v>
      </c>
      <c r="I39" s="131">
        <v>19936949</v>
      </c>
      <c r="J39" s="134">
        <v>3361222</v>
      </c>
      <c r="K39" s="134">
        <v>27986292</v>
      </c>
      <c r="L39" s="134">
        <v>138183</v>
      </c>
      <c r="M39" s="134">
        <f t="shared" si="6"/>
        <v>0.4037399604121974</v>
      </c>
      <c r="N39" s="134">
        <f t="shared" si="7"/>
        <v>-0.95888905880063857</v>
      </c>
      <c r="O39" s="131">
        <v>2284.9831017030601</v>
      </c>
      <c r="P39" s="131">
        <v>1092.915781535889</v>
      </c>
      <c r="Q39" s="134">
        <v>685.9</v>
      </c>
      <c r="R39" s="134">
        <v>0</v>
      </c>
      <c r="S39" s="134">
        <v>2047.8</v>
      </c>
      <c r="T39" s="134">
        <v>3.2</v>
      </c>
      <c r="U39" s="134">
        <v>4.5</v>
      </c>
      <c r="V39" s="134">
        <v>490.4</v>
      </c>
      <c r="W39" s="134">
        <v>0</v>
      </c>
      <c r="X39" s="171">
        <v>1204.4000000000001</v>
      </c>
      <c r="Y39" s="171">
        <v>8862.4999999999982</v>
      </c>
      <c r="Z39" s="171">
        <v>5396.2999999999993</v>
      </c>
      <c r="AA39" s="171">
        <v>4544.6000000000022</v>
      </c>
      <c r="AB39" s="171">
        <v>1979.6000000000001</v>
      </c>
      <c r="AC39" s="171">
        <v>470.2</v>
      </c>
      <c r="AD39" s="171">
        <v>0</v>
      </c>
      <c r="AE39" s="171">
        <v>174.29999999999976</v>
      </c>
      <c r="AF39" s="171">
        <v>0</v>
      </c>
      <c r="AG39" s="171">
        <v>2584.1999999999998</v>
      </c>
      <c r="AH39" s="171">
        <v>12715.800000000003</v>
      </c>
      <c r="AI39" s="171">
        <v>0</v>
      </c>
      <c r="AJ39" s="171">
        <v>0</v>
      </c>
      <c r="AK39" s="171">
        <v>0</v>
      </c>
      <c r="AL39" s="171">
        <v>0</v>
      </c>
      <c r="AM39" s="171">
        <v>194.8</v>
      </c>
      <c r="AN39" s="377">
        <v>2088.8974619505761</v>
      </c>
      <c r="AO39" s="91">
        <v>26612.235351605996</v>
      </c>
      <c r="AP39" s="91">
        <v>1</v>
      </c>
      <c r="AQ39" s="158">
        <v>65.139618299999995</v>
      </c>
      <c r="AR39" s="159">
        <v>0.62882530420078908</v>
      </c>
      <c r="AS39" s="91">
        <v>813.5</v>
      </c>
      <c r="AT39" s="91">
        <v>1092.915781535889</v>
      </c>
      <c r="AU39" s="91">
        <v>3377.8988832389491</v>
      </c>
      <c r="AV39" s="147">
        <v>0.42666666666666658</v>
      </c>
      <c r="AW39" s="146">
        <v>0.7</v>
      </c>
      <c r="AX39" s="146">
        <v>0.7</v>
      </c>
      <c r="AY39" s="91">
        <v>0</v>
      </c>
      <c r="AZ39" s="91">
        <v>2000</v>
      </c>
      <c r="BE39" s="165"/>
      <c r="BF39" s="165"/>
      <c r="BG39" s="165"/>
    </row>
    <row r="40" spans="1:59" ht="15.95" customHeight="1" x14ac:dyDescent="0.25">
      <c r="A40" s="131" t="s">
        <v>91</v>
      </c>
      <c r="B40" s="131">
        <v>1910</v>
      </c>
      <c r="C40" s="128">
        <v>10568033</v>
      </c>
      <c r="D40" s="131">
        <f t="shared" si="8"/>
        <v>18.073372783752664</v>
      </c>
      <c r="E40" s="131">
        <v>0</v>
      </c>
      <c r="F40" s="133">
        <v>0.1137850789011861</v>
      </c>
      <c r="G40" s="132">
        <v>0.12067761835177915</v>
      </c>
      <c r="H40" s="133">
        <v>0.12067761835177915</v>
      </c>
      <c r="I40" s="131">
        <v>17693787</v>
      </c>
      <c r="J40" s="134">
        <v>0</v>
      </c>
      <c r="K40" s="134">
        <v>14042350</v>
      </c>
      <c r="L40" s="134">
        <v>42</v>
      </c>
      <c r="M40" s="134">
        <f t="shared" si="6"/>
        <v>-0.20636831448236603</v>
      </c>
      <c r="N40" s="134">
        <f t="shared" si="7"/>
        <v>0</v>
      </c>
      <c r="O40" s="131">
        <v>3285.418485740548</v>
      </c>
      <c r="P40" s="131">
        <v>1571.42768773185</v>
      </c>
      <c r="Q40" s="134">
        <v>2760</v>
      </c>
      <c r="R40" s="134">
        <v>0</v>
      </c>
      <c r="S40" s="134">
        <v>0</v>
      </c>
      <c r="T40" s="134">
        <v>151.80000000000001</v>
      </c>
      <c r="U40" s="134">
        <v>0</v>
      </c>
      <c r="V40" s="134">
        <v>0</v>
      </c>
      <c r="W40" s="134">
        <v>0</v>
      </c>
      <c r="X40" s="171">
        <v>10308</v>
      </c>
      <c r="Y40" s="171">
        <v>5373.2</v>
      </c>
      <c r="Z40" s="171">
        <v>5149.6000000000004</v>
      </c>
      <c r="AA40" s="171">
        <v>1999.3000000000009</v>
      </c>
      <c r="AB40" s="171">
        <v>208</v>
      </c>
      <c r="AC40" s="171">
        <v>4420.9000000000042</v>
      </c>
      <c r="AD40" s="171">
        <v>0</v>
      </c>
      <c r="AE40" s="171">
        <v>310.40000000000072</v>
      </c>
      <c r="AF40" s="171">
        <v>0</v>
      </c>
      <c r="AG40" s="171">
        <v>438.70000000000033</v>
      </c>
      <c r="AH40" s="171">
        <v>5987.2</v>
      </c>
      <c r="AI40" s="171">
        <v>0</v>
      </c>
      <c r="AJ40" s="171">
        <v>0</v>
      </c>
      <c r="AK40" s="171">
        <v>0</v>
      </c>
      <c r="AL40" s="171">
        <v>0</v>
      </c>
      <c r="AM40" s="171">
        <v>0</v>
      </c>
      <c r="AN40" s="377">
        <v>78.985659323150202</v>
      </c>
      <c r="AO40" s="91">
        <v>1006.2652636604998</v>
      </c>
      <c r="AP40" s="91">
        <v>0</v>
      </c>
      <c r="AQ40" s="158">
        <v>79.839766900000001</v>
      </c>
      <c r="AR40" s="159">
        <v>0.59739675397718139</v>
      </c>
      <c r="AS40" s="91">
        <v>1169.6751438371291</v>
      </c>
      <c r="AT40" s="91">
        <v>1571.42768773185</v>
      </c>
      <c r="AU40" s="91">
        <v>4856.8461734723987</v>
      </c>
      <c r="AV40" s="147">
        <v>0.11383661154747191</v>
      </c>
      <c r="AW40" s="147">
        <v>0.1207549173212078</v>
      </c>
      <c r="AX40" s="147">
        <v>0.1207549173212078</v>
      </c>
      <c r="AY40" s="91">
        <v>0</v>
      </c>
      <c r="AZ40" s="91">
        <v>0</v>
      </c>
      <c r="BE40" s="165">
        <v>13</v>
      </c>
      <c r="BF40" s="165">
        <v>9510</v>
      </c>
      <c r="BG40" s="165">
        <v>1</v>
      </c>
    </row>
    <row r="41" spans="1:59" ht="15.95" customHeight="1" x14ac:dyDescent="0.25">
      <c r="A41" s="131" t="s">
        <v>94</v>
      </c>
      <c r="B41" s="131">
        <v>97</v>
      </c>
      <c r="C41" s="128">
        <v>789403</v>
      </c>
      <c r="D41" s="131">
        <f t="shared" si="8"/>
        <v>12.287766831390304</v>
      </c>
      <c r="E41" s="131">
        <v>0</v>
      </c>
      <c r="F41" s="133">
        <v>0</v>
      </c>
      <c r="G41" s="132">
        <v>0</v>
      </c>
      <c r="H41" s="133">
        <v>0</v>
      </c>
      <c r="I41" s="131">
        <v>1413663</v>
      </c>
      <c r="J41" s="134">
        <v>20571248</v>
      </c>
      <c r="K41" s="134">
        <v>1163652</v>
      </c>
      <c r="L41" s="134">
        <v>21747797</v>
      </c>
      <c r="M41" s="134">
        <f t="shared" si="6"/>
        <v>-0.1768533235997547</v>
      </c>
      <c r="N41" s="134">
        <f t="shared" si="7"/>
        <v>5.7193856201626758E-2</v>
      </c>
      <c r="O41" s="131">
        <v>3264.067950074168</v>
      </c>
      <c r="P41" s="131">
        <v>1561.215648370754</v>
      </c>
      <c r="Q41" s="134">
        <v>1146.2</v>
      </c>
      <c r="R41" s="134">
        <v>0</v>
      </c>
      <c r="S41" s="134">
        <v>0</v>
      </c>
      <c r="T41" s="134">
        <v>0</v>
      </c>
      <c r="U41" s="134">
        <v>6</v>
      </c>
      <c r="V41" s="134">
        <v>0</v>
      </c>
      <c r="W41" s="134">
        <v>104.3</v>
      </c>
      <c r="X41" s="171">
        <v>3396.2</v>
      </c>
      <c r="Y41" s="171">
        <v>0</v>
      </c>
      <c r="Z41" s="171">
        <v>0</v>
      </c>
      <c r="AA41" s="171">
        <v>510</v>
      </c>
      <c r="AB41" s="171">
        <v>3527.7000000000003</v>
      </c>
      <c r="AC41" s="171">
        <v>0</v>
      </c>
      <c r="AD41" s="171">
        <v>0</v>
      </c>
      <c r="AE41" s="171">
        <v>0</v>
      </c>
      <c r="AF41" s="171">
        <v>0</v>
      </c>
      <c r="AG41" s="171">
        <v>59.699999999999996</v>
      </c>
      <c r="AH41" s="171">
        <v>580.99999999999977</v>
      </c>
      <c r="AI41" s="171">
        <v>533.29999999999995</v>
      </c>
      <c r="AJ41" s="171">
        <v>0</v>
      </c>
      <c r="AK41" s="171">
        <v>0</v>
      </c>
      <c r="AL41" s="171">
        <v>0</v>
      </c>
      <c r="AM41" s="171">
        <v>0</v>
      </c>
      <c r="AN41" s="377">
        <v>2037.8761861162782</v>
      </c>
      <c r="AO41" s="91">
        <v>25962.232072280996</v>
      </c>
      <c r="AP41" s="91">
        <v>53</v>
      </c>
      <c r="AQ41" s="158">
        <v>28.456966700000002</v>
      </c>
      <c r="AR41" s="159">
        <v>1.72097552138765E-2</v>
      </c>
      <c r="AS41" s="91">
        <v>1162.073923175298</v>
      </c>
      <c r="AT41" s="91">
        <v>1561.215648370754</v>
      </c>
      <c r="AU41" s="91">
        <v>4825.2835984449221</v>
      </c>
      <c r="AV41" s="146">
        <v>0</v>
      </c>
      <c r="AW41" s="146">
        <v>0</v>
      </c>
      <c r="AX41" s="146">
        <v>0</v>
      </c>
      <c r="AY41" s="91">
        <v>0</v>
      </c>
      <c r="AZ41" s="91">
        <v>0</v>
      </c>
      <c r="BE41" s="165"/>
      <c r="BF41" s="165"/>
      <c r="BG41" s="165"/>
    </row>
    <row r="42" spans="1:59" ht="15.95" customHeight="1" x14ac:dyDescent="0.25">
      <c r="A42" s="131" t="s">
        <v>96</v>
      </c>
      <c r="B42" s="131">
        <v>1597</v>
      </c>
      <c r="C42" s="128">
        <v>11705262</v>
      </c>
      <c r="D42" s="131">
        <f t="shared" si="8"/>
        <v>13.643436601419088</v>
      </c>
      <c r="E42" s="131">
        <v>0</v>
      </c>
      <c r="F42" s="133">
        <v>3.2435992707374371E-2</v>
      </c>
      <c r="G42" s="132">
        <v>0</v>
      </c>
      <c r="H42" s="133">
        <v>0</v>
      </c>
      <c r="I42" s="131">
        <v>19424322</v>
      </c>
      <c r="J42" s="134">
        <v>0</v>
      </c>
      <c r="K42" s="134">
        <v>36652206</v>
      </c>
      <c r="L42" s="134">
        <v>1119</v>
      </c>
      <c r="M42" s="134">
        <f t="shared" si="6"/>
        <v>0.88692331191791407</v>
      </c>
      <c r="N42" s="134">
        <f t="shared" si="7"/>
        <v>0</v>
      </c>
      <c r="O42" s="131">
        <v>5441.4355280133668</v>
      </c>
      <c r="P42" s="131">
        <v>2602.6585309726811</v>
      </c>
      <c r="Q42" s="134">
        <v>4575</v>
      </c>
      <c r="R42" s="134">
        <v>0</v>
      </c>
      <c r="S42" s="134">
        <v>0</v>
      </c>
      <c r="T42" s="134">
        <v>1</v>
      </c>
      <c r="U42" s="134">
        <v>37</v>
      </c>
      <c r="V42" s="134">
        <v>0</v>
      </c>
      <c r="W42" s="134">
        <v>0</v>
      </c>
      <c r="X42" s="171">
        <v>11488.5</v>
      </c>
      <c r="Y42" s="171">
        <v>6991.2999999999975</v>
      </c>
      <c r="Z42" s="171">
        <v>2134</v>
      </c>
      <c r="AA42" s="171">
        <v>101.89999999999998</v>
      </c>
      <c r="AB42" s="171">
        <v>688.89999999999986</v>
      </c>
      <c r="AC42" s="171">
        <v>103.9</v>
      </c>
      <c r="AD42" s="171">
        <v>0</v>
      </c>
      <c r="AE42" s="171">
        <v>96.899999999999935</v>
      </c>
      <c r="AF42" s="171">
        <v>0</v>
      </c>
      <c r="AG42" s="171">
        <v>662.39999999999793</v>
      </c>
      <c r="AH42" s="171">
        <v>5781.5999999999995</v>
      </c>
      <c r="AI42" s="171">
        <v>0</v>
      </c>
      <c r="AJ42" s="171">
        <v>0</v>
      </c>
      <c r="AK42" s="171">
        <v>0</v>
      </c>
      <c r="AL42" s="171">
        <v>0</v>
      </c>
      <c r="AM42" s="171">
        <v>0</v>
      </c>
      <c r="AN42" s="377">
        <v>621.52644475165141</v>
      </c>
      <c r="AO42" s="91">
        <v>7918.1521957199993</v>
      </c>
      <c r="AP42" s="91">
        <v>0</v>
      </c>
      <c r="AQ42" s="158">
        <v>105.18023873333333</v>
      </c>
      <c r="AR42" s="159">
        <v>0.30928071584260641</v>
      </c>
      <c r="AS42" s="91">
        <v>1937.2606295160799</v>
      </c>
      <c r="AT42" s="91">
        <v>2602.6585309726811</v>
      </c>
      <c r="AU42" s="91">
        <v>8044.0940589860465</v>
      </c>
      <c r="AV42" s="147">
        <v>3.7753023160769367E-2</v>
      </c>
      <c r="AW42" s="147">
        <v>7.2601967616864174E-2</v>
      </c>
      <c r="AX42" s="147">
        <v>7.2601967616864174E-2</v>
      </c>
      <c r="AY42" s="91">
        <v>0</v>
      </c>
      <c r="AZ42" s="91">
        <v>0</v>
      </c>
      <c r="BE42" s="165"/>
      <c r="BF42" s="165"/>
      <c r="BG42" s="165"/>
    </row>
    <row r="43" spans="1:59" ht="15.95" customHeight="1" x14ac:dyDescent="0.25">
      <c r="A43" s="131" t="s">
        <v>99</v>
      </c>
      <c r="B43" s="131">
        <v>653</v>
      </c>
      <c r="C43" s="128">
        <v>4001180</v>
      </c>
      <c r="D43" s="131">
        <f t="shared" si="8"/>
        <v>16.320185545264145</v>
      </c>
      <c r="E43" s="131">
        <v>0</v>
      </c>
      <c r="F43" s="133">
        <v>0</v>
      </c>
      <c r="G43" s="132">
        <v>0</v>
      </c>
      <c r="H43" s="133">
        <v>0</v>
      </c>
      <c r="I43" s="131">
        <v>0</v>
      </c>
      <c r="J43" s="134">
        <v>14384521</v>
      </c>
      <c r="K43" s="134">
        <v>0</v>
      </c>
      <c r="L43" s="134">
        <v>16672891</v>
      </c>
      <c r="M43" s="134">
        <f t="shared" si="6"/>
        <v>0</v>
      </c>
      <c r="N43" s="134">
        <f t="shared" si="7"/>
        <v>0.15908558929421424</v>
      </c>
      <c r="O43" s="131">
        <v>1037.581755094174</v>
      </c>
      <c r="P43" s="131">
        <v>496.2791514435865</v>
      </c>
      <c r="Q43" s="134">
        <v>0</v>
      </c>
      <c r="R43" s="134">
        <v>0</v>
      </c>
      <c r="S43" s="134">
        <v>0</v>
      </c>
      <c r="T43" s="134">
        <v>0</v>
      </c>
      <c r="U43" s="134">
        <v>0</v>
      </c>
      <c r="V43" s="134">
        <v>203</v>
      </c>
      <c r="W43" s="134">
        <v>0</v>
      </c>
      <c r="X43" s="171">
        <v>3246</v>
      </c>
      <c r="Y43" s="171">
        <v>7321.2000000000007</v>
      </c>
      <c r="Z43" s="171">
        <v>0</v>
      </c>
      <c r="AA43" s="171">
        <v>863.6</v>
      </c>
      <c r="AB43" s="171">
        <v>8168.7000000000016</v>
      </c>
      <c r="AC43" s="171">
        <v>30.5</v>
      </c>
      <c r="AD43" s="171">
        <v>0</v>
      </c>
      <c r="AE43" s="171">
        <v>2.8</v>
      </c>
      <c r="AF43" s="171">
        <v>0</v>
      </c>
      <c r="AG43" s="171">
        <v>65.099999999999994</v>
      </c>
      <c r="AH43" s="171">
        <v>7248.8</v>
      </c>
      <c r="AI43" s="171">
        <v>0</v>
      </c>
      <c r="AJ43" s="171">
        <v>0</v>
      </c>
      <c r="AK43" s="171">
        <v>0</v>
      </c>
      <c r="AL43" s="171">
        <v>0</v>
      </c>
      <c r="AM43" s="171">
        <v>0</v>
      </c>
      <c r="AN43" s="377">
        <v>584.20005007259886</v>
      </c>
      <c r="AO43" s="91">
        <v>7442.6196154379995</v>
      </c>
      <c r="AP43" s="91">
        <v>30.14</v>
      </c>
      <c r="AQ43" s="158">
        <v>68.39936130000001</v>
      </c>
      <c r="AR43" s="159">
        <v>0.28805721965331088</v>
      </c>
      <c r="AS43" s="91">
        <v>369.4</v>
      </c>
      <c r="AT43" s="91">
        <v>496.2791514435865</v>
      </c>
      <c r="AU43" s="91">
        <v>1533.86090653776</v>
      </c>
      <c r="AV43" s="146">
        <v>0</v>
      </c>
      <c r="AW43" s="146">
        <v>0</v>
      </c>
      <c r="AX43" s="146">
        <v>0</v>
      </c>
      <c r="AY43" s="91">
        <v>0</v>
      </c>
      <c r="AZ43" s="91">
        <v>0</v>
      </c>
      <c r="BE43" s="165"/>
      <c r="BF43" s="165"/>
      <c r="BG43" s="165"/>
    </row>
    <row r="44" spans="1:59" ht="15.95" customHeight="1" x14ac:dyDescent="0.25">
      <c r="A44" s="131" t="s">
        <v>102</v>
      </c>
      <c r="B44" s="131">
        <v>1877</v>
      </c>
      <c r="C44" s="128">
        <v>4267534</v>
      </c>
      <c r="D44" s="131">
        <f t="shared" si="8"/>
        <v>43.983246530666193</v>
      </c>
      <c r="E44" s="131">
        <v>1</v>
      </c>
      <c r="F44" s="133">
        <v>0.12735969707912936</v>
      </c>
      <c r="G44" s="132">
        <v>0.26858479480506897</v>
      </c>
      <c r="H44" s="133">
        <v>0.36410456761441601</v>
      </c>
      <c r="I44" s="131">
        <v>596545</v>
      </c>
      <c r="J44" s="134">
        <v>4892458</v>
      </c>
      <c r="K44" s="134">
        <v>544195</v>
      </c>
      <c r="L44" s="134">
        <v>12013178</v>
      </c>
      <c r="M44" s="134">
        <f t="shared" si="6"/>
        <v>-8.7755324409725999E-2</v>
      </c>
      <c r="N44" s="134">
        <f t="shared" si="7"/>
        <v>1.4554483656272574</v>
      </c>
      <c r="O44" s="131">
        <v>124.1502803875541</v>
      </c>
      <c r="P44" s="131">
        <v>59.381533551181711</v>
      </c>
      <c r="Q44" s="134">
        <v>585</v>
      </c>
      <c r="R44" s="134">
        <v>0</v>
      </c>
      <c r="S44" s="134">
        <v>0</v>
      </c>
      <c r="T44" s="134">
        <v>0</v>
      </c>
      <c r="U44" s="134">
        <v>0</v>
      </c>
      <c r="V44" s="134">
        <v>0</v>
      </c>
      <c r="W44" s="134">
        <v>0</v>
      </c>
      <c r="X44" s="171">
        <v>585</v>
      </c>
      <c r="Y44" s="171">
        <v>3357.2999999999993</v>
      </c>
      <c r="Z44" s="171">
        <v>0</v>
      </c>
      <c r="AA44" s="171">
        <v>8316.9999999999964</v>
      </c>
      <c r="AB44" s="171">
        <v>3415.3</v>
      </c>
      <c r="AC44" s="171">
        <v>400.39999999999975</v>
      </c>
      <c r="AD44" s="171">
        <v>0</v>
      </c>
      <c r="AE44" s="171">
        <v>91.999999999999901</v>
      </c>
      <c r="AF44" s="171">
        <v>19.500000000000004</v>
      </c>
      <c r="AG44" s="171">
        <v>0</v>
      </c>
      <c r="AH44" s="171">
        <v>358.19999999999987</v>
      </c>
      <c r="AI44" s="171">
        <v>0</v>
      </c>
      <c r="AJ44" s="171">
        <v>0</v>
      </c>
      <c r="AK44" s="171">
        <v>0</v>
      </c>
      <c r="AL44" s="171">
        <v>0</v>
      </c>
      <c r="AM44" s="171">
        <v>11.5</v>
      </c>
      <c r="AN44" s="377">
        <v>734.79882317025078</v>
      </c>
      <c r="AO44" s="150">
        <v>9361.2250359239988</v>
      </c>
      <c r="AP44" s="91">
        <v>30.4</v>
      </c>
      <c r="AQ44" s="158">
        <v>144.55754870000001</v>
      </c>
      <c r="AR44" s="159">
        <v>0.48515431696835531</v>
      </c>
      <c r="AS44" s="91">
        <v>44.2</v>
      </c>
      <c r="AT44" s="91">
        <v>59.381533551181711</v>
      </c>
      <c r="AU44" s="91">
        <v>183.53181393873581</v>
      </c>
      <c r="AV44" s="147">
        <v>0.1299556177757871</v>
      </c>
      <c r="AW44" s="147">
        <v>0.26838830733865832</v>
      </c>
      <c r="AX44" s="147">
        <v>0.36585502067049858</v>
      </c>
      <c r="AY44" s="91">
        <v>0</v>
      </c>
      <c r="AZ44" s="91">
        <v>2500</v>
      </c>
      <c r="BE44" s="165">
        <v>14</v>
      </c>
      <c r="BF44" s="150">
        <v>4415</v>
      </c>
      <c r="BG44" s="165">
        <v>1</v>
      </c>
    </row>
    <row r="45" spans="1:59" ht="15.95" customHeight="1" x14ac:dyDescent="0.25">
      <c r="A45" s="131" t="s">
        <v>105</v>
      </c>
      <c r="B45" s="131">
        <v>1934</v>
      </c>
      <c r="C45" s="128">
        <v>12844885</v>
      </c>
      <c r="D45" s="131">
        <f t="shared" si="8"/>
        <v>15.056576995434369</v>
      </c>
      <c r="E45" s="131">
        <v>0</v>
      </c>
      <c r="F45" s="133">
        <v>0.157</v>
      </c>
      <c r="G45" s="132">
        <v>0.18</v>
      </c>
      <c r="H45" s="133">
        <v>0.18</v>
      </c>
      <c r="I45" s="131">
        <v>888943</v>
      </c>
      <c r="J45" s="134">
        <v>56834118</v>
      </c>
      <c r="K45" s="134">
        <v>56343</v>
      </c>
      <c r="L45" s="134">
        <v>52574530</v>
      </c>
      <c r="M45" s="134">
        <f t="shared" si="6"/>
        <v>-0.9366179833802617</v>
      </c>
      <c r="N45" s="134">
        <f t="shared" si="7"/>
        <v>-7.4947727701167088E-2</v>
      </c>
      <c r="O45" s="131">
        <v>8258.2509174143706</v>
      </c>
      <c r="P45" s="131">
        <v>3949.9516424425201</v>
      </c>
      <c r="Q45" s="134">
        <v>1713.5</v>
      </c>
      <c r="R45" s="134">
        <v>0</v>
      </c>
      <c r="S45" s="134">
        <v>802.8</v>
      </c>
      <c r="T45" s="134">
        <v>68.600000000000009</v>
      </c>
      <c r="U45" s="134">
        <v>67</v>
      </c>
      <c r="V45" s="134">
        <v>48</v>
      </c>
      <c r="W45" s="134">
        <v>0</v>
      </c>
      <c r="X45" s="171">
        <v>9348.1</v>
      </c>
      <c r="Y45" s="171">
        <v>16907.299999999996</v>
      </c>
      <c r="Z45" s="171">
        <v>9093.1999999999989</v>
      </c>
      <c r="AA45" s="171">
        <v>899.6</v>
      </c>
      <c r="AB45" s="171">
        <v>1460.0000000000002</v>
      </c>
      <c r="AC45" s="171">
        <v>68.400000000000006</v>
      </c>
      <c r="AD45" s="171">
        <v>0</v>
      </c>
      <c r="AE45" s="171">
        <v>191.40000000000009</v>
      </c>
      <c r="AF45" s="171">
        <v>0</v>
      </c>
      <c r="AG45" s="171">
        <v>1548.4</v>
      </c>
      <c r="AH45" s="171">
        <v>5957.2999999999993</v>
      </c>
      <c r="AI45" s="171">
        <v>0</v>
      </c>
      <c r="AJ45" s="171">
        <v>0</v>
      </c>
      <c r="AK45" s="171">
        <v>0</v>
      </c>
      <c r="AL45" s="171">
        <v>0</v>
      </c>
      <c r="AM45" s="171">
        <v>196.9</v>
      </c>
      <c r="AN45" s="377">
        <v>93.879027867938987</v>
      </c>
      <c r="AO45" s="92">
        <v>1196.0045094165</v>
      </c>
      <c r="AP45" s="91">
        <v>0</v>
      </c>
      <c r="AQ45" s="158">
        <v>86.791760999999994</v>
      </c>
      <c r="AR45" s="159">
        <v>0.58606600314300683</v>
      </c>
      <c r="AS45" s="91">
        <v>2940.1036341622921</v>
      </c>
      <c r="AT45" s="91">
        <v>3949.9516424425201</v>
      </c>
      <c r="AU45" s="91">
        <v>12208.202559856891</v>
      </c>
      <c r="AV45" s="147">
        <v>0.157</v>
      </c>
      <c r="AW45" s="146">
        <v>0.18</v>
      </c>
      <c r="AX45" s="146">
        <v>0.18</v>
      </c>
      <c r="AY45" s="91">
        <v>0</v>
      </c>
      <c r="AZ45" s="91">
        <v>0</v>
      </c>
      <c r="BE45" s="165">
        <v>3480</v>
      </c>
      <c r="BF45" s="92">
        <v>13027</v>
      </c>
      <c r="BG45" s="165">
        <v>274</v>
      </c>
    </row>
    <row r="46" spans="1:59" ht="15.95" customHeight="1" x14ac:dyDescent="0.25">
      <c r="A46" s="131" t="s">
        <v>107</v>
      </c>
      <c r="B46" s="131">
        <v>472</v>
      </c>
      <c r="C46" s="128">
        <v>1062334</v>
      </c>
      <c r="D46" s="131">
        <f t="shared" si="8"/>
        <v>44.430471019472215</v>
      </c>
      <c r="E46" s="131">
        <v>1</v>
      </c>
      <c r="F46" s="133">
        <v>0.16000000000000003</v>
      </c>
      <c r="G46" s="132">
        <v>0.31000000000000016</v>
      </c>
      <c r="H46" s="133">
        <v>0.38500000000000023</v>
      </c>
      <c r="I46" s="131">
        <v>1142517</v>
      </c>
      <c r="J46" s="134">
        <v>51858</v>
      </c>
      <c r="K46" s="134">
        <v>139484</v>
      </c>
      <c r="L46" s="134">
        <v>285086</v>
      </c>
      <c r="M46" s="134">
        <f t="shared" si="6"/>
        <v>-0.87791516450083451</v>
      </c>
      <c r="N46" s="134">
        <f t="shared" si="7"/>
        <v>4.4974353040996569</v>
      </c>
      <c r="O46" s="131">
        <v>0</v>
      </c>
      <c r="P46" s="131">
        <v>0</v>
      </c>
      <c r="Q46" s="134">
        <v>0</v>
      </c>
      <c r="R46" s="134">
        <v>33</v>
      </c>
      <c r="S46" s="134">
        <v>0</v>
      </c>
      <c r="T46" s="134">
        <v>0</v>
      </c>
      <c r="U46" s="134">
        <v>0</v>
      </c>
      <c r="V46" s="134">
        <v>0</v>
      </c>
      <c r="W46" s="134">
        <v>0</v>
      </c>
      <c r="X46" s="171">
        <v>0</v>
      </c>
      <c r="Y46" s="171">
        <v>1787.2000000000003</v>
      </c>
      <c r="Z46" s="171">
        <v>0</v>
      </c>
      <c r="AA46" s="171">
        <v>2.7</v>
      </c>
      <c r="AB46" s="171">
        <v>39</v>
      </c>
      <c r="AC46" s="171">
        <v>79.5</v>
      </c>
      <c r="AD46" s="171">
        <v>0</v>
      </c>
      <c r="AE46" s="171">
        <v>40.1</v>
      </c>
      <c r="AF46" s="171">
        <v>0</v>
      </c>
      <c r="AG46" s="171">
        <v>7.1</v>
      </c>
      <c r="AH46" s="171">
        <v>0</v>
      </c>
      <c r="AI46" s="171">
        <v>0</v>
      </c>
      <c r="AJ46" s="171">
        <v>29.3</v>
      </c>
      <c r="AK46" s="171">
        <v>0</v>
      </c>
      <c r="AL46" s="171">
        <v>0</v>
      </c>
      <c r="AM46" s="171">
        <v>0</v>
      </c>
      <c r="AN46" s="377">
        <v>1357.0293994415704</v>
      </c>
      <c r="AO46" s="91">
        <v>17288.347759906497</v>
      </c>
      <c r="AP46" s="91">
        <v>4</v>
      </c>
      <c r="AQ46" s="158">
        <v>0.9242509246666667</v>
      </c>
      <c r="AR46" s="159">
        <v>0.54380664652567978</v>
      </c>
      <c r="AS46" s="91">
        <v>105.5945488458278</v>
      </c>
      <c r="AT46" s="91">
        <v>141.8634897083806</v>
      </c>
      <c r="AU46" s="91">
        <v>438.46061293477868</v>
      </c>
      <c r="AV46" s="147">
        <v>0.16</v>
      </c>
      <c r="AW46" s="147">
        <v>0.31000000000000022</v>
      </c>
      <c r="AX46" s="147">
        <v>0.38500000000000018</v>
      </c>
      <c r="AY46" s="91">
        <v>0</v>
      </c>
      <c r="AZ46" s="91">
        <v>2500</v>
      </c>
      <c r="BE46" s="165"/>
      <c r="BF46" s="165"/>
      <c r="BG46" s="165"/>
    </row>
    <row r="47" spans="1:59" ht="15.95" customHeight="1" x14ac:dyDescent="0.25">
      <c r="A47" s="131" t="s">
        <v>110</v>
      </c>
      <c r="B47" s="131">
        <v>669</v>
      </c>
      <c r="C47" s="128">
        <v>5184564</v>
      </c>
      <c r="D47" s="131">
        <f t="shared" si="8"/>
        <v>12.903688719051399</v>
      </c>
      <c r="E47" s="131">
        <v>0</v>
      </c>
      <c r="F47" s="133">
        <v>0</v>
      </c>
      <c r="G47" s="132">
        <v>0</v>
      </c>
      <c r="H47" s="133">
        <v>0</v>
      </c>
      <c r="I47" s="131">
        <v>0</v>
      </c>
      <c r="J47" s="134">
        <v>12158923</v>
      </c>
      <c r="K47" s="134">
        <v>0</v>
      </c>
      <c r="L47" s="134">
        <v>10787771</v>
      </c>
      <c r="M47" s="134">
        <f t="shared" si="6"/>
        <v>0</v>
      </c>
      <c r="N47" s="134">
        <f t="shared" si="7"/>
        <v>-0.11276919839035082</v>
      </c>
      <c r="O47" s="131">
        <v>3074.82606199673</v>
      </c>
      <c r="P47" s="131">
        <v>1470.7005605990639</v>
      </c>
      <c r="Q47" s="134">
        <v>0</v>
      </c>
      <c r="R47" s="134">
        <v>0</v>
      </c>
      <c r="S47" s="134">
        <v>0</v>
      </c>
      <c r="T47" s="134">
        <v>0</v>
      </c>
      <c r="U47" s="134">
        <v>233.3</v>
      </c>
      <c r="V47" s="134">
        <v>147</v>
      </c>
      <c r="W47" s="134">
        <v>0</v>
      </c>
      <c r="X47" s="171">
        <v>4769</v>
      </c>
      <c r="Y47" s="171">
        <v>3185</v>
      </c>
      <c r="Z47" s="171">
        <v>6576.2000000000007</v>
      </c>
      <c r="AA47" s="171">
        <v>1310.8999999999999</v>
      </c>
      <c r="AB47" s="171">
        <v>0</v>
      </c>
      <c r="AC47" s="171">
        <v>654.20000000000005</v>
      </c>
      <c r="AD47" s="171">
        <v>0</v>
      </c>
      <c r="AE47" s="171">
        <v>180.09999999999994</v>
      </c>
      <c r="AF47" s="171">
        <v>0</v>
      </c>
      <c r="AG47" s="171">
        <v>459.5</v>
      </c>
      <c r="AH47" s="171">
        <v>3697.5000000000005</v>
      </c>
      <c r="AI47" s="171">
        <v>0</v>
      </c>
      <c r="AJ47" s="171">
        <v>0</v>
      </c>
      <c r="AK47" s="171">
        <v>0</v>
      </c>
      <c r="AL47" s="171">
        <v>0</v>
      </c>
      <c r="AM47" s="171">
        <v>0</v>
      </c>
      <c r="AN47" s="377">
        <v>161.32636846030783</v>
      </c>
      <c r="AO47" s="91">
        <v>2055.2733506969994</v>
      </c>
      <c r="AP47" s="91">
        <v>0</v>
      </c>
      <c r="AQ47" s="158">
        <v>64.623770133333338</v>
      </c>
      <c r="AR47" s="159">
        <v>0.68194812620198553</v>
      </c>
      <c r="AS47" s="91">
        <v>1094.7</v>
      </c>
      <c r="AT47" s="91">
        <v>1470.7005605990639</v>
      </c>
      <c r="AU47" s="91">
        <v>4545.526622595793</v>
      </c>
      <c r="AV47" s="146">
        <v>0</v>
      </c>
      <c r="AW47" s="146">
        <v>0</v>
      </c>
      <c r="AX47" s="146">
        <v>0</v>
      </c>
      <c r="AY47" s="91">
        <v>0</v>
      </c>
      <c r="AZ47" s="91">
        <v>0</v>
      </c>
      <c r="BE47" s="165"/>
      <c r="BF47" s="165"/>
      <c r="BG47" s="165"/>
    </row>
    <row r="48" spans="1:59" ht="15.95" customHeight="1" x14ac:dyDescent="0.25">
      <c r="A48" s="131" t="s">
        <v>113</v>
      </c>
      <c r="B48" s="131">
        <v>130</v>
      </c>
      <c r="C48" s="128">
        <v>891688</v>
      </c>
      <c r="D48" s="131">
        <f t="shared" si="8"/>
        <v>14.579090444191241</v>
      </c>
      <c r="E48" s="131">
        <v>0</v>
      </c>
      <c r="F48" s="133">
        <v>0</v>
      </c>
      <c r="G48" s="132">
        <v>0</v>
      </c>
      <c r="H48" s="133">
        <v>0</v>
      </c>
      <c r="I48" s="131">
        <v>4734456</v>
      </c>
      <c r="J48" s="134">
        <v>0</v>
      </c>
      <c r="K48" s="134">
        <v>974354</v>
      </c>
      <c r="L48" s="134">
        <v>0</v>
      </c>
      <c r="M48" s="134">
        <f t="shared" si="6"/>
        <v>-0.7941993758100192</v>
      </c>
      <c r="N48" s="134">
        <f t="shared" si="7"/>
        <v>0</v>
      </c>
      <c r="O48" s="131">
        <v>811.39102624428403</v>
      </c>
      <c r="P48" s="131">
        <v>388.09129788226289</v>
      </c>
      <c r="Q48" s="134">
        <v>0</v>
      </c>
      <c r="R48" s="134">
        <v>0</v>
      </c>
      <c r="S48" s="134">
        <v>0</v>
      </c>
      <c r="T48" s="134">
        <v>0</v>
      </c>
      <c r="U48" s="134">
        <v>0</v>
      </c>
      <c r="V48" s="134">
        <v>180</v>
      </c>
      <c r="W48" s="134">
        <v>0</v>
      </c>
      <c r="X48" s="171">
        <v>474</v>
      </c>
      <c r="Y48" s="171">
        <v>295</v>
      </c>
      <c r="Z48" s="171">
        <v>0</v>
      </c>
      <c r="AA48" s="171">
        <v>1598</v>
      </c>
      <c r="AB48" s="171">
        <v>1375.8999999999999</v>
      </c>
      <c r="AC48" s="171">
        <v>1</v>
      </c>
      <c r="AD48" s="171">
        <v>0</v>
      </c>
      <c r="AE48" s="171">
        <v>0</v>
      </c>
      <c r="AF48" s="171">
        <v>0</v>
      </c>
      <c r="AG48" s="171">
        <v>213.4</v>
      </c>
      <c r="AH48" s="171">
        <v>713.4</v>
      </c>
      <c r="AI48" s="171">
        <v>0</v>
      </c>
      <c r="AJ48" s="171">
        <v>0</v>
      </c>
      <c r="AK48" s="171">
        <v>0</v>
      </c>
      <c r="AL48" s="171">
        <v>0</v>
      </c>
      <c r="AM48" s="171">
        <v>0</v>
      </c>
      <c r="AN48" s="377">
        <v>504.16433045196572</v>
      </c>
      <c r="AO48" s="91">
        <v>6422.9767435994991</v>
      </c>
      <c r="AP48" s="91">
        <v>0</v>
      </c>
      <c r="AQ48" s="158">
        <v>85.695248133333337</v>
      </c>
      <c r="AR48" s="159">
        <v>3.938663204105608E-2</v>
      </c>
      <c r="AS48" s="91">
        <v>288.87154542095283</v>
      </c>
      <c r="AT48" s="91">
        <v>388.09129788226289</v>
      </c>
      <c r="AU48" s="91">
        <v>1199.4823241265469</v>
      </c>
      <c r="AV48" s="146">
        <v>0</v>
      </c>
      <c r="AW48" s="146">
        <v>0</v>
      </c>
      <c r="AX48" s="146">
        <v>0</v>
      </c>
      <c r="AY48" s="91">
        <v>0</v>
      </c>
      <c r="AZ48" s="91">
        <v>0</v>
      </c>
      <c r="BE48" s="165"/>
      <c r="BF48" s="165"/>
      <c r="BG48" s="165"/>
    </row>
    <row r="49" spans="1:59" ht="15.95" customHeight="1" x14ac:dyDescent="0.25">
      <c r="A49" s="131" t="s">
        <v>116</v>
      </c>
      <c r="B49" s="131">
        <v>1211</v>
      </c>
      <c r="C49" s="128">
        <v>6861856</v>
      </c>
      <c r="D49" s="131">
        <f t="shared" si="8"/>
        <v>17.648286411140077</v>
      </c>
      <c r="E49" s="131">
        <v>0</v>
      </c>
      <c r="F49" s="133">
        <v>0</v>
      </c>
      <c r="G49" s="132">
        <v>0</v>
      </c>
      <c r="H49" s="133">
        <v>0</v>
      </c>
      <c r="I49" s="131">
        <v>23974629</v>
      </c>
      <c r="J49" s="134">
        <v>0</v>
      </c>
      <c r="K49" s="134">
        <v>29716962</v>
      </c>
      <c r="L49" s="134">
        <v>0</v>
      </c>
      <c r="M49" s="134">
        <f t="shared" si="6"/>
        <v>0.23951707448736737</v>
      </c>
      <c r="N49" s="134">
        <f t="shared" si="7"/>
        <v>0</v>
      </c>
      <c r="O49" s="131">
        <v>2329.3738842794069</v>
      </c>
      <c r="P49" s="131">
        <v>1114.148055330938</v>
      </c>
      <c r="Q49" s="134">
        <v>870</v>
      </c>
      <c r="R49" s="134">
        <v>0</v>
      </c>
      <c r="S49" s="134">
        <v>0</v>
      </c>
      <c r="T49" s="134">
        <v>0</v>
      </c>
      <c r="U49" s="134">
        <v>0</v>
      </c>
      <c r="V49" s="134">
        <v>0</v>
      </c>
      <c r="W49" s="134">
        <v>0</v>
      </c>
      <c r="X49" s="171">
        <v>5714</v>
      </c>
      <c r="Y49" s="171">
        <v>2455.1</v>
      </c>
      <c r="Z49" s="171">
        <v>4522.7</v>
      </c>
      <c r="AA49" s="171">
        <v>2616.6</v>
      </c>
      <c r="AB49" s="171">
        <v>29.1</v>
      </c>
      <c r="AC49" s="171">
        <v>174.50000000000003</v>
      </c>
      <c r="AD49" s="171">
        <v>0</v>
      </c>
      <c r="AE49" s="171">
        <v>14.200000000000001</v>
      </c>
      <c r="AF49" s="171">
        <v>0</v>
      </c>
      <c r="AG49" s="171">
        <v>43.199999999999989</v>
      </c>
      <c r="AH49" s="171">
        <v>3752.7999999999984</v>
      </c>
      <c r="AI49" s="171">
        <v>0</v>
      </c>
      <c r="AJ49" s="171">
        <v>0</v>
      </c>
      <c r="AK49" s="171">
        <v>0</v>
      </c>
      <c r="AL49" s="171">
        <v>0</v>
      </c>
      <c r="AM49" s="171">
        <v>0</v>
      </c>
      <c r="AN49" s="377">
        <v>4414.0832227364426</v>
      </c>
      <c r="AO49" s="91">
        <v>56234.747623919997</v>
      </c>
      <c r="AP49" s="91">
        <v>105.2</v>
      </c>
      <c r="AQ49" s="158">
        <v>107.11427499999999</v>
      </c>
      <c r="AR49" s="159">
        <v>0.5283061765820386</v>
      </c>
      <c r="AS49" s="91">
        <v>829.30401255437891</v>
      </c>
      <c r="AT49" s="91">
        <v>1114.148055330938</v>
      </c>
      <c r="AU49" s="91">
        <v>3443.5219396103448</v>
      </c>
      <c r="AV49" s="146">
        <v>0</v>
      </c>
      <c r="AW49" s="146">
        <v>0</v>
      </c>
      <c r="AX49" s="146">
        <v>0</v>
      </c>
      <c r="AY49" s="91">
        <v>0</v>
      </c>
      <c r="AZ49" s="91">
        <v>0</v>
      </c>
      <c r="BE49" s="165"/>
      <c r="BF49" s="165"/>
      <c r="BG49" s="165"/>
    </row>
    <row r="50" spans="1:59" ht="15.95" customHeight="1" x14ac:dyDescent="0.25">
      <c r="A50" s="131" t="s">
        <v>118</v>
      </c>
      <c r="B50" s="131">
        <v>4506</v>
      </c>
      <c r="C50" s="128">
        <v>29604099</v>
      </c>
      <c r="D50" s="131">
        <f t="shared" si="8"/>
        <v>15.220865191674976</v>
      </c>
      <c r="E50" s="131">
        <v>0</v>
      </c>
      <c r="F50" s="133">
        <v>6.2261723027246502E-2</v>
      </c>
      <c r="G50" s="132">
        <v>7.9925190022139284E-2</v>
      </c>
      <c r="H50" s="133">
        <v>7.9925190022139284E-2</v>
      </c>
      <c r="I50" s="131">
        <v>960994</v>
      </c>
      <c r="J50" s="134">
        <v>2678091</v>
      </c>
      <c r="K50" s="134">
        <v>10942925</v>
      </c>
      <c r="L50" s="134">
        <v>1163819</v>
      </c>
      <c r="M50" s="134">
        <f t="shared" si="6"/>
        <v>10.387089825742928</v>
      </c>
      <c r="N50" s="134">
        <f t="shared" si="7"/>
        <v>-0.56542962879155345</v>
      </c>
      <c r="O50" s="131">
        <v>2908.8242165011529</v>
      </c>
      <c r="P50" s="131">
        <v>1391.301270262529</v>
      </c>
      <c r="Q50" s="134">
        <v>9903</v>
      </c>
      <c r="R50" s="134">
        <v>1479.7</v>
      </c>
      <c r="S50" s="134">
        <v>0</v>
      </c>
      <c r="T50" s="134">
        <v>5.0999999999999996</v>
      </c>
      <c r="U50" s="134">
        <v>8</v>
      </c>
      <c r="V50" s="134">
        <v>7705.5</v>
      </c>
      <c r="W50" s="134">
        <v>650</v>
      </c>
      <c r="X50" s="171">
        <v>13381.6</v>
      </c>
      <c r="Y50" s="171">
        <v>37286.80000000001</v>
      </c>
      <c r="Z50" s="171">
        <v>4960</v>
      </c>
      <c r="AA50" s="171">
        <v>668.69999999999982</v>
      </c>
      <c r="AB50" s="171">
        <v>28041.500000000007</v>
      </c>
      <c r="AC50" s="171">
        <v>2444.9</v>
      </c>
      <c r="AD50" s="171">
        <v>0</v>
      </c>
      <c r="AE50" s="171">
        <v>214.09999999999991</v>
      </c>
      <c r="AF50" s="171">
        <v>0</v>
      </c>
      <c r="AG50" s="171">
        <v>23.299999999999997</v>
      </c>
      <c r="AH50" s="171">
        <v>25102.800000000025</v>
      </c>
      <c r="AI50" s="171">
        <v>5491</v>
      </c>
      <c r="AJ50" s="171">
        <v>0</v>
      </c>
      <c r="AK50" s="171">
        <v>0</v>
      </c>
      <c r="AL50" s="171">
        <v>0</v>
      </c>
      <c r="AM50" s="171">
        <v>0</v>
      </c>
      <c r="AN50" s="377">
        <v>123.63174256148407</v>
      </c>
      <c r="AO50" s="91">
        <v>1575.0495607874998</v>
      </c>
      <c r="AP50" s="91">
        <v>0</v>
      </c>
      <c r="AQ50" s="158">
        <v>178.69099886666666</v>
      </c>
      <c r="AR50" s="159">
        <v>0.37338206091346271</v>
      </c>
      <c r="AS50" s="91">
        <v>4257.6927995513624</v>
      </c>
      <c r="AT50" s="91">
        <v>5720.0979146421714</v>
      </c>
      <c r="AU50" s="91">
        <v>17679.23264017094</v>
      </c>
      <c r="AV50" s="147">
        <v>6.3769349781841692E-2</v>
      </c>
      <c r="AW50" s="147">
        <v>8.1860526035740303E-2</v>
      </c>
      <c r="AX50" s="147">
        <v>8.1860526035740303E-2</v>
      </c>
      <c r="AY50" s="91">
        <v>0</v>
      </c>
      <c r="AZ50" s="91">
        <v>0</v>
      </c>
      <c r="BE50" s="165"/>
      <c r="BF50" s="165"/>
      <c r="BG50" s="165"/>
    </row>
    <row r="51" spans="1:59" ht="15.95" customHeight="1" x14ac:dyDescent="0.25">
      <c r="A51" s="131" t="s">
        <v>121</v>
      </c>
      <c r="B51" s="131">
        <v>1577</v>
      </c>
      <c r="C51" s="128">
        <v>3240569</v>
      </c>
      <c r="D51" s="131">
        <f t="shared" si="8"/>
        <v>48.664293215173018</v>
      </c>
      <c r="E51" s="131">
        <v>0</v>
      </c>
      <c r="F51" s="133">
        <v>0</v>
      </c>
      <c r="G51" s="132">
        <v>0</v>
      </c>
      <c r="H51" s="133">
        <v>0</v>
      </c>
      <c r="I51" s="131">
        <v>12346</v>
      </c>
      <c r="J51" s="134">
        <v>16219109</v>
      </c>
      <c r="K51" s="134">
        <v>39595</v>
      </c>
      <c r="L51" s="134">
        <v>5633830</v>
      </c>
      <c r="M51" s="134">
        <f t="shared" si="6"/>
        <v>2.2071116150980075</v>
      </c>
      <c r="N51" s="134">
        <f t="shared" si="7"/>
        <v>-0.65264244786812886</v>
      </c>
      <c r="O51" s="131">
        <v>746.58698024913735</v>
      </c>
      <c r="P51" s="131">
        <v>357.09528547294337</v>
      </c>
      <c r="Q51" s="134">
        <v>2258</v>
      </c>
      <c r="R51" s="134">
        <v>0</v>
      </c>
      <c r="S51" s="134">
        <v>0</v>
      </c>
      <c r="T51" s="134">
        <v>0</v>
      </c>
      <c r="U51" s="134">
        <v>0</v>
      </c>
      <c r="V51" s="134">
        <v>1.7999999999999998</v>
      </c>
      <c r="W51" s="134">
        <v>0</v>
      </c>
      <c r="X51" s="171">
        <v>4581</v>
      </c>
      <c r="Y51" s="171">
        <v>1830</v>
      </c>
      <c r="Z51" s="171">
        <v>0</v>
      </c>
      <c r="AA51" s="171">
        <v>259.60000000000002</v>
      </c>
      <c r="AB51" s="171">
        <v>388.2</v>
      </c>
      <c r="AC51" s="171">
        <v>916.69999999999993</v>
      </c>
      <c r="AD51" s="171">
        <v>0</v>
      </c>
      <c r="AE51" s="171">
        <v>10.6</v>
      </c>
      <c r="AF51" s="171">
        <v>70.7</v>
      </c>
      <c r="AG51" s="171">
        <v>27.800000000000004</v>
      </c>
      <c r="AH51" s="171">
        <v>780.49999999999955</v>
      </c>
      <c r="AI51" s="171">
        <v>0</v>
      </c>
      <c r="AJ51" s="171">
        <v>0</v>
      </c>
      <c r="AK51" s="171">
        <v>0</v>
      </c>
      <c r="AL51" s="171">
        <v>0</v>
      </c>
      <c r="AM51" s="171">
        <v>0</v>
      </c>
      <c r="AN51" s="377">
        <v>5.4582916538419699</v>
      </c>
      <c r="AO51" s="91">
        <v>69.537803915999987</v>
      </c>
      <c r="AP51" s="91">
        <v>2</v>
      </c>
      <c r="AQ51" s="158">
        <v>156.64116110000001</v>
      </c>
      <c r="AR51" s="159">
        <v>0.34484397877883199</v>
      </c>
      <c r="AS51" s="91">
        <v>265.8</v>
      </c>
      <c r="AT51" s="91">
        <v>357.09528547294337</v>
      </c>
      <c r="AU51" s="91">
        <v>1103.682265722081</v>
      </c>
      <c r="AV51" s="146">
        <v>0</v>
      </c>
      <c r="AW51" s="146">
        <v>0</v>
      </c>
      <c r="AX51" s="146">
        <v>0</v>
      </c>
      <c r="AY51" s="91">
        <v>0</v>
      </c>
      <c r="AZ51" s="91">
        <v>0</v>
      </c>
      <c r="BE51" s="165"/>
      <c r="BF51" s="165"/>
      <c r="BG51" s="165"/>
    </row>
    <row r="52" spans="1:59" ht="15.95" customHeight="1" x14ac:dyDescent="0.25">
      <c r="A52" s="131" t="s">
        <v>124</v>
      </c>
      <c r="B52" s="131">
        <v>777</v>
      </c>
      <c r="C52" s="128">
        <v>622868</v>
      </c>
      <c r="D52" s="131">
        <f t="shared" si="8"/>
        <v>124.74553195861724</v>
      </c>
      <c r="E52" s="131">
        <v>1</v>
      </c>
      <c r="F52" s="133">
        <v>0.59000000000000008</v>
      </c>
      <c r="G52" s="132">
        <v>0.72333333333333338</v>
      </c>
      <c r="H52" s="133">
        <v>0.75</v>
      </c>
      <c r="I52" s="131">
        <v>2534008</v>
      </c>
      <c r="J52" s="134">
        <v>3172326</v>
      </c>
      <c r="K52" s="134">
        <v>9726362</v>
      </c>
      <c r="L52" s="134">
        <v>6048985</v>
      </c>
      <c r="M52" s="134">
        <f t="shared" si="6"/>
        <v>2.838331212845421</v>
      </c>
      <c r="N52" s="134">
        <f t="shared" si="7"/>
        <v>0.90679804030228928</v>
      </c>
      <c r="O52" s="131">
        <v>85.950194114460501</v>
      </c>
      <c r="P52" s="131">
        <v>41.110292458510408</v>
      </c>
      <c r="Q52" s="134">
        <v>0</v>
      </c>
      <c r="R52" s="134">
        <v>0</v>
      </c>
      <c r="S52" s="134">
        <v>0</v>
      </c>
      <c r="T52" s="134">
        <v>0</v>
      </c>
      <c r="U52" s="134">
        <v>0</v>
      </c>
      <c r="V52" s="134">
        <v>0</v>
      </c>
      <c r="W52" s="134">
        <v>0</v>
      </c>
      <c r="X52" s="171">
        <v>0</v>
      </c>
      <c r="Y52" s="171">
        <v>0</v>
      </c>
      <c r="Z52" s="171">
        <v>0</v>
      </c>
      <c r="AA52" s="171">
        <v>331.19999999999976</v>
      </c>
      <c r="AB52" s="171">
        <v>150.19999999999999</v>
      </c>
      <c r="AC52" s="171">
        <v>121.50000000000001</v>
      </c>
      <c r="AD52" s="171">
        <v>0</v>
      </c>
      <c r="AE52" s="171">
        <v>81.099999999999994</v>
      </c>
      <c r="AF52" s="171">
        <v>0</v>
      </c>
      <c r="AG52" s="171">
        <v>110.6</v>
      </c>
      <c r="AH52" s="171">
        <v>0</v>
      </c>
      <c r="AI52" s="171">
        <v>0</v>
      </c>
      <c r="AJ52" s="171">
        <v>0</v>
      </c>
      <c r="AK52" s="171">
        <v>0</v>
      </c>
      <c r="AL52" s="171">
        <v>0</v>
      </c>
      <c r="AM52" s="171">
        <v>0</v>
      </c>
      <c r="AN52" s="377">
        <v>704.49340349121462</v>
      </c>
      <c r="AO52" s="91">
        <v>8975.1386072609985</v>
      </c>
      <c r="AP52" s="91">
        <v>0</v>
      </c>
      <c r="AQ52" s="158">
        <v>10.933231883333333</v>
      </c>
      <c r="AR52" s="159">
        <v>0.77826750296660452</v>
      </c>
      <c r="AS52" s="91">
        <v>30.6</v>
      </c>
      <c r="AT52" s="91">
        <v>41.110292458510408</v>
      </c>
      <c r="AU52" s="91">
        <v>127.0604865729709</v>
      </c>
      <c r="AV52" s="147">
        <v>0.59000000000000008</v>
      </c>
      <c r="AW52" s="147">
        <v>0.72333333333333338</v>
      </c>
      <c r="AX52" s="146">
        <v>0.75</v>
      </c>
      <c r="AY52" s="91">
        <v>0</v>
      </c>
      <c r="AZ52" s="91">
        <v>4000</v>
      </c>
      <c r="BE52" s="165"/>
      <c r="BF52" s="165"/>
      <c r="BG52" s="165"/>
    </row>
    <row r="53" spans="1:59" ht="15.95" customHeight="1" x14ac:dyDescent="0.25">
      <c r="A53" s="131" t="s">
        <v>127</v>
      </c>
      <c r="B53" s="131">
        <v>2176</v>
      </c>
      <c r="C53" s="128">
        <v>8655021</v>
      </c>
      <c r="D53" s="131">
        <f t="shared" si="8"/>
        <v>25.141475682150279</v>
      </c>
      <c r="E53" s="131">
        <v>0</v>
      </c>
      <c r="F53" s="133">
        <v>1.9207378972811152E-2</v>
      </c>
      <c r="G53" s="132">
        <v>0.24695201536471476</v>
      </c>
      <c r="H53" s="133">
        <v>0.82317338454904931</v>
      </c>
      <c r="I53" s="131">
        <v>48576229</v>
      </c>
      <c r="J53" s="134">
        <v>0</v>
      </c>
      <c r="K53" s="134">
        <v>32191731</v>
      </c>
      <c r="L53" s="134">
        <v>856</v>
      </c>
      <c r="M53" s="134">
        <f t="shared" si="6"/>
        <v>-0.33729456438456762</v>
      </c>
      <c r="N53" s="134">
        <f t="shared" si="7"/>
        <v>0</v>
      </c>
      <c r="O53" s="131">
        <v>4622.7634736253103</v>
      </c>
      <c r="P53" s="131">
        <v>2211.084690677651</v>
      </c>
      <c r="Q53" s="134">
        <v>2162.3000000000002</v>
      </c>
      <c r="R53" s="134">
        <v>267</v>
      </c>
      <c r="S53" s="134">
        <v>0</v>
      </c>
      <c r="T53" s="134">
        <v>239.2</v>
      </c>
      <c r="U53" s="134">
        <v>794.4</v>
      </c>
      <c r="V53" s="134">
        <v>543</v>
      </c>
      <c r="W53" s="134">
        <v>0</v>
      </c>
      <c r="X53" s="171">
        <v>2835.9</v>
      </c>
      <c r="Y53" s="171">
        <v>8867.9999999999964</v>
      </c>
      <c r="Z53" s="171">
        <v>3568</v>
      </c>
      <c r="AA53" s="171">
        <v>863.49999999999932</v>
      </c>
      <c r="AB53" s="171">
        <v>0</v>
      </c>
      <c r="AC53" s="171">
        <v>554.79999999999995</v>
      </c>
      <c r="AD53" s="171">
        <v>0</v>
      </c>
      <c r="AE53" s="171">
        <v>329.70000000000357</v>
      </c>
      <c r="AF53" s="171">
        <v>0</v>
      </c>
      <c r="AG53" s="171">
        <v>2336.0000000000041</v>
      </c>
      <c r="AH53" s="171">
        <v>4707.3</v>
      </c>
      <c r="AI53" s="171">
        <v>0</v>
      </c>
      <c r="AJ53" s="171">
        <v>0</v>
      </c>
      <c r="AK53" s="171">
        <v>0</v>
      </c>
      <c r="AL53" s="171">
        <v>0</v>
      </c>
      <c r="AM53" s="171">
        <v>98</v>
      </c>
      <c r="AN53" s="377">
        <v>807.98096929123949</v>
      </c>
      <c r="AO53" s="91">
        <v>10293.554425748998</v>
      </c>
      <c r="AP53" s="91">
        <v>89.78</v>
      </c>
      <c r="AQ53" s="158">
        <v>70.816432199999994</v>
      </c>
      <c r="AR53" s="159">
        <v>0.6293819735696764</v>
      </c>
      <c r="AS53" s="91">
        <v>1645.796891448038</v>
      </c>
      <c r="AT53" s="91">
        <v>2211.084690677651</v>
      </c>
      <c r="AU53" s="91">
        <v>6833.8481643029618</v>
      </c>
      <c r="AV53" s="146">
        <v>1.9339941160733121E-2</v>
      </c>
      <c r="AW53" s="146">
        <v>0.24865638635228299</v>
      </c>
      <c r="AX53" s="146">
        <v>0.82885462117427677</v>
      </c>
      <c r="AY53" s="91">
        <v>1</v>
      </c>
      <c r="AZ53" s="91">
        <v>0</v>
      </c>
      <c r="BE53" s="165"/>
      <c r="BF53" s="165"/>
      <c r="BG53" s="165"/>
    </row>
    <row r="54" spans="1:59" ht="15.95" customHeight="1" x14ac:dyDescent="0.25">
      <c r="A54" s="131" t="s">
        <v>130</v>
      </c>
      <c r="B54" s="131">
        <v>3423</v>
      </c>
      <c r="C54" s="128">
        <v>7681818</v>
      </c>
      <c r="D54" s="131">
        <f t="shared" si="8"/>
        <v>44.559764368278451</v>
      </c>
      <c r="E54" s="131">
        <v>1</v>
      </c>
      <c r="F54" s="133">
        <v>0.12566533370186386</v>
      </c>
      <c r="G54" s="132">
        <v>0.41050675675942189</v>
      </c>
      <c r="H54" s="133">
        <v>0.83776889134575916</v>
      </c>
      <c r="I54" s="131">
        <v>2973166</v>
      </c>
      <c r="J54" s="134">
        <v>19114796</v>
      </c>
      <c r="K54" s="134">
        <v>1435330</v>
      </c>
      <c r="L54" s="134">
        <v>22061511</v>
      </c>
      <c r="M54" s="134">
        <f t="shared" si="6"/>
        <v>-0.5172385262040532</v>
      </c>
      <c r="N54" s="134">
        <f t="shared" si="7"/>
        <v>0.15415885160375242</v>
      </c>
      <c r="O54" s="131">
        <v>0</v>
      </c>
      <c r="P54" s="131">
        <v>0</v>
      </c>
      <c r="Q54" s="134">
        <v>670</v>
      </c>
      <c r="R54" s="134">
        <v>0</v>
      </c>
      <c r="S54" s="134">
        <v>0</v>
      </c>
      <c r="T54" s="134">
        <v>20</v>
      </c>
      <c r="U54" s="134">
        <v>0</v>
      </c>
      <c r="V54" s="134">
        <v>0</v>
      </c>
      <c r="W54" s="134">
        <v>0</v>
      </c>
      <c r="X54" s="171">
        <v>1340</v>
      </c>
      <c r="Y54" s="171">
        <v>2635.5999999999995</v>
      </c>
      <c r="Z54" s="171">
        <v>1163</v>
      </c>
      <c r="AA54" s="171">
        <v>21225.100000000009</v>
      </c>
      <c r="AB54" s="171">
        <v>3073.1000000000004</v>
      </c>
      <c r="AC54" s="171">
        <v>19.7</v>
      </c>
      <c r="AD54" s="171">
        <v>0</v>
      </c>
      <c r="AE54" s="171">
        <v>96.399999999999949</v>
      </c>
      <c r="AF54" s="171">
        <v>0</v>
      </c>
      <c r="AG54" s="171">
        <v>2.5</v>
      </c>
      <c r="AH54" s="171">
        <v>623.80000000000018</v>
      </c>
      <c r="AI54" s="171">
        <v>0</v>
      </c>
      <c r="AJ54" s="171">
        <v>0</v>
      </c>
      <c r="AK54" s="171">
        <v>0</v>
      </c>
      <c r="AL54" s="171">
        <v>0</v>
      </c>
      <c r="AM54" s="171">
        <v>22.7</v>
      </c>
      <c r="AN54" s="377">
        <v>143.61119284707135</v>
      </c>
      <c r="AO54" s="91">
        <v>1829.5847128859996</v>
      </c>
      <c r="AP54" s="91">
        <v>65.5</v>
      </c>
      <c r="AQ54" s="158">
        <v>115.35850776666666</v>
      </c>
      <c r="AR54" s="159">
        <v>0.52748518762343644</v>
      </c>
      <c r="AS54" s="91">
        <v>1572.054009070948</v>
      </c>
      <c r="AT54" s="91">
        <v>2112.0130742967472</v>
      </c>
      <c r="AU54" s="91">
        <v>6527.6453369785704</v>
      </c>
      <c r="AV54" s="147">
        <v>0.1258432071119378</v>
      </c>
      <c r="AW54" s="146">
        <v>0.41108780989899679</v>
      </c>
      <c r="AX54" s="146">
        <v>0.83895471407958522</v>
      </c>
      <c r="AY54" s="91">
        <v>1</v>
      </c>
      <c r="AZ54" s="91">
        <v>0</v>
      </c>
      <c r="BE54" s="165"/>
      <c r="BF54" s="165"/>
      <c r="BG54" s="165"/>
    </row>
    <row r="55" spans="1:59" ht="15.95" customHeight="1" x14ac:dyDescent="0.25">
      <c r="A55" s="131" t="s">
        <v>132</v>
      </c>
      <c r="B55" s="131">
        <v>240</v>
      </c>
      <c r="C55" s="128">
        <v>1801966</v>
      </c>
      <c r="D55" s="131">
        <f t="shared" si="8"/>
        <v>13.318786259008219</v>
      </c>
      <c r="E55" s="131">
        <v>0</v>
      </c>
      <c r="F55" s="133">
        <v>0</v>
      </c>
      <c r="G55" s="132">
        <v>0</v>
      </c>
      <c r="H55" s="133">
        <v>0</v>
      </c>
      <c r="I55" s="131">
        <v>0</v>
      </c>
      <c r="J55" s="134">
        <v>53754335</v>
      </c>
      <c r="K55" s="134">
        <v>8784</v>
      </c>
      <c r="L55" s="134">
        <v>31217575</v>
      </c>
      <c r="M55" s="134">
        <f t="shared" si="6"/>
        <v>0</v>
      </c>
      <c r="N55" s="134">
        <f t="shared" si="7"/>
        <v>-0.41925474475686475</v>
      </c>
      <c r="O55" s="131">
        <v>2343.5653009930002</v>
      </c>
      <c r="P55" s="131">
        <v>1120.9358618915539</v>
      </c>
      <c r="Q55" s="134">
        <v>1338</v>
      </c>
      <c r="R55" s="134">
        <v>0</v>
      </c>
      <c r="S55" s="134">
        <v>0</v>
      </c>
      <c r="T55" s="134">
        <v>0</v>
      </c>
      <c r="U55" s="134">
        <v>0</v>
      </c>
      <c r="V55" s="134">
        <v>0</v>
      </c>
      <c r="W55" s="134">
        <v>0</v>
      </c>
      <c r="X55" s="171">
        <v>12568</v>
      </c>
      <c r="Y55" s="171">
        <v>0</v>
      </c>
      <c r="Z55" s="171">
        <v>0</v>
      </c>
      <c r="AA55" s="171">
        <v>237.8</v>
      </c>
      <c r="AB55" s="171">
        <v>686.30000000000007</v>
      </c>
      <c r="AC55" s="171">
        <v>0</v>
      </c>
      <c r="AD55" s="171">
        <v>0</v>
      </c>
      <c r="AE55" s="171">
        <v>3.2</v>
      </c>
      <c r="AF55" s="171">
        <v>0</v>
      </c>
      <c r="AG55" s="171">
        <v>11</v>
      </c>
      <c r="AH55" s="171">
        <v>1093.4000000000001</v>
      </c>
      <c r="AI55" s="171">
        <v>0</v>
      </c>
      <c r="AJ55" s="171">
        <v>0</v>
      </c>
      <c r="AK55" s="171">
        <v>0</v>
      </c>
      <c r="AL55" s="171">
        <v>0</v>
      </c>
      <c r="AM55" s="171">
        <v>0</v>
      </c>
      <c r="AN55" s="377">
        <v>824.57657320523526</v>
      </c>
      <c r="AO55" s="91">
        <v>10504.979890715998</v>
      </c>
      <c r="AP55" s="91">
        <v>0</v>
      </c>
      <c r="AQ55" s="158">
        <v>38.943556766666667</v>
      </c>
      <c r="AR55" s="159">
        <v>0.79010660426417056</v>
      </c>
      <c r="AS55" s="91">
        <v>834.35644269616114</v>
      </c>
      <c r="AT55" s="91">
        <v>1120.9358618915539</v>
      </c>
      <c r="AU55" s="91">
        <v>3464.5011628845541</v>
      </c>
      <c r="AV55" s="146">
        <v>0</v>
      </c>
      <c r="AW55" s="146">
        <v>0</v>
      </c>
      <c r="AX55" s="146">
        <v>0</v>
      </c>
      <c r="AY55" s="91">
        <v>0</v>
      </c>
      <c r="AZ55" s="91">
        <v>0</v>
      </c>
      <c r="BE55" s="165"/>
      <c r="BF55" s="165"/>
      <c r="BG55" s="165"/>
    </row>
    <row r="56" spans="1:59" ht="15.95" customHeight="1" x14ac:dyDescent="0.25">
      <c r="A56" s="131" t="s">
        <v>1</v>
      </c>
      <c r="B56" s="131">
        <v>778</v>
      </c>
      <c r="C56" s="128">
        <v>5837176</v>
      </c>
      <c r="D56" s="131">
        <f t="shared" si="8"/>
        <v>13.328362893289494</v>
      </c>
      <c r="E56" s="131">
        <v>0</v>
      </c>
      <c r="F56" s="133">
        <v>0.1</v>
      </c>
      <c r="G56" s="132">
        <v>0.1</v>
      </c>
      <c r="H56" s="133">
        <v>0.1</v>
      </c>
      <c r="I56" s="131">
        <v>14492190</v>
      </c>
      <c r="J56" s="134">
        <v>30</v>
      </c>
      <c r="K56" s="134">
        <v>11010488</v>
      </c>
      <c r="L56" s="134">
        <v>0</v>
      </c>
      <c r="M56" s="134">
        <f t="shared" si="6"/>
        <v>-0.24024678119732079</v>
      </c>
      <c r="N56" s="134">
        <f t="shared" si="7"/>
        <v>-1</v>
      </c>
      <c r="O56" s="131">
        <v>6651.3478768095119</v>
      </c>
      <c r="P56" s="131">
        <v>3181.3640361857802</v>
      </c>
      <c r="Q56" s="134">
        <v>1871</v>
      </c>
      <c r="R56" s="134">
        <v>0</v>
      </c>
      <c r="S56" s="134">
        <v>0</v>
      </c>
      <c r="T56" s="134">
        <v>34.4</v>
      </c>
      <c r="U56" s="134">
        <v>171.1</v>
      </c>
      <c r="V56" s="134">
        <v>327.8</v>
      </c>
      <c r="W56" s="134">
        <v>0</v>
      </c>
      <c r="X56" s="171">
        <v>5487.2000000000007</v>
      </c>
      <c r="Y56" s="171">
        <v>2726.5</v>
      </c>
      <c r="Z56" s="171">
        <v>1201.0999999999999</v>
      </c>
      <c r="AA56" s="171">
        <v>385.50000000000023</v>
      </c>
      <c r="AB56" s="171">
        <v>306.8</v>
      </c>
      <c r="AC56" s="171">
        <v>37.4</v>
      </c>
      <c r="AD56" s="171">
        <v>0</v>
      </c>
      <c r="AE56" s="171">
        <v>201.8000000000001</v>
      </c>
      <c r="AF56" s="171">
        <v>0</v>
      </c>
      <c r="AG56" s="171">
        <v>588.39999999999952</v>
      </c>
      <c r="AH56" s="171">
        <v>3830.3000000000006</v>
      </c>
      <c r="AI56" s="171">
        <v>0</v>
      </c>
      <c r="AJ56" s="171">
        <v>0</v>
      </c>
      <c r="AK56" s="171">
        <v>0</v>
      </c>
      <c r="AL56" s="171">
        <v>0</v>
      </c>
      <c r="AM56" s="171">
        <v>0</v>
      </c>
      <c r="AN56" s="377">
        <v>998.49274509153554</v>
      </c>
      <c r="AO56" s="150">
        <v>12720.645418581</v>
      </c>
      <c r="AP56" s="91">
        <v>0</v>
      </c>
      <c r="AQ56" s="158">
        <v>72.332651733333336</v>
      </c>
      <c r="AR56" s="159">
        <v>0.48988777011626899</v>
      </c>
      <c r="AS56" s="91">
        <v>2368.0137913281151</v>
      </c>
      <c r="AT56" s="91">
        <v>3181.3640361857802</v>
      </c>
      <c r="AU56" s="91">
        <v>9832.7119129952916</v>
      </c>
      <c r="AV56" s="146">
        <v>0.1</v>
      </c>
      <c r="AW56" s="146">
        <v>0.1</v>
      </c>
      <c r="AX56" s="146">
        <v>0.1</v>
      </c>
      <c r="AY56" s="91">
        <v>0</v>
      </c>
      <c r="AZ56" s="91">
        <v>0</v>
      </c>
      <c r="BE56" s="165">
        <v>13</v>
      </c>
      <c r="BF56" s="150">
        <v>4331</v>
      </c>
      <c r="BG56" s="165">
        <v>1</v>
      </c>
    </row>
    <row r="57" spans="1:59" ht="15.95" customHeight="1" x14ac:dyDescent="0.25">
      <c r="A57" s="131" t="s">
        <v>136</v>
      </c>
      <c r="B57" s="131">
        <v>169</v>
      </c>
      <c r="C57" s="129">
        <v>585380</v>
      </c>
      <c r="D57" s="131">
        <f t="shared" si="8"/>
        <v>28.870135638388742</v>
      </c>
      <c r="E57" s="131">
        <v>0</v>
      </c>
      <c r="F57" s="133">
        <v>0</v>
      </c>
      <c r="G57" s="132">
        <v>0</v>
      </c>
      <c r="H57" s="133">
        <v>0</v>
      </c>
      <c r="I57" s="131">
        <v>22734</v>
      </c>
      <c r="J57" s="134">
        <v>27550707</v>
      </c>
      <c r="K57" s="134">
        <v>1437</v>
      </c>
      <c r="L57" s="134">
        <v>26693695</v>
      </c>
      <c r="M57" s="134">
        <f t="shared" si="6"/>
        <v>-0.93679070994985481</v>
      </c>
      <c r="N57" s="134">
        <f t="shared" si="7"/>
        <v>-3.1106715337649971E-2</v>
      </c>
      <c r="O57" s="131">
        <v>51.401586676295011</v>
      </c>
      <c r="P57" s="131">
        <v>24.58556705852093</v>
      </c>
      <c r="Q57" s="134">
        <v>220</v>
      </c>
      <c r="R57" s="134">
        <v>0</v>
      </c>
      <c r="S57" s="134">
        <v>0</v>
      </c>
      <c r="T57" s="134">
        <v>0</v>
      </c>
      <c r="U57" s="134">
        <v>0</v>
      </c>
      <c r="V57" s="134">
        <v>0</v>
      </c>
      <c r="W57" s="134">
        <v>0</v>
      </c>
      <c r="X57" s="171">
        <v>6332</v>
      </c>
      <c r="Y57" s="171">
        <v>94</v>
      </c>
      <c r="Z57" s="171">
        <v>0</v>
      </c>
      <c r="AA57" s="171">
        <v>307.09999999999997</v>
      </c>
      <c r="AB57" s="171">
        <v>1485.9</v>
      </c>
      <c r="AC57" s="171">
        <v>92</v>
      </c>
      <c r="AD57" s="171">
        <v>0</v>
      </c>
      <c r="AE57" s="171">
        <v>0</v>
      </c>
      <c r="AF57" s="171">
        <v>0</v>
      </c>
      <c r="AG57" s="171">
        <v>4.7</v>
      </c>
      <c r="AH57" s="171">
        <v>150</v>
      </c>
      <c r="AI57" s="171">
        <v>0</v>
      </c>
      <c r="AJ57" s="171">
        <v>0</v>
      </c>
      <c r="AK57" s="171">
        <v>0</v>
      </c>
      <c r="AL57" s="171">
        <v>0</v>
      </c>
      <c r="AM57" s="171">
        <v>0</v>
      </c>
      <c r="AQ57" s="158">
        <v>138.5133596</v>
      </c>
      <c r="AR57" s="159">
        <v>0.18422915996137751</v>
      </c>
      <c r="AS57" s="91">
        <v>18.3</v>
      </c>
      <c r="AT57" s="91">
        <v>24.58556705852093</v>
      </c>
      <c r="AU57" s="91">
        <v>75.987153734815948</v>
      </c>
      <c r="AV57" s="146">
        <v>0</v>
      </c>
      <c r="AW57" s="146">
        <v>0</v>
      </c>
      <c r="AX57" s="146">
        <v>0</v>
      </c>
      <c r="AY57" s="91">
        <v>0</v>
      </c>
      <c r="AZ57" s="91">
        <v>0</v>
      </c>
      <c r="BE57" s="165"/>
      <c r="BF57" s="165"/>
      <c r="BG57" s="165"/>
    </row>
    <row r="58" spans="1:59" ht="15.95" customHeight="1" x14ac:dyDescent="0.25">
      <c r="A58" s="92"/>
      <c r="B58" s="92"/>
      <c r="D58" s="92"/>
      <c r="E58" s="92"/>
      <c r="I58" s="92"/>
      <c r="AQ58" s="158"/>
    </row>
    <row r="59" spans="1:59" ht="15.95" customHeight="1" x14ac:dyDescent="0.25">
      <c r="A59" s="92"/>
      <c r="B59" s="92"/>
      <c r="C59" s="92"/>
      <c r="D59" s="92"/>
      <c r="E59" s="92"/>
      <c r="F59" s="92"/>
      <c r="H59" s="92"/>
      <c r="I59" s="92"/>
      <c r="AQ59" s="158"/>
    </row>
    <row r="60" spans="1:59" ht="15.95" customHeight="1" x14ac:dyDescent="0.25">
      <c r="A60" s="92"/>
      <c r="B60" s="151"/>
      <c r="C60" s="151"/>
      <c r="D60" s="151"/>
      <c r="E60" s="151"/>
      <c r="F60" s="151"/>
      <c r="G60" s="151"/>
      <c r="H60" s="151"/>
      <c r="I60" s="151"/>
      <c r="J60" s="151"/>
      <c r="K60" s="151"/>
      <c r="L60" s="151"/>
      <c r="M60" s="151"/>
      <c r="N60" s="151"/>
      <c r="O60" s="151"/>
      <c r="P60" s="151"/>
      <c r="Q60" s="151"/>
      <c r="AQ60" s="160"/>
    </row>
    <row r="61" spans="1:59" ht="15.95" customHeight="1" x14ac:dyDescent="0.25">
      <c r="B61" s="391" t="s">
        <v>247</v>
      </c>
      <c r="C61" s="393"/>
      <c r="D61" s="393"/>
      <c r="E61" s="393"/>
      <c r="F61" s="393"/>
      <c r="G61" s="393"/>
      <c r="H61" s="393"/>
      <c r="I61" s="393"/>
      <c r="J61" s="152" t="s">
        <v>248</v>
      </c>
      <c r="K61" s="152"/>
      <c r="L61" s="152"/>
      <c r="M61" s="152"/>
      <c r="N61" s="152"/>
      <c r="O61" s="152"/>
      <c r="P61" s="152"/>
      <c r="Q61" s="152"/>
      <c r="R61" s="396" t="s">
        <v>249</v>
      </c>
      <c r="S61" s="393"/>
      <c r="T61" s="393"/>
      <c r="U61" s="393"/>
      <c r="V61" s="393"/>
      <c r="W61" s="393"/>
      <c r="X61" s="393"/>
      <c r="Y61" s="393"/>
      <c r="AH61" s="395"/>
      <c r="AI61" s="393"/>
      <c r="AJ61" s="393"/>
      <c r="AK61" s="393"/>
      <c r="AL61" s="393"/>
      <c r="AM61" s="393"/>
      <c r="AN61" s="393"/>
    </row>
    <row r="62" spans="1:59" ht="15.95" customHeight="1" x14ac:dyDescent="0.25">
      <c r="A62" s="92"/>
      <c r="B62" s="92" t="s">
        <v>250</v>
      </c>
      <c r="C62" s="92" t="s">
        <v>251</v>
      </c>
      <c r="D62" s="92" t="s">
        <v>252</v>
      </c>
      <c r="E62" s="92" t="s">
        <v>253</v>
      </c>
      <c r="F62" s="92" t="s">
        <v>254</v>
      </c>
      <c r="G62" s="92" t="s">
        <v>255</v>
      </c>
      <c r="H62" s="92" t="s">
        <v>256</v>
      </c>
      <c r="I62" s="92" t="s">
        <v>257</v>
      </c>
      <c r="J62" s="91" t="s">
        <v>250</v>
      </c>
      <c r="K62" s="91" t="s">
        <v>251</v>
      </c>
      <c r="L62" s="91" t="s">
        <v>252</v>
      </c>
      <c r="M62" s="91" t="s">
        <v>253</v>
      </c>
      <c r="N62" s="91" t="s">
        <v>254</v>
      </c>
      <c r="O62" s="91" t="s">
        <v>255</v>
      </c>
      <c r="P62" s="91" t="s">
        <v>256</v>
      </c>
      <c r="Q62" s="91" t="s">
        <v>257</v>
      </c>
      <c r="R62" s="92" t="s">
        <v>250</v>
      </c>
      <c r="S62" s="92" t="s">
        <v>251</v>
      </c>
      <c r="T62" s="92" t="s">
        <v>252</v>
      </c>
      <c r="U62" s="92" t="s">
        <v>253</v>
      </c>
      <c r="V62" s="92" t="s">
        <v>254</v>
      </c>
      <c r="W62" s="92" t="s">
        <v>255</v>
      </c>
      <c r="X62" s="92" t="s">
        <v>256</v>
      </c>
      <c r="Y62" s="92" t="s">
        <v>257</v>
      </c>
      <c r="AH62" s="92"/>
      <c r="AI62" s="92"/>
      <c r="AJ62" s="92"/>
      <c r="AK62" s="92"/>
      <c r="AL62" s="92"/>
      <c r="AM62" s="92"/>
      <c r="AN62" s="380"/>
    </row>
    <row r="63" spans="1:59" s="153" customFormat="1" ht="15.95" customHeight="1" x14ac:dyDescent="0.25">
      <c r="A63" s="153" t="str">
        <f>LOOKUP('Repeating Values'!C1,About!G1:H50,About!H1:H50)</f>
        <v>LA</v>
      </c>
      <c r="B63" s="153">
        <f>SUMIFS(B64:B72,$A$64:$A$72,$A$63)</f>
        <v>0</v>
      </c>
      <c r="C63" s="153">
        <f t="shared" ref="C63:Y63" si="9">SUMIFS(C64:C72,$A$64:$A$72,$A$63)</f>
        <v>0</v>
      </c>
      <c r="D63" s="153">
        <f t="shared" si="9"/>
        <v>0</v>
      </c>
      <c r="E63" s="153">
        <f t="shared" si="9"/>
        <v>0</v>
      </c>
      <c r="F63" s="153">
        <f t="shared" si="9"/>
        <v>0</v>
      </c>
      <c r="G63" s="153">
        <f t="shared" si="9"/>
        <v>0</v>
      </c>
      <c r="H63" s="153">
        <f t="shared" si="9"/>
        <v>0</v>
      </c>
      <c r="I63" s="153">
        <f t="shared" si="9"/>
        <v>0</v>
      </c>
      <c r="J63" s="153">
        <f t="shared" si="9"/>
        <v>0</v>
      </c>
      <c r="K63" s="153">
        <f t="shared" si="9"/>
        <v>0</v>
      </c>
      <c r="L63" s="153">
        <f t="shared" si="9"/>
        <v>0</v>
      </c>
      <c r="M63" s="153">
        <f t="shared" si="9"/>
        <v>0</v>
      </c>
      <c r="N63" s="153">
        <f t="shared" si="9"/>
        <v>0</v>
      </c>
      <c r="O63" s="153">
        <f t="shared" si="9"/>
        <v>0</v>
      </c>
      <c r="P63" s="153">
        <f t="shared" si="9"/>
        <v>0</v>
      </c>
      <c r="Q63" s="153">
        <f t="shared" si="9"/>
        <v>0</v>
      </c>
      <c r="R63" s="153">
        <f t="shared" si="9"/>
        <v>0</v>
      </c>
      <c r="S63" s="154">
        <f t="shared" si="9"/>
        <v>0</v>
      </c>
      <c r="T63" s="154">
        <f t="shared" si="9"/>
        <v>0</v>
      </c>
      <c r="U63" s="154">
        <f t="shared" si="9"/>
        <v>0</v>
      </c>
      <c r="V63" s="154">
        <f t="shared" si="9"/>
        <v>0</v>
      </c>
      <c r="W63" s="154">
        <f t="shared" si="9"/>
        <v>0</v>
      </c>
      <c r="X63" s="154">
        <f t="shared" si="9"/>
        <v>0</v>
      </c>
      <c r="Y63" s="154">
        <f t="shared" si="9"/>
        <v>0</v>
      </c>
      <c r="AN63" s="381"/>
    </row>
    <row r="64" spans="1:59" x14ac:dyDescent="0.25">
      <c r="A64" s="155" t="s">
        <v>17</v>
      </c>
      <c r="B64" s="92">
        <v>1085693161000000</v>
      </c>
      <c r="C64" s="92">
        <v>0</v>
      </c>
      <c r="D64" s="92">
        <v>0</v>
      </c>
      <c r="E64" s="92">
        <v>0</v>
      </c>
      <c r="F64" s="92">
        <v>0</v>
      </c>
      <c r="G64" s="92">
        <v>1762853160000000</v>
      </c>
      <c r="H64" s="92">
        <v>0</v>
      </c>
      <c r="I64" s="92">
        <v>0</v>
      </c>
      <c r="J64" s="91">
        <v>1085693161000000</v>
      </c>
      <c r="K64" s="91">
        <v>249641566800000</v>
      </c>
      <c r="L64" s="91">
        <v>0</v>
      </c>
      <c r="M64" s="91">
        <v>0</v>
      </c>
      <c r="N64" s="91">
        <v>0</v>
      </c>
      <c r="O64" s="91">
        <v>2287978160000000</v>
      </c>
      <c r="P64" s="91">
        <v>0</v>
      </c>
      <c r="Q64" s="91">
        <v>0</v>
      </c>
      <c r="R64" s="92">
        <f t="shared" ref="R64:R72" si="10">IFERROR(B64/J64,0)*100</f>
        <v>100</v>
      </c>
      <c r="S64" s="156">
        <f t="shared" ref="S64:S72" si="11">IFERROR(C64/K64,0)*100</f>
        <v>0</v>
      </c>
      <c r="T64" s="156">
        <f t="shared" ref="T64:T72" si="12">IFERROR(D64/L64,0)*100</f>
        <v>0</v>
      </c>
      <c r="U64" s="156">
        <f t="shared" ref="U64:U72" si="13">IFERROR(E64/M64,0)*100</f>
        <v>0</v>
      </c>
      <c r="V64" s="156">
        <f t="shared" ref="V64:V72" si="14">IFERROR(F64/N64,0)*100</f>
        <v>0</v>
      </c>
      <c r="W64" s="156">
        <f t="shared" ref="W64:W72" si="15">IFERROR(G64/O64,0)*100</f>
        <v>77.048513435110763</v>
      </c>
      <c r="X64" s="156">
        <f t="shared" ref="X64:X72" si="16">IFERROR(H64/P64,0)*100</f>
        <v>0</v>
      </c>
      <c r="Y64" s="156">
        <f t="shared" ref="Y64:Y72" si="17">IFERROR(I64/Q64,0)*100</f>
        <v>0</v>
      </c>
      <c r="AH64" s="157"/>
      <c r="AI64" s="157"/>
      <c r="AJ64" s="157"/>
      <c r="AK64" s="157"/>
      <c r="AL64" s="157"/>
      <c r="AM64" s="157"/>
      <c r="AN64" s="382"/>
    </row>
    <row r="65" spans="1:40" x14ac:dyDescent="0.25">
      <c r="A65" s="155" t="s">
        <v>64</v>
      </c>
      <c r="B65" s="92">
        <v>0</v>
      </c>
      <c r="C65" s="92">
        <v>0</v>
      </c>
      <c r="D65" s="92">
        <v>9331185722296.9902</v>
      </c>
      <c r="E65" s="92">
        <v>0</v>
      </c>
      <c r="F65" s="92">
        <v>19539453237819.602</v>
      </c>
      <c r="G65" s="92">
        <v>0</v>
      </c>
      <c r="H65" s="92">
        <v>50394120569762.203</v>
      </c>
      <c r="I65" s="92">
        <v>127125869998896</v>
      </c>
      <c r="J65" s="91">
        <v>0</v>
      </c>
      <c r="K65" s="91">
        <v>0</v>
      </c>
      <c r="L65" s="91">
        <v>9416185722296.9902</v>
      </c>
      <c r="M65" s="91">
        <v>51908392126514.102</v>
      </c>
      <c r="N65" s="91">
        <v>65064453237819.602</v>
      </c>
      <c r="O65" s="91">
        <v>0</v>
      </c>
      <c r="P65" s="91">
        <v>223005120569762</v>
      </c>
      <c r="Q65" s="91">
        <v>440834869998896</v>
      </c>
      <c r="R65" s="92">
        <f t="shared" si="10"/>
        <v>0</v>
      </c>
      <c r="S65" s="156">
        <f t="shared" si="11"/>
        <v>0</v>
      </c>
      <c r="T65" s="156">
        <f t="shared" si="12"/>
        <v>99.097299028430115</v>
      </c>
      <c r="U65" s="156">
        <f t="shared" si="13"/>
        <v>0</v>
      </c>
      <c r="V65" s="156">
        <f t="shared" si="14"/>
        <v>30.030918981828968</v>
      </c>
      <c r="W65" s="156">
        <f t="shared" si="15"/>
        <v>0</v>
      </c>
      <c r="X65" s="156">
        <f t="shared" si="16"/>
        <v>22.597741451411007</v>
      </c>
      <c r="Y65" s="156">
        <f t="shared" si="17"/>
        <v>28.837525942358955</v>
      </c>
      <c r="AH65" s="157"/>
      <c r="AI65" s="157"/>
      <c r="AJ65" s="157"/>
      <c r="AK65" s="157"/>
      <c r="AL65" s="157"/>
      <c r="AM65" s="157"/>
      <c r="AN65" s="382"/>
    </row>
    <row r="66" spans="1:40" x14ac:dyDescent="0.25">
      <c r="A66" s="155" t="s">
        <v>92</v>
      </c>
      <c r="B66" s="92">
        <v>0</v>
      </c>
      <c r="C66" s="92">
        <v>0</v>
      </c>
      <c r="D66" s="92">
        <v>0</v>
      </c>
      <c r="E66" s="92">
        <v>0</v>
      </c>
      <c r="F66" s="92">
        <v>0</v>
      </c>
      <c r="G66" s="92">
        <v>0</v>
      </c>
      <c r="H66" s="92">
        <v>0</v>
      </c>
      <c r="I66" s="92">
        <v>0</v>
      </c>
      <c r="J66" s="91">
        <v>0</v>
      </c>
      <c r="K66" s="91">
        <v>0</v>
      </c>
      <c r="L66" s="91">
        <v>0</v>
      </c>
      <c r="M66" s="91">
        <v>0</v>
      </c>
      <c r="N66" s="91">
        <v>0</v>
      </c>
      <c r="O66" s="91">
        <v>0</v>
      </c>
      <c r="P66" s="91">
        <v>0</v>
      </c>
      <c r="Q66" s="91">
        <v>0</v>
      </c>
      <c r="R66" s="92">
        <f t="shared" si="10"/>
        <v>0</v>
      </c>
      <c r="S66" s="156">
        <f t="shared" si="11"/>
        <v>0</v>
      </c>
      <c r="T66" s="156">
        <f t="shared" si="12"/>
        <v>0</v>
      </c>
      <c r="U66" s="156">
        <f t="shared" si="13"/>
        <v>0</v>
      </c>
      <c r="V66" s="156">
        <f t="shared" si="14"/>
        <v>0</v>
      </c>
      <c r="W66" s="156">
        <f t="shared" si="15"/>
        <v>0</v>
      </c>
      <c r="X66" s="156">
        <f t="shared" si="16"/>
        <v>0</v>
      </c>
      <c r="Y66" s="156">
        <f t="shared" si="17"/>
        <v>0</v>
      </c>
      <c r="AH66" s="157"/>
      <c r="AI66" s="157"/>
      <c r="AJ66" s="157"/>
      <c r="AK66" s="157"/>
      <c r="AL66" s="157"/>
      <c r="AM66" s="157"/>
      <c r="AN66" s="382"/>
    </row>
    <row r="67" spans="1:40" x14ac:dyDescent="0.25">
      <c r="A67" s="155" t="s">
        <v>86</v>
      </c>
      <c r="B67" s="92">
        <v>1569822951793760</v>
      </c>
      <c r="C67" s="92">
        <v>158850204000000</v>
      </c>
      <c r="D67" s="92">
        <v>6265495785837.5</v>
      </c>
      <c r="E67" s="92">
        <v>28083822007599.301</v>
      </c>
      <c r="F67" s="92">
        <v>16910855262890.699</v>
      </c>
      <c r="G67" s="92">
        <v>1514136560000000</v>
      </c>
      <c r="H67" s="92">
        <v>0</v>
      </c>
      <c r="I67" s="92">
        <v>0</v>
      </c>
      <c r="J67" s="91">
        <v>1885631209000000</v>
      </c>
      <c r="K67" s="91">
        <v>281991804000000</v>
      </c>
      <c r="L67" s="91">
        <v>6265495785837.5</v>
      </c>
      <c r="M67" s="91">
        <v>33324822007599.301</v>
      </c>
      <c r="N67" s="91">
        <v>24260855262890.699</v>
      </c>
      <c r="O67" s="91">
        <v>1795366560000000</v>
      </c>
      <c r="P67" s="91">
        <v>106619620381533</v>
      </c>
      <c r="Q67" s="91">
        <v>73976158075227.297</v>
      </c>
      <c r="R67" s="92">
        <f t="shared" si="10"/>
        <v>83.251854567377393</v>
      </c>
      <c r="S67" s="156">
        <f t="shared" si="11"/>
        <v>56.331496783502267</v>
      </c>
      <c r="T67" s="156">
        <f t="shared" si="12"/>
        <v>100</v>
      </c>
      <c r="U67" s="156">
        <f t="shared" si="13"/>
        <v>84.272984267388267</v>
      </c>
      <c r="V67" s="156">
        <f t="shared" si="14"/>
        <v>69.704283215264354</v>
      </c>
      <c r="W67" s="156">
        <f t="shared" si="15"/>
        <v>84.335789344321981</v>
      </c>
      <c r="X67" s="156">
        <f t="shared" si="16"/>
        <v>0</v>
      </c>
      <c r="Y67" s="156">
        <f t="shared" si="17"/>
        <v>0</v>
      </c>
      <c r="AH67" s="157"/>
      <c r="AI67" s="157"/>
      <c r="AJ67" s="157"/>
      <c r="AK67" s="157"/>
      <c r="AL67" s="157"/>
      <c r="AM67" s="157"/>
      <c r="AN67" s="382"/>
    </row>
    <row r="68" spans="1:40" x14ac:dyDescent="0.25">
      <c r="A68" s="155" t="s">
        <v>78</v>
      </c>
      <c r="B68" s="92">
        <v>1528041000000</v>
      </c>
      <c r="C68" s="92">
        <v>0</v>
      </c>
      <c r="D68" s="92">
        <v>0</v>
      </c>
      <c r="E68" s="92">
        <v>0</v>
      </c>
      <c r="F68" s="92">
        <v>0</v>
      </c>
      <c r="G68" s="92">
        <v>0</v>
      </c>
      <c r="H68" s="92">
        <v>0</v>
      </c>
      <c r="I68" s="92">
        <v>0</v>
      </c>
      <c r="J68" s="91">
        <v>1528041000000</v>
      </c>
      <c r="K68" s="91">
        <v>0</v>
      </c>
      <c r="L68" s="91">
        <v>0</v>
      </c>
      <c r="M68" s="91">
        <v>0</v>
      </c>
      <c r="N68" s="91">
        <v>0</v>
      </c>
      <c r="O68" s="91">
        <v>3120000000</v>
      </c>
      <c r="P68" s="91">
        <v>0</v>
      </c>
      <c r="Q68" s="91">
        <v>0</v>
      </c>
      <c r="R68" s="92">
        <f t="shared" si="10"/>
        <v>100</v>
      </c>
      <c r="S68" s="156">
        <f t="shared" si="11"/>
        <v>0</v>
      </c>
      <c r="T68" s="156">
        <f>IFERROR(D68/L68,0)*100</f>
        <v>0</v>
      </c>
      <c r="U68" s="156">
        <f t="shared" si="13"/>
        <v>0</v>
      </c>
      <c r="V68" s="156">
        <f t="shared" si="14"/>
        <v>0</v>
      </c>
      <c r="W68" s="156">
        <f t="shared" si="15"/>
        <v>0</v>
      </c>
      <c r="X68" s="156">
        <f t="shared" si="16"/>
        <v>0</v>
      </c>
      <c r="Y68" s="156">
        <f t="shared" si="17"/>
        <v>0</v>
      </c>
      <c r="AH68" s="157"/>
      <c r="AI68" s="157"/>
      <c r="AJ68" s="157"/>
      <c r="AK68" s="157"/>
      <c r="AL68" s="157"/>
      <c r="AM68" s="157"/>
      <c r="AN68" s="382"/>
    </row>
    <row r="69" spans="1:40" x14ac:dyDescent="0.25">
      <c r="A69" s="155" t="s">
        <v>103</v>
      </c>
      <c r="B69" s="92">
        <v>0</v>
      </c>
      <c r="C69" s="92">
        <v>0</v>
      </c>
      <c r="D69" s="92">
        <v>0</v>
      </c>
      <c r="E69" s="92">
        <v>0</v>
      </c>
      <c r="F69" s="92">
        <v>0</v>
      </c>
      <c r="G69" s="92">
        <v>0</v>
      </c>
      <c r="H69" s="92">
        <v>0</v>
      </c>
      <c r="I69" s="92">
        <v>0</v>
      </c>
      <c r="J69" s="91">
        <v>0</v>
      </c>
      <c r="K69" s="91">
        <v>0</v>
      </c>
      <c r="L69" s="91">
        <v>0</v>
      </c>
      <c r="M69" s="91">
        <v>0</v>
      </c>
      <c r="N69" s="91">
        <v>0</v>
      </c>
      <c r="O69" s="91">
        <v>550160000000</v>
      </c>
      <c r="P69" s="91">
        <v>0</v>
      </c>
      <c r="Q69" s="91">
        <v>0</v>
      </c>
      <c r="R69" s="92">
        <f t="shared" si="10"/>
        <v>0</v>
      </c>
      <c r="S69" s="156">
        <f t="shared" si="11"/>
        <v>0</v>
      </c>
      <c r="T69" s="156">
        <f t="shared" si="12"/>
        <v>0</v>
      </c>
      <c r="U69" s="156">
        <f t="shared" si="13"/>
        <v>0</v>
      </c>
      <c r="V69" s="156">
        <f t="shared" si="14"/>
        <v>0</v>
      </c>
      <c r="W69" s="156">
        <f t="shared" si="15"/>
        <v>0</v>
      </c>
      <c r="X69" s="156">
        <f t="shared" si="16"/>
        <v>0</v>
      </c>
      <c r="Y69" s="156">
        <f t="shared" si="17"/>
        <v>0</v>
      </c>
      <c r="AH69" s="157"/>
      <c r="AI69" s="157"/>
      <c r="AJ69" s="157"/>
      <c r="AK69" s="157"/>
      <c r="AL69" s="157"/>
      <c r="AM69" s="157"/>
      <c r="AN69" s="382"/>
    </row>
    <row r="70" spans="1:40" x14ac:dyDescent="0.25">
      <c r="A70" s="155" t="s">
        <v>106</v>
      </c>
      <c r="B70" s="92">
        <v>0</v>
      </c>
      <c r="C70" s="92">
        <v>391368992400000</v>
      </c>
      <c r="D70" s="92">
        <v>25845301793202.898</v>
      </c>
      <c r="E70" s="92">
        <v>0</v>
      </c>
      <c r="F70" s="92">
        <v>94286730970854.797</v>
      </c>
      <c r="G70" s="92">
        <v>5326308840000000</v>
      </c>
      <c r="H70" s="92">
        <v>0</v>
      </c>
      <c r="I70" s="92">
        <v>1594979282691630</v>
      </c>
      <c r="J70" s="91">
        <v>37525711000000</v>
      </c>
      <c r="K70" s="91">
        <v>971019392400000</v>
      </c>
      <c r="L70" s="91">
        <v>27658301793202.898</v>
      </c>
      <c r="M70" s="91">
        <v>73046174750860.5</v>
      </c>
      <c r="N70" s="91">
        <v>128999730970854</v>
      </c>
      <c r="O70" s="91">
        <v>6839503840000000</v>
      </c>
      <c r="P70" s="91">
        <v>213605339025086</v>
      </c>
      <c r="Q70" s="91">
        <v>2178603282691630</v>
      </c>
      <c r="R70" s="92">
        <f t="shared" si="10"/>
        <v>0</v>
      </c>
      <c r="S70" s="156">
        <f t="shared" si="11"/>
        <v>40.304961513969452</v>
      </c>
      <c r="T70" s="156">
        <f t="shared" si="12"/>
        <v>93.445006083325225</v>
      </c>
      <c r="U70" s="156">
        <f t="shared" si="13"/>
        <v>0</v>
      </c>
      <c r="V70" s="156">
        <f t="shared" si="14"/>
        <v>73.090641555026025</v>
      </c>
      <c r="W70" s="156">
        <f t="shared" si="15"/>
        <v>77.875661226326613</v>
      </c>
      <c r="X70" s="156">
        <f t="shared" si="16"/>
        <v>0</v>
      </c>
      <c r="Y70" s="156">
        <f t="shared" si="17"/>
        <v>73.211093335040715</v>
      </c>
      <c r="AH70" s="157"/>
      <c r="AI70" s="157"/>
      <c r="AJ70" s="157"/>
      <c r="AK70" s="157"/>
      <c r="AL70" s="157"/>
      <c r="AM70" s="157"/>
      <c r="AN70" s="382"/>
    </row>
    <row r="71" spans="1:40" x14ac:dyDescent="0.25">
      <c r="A71" s="155" t="s">
        <v>119</v>
      </c>
      <c r="B71" s="92">
        <v>0</v>
      </c>
      <c r="C71" s="92">
        <v>0</v>
      </c>
      <c r="D71" s="92">
        <v>9331190000000</v>
      </c>
      <c r="E71" s="92">
        <v>31580400000000</v>
      </c>
      <c r="F71" s="92">
        <v>19539500000000</v>
      </c>
      <c r="G71" s="92">
        <v>0</v>
      </c>
      <c r="H71" s="92">
        <v>50394100000000</v>
      </c>
      <c r="I71" s="92">
        <v>127126000000000</v>
      </c>
      <c r="J71" s="91">
        <v>0</v>
      </c>
      <c r="K71" s="91">
        <v>0</v>
      </c>
      <c r="L71" s="91">
        <v>9416190000000</v>
      </c>
      <c r="M71" s="91">
        <v>51908400000000</v>
      </c>
      <c r="N71" s="91">
        <v>65064500000000</v>
      </c>
      <c r="O71" s="91">
        <v>0</v>
      </c>
      <c r="P71" s="91">
        <v>223005000000000</v>
      </c>
      <c r="Q71" s="91">
        <v>440835000000000</v>
      </c>
      <c r="R71" s="92">
        <f t="shared" si="10"/>
        <v>0</v>
      </c>
      <c r="S71" s="156">
        <f t="shared" si="11"/>
        <v>0</v>
      </c>
      <c r="T71" s="156">
        <f t="shared" si="12"/>
        <v>99.097299438520253</v>
      </c>
      <c r="U71" s="156">
        <f t="shared" si="13"/>
        <v>60.838708185958346</v>
      </c>
      <c r="V71" s="156">
        <f t="shared" si="14"/>
        <v>30.030969268956188</v>
      </c>
      <c r="W71" s="156">
        <f t="shared" si="15"/>
        <v>0</v>
      </c>
      <c r="X71" s="156">
        <f t="shared" si="16"/>
        <v>22.597744445191811</v>
      </c>
      <c r="Y71" s="156">
        <f t="shared" si="17"/>
        <v>28.837546927988928</v>
      </c>
      <c r="AH71" s="157"/>
      <c r="AI71" s="157"/>
      <c r="AJ71" s="157"/>
      <c r="AK71" s="157"/>
      <c r="AL71" s="157"/>
      <c r="AM71" s="157"/>
      <c r="AN71" s="382"/>
    </row>
    <row r="72" spans="1:40" x14ac:dyDescent="0.25">
      <c r="A72" s="155" t="s">
        <v>128</v>
      </c>
      <c r="B72" s="92">
        <v>34338000000</v>
      </c>
      <c r="C72" s="92">
        <v>104156740400000</v>
      </c>
      <c r="D72" s="92">
        <v>0</v>
      </c>
      <c r="E72" s="92">
        <v>0</v>
      </c>
      <c r="F72" s="92">
        <v>0</v>
      </c>
      <c r="G72" s="92">
        <v>0</v>
      </c>
      <c r="H72" s="92">
        <v>0</v>
      </c>
      <c r="I72" s="92">
        <v>0</v>
      </c>
      <c r="J72" s="91">
        <v>34338000000</v>
      </c>
      <c r="K72" s="91">
        <v>238570840400000</v>
      </c>
      <c r="L72" s="91">
        <v>0</v>
      </c>
      <c r="M72" s="91">
        <v>0</v>
      </c>
      <c r="N72" s="91">
        <v>0</v>
      </c>
      <c r="O72" s="91">
        <v>121963920000000</v>
      </c>
      <c r="P72" s="91">
        <v>0</v>
      </c>
      <c r="Q72" s="91">
        <v>0</v>
      </c>
      <c r="R72" s="92">
        <f t="shared" si="10"/>
        <v>100</v>
      </c>
      <c r="S72" s="156">
        <f t="shared" si="11"/>
        <v>43.658621575614816</v>
      </c>
      <c r="T72" s="156">
        <f t="shared" si="12"/>
        <v>0</v>
      </c>
      <c r="U72" s="156">
        <f t="shared" si="13"/>
        <v>0</v>
      </c>
      <c r="V72" s="156">
        <f t="shared" si="14"/>
        <v>0</v>
      </c>
      <c r="W72" s="156">
        <f t="shared" si="15"/>
        <v>0</v>
      </c>
      <c r="X72" s="156">
        <f t="shared" si="16"/>
        <v>0</v>
      </c>
      <c r="Y72" s="156">
        <f t="shared" si="17"/>
        <v>0</v>
      </c>
      <c r="AH72" s="157"/>
      <c r="AI72" s="157"/>
      <c r="AJ72" s="157"/>
      <c r="AK72" s="157"/>
      <c r="AL72" s="157"/>
      <c r="AM72" s="157"/>
      <c r="AN72" s="382"/>
    </row>
    <row r="73" spans="1:40" x14ac:dyDescent="0.25">
      <c r="A73" s="155" t="s">
        <v>134</v>
      </c>
      <c r="B73" s="92">
        <v>0</v>
      </c>
      <c r="C73" s="92">
        <v>0</v>
      </c>
      <c r="D73" s="92">
        <v>0</v>
      </c>
      <c r="E73" s="92">
        <v>0</v>
      </c>
      <c r="F73" s="92">
        <v>0</v>
      </c>
      <c r="G73" s="92">
        <v>0</v>
      </c>
      <c r="H73" s="92">
        <v>0</v>
      </c>
      <c r="I73" s="92">
        <v>0</v>
      </c>
      <c r="J73" s="92">
        <v>0</v>
      </c>
      <c r="K73" s="155" t="s">
        <v>134</v>
      </c>
      <c r="L73" s="92">
        <v>0</v>
      </c>
      <c r="M73" s="92">
        <v>0</v>
      </c>
      <c r="N73" s="92">
        <v>780854425751.45801</v>
      </c>
      <c r="O73" s="92">
        <v>4304598371467.02</v>
      </c>
      <c r="P73" s="92">
        <v>5395588805087.4805</v>
      </c>
      <c r="Q73" s="92">
        <v>0</v>
      </c>
      <c r="R73" s="92">
        <v>18493107559443.699</v>
      </c>
      <c r="S73" s="92">
        <v>36557037999908.398</v>
      </c>
      <c r="T73" s="156">
        <f t="shared" ref="T73:Y73" si="18">IFERROR(D73/L73,0)*100</f>
        <v>0</v>
      </c>
      <c r="U73" s="156">
        <f t="shared" si="18"/>
        <v>0</v>
      </c>
      <c r="V73" s="156">
        <f t="shared" si="18"/>
        <v>0</v>
      </c>
      <c r="W73" s="156">
        <f t="shared" si="18"/>
        <v>0</v>
      </c>
      <c r="X73" s="156">
        <f t="shared" si="18"/>
        <v>0</v>
      </c>
      <c r="Y73" s="156">
        <f t="shared" si="18"/>
        <v>0</v>
      </c>
    </row>
    <row r="74" spans="1:40" x14ac:dyDescent="0.25">
      <c r="A74" s="92"/>
      <c r="B74" s="92"/>
      <c r="C74" s="92"/>
      <c r="D74" s="92"/>
      <c r="E74" s="92"/>
      <c r="F74" s="92"/>
      <c r="G74" s="92"/>
      <c r="H74" s="92"/>
      <c r="I74" s="92"/>
    </row>
    <row r="75" spans="1:40" x14ac:dyDescent="0.25">
      <c r="A75" s="92"/>
      <c r="B75" s="92"/>
      <c r="C75" s="91" t="s">
        <v>2039</v>
      </c>
      <c r="D75" s="92"/>
    </row>
    <row r="76" spans="1:40" ht="15.95" customHeight="1" x14ac:dyDescent="0.25">
      <c r="A76" s="92"/>
    </row>
    <row r="77" spans="1:40" ht="15.95" customHeight="1" x14ac:dyDescent="0.25">
      <c r="A77" s="92"/>
      <c r="C77" s="153" t="str">
        <f>LOOKUP('Repeating Values'!C1,About!G1:H50,About!H1:H50)</f>
        <v>LA</v>
      </c>
      <c r="D77" s="91">
        <v>2019</v>
      </c>
      <c r="E77" s="91">
        <v>2050</v>
      </c>
    </row>
    <row r="78" spans="1:40" ht="15.95" customHeight="1" x14ac:dyDescent="0.25">
      <c r="B78" s="91" t="s">
        <v>2035</v>
      </c>
      <c r="C78" s="91" t="s">
        <v>496</v>
      </c>
      <c r="D78" s="91" cm="1">
        <f t="array" ref="D78">ROUND(INDEX($B$95:$H$845,MATCH(1,($C78=$E$95:$E$845)*($B78=$F$95:$F$845)*($C$77=$B$95:$B$845),0),MATCH(D$77,$B$95:$H$95,0))*100,1)</f>
        <v>3.7</v>
      </c>
      <c r="E78" s="163" cm="1">
        <f t="array" ref="E78">ROUND(INDEX($B$95:$H$845,MATCH(1,($C78=$E$95:$E$845)*($B78=$F$95:$F$845)*($C$77=$B$95:$B$845),0),MATCH(E$77,$B$95:$H$95,0))*100,1)</f>
        <v>5.2</v>
      </c>
    </row>
    <row r="79" spans="1:40" ht="15.95" customHeight="1" x14ac:dyDescent="0.25">
      <c r="B79" s="163" t="s">
        <v>2035</v>
      </c>
      <c r="C79" s="91" t="s">
        <v>2034</v>
      </c>
      <c r="D79" s="163" cm="1">
        <f t="array" ref="D79">ROUND(INDEX($B$95:$H$845,MATCH(1,($C79=$E$95:$E$845)*($B79=$F$95:$F$845)*($C$77=$B$95:$B$845),0),MATCH(D$77,$B$95:$H$95,0))*100,1)</f>
        <v>31.2</v>
      </c>
      <c r="E79" s="163" cm="1">
        <f t="array" ref="E79">ROUND(INDEX($B$95:$H$845,MATCH(1,($C79=$E$95:$E$845)*($B79=$F$95:$F$845)*($C$77=$B$95:$B$845),0),MATCH(E$77,$B$95:$H$95,0))*100,1)</f>
        <v>21.9</v>
      </c>
    </row>
    <row r="80" spans="1:40" ht="15.95" customHeight="1" x14ac:dyDescent="0.25">
      <c r="B80" s="163" t="s">
        <v>2035</v>
      </c>
      <c r="C80" s="91" t="s">
        <v>1873</v>
      </c>
      <c r="D80" s="163" cm="1">
        <f t="array" ref="D80">ROUND(INDEX($B$95:$H$845,MATCH(1,($C80=$E$95:$E$845)*($B80=$F$95:$F$845)*($C$77=$B$95:$B$845),0),MATCH(D$77,$B$95:$H$95,0))*100,1)</f>
        <v>100</v>
      </c>
      <c r="E80" s="163" cm="1">
        <f t="array" ref="E80">ROUND(INDEX($B$95:$H$845,MATCH(1,($C80=$E$95:$E$845)*($B80=$F$95:$F$845)*($C$77=$B$95:$B$845),0),MATCH(E$77,$B$95:$H$95,0))*100,1)</f>
        <v>100</v>
      </c>
    </row>
    <row r="81" spans="2:26" ht="15.95" customHeight="1" x14ac:dyDescent="0.25">
      <c r="B81" s="91" t="s">
        <v>2032</v>
      </c>
      <c r="C81" s="163" t="s">
        <v>496</v>
      </c>
      <c r="D81" s="163" cm="1">
        <f t="array" ref="D81">ROUND(INDEX($B$95:$H$845,MATCH(1,($C81=$E$95:$E$845)*($B81=$F$95:$F$845)*($C$77=$B$95:$B$845),0),MATCH(D$77,$B$95:$H$95,0))*100,1)</f>
        <v>3.7</v>
      </c>
      <c r="E81" s="163" cm="1">
        <f t="array" ref="E81">ROUND(INDEX($B$95:$H$845,MATCH(1,($C81=$E$95:$E$845)*($B81=$F$95:$F$845)*($C$77=$B$95:$B$845),0),MATCH(E$77,$B$95:$H$95,0))*100,1)</f>
        <v>5.2</v>
      </c>
    </row>
    <row r="82" spans="2:26" ht="15.95" customHeight="1" x14ac:dyDescent="0.25">
      <c r="B82" s="163" t="s">
        <v>2032</v>
      </c>
      <c r="C82" s="163" t="s">
        <v>2034</v>
      </c>
      <c r="D82" s="163" cm="1">
        <f t="array" ref="D82">ROUND(INDEX($B$95:$H$845,MATCH(1,($C82=$E$95:$E$845)*($B82=$F$95:$F$845)*($C$77=$B$95:$B$845),0),MATCH(D$77,$B$95:$H$95,0))*100,1)</f>
        <v>31.2</v>
      </c>
      <c r="E82" s="163" cm="1">
        <f t="array" ref="E82">ROUND(INDEX($B$95:$H$845,MATCH(1,($C82=$E$95:$E$845)*($B82=$F$95:$F$845)*($C$77=$B$95:$B$845),0),MATCH(E$77,$B$95:$H$95,0))*100,1)</f>
        <v>21.9</v>
      </c>
      <c r="M82" s="91" t="s">
        <v>2038</v>
      </c>
    </row>
    <row r="83" spans="2:26" ht="15.95" customHeight="1" x14ac:dyDescent="0.25">
      <c r="B83" s="163" t="s">
        <v>2032</v>
      </c>
      <c r="C83" s="163" t="s">
        <v>1873</v>
      </c>
      <c r="D83" s="163" cm="1">
        <f t="array" ref="D83">ROUND(INDEX($B$95:$H$845,MATCH(1,($C83=$E$95:$E$845)*($B83=$F$95:$F$845)*($C$77=$B$95:$B$845),0),MATCH(D$77,$B$95:$H$95,0))*100,1)</f>
        <v>100</v>
      </c>
      <c r="E83" s="163" cm="1">
        <f t="array" ref="E83">ROUND(INDEX($B$95:$H$845,MATCH(1,($C83=$E$95:$E$845)*($B83=$F$95:$F$845)*($C$77=$B$95:$B$845),0),MATCH(E$77,$B$95:$H$95,0))*100,1)</f>
        <v>100</v>
      </c>
      <c r="J83" s="153" t="str">
        <f>A63</f>
        <v>LA</v>
      </c>
    </row>
    <row r="84" spans="2:26" ht="15.95" customHeight="1" x14ac:dyDescent="0.25">
      <c r="B84" s="91" t="s">
        <v>2036</v>
      </c>
      <c r="C84" s="163" t="s">
        <v>496</v>
      </c>
      <c r="D84" s="163" cm="1">
        <f t="array" ref="D84">ROUND(INDEX($B$95:$H$845,MATCH(1,($C84=$E$95:$E$845)*($B84=$F$95:$F$845)*($C$77=$B$95:$B$845),0),MATCH(D$77,$B$95:$H$95,0))*100,1)</f>
        <v>0.5</v>
      </c>
      <c r="E84" s="163" cm="1">
        <f t="array" ref="E84">ROUND(INDEX($B$95:$H$845,MATCH(1,($C84=$E$95:$E$845)*($B84=$F$95:$F$845)*($C$77=$B$95:$B$845),0),MATCH(E$77,$B$95:$H$95,0))*100,1)</f>
        <v>0.6</v>
      </c>
    </row>
    <row r="85" spans="2:26" ht="15.95" customHeight="1" x14ac:dyDescent="0.25">
      <c r="B85" s="163" t="s">
        <v>2036</v>
      </c>
      <c r="C85" s="163" t="s">
        <v>2034</v>
      </c>
      <c r="D85" s="163" cm="1">
        <f t="array" ref="D85">ROUND(INDEX($B$95:$H$845,MATCH(1,($C85=$E$95:$E$845)*($B85=$F$95:$F$845)*($C$77=$B$95:$B$845),0),MATCH(D$77,$B$95:$H$95,0))*100,1)</f>
        <v>31.7</v>
      </c>
      <c r="E85" s="163" cm="1">
        <f t="array" ref="E85">ROUND(INDEX($B$95:$H$845,MATCH(1,($C85=$E$95:$E$845)*($B85=$F$95:$F$845)*($C$77=$B$95:$B$845),0),MATCH(E$77,$B$95:$H$95,0))*100,1)</f>
        <v>18.899999999999999</v>
      </c>
      <c r="K85" s="92" t="s">
        <v>250</v>
      </c>
      <c r="L85" s="92" t="s">
        <v>251</v>
      </c>
      <c r="M85" s="92" t="s">
        <v>252</v>
      </c>
      <c r="N85" s="92" t="s">
        <v>2024</v>
      </c>
      <c r="O85" s="92" t="s">
        <v>2022</v>
      </c>
      <c r="P85" s="92" t="s">
        <v>255</v>
      </c>
      <c r="Q85" s="92" t="s">
        <v>256</v>
      </c>
      <c r="R85" s="92" t="s">
        <v>257</v>
      </c>
    </row>
    <row r="86" spans="2:26" ht="15.95" customHeight="1" x14ac:dyDescent="0.25">
      <c r="B86" s="163" t="s">
        <v>2036</v>
      </c>
      <c r="C86" s="163" t="s">
        <v>1873</v>
      </c>
      <c r="D86" s="163" cm="1">
        <f t="array" ref="D86">ROUND(INDEX($B$95:$H$845,MATCH(1,($C86=$E$95:$E$845)*($B86=$F$95:$F$845)*($C$77=$B$95:$B$845),0),MATCH(D$77,$B$95:$H$95,0))*100,1)</f>
        <v>56.7</v>
      </c>
      <c r="E86" s="163" cm="1">
        <f t="array" ref="E86">ROUND(INDEX($B$95:$H$845,MATCH(1,($C86=$E$95:$E$845)*($B86=$F$95:$F$845)*($C$77=$B$95:$B$845),0),MATCH(E$77,$B$95:$H$95,0))*100,1)</f>
        <v>79.099999999999994</v>
      </c>
      <c r="J86" s="91" t="s">
        <v>2025</v>
      </c>
      <c r="K86" s="91" cm="1">
        <f t="array" ref="K86">INDEX($K$95:$Z$195,MATCH(1,($J86=$L$95:$L$195)*($J$83=$K$95:$K$195),0),MATCH(K$85,$K$95:$Z$95,0))</f>
        <v>0</v>
      </c>
      <c r="L86" s="163" cm="1">
        <f t="array" ref="L86">INDEX($K$95:$Z$195,MATCH(1,($J86=$L$95:$L$195)*($J$83=$K$95:$K$195),0),MATCH(L$85,$K$95:$Z$95,0))</f>
        <v>0</v>
      </c>
      <c r="M86" s="163" cm="1">
        <f t="array" ref="M86">INDEX($K$95:$Z$195,MATCH(1,($J86=$L$95:$L$195)*($J$83=$K$95:$K$195),0),MATCH(M$85,$K$95:$Z$95,0))</f>
        <v>97021547441348.094</v>
      </c>
      <c r="N86" s="163" cm="1">
        <f t="array" ref="N86">INDEX($K$95:$Z$195,MATCH(1,($J86=$L$95:$L$195)*($J$83=$K$95:$K$195),0),MATCH(N$85,$K$95:$Z$95,0))</f>
        <v>633036926147176</v>
      </c>
      <c r="O86" s="163" cm="1">
        <f t="array" ref="O86">INDEX($K$95:$Z$195,MATCH(1,($J86=$L$95:$L$195)*($J$83=$K$95:$K$195),0),MATCH(O$85,$K$95:$Z$95,0))</f>
        <v>385106977176753</v>
      </c>
      <c r="P86" s="163" cm="1">
        <f t="array" ref="P86">INDEX($K$95:$Z$195,MATCH(1,($J86=$L$95:$L$195)*($J$83=$K$95:$K$195),0),MATCH(P$85,$K$95:$Z$95,0))</f>
        <v>0</v>
      </c>
      <c r="Q86" s="163" cm="1">
        <f t="array" ref="Q86">INDEX($K$95:$Z$195,MATCH(1,($J86=$L$95:$L$195)*($J$83=$K$95:$K$195),0),MATCH(Q$85,$K$95:$Z$95,0))</f>
        <v>1909999684208000</v>
      </c>
      <c r="R86" s="163" cm="1">
        <f t="array" ref="R86">INDEX($K$95:$Z$195,MATCH(1,($J86=$L$95:$L$195)*($J$83=$K$95:$K$195),0),MATCH(R$85,$K$95:$Z$95,0))</f>
        <v>1183996498471180</v>
      </c>
    </row>
    <row r="87" spans="2:26" ht="15.95" customHeight="1" x14ac:dyDescent="0.25">
      <c r="B87" s="164" t="s">
        <v>2040</v>
      </c>
      <c r="J87" s="91" t="s">
        <v>281</v>
      </c>
      <c r="K87" s="163" cm="1">
        <f t="array" ref="K87">INDEX($K$95:$Z$195,MATCH(1,($J87=$L$95:$L$195)*($J$83=$K$95:$K$195),0),MATCH(K$85,$K$95:$Z$95,0))</f>
        <v>0</v>
      </c>
      <c r="L87" s="163" cm="1">
        <f t="array" ref="L87">INDEX($K$95:$Z$195,MATCH(1,($J87=$L$95:$L$195)*($J$83=$K$95:$K$195),0),MATCH(L$85,$K$95:$Z$95,0))</f>
        <v>0</v>
      </c>
      <c r="M87" s="163" cm="1">
        <f t="array" ref="M87">INDEX($K$95:$Z$195,MATCH(1,($J87=$L$95:$L$195)*($J$83=$K$95:$K$195),0),MATCH(M$85,$K$95:$Z$95,0))</f>
        <v>122804547441348</v>
      </c>
      <c r="N87" s="163" cm="1">
        <f t="array" ref="N87">INDEX($K$95:$Z$195,MATCH(1,($J87=$L$95:$L$195)*($J$83=$K$95:$K$195),0),MATCH(N$85,$K$95:$Z$95,0))</f>
        <v>653170926147176</v>
      </c>
      <c r="O87" s="163" cm="1">
        <f t="array" ref="O87">INDEX($K$95:$Z$195,MATCH(1,($J87=$L$95:$L$195)*($J$83=$K$95:$K$195),0),MATCH(O$85,$K$95:$Z$95,0))</f>
        <v>475515977176753</v>
      </c>
      <c r="P87" s="163" cm="1">
        <f t="array" ref="P87">INDEX($K$95:$Z$195,MATCH(1,($J87=$L$95:$L$195)*($J$83=$K$95:$K$195),0),MATCH(P$85,$K$95:$Z$95,0))</f>
        <v>0</v>
      </c>
      <c r="Q87" s="163" cm="1">
        <f t="array" ref="Q87">INDEX($K$95:$Z$195,MATCH(1,($J87=$L$95:$L$195)*($J$83=$K$95:$K$195),0),MATCH(Q$85,$K$95:$Z$95,0))</f>
        <v>2089758684208000</v>
      </c>
      <c r="R87" s="163" cm="1">
        <f t="array" ref="R87">INDEX($K$95:$Z$195,MATCH(1,($J87=$L$95:$L$195)*($J$83=$K$95:$K$195),0),MATCH(R$85,$K$95:$Z$95,0))</f>
        <v>1449942498471180</v>
      </c>
    </row>
    <row r="88" spans="2:26" ht="15.95" customHeight="1" x14ac:dyDescent="0.25">
      <c r="J88" s="91" t="s">
        <v>2037</v>
      </c>
      <c r="K88" s="163">
        <f>IFERROR(K86/K87 *100,0)</f>
        <v>0</v>
      </c>
      <c r="L88" s="163">
        <f t="shared" ref="L88:R88" si="19">IFERROR(L86/L87 *100,0)</f>
        <v>0</v>
      </c>
      <c r="M88" s="163">
        <f t="shared" si="19"/>
        <v>79.004849138576091</v>
      </c>
      <c r="N88" s="262">
        <f>ROUND(IFERROR(N86/N87 *100,0),0)</f>
        <v>97</v>
      </c>
      <c r="O88" s="163">
        <f>ROUND(IFERROR(O86/O87 *100,0),0)</f>
        <v>81</v>
      </c>
      <c r="P88" s="163">
        <f t="shared" si="19"/>
        <v>0</v>
      </c>
      <c r="Q88" s="163">
        <f t="shared" si="19"/>
        <v>91.398097715376778</v>
      </c>
      <c r="R88" s="163">
        <f t="shared" si="19"/>
        <v>81.658169183921871</v>
      </c>
    </row>
    <row r="89" spans="2:26" ht="15.95" customHeight="1" x14ac:dyDescent="0.25"/>
    <row r="90" spans="2:26" ht="15.95" customHeight="1" x14ac:dyDescent="0.25"/>
    <row r="91" spans="2:26" ht="15.95" customHeight="1" x14ac:dyDescent="0.25"/>
    <row r="94" spans="2:26" ht="30" x14ac:dyDescent="0.25">
      <c r="B94" s="145" t="s">
        <v>2041</v>
      </c>
      <c r="C94" s="91" t="s">
        <v>2042</v>
      </c>
      <c r="J94" s="145" t="s">
        <v>2026</v>
      </c>
    </row>
    <row r="95" spans="2:26" x14ac:dyDescent="0.25">
      <c r="B95" s="29" t="s">
        <v>2020</v>
      </c>
      <c r="C95" s="29" t="s">
        <v>2027</v>
      </c>
      <c r="D95" s="29" t="s">
        <v>2028</v>
      </c>
      <c r="E95" s="29" t="s">
        <v>2029</v>
      </c>
      <c r="F95" s="29" t="s">
        <v>2030</v>
      </c>
      <c r="G95" s="29">
        <v>2019</v>
      </c>
      <c r="H95" s="29">
        <v>2050</v>
      </c>
      <c r="J95" s="162"/>
      <c r="K95" s="162" t="s">
        <v>2020</v>
      </c>
      <c r="L95" s="162" t="s">
        <v>2021</v>
      </c>
      <c r="M95" s="162" t="s">
        <v>251</v>
      </c>
      <c r="N95" s="162" t="s">
        <v>926</v>
      </c>
      <c r="O95" s="162" t="s">
        <v>255</v>
      </c>
      <c r="P95" s="162" t="s">
        <v>1035</v>
      </c>
      <c r="Q95" s="162" t="s">
        <v>1042</v>
      </c>
      <c r="R95" s="162" t="s">
        <v>1045</v>
      </c>
      <c r="S95" s="162" t="s">
        <v>1047</v>
      </c>
      <c r="T95" s="162" t="s">
        <v>250</v>
      </c>
      <c r="U95" s="162" t="s">
        <v>252</v>
      </c>
      <c r="V95" s="162" t="s">
        <v>2022</v>
      </c>
      <c r="W95" s="162" t="s">
        <v>2023</v>
      </c>
      <c r="X95" s="162" t="s">
        <v>257</v>
      </c>
      <c r="Y95" s="162" t="s">
        <v>256</v>
      </c>
      <c r="Z95" s="162" t="s">
        <v>2024</v>
      </c>
    </row>
    <row r="96" spans="2:26" x14ac:dyDescent="0.25">
      <c r="B96" s="162" t="s">
        <v>3</v>
      </c>
      <c r="C96" s="162" t="s">
        <v>1027</v>
      </c>
      <c r="D96" s="162" t="s">
        <v>2031</v>
      </c>
      <c r="E96" s="162" t="s">
        <v>496</v>
      </c>
      <c r="F96" s="162" t="s">
        <v>2032</v>
      </c>
      <c r="G96" s="162">
        <v>3.9998729637069498E-2</v>
      </c>
      <c r="H96" s="162">
        <v>4.0399940641462399E-2</v>
      </c>
      <c r="J96" s="162" t="s">
        <v>3</v>
      </c>
      <c r="K96" s="162" t="s">
        <v>3</v>
      </c>
      <c r="L96" s="162" t="s">
        <v>248</v>
      </c>
      <c r="M96" s="162">
        <v>0</v>
      </c>
      <c r="N96" s="162">
        <v>0</v>
      </c>
      <c r="O96" s="162">
        <v>0</v>
      </c>
      <c r="P96" s="162">
        <v>0</v>
      </c>
      <c r="Q96" s="162">
        <v>36770707477017.398</v>
      </c>
      <c r="R96" s="162">
        <v>0</v>
      </c>
      <c r="S96" s="162">
        <v>0</v>
      </c>
      <c r="T96" s="162">
        <v>0</v>
      </c>
      <c r="U96" s="162">
        <v>0</v>
      </c>
      <c r="V96" s="162">
        <v>0</v>
      </c>
      <c r="W96" s="162">
        <v>26072978763473.301</v>
      </c>
      <c r="X96" s="162">
        <v>0</v>
      </c>
      <c r="Y96" s="162">
        <v>0</v>
      </c>
      <c r="Z96" s="162">
        <v>0</v>
      </c>
    </row>
    <row r="97" spans="2:26" x14ac:dyDescent="0.25">
      <c r="B97" s="162" t="s">
        <v>3</v>
      </c>
      <c r="C97" s="162" t="s">
        <v>1027</v>
      </c>
      <c r="D97" s="162" t="s">
        <v>2031</v>
      </c>
      <c r="E97" s="162" t="s">
        <v>2033</v>
      </c>
      <c r="F97" s="162" t="s">
        <v>2032</v>
      </c>
      <c r="G97" s="162">
        <v>0.99963148385309297</v>
      </c>
      <c r="H97" s="162">
        <v>0.99920715825439799</v>
      </c>
      <c r="J97" s="162" t="s">
        <v>3</v>
      </c>
      <c r="K97" s="162" t="s">
        <v>3</v>
      </c>
      <c r="L97" s="162" t="s">
        <v>2025</v>
      </c>
      <c r="M97" s="162">
        <v>0</v>
      </c>
      <c r="N97" s="162">
        <v>0</v>
      </c>
      <c r="O97" s="162">
        <v>0</v>
      </c>
      <c r="P97" s="162">
        <v>0</v>
      </c>
      <c r="Q97" s="162">
        <v>0</v>
      </c>
      <c r="R97" s="162">
        <v>0</v>
      </c>
      <c r="S97" s="162">
        <v>0</v>
      </c>
      <c r="T97" s="162">
        <v>0</v>
      </c>
      <c r="U97" s="162">
        <v>0</v>
      </c>
      <c r="V97" s="162">
        <v>0</v>
      </c>
      <c r="W97" s="162">
        <v>0</v>
      </c>
      <c r="X97" s="162">
        <v>0</v>
      </c>
      <c r="Y97" s="162">
        <v>0</v>
      </c>
      <c r="Z97" s="162">
        <v>0</v>
      </c>
    </row>
    <row r="98" spans="2:26" x14ac:dyDescent="0.25">
      <c r="B98" s="162" t="s">
        <v>3</v>
      </c>
      <c r="C98" s="162" t="s">
        <v>1027</v>
      </c>
      <c r="D98" s="162" t="s">
        <v>2031</v>
      </c>
      <c r="E98" s="162" t="s">
        <v>504</v>
      </c>
      <c r="F98" s="162" t="s">
        <v>2032</v>
      </c>
      <c r="G98" s="162">
        <v>1</v>
      </c>
      <c r="H98" s="162">
        <v>1</v>
      </c>
      <c r="J98" s="162" t="s">
        <v>5</v>
      </c>
      <c r="K98" s="162" t="s">
        <v>5</v>
      </c>
      <c r="L98" s="162" t="s">
        <v>248</v>
      </c>
      <c r="M98" s="162">
        <v>0</v>
      </c>
      <c r="N98" s="162">
        <v>0</v>
      </c>
      <c r="O98" s="162">
        <v>0</v>
      </c>
      <c r="P98" s="162">
        <v>0</v>
      </c>
      <c r="Q98" s="162">
        <v>36770707477017.398</v>
      </c>
      <c r="R98" s="162">
        <v>0</v>
      </c>
      <c r="S98" s="162">
        <v>0</v>
      </c>
      <c r="T98" s="162">
        <v>0</v>
      </c>
      <c r="U98" s="162">
        <v>0</v>
      </c>
      <c r="V98" s="162">
        <v>0</v>
      </c>
      <c r="W98" s="162">
        <v>26072978763473.301</v>
      </c>
      <c r="X98" s="162">
        <v>0</v>
      </c>
      <c r="Y98" s="162">
        <v>0</v>
      </c>
      <c r="Z98" s="162">
        <v>0</v>
      </c>
    </row>
    <row r="99" spans="2:26" x14ac:dyDescent="0.25">
      <c r="B99" s="162" t="s">
        <v>3</v>
      </c>
      <c r="C99" s="162" t="s">
        <v>1027</v>
      </c>
      <c r="D99" s="162" t="s">
        <v>2031</v>
      </c>
      <c r="E99" s="162" t="s">
        <v>2034</v>
      </c>
      <c r="F99" s="162" t="s">
        <v>2032</v>
      </c>
      <c r="G99" s="162">
        <v>0.57516558823078101</v>
      </c>
      <c r="H99" s="162">
        <v>0.44472588335528701</v>
      </c>
      <c r="J99" s="162" t="s">
        <v>5</v>
      </c>
      <c r="K99" s="162" t="s">
        <v>5</v>
      </c>
      <c r="L99" s="162" t="s">
        <v>2025</v>
      </c>
      <c r="M99" s="162">
        <v>0</v>
      </c>
      <c r="N99" s="162">
        <v>0</v>
      </c>
      <c r="O99" s="162">
        <v>0</v>
      </c>
      <c r="P99" s="162">
        <v>0</v>
      </c>
      <c r="Q99" s="162">
        <v>28586707477017.398</v>
      </c>
      <c r="R99" s="162">
        <v>0</v>
      </c>
      <c r="S99" s="162">
        <v>0</v>
      </c>
      <c r="T99" s="162">
        <v>0</v>
      </c>
      <c r="U99" s="162">
        <v>0</v>
      </c>
      <c r="V99" s="162">
        <v>0</v>
      </c>
      <c r="W99" s="162">
        <v>22182132146230.398</v>
      </c>
      <c r="X99" s="162">
        <v>0</v>
      </c>
      <c r="Y99" s="162">
        <v>0</v>
      </c>
      <c r="Z99" s="162">
        <v>0</v>
      </c>
    </row>
    <row r="100" spans="2:26" x14ac:dyDescent="0.25">
      <c r="B100" s="162" t="s">
        <v>3</v>
      </c>
      <c r="C100" s="162" t="s">
        <v>1027</v>
      </c>
      <c r="D100" s="162" t="s">
        <v>2031</v>
      </c>
      <c r="E100" s="162" t="s">
        <v>1873</v>
      </c>
      <c r="F100" s="162" t="s">
        <v>2032</v>
      </c>
      <c r="G100" s="162">
        <v>1</v>
      </c>
      <c r="H100" s="162">
        <v>1</v>
      </c>
      <c r="J100" s="162" t="s">
        <v>8</v>
      </c>
      <c r="K100" s="162" t="s">
        <v>8</v>
      </c>
      <c r="L100" s="162" t="s">
        <v>248</v>
      </c>
      <c r="M100" s="162">
        <v>0</v>
      </c>
      <c r="N100" s="162">
        <v>0</v>
      </c>
      <c r="O100" s="162">
        <v>0</v>
      </c>
      <c r="P100" s="162">
        <v>0</v>
      </c>
      <c r="Q100" s="162">
        <v>36770707477017.398</v>
      </c>
      <c r="R100" s="162">
        <v>0</v>
      </c>
      <c r="S100" s="162">
        <v>0</v>
      </c>
      <c r="T100" s="162">
        <v>0</v>
      </c>
      <c r="U100" s="162">
        <v>0</v>
      </c>
      <c r="V100" s="162">
        <v>0</v>
      </c>
      <c r="W100" s="162">
        <v>26072978763473.301</v>
      </c>
      <c r="X100" s="162">
        <v>0</v>
      </c>
      <c r="Y100" s="162">
        <v>0</v>
      </c>
      <c r="Z100" s="162">
        <v>0</v>
      </c>
    </row>
    <row r="101" spans="2:26" x14ac:dyDescent="0.25">
      <c r="B101" s="162" t="s">
        <v>3</v>
      </c>
      <c r="C101" s="162" t="s">
        <v>1027</v>
      </c>
      <c r="D101" s="162" t="s">
        <v>2031</v>
      </c>
      <c r="E101" s="162" t="s">
        <v>496</v>
      </c>
      <c r="F101" s="162" t="s">
        <v>2035</v>
      </c>
      <c r="G101" s="162">
        <v>3.9998729637069498E-2</v>
      </c>
      <c r="H101" s="162">
        <v>4.0399940641462399E-2</v>
      </c>
      <c r="J101" s="162" t="s">
        <v>8</v>
      </c>
      <c r="K101" s="162" t="s">
        <v>8</v>
      </c>
      <c r="L101" s="162" t="s">
        <v>2025</v>
      </c>
      <c r="M101" s="162">
        <v>0</v>
      </c>
      <c r="N101" s="162">
        <v>0</v>
      </c>
      <c r="O101" s="162">
        <v>0</v>
      </c>
      <c r="P101" s="162">
        <v>0</v>
      </c>
      <c r="Q101" s="162">
        <v>0</v>
      </c>
      <c r="R101" s="162">
        <v>0</v>
      </c>
      <c r="S101" s="162">
        <v>0</v>
      </c>
      <c r="T101" s="162">
        <v>0</v>
      </c>
      <c r="U101" s="162">
        <v>0</v>
      </c>
      <c r="V101" s="162">
        <v>0</v>
      </c>
      <c r="W101" s="162">
        <v>21460798397941.5</v>
      </c>
      <c r="X101" s="162">
        <v>0</v>
      </c>
      <c r="Y101" s="162">
        <v>0</v>
      </c>
      <c r="Z101" s="162">
        <v>0</v>
      </c>
    </row>
    <row r="102" spans="2:26" x14ac:dyDescent="0.25">
      <c r="B102" s="162" t="s">
        <v>3</v>
      </c>
      <c r="C102" s="162" t="s">
        <v>1027</v>
      </c>
      <c r="D102" s="162" t="s">
        <v>2031</v>
      </c>
      <c r="E102" s="162" t="s">
        <v>2033</v>
      </c>
      <c r="F102" s="162" t="s">
        <v>2035</v>
      </c>
      <c r="G102" s="162">
        <v>0.99963148385309297</v>
      </c>
      <c r="H102" s="162">
        <v>0.99920715825439899</v>
      </c>
      <c r="J102" s="162" t="s">
        <v>11</v>
      </c>
      <c r="K102" s="162" t="s">
        <v>11</v>
      </c>
      <c r="L102" s="162" t="s">
        <v>248</v>
      </c>
      <c r="M102" s="162">
        <v>0</v>
      </c>
      <c r="N102" s="162">
        <v>0</v>
      </c>
      <c r="O102" s="162">
        <v>0</v>
      </c>
      <c r="P102" s="162">
        <v>0</v>
      </c>
      <c r="Q102" s="162">
        <v>36770707477017.398</v>
      </c>
      <c r="R102" s="162">
        <v>196203374770.67401</v>
      </c>
      <c r="S102" s="162">
        <v>294509047662.76099</v>
      </c>
      <c r="T102" s="162">
        <v>0</v>
      </c>
      <c r="U102" s="162">
        <v>2507238616605.71</v>
      </c>
      <c r="V102" s="162">
        <v>9708370297606.2402</v>
      </c>
      <c r="W102" s="162">
        <v>26072978763473.301</v>
      </c>
      <c r="X102" s="162">
        <v>29602745987570.102</v>
      </c>
      <c r="Y102" s="162">
        <v>42665550922989</v>
      </c>
      <c r="Z102" s="162">
        <v>13335461946655.301</v>
      </c>
    </row>
    <row r="103" spans="2:26" x14ac:dyDescent="0.25">
      <c r="B103" s="162" t="s">
        <v>3</v>
      </c>
      <c r="C103" s="162" t="s">
        <v>1027</v>
      </c>
      <c r="D103" s="162" t="s">
        <v>2031</v>
      </c>
      <c r="E103" s="162" t="s">
        <v>504</v>
      </c>
      <c r="F103" s="162" t="s">
        <v>2035</v>
      </c>
      <c r="G103" s="162">
        <v>1</v>
      </c>
      <c r="H103" s="162">
        <v>1</v>
      </c>
      <c r="J103" s="162" t="s">
        <v>11</v>
      </c>
      <c r="K103" s="162" t="s">
        <v>11</v>
      </c>
      <c r="L103" s="162" t="s">
        <v>2025</v>
      </c>
      <c r="M103" s="162">
        <v>0</v>
      </c>
      <c r="N103" s="162">
        <v>0</v>
      </c>
      <c r="O103" s="162">
        <v>0</v>
      </c>
      <c r="P103" s="162">
        <v>0</v>
      </c>
      <c r="Q103" s="162">
        <v>0</v>
      </c>
      <c r="R103" s="162">
        <v>0</v>
      </c>
      <c r="S103" s="162">
        <v>0</v>
      </c>
      <c r="T103" s="162">
        <v>0</v>
      </c>
      <c r="U103" s="162">
        <v>2507238616605.71</v>
      </c>
      <c r="V103" s="162">
        <v>1398370297606.24</v>
      </c>
      <c r="W103" s="162">
        <v>0</v>
      </c>
      <c r="X103" s="162">
        <v>0</v>
      </c>
      <c r="Y103" s="162">
        <v>0</v>
      </c>
      <c r="Z103" s="162">
        <v>7802461946655.2998</v>
      </c>
    </row>
    <row r="104" spans="2:26" x14ac:dyDescent="0.25">
      <c r="B104" s="162" t="s">
        <v>3</v>
      </c>
      <c r="C104" s="162" t="s">
        <v>1027</v>
      </c>
      <c r="D104" s="162" t="s">
        <v>2031</v>
      </c>
      <c r="E104" s="162" t="s">
        <v>2034</v>
      </c>
      <c r="F104" s="162" t="s">
        <v>2035</v>
      </c>
      <c r="G104" s="162">
        <v>0.57516558823078001</v>
      </c>
      <c r="H104" s="162">
        <v>0.44472588335528701</v>
      </c>
      <c r="J104" s="162" t="s">
        <v>14</v>
      </c>
      <c r="K104" s="162" t="s">
        <v>14</v>
      </c>
      <c r="L104" s="162" t="s">
        <v>248</v>
      </c>
      <c r="M104" s="162">
        <v>0</v>
      </c>
      <c r="N104" s="162">
        <v>0</v>
      </c>
      <c r="O104" s="162">
        <v>0</v>
      </c>
      <c r="P104" s="162">
        <v>0</v>
      </c>
      <c r="Q104" s="162">
        <v>36770707477017.398</v>
      </c>
      <c r="R104" s="162">
        <v>20133411780524.301</v>
      </c>
      <c r="S104" s="162">
        <v>14187107303794</v>
      </c>
      <c r="T104" s="162">
        <v>0</v>
      </c>
      <c r="U104" s="162">
        <v>214968565833874</v>
      </c>
      <c r="V104" s="162">
        <v>21566392925070.602</v>
      </c>
      <c r="W104" s="162">
        <v>26072978763473.301</v>
      </c>
      <c r="X104" s="162">
        <v>2408544045342420</v>
      </c>
      <c r="Y104" s="162">
        <v>1019287141182270</v>
      </c>
      <c r="Z104" s="162">
        <v>777844954553560</v>
      </c>
    </row>
    <row r="105" spans="2:26" x14ac:dyDescent="0.25">
      <c r="B105" s="162" t="s">
        <v>3</v>
      </c>
      <c r="C105" s="162" t="s">
        <v>1027</v>
      </c>
      <c r="D105" s="162" t="s">
        <v>2031</v>
      </c>
      <c r="E105" s="162" t="s">
        <v>1873</v>
      </c>
      <c r="F105" s="162" t="s">
        <v>2035</v>
      </c>
      <c r="G105" s="162">
        <v>1</v>
      </c>
      <c r="H105" s="162">
        <v>1</v>
      </c>
      <c r="J105" s="162" t="s">
        <v>14</v>
      </c>
      <c r="K105" s="162" t="s">
        <v>14</v>
      </c>
      <c r="L105" s="162" t="s">
        <v>2025</v>
      </c>
      <c r="M105" s="162">
        <v>0</v>
      </c>
      <c r="N105" s="162">
        <v>0</v>
      </c>
      <c r="O105" s="162">
        <v>0</v>
      </c>
      <c r="P105" s="162">
        <v>0</v>
      </c>
      <c r="Q105" s="162">
        <v>0</v>
      </c>
      <c r="R105" s="162">
        <v>0</v>
      </c>
      <c r="S105" s="162">
        <v>0</v>
      </c>
      <c r="T105" s="162">
        <v>0</v>
      </c>
      <c r="U105" s="162">
        <v>46066565833874.297</v>
      </c>
      <c r="V105" s="162">
        <v>0</v>
      </c>
      <c r="W105" s="162">
        <v>0</v>
      </c>
      <c r="X105" s="162">
        <v>588625045342425</v>
      </c>
      <c r="Y105" s="162">
        <v>443562141182276</v>
      </c>
      <c r="Z105" s="162">
        <v>175684954553560</v>
      </c>
    </row>
    <row r="106" spans="2:26" x14ac:dyDescent="0.25">
      <c r="B106" s="162" t="s">
        <v>3</v>
      </c>
      <c r="C106" s="162" t="s">
        <v>1027</v>
      </c>
      <c r="D106" s="162" t="s">
        <v>514</v>
      </c>
      <c r="E106" s="162" t="s">
        <v>496</v>
      </c>
      <c r="F106" s="162" t="s">
        <v>2036</v>
      </c>
      <c r="G106" s="162">
        <v>7.01306018613635E-3</v>
      </c>
      <c r="H106" s="162">
        <v>6.8877775581482302E-3</v>
      </c>
      <c r="J106" s="162" t="s">
        <v>17</v>
      </c>
      <c r="K106" s="162" t="s">
        <v>17</v>
      </c>
      <c r="L106" s="162" t="s">
        <v>248</v>
      </c>
      <c r="M106" s="162">
        <v>0</v>
      </c>
      <c r="N106" s="162">
        <v>0</v>
      </c>
      <c r="O106" s="162">
        <v>0</v>
      </c>
      <c r="P106" s="162">
        <v>0</v>
      </c>
      <c r="Q106" s="162">
        <v>36770707477017.398</v>
      </c>
      <c r="R106" s="162">
        <v>0</v>
      </c>
      <c r="S106" s="162">
        <v>0</v>
      </c>
      <c r="T106" s="162">
        <v>0</v>
      </c>
      <c r="U106" s="162">
        <v>0</v>
      </c>
      <c r="V106" s="162">
        <v>0</v>
      </c>
      <c r="W106" s="162">
        <v>26072978763473.301</v>
      </c>
      <c r="X106" s="162">
        <v>0</v>
      </c>
      <c r="Y106" s="162">
        <v>0</v>
      </c>
      <c r="Z106" s="162">
        <v>0</v>
      </c>
    </row>
    <row r="107" spans="2:26" x14ac:dyDescent="0.25">
      <c r="B107" s="162" t="s">
        <v>3</v>
      </c>
      <c r="C107" s="162" t="s">
        <v>1027</v>
      </c>
      <c r="D107" s="162" t="s">
        <v>514</v>
      </c>
      <c r="E107" s="162" t="s">
        <v>2033</v>
      </c>
      <c r="F107" s="162" t="s">
        <v>2036</v>
      </c>
      <c r="G107" s="162">
        <v>0.99937619603415895</v>
      </c>
      <c r="H107" s="162">
        <v>0.99985422739603103</v>
      </c>
      <c r="J107" s="162" t="s">
        <v>17</v>
      </c>
      <c r="K107" s="162" t="s">
        <v>17</v>
      </c>
      <c r="L107" s="162" t="s">
        <v>2025</v>
      </c>
      <c r="M107" s="162">
        <v>0</v>
      </c>
      <c r="N107" s="162">
        <v>0</v>
      </c>
      <c r="O107" s="162">
        <v>0</v>
      </c>
      <c r="P107" s="162">
        <v>0</v>
      </c>
      <c r="Q107" s="162">
        <v>0</v>
      </c>
      <c r="R107" s="162">
        <v>0</v>
      </c>
      <c r="S107" s="162">
        <v>0</v>
      </c>
      <c r="T107" s="162">
        <v>0</v>
      </c>
      <c r="U107" s="162">
        <v>0</v>
      </c>
      <c r="V107" s="162">
        <v>0</v>
      </c>
      <c r="W107" s="162">
        <v>17804199338132.699</v>
      </c>
      <c r="X107" s="162">
        <v>0</v>
      </c>
      <c r="Y107" s="162">
        <v>0</v>
      </c>
      <c r="Z107" s="162">
        <v>0</v>
      </c>
    </row>
    <row r="108" spans="2:26" x14ac:dyDescent="0.25">
      <c r="B108" s="162" t="s">
        <v>3</v>
      </c>
      <c r="C108" s="162" t="s">
        <v>1027</v>
      </c>
      <c r="D108" s="162" t="s">
        <v>514</v>
      </c>
      <c r="E108" s="162" t="s">
        <v>504</v>
      </c>
      <c r="F108" s="162" t="s">
        <v>2036</v>
      </c>
      <c r="G108" s="162">
        <v>1</v>
      </c>
      <c r="H108" s="162">
        <v>1</v>
      </c>
      <c r="J108" s="162" t="s">
        <v>19</v>
      </c>
      <c r="K108" s="162" t="s">
        <v>19</v>
      </c>
      <c r="L108" s="162" t="s">
        <v>248</v>
      </c>
      <c r="M108" s="162">
        <v>0</v>
      </c>
      <c r="N108" s="162">
        <v>0</v>
      </c>
      <c r="O108" s="162">
        <v>0</v>
      </c>
      <c r="P108" s="162">
        <v>0</v>
      </c>
      <c r="Q108" s="162">
        <v>36770707477017.398</v>
      </c>
      <c r="R108" s="162">
        <v>0</v>
      </c>
      <c r="S108" s="162">
        <v>0</v>
      </c>
      <c r="T108" s="162">
        <v>0</v>
      </c>
      <c r="U108" s="162">
        <v>0</v>
      </c>
      <c r="V108" s="162">
        <v>0</v>
      </c>
      <c r="W108" s="162">
        <v>26072978763473.301</v>
      </c>
      <c r="X108" s="162">
        <v>0</v>
      </c>
      <c r="Y108" s="162">
        <v>0</v>
      </c>
      <c r="Z108" s="162">
        <v>0</v>
      </c>
    </row>
    <row r="109" spans="2:26" x14ac:dyDescent="0.25">
      <c r="B109" s="162" t="s">
        <v>3</v>
      </c>
      <c r="C109" s="162" t="s">
        <v>1027</v>
      </c>
      <c r="D109" s="162" t="s">
        <v>514</v>
      </c>
      <c r="E109" s="162" t="s">
        <v>2034</v>
      </c>
      <c r="F109" s="162" t="s">
        <v>2036</v>
      </c>
      <c r="G109" s="162">
        <v>0.44908583278976999</v>
      </c>
      <c r="H109" s="162">
        <v>0.26862976122403998</v>
      </c>
      <c r="J109" s="162" t="s">
        <v>19</v>
      </c>
      <c r="K109" s="162" t="s">
        <v>19</v>
      </c>
      <c r="L109" s="162" t="s">
        <v>2025</v>
      </c>
      <c r="M109" s="162">
        <v>0</v>
      </c>
      <c r="N109" s="162">
        <v>0</v>
      </c>
      <c r="O109" s="162">
        <v>0</v>
      </c>
      <c r="P109" s="162">
        <v>0</v>
      </c>
      <c r="Q109" s="162">
        <v>0</v>
      </c>
      <c r="R109" s="162">
        <v>0</v>
      </c>
      <c r="S109" s="162">
        <v>0</v>
      </c>
      <c r="T109" s="162">
        <v>0</v>
      </c>
      <c r="U109" s="162">
        <v>0</v>
      </c>
      <c r="V109" s="162">
        <v>0</v>
      </c>
      <c r="W109" s="162">
        <v>13178739632610.301</v>
      </c>
      <c r="X109" s="162">
        <v>0</v>
      </c>
      <c r="Y109" s="162">
        <v>0</v>
      </c>
      <c r="Z109" s="162">
        <v>0</v>
      </c>
    </row>
    <row r="110" spans="2:26" x14ac:dyDescent="0.25">
      <c r="B110" s="162" t="s">
        <v>3</v>
      </c>
      <c r="C110" s="162" t="s">
        <v>1027</v>
      </c>
      <c r="D110" s="162" t="s">
        <v>514</v>
      </c>
      <c r="E110" s="162" t="s">
        <v>1873</v>
      </c>
      <c r="F110" s="162" t="s">
        <v>2036</v>
      </c>
      <c r="G110" s="162">
        <v>0.66022825495453197</v>
      </c>
      <c r="H110" s="162">
        <v>0.802091929896664</v>
      </c>
      <c r="J110" s="162" t="s">
        <v>22</v>
      </c>
      <c r="K110" s="162" t="s">
        <v>22</v>
      </c>
      <c r="L110" s="162" t="s">
        <v>248</v>
      </c>
      <c r="M110" s="162">
        <v>0</v>
      </c>
      <c r="N110" s="162">
        <v>0</v>
      </c>
      <c r="O110" s="162">
        <v>0</v>
      </c>
      <c r="P110" s="162">
        <v>0</v>
      </c>
      <c r="Q110" s="162">
        <v>36770707477017.398</v>
      </c>
      <c r="R110" s="162">
        <v>6315576237002.8096</v>
      </c>
      <c r="S110" s="162">
        <v>1983107177155.8201</v>
      </c>
      <c r="T110" s="162">
        <v>0</v>
      </c>
      <c r="U110" s="162">
        <v>13516842572186.5</v>
      </c>
      <c r="V110" s="162">
        <v>63043243523214.797</v>
      </c>
      <c r="W110" s="162">
        <v>26072978763473.301</v>
      </c>
      <c r="X110" s="162">
        <v>1064701579278750</v>
      </c>
      <c r="Y110" s="162">
        <v>104390709226051</v>
      </c>
      <c r="Z110" s="162">
        <v>35698274318868.398</v>
      </c>
    </row>
    <row r="111" spans="2:26" x14ac:dyDescent="0.25">
      <c r="B111" s="162" t="s">
        <v>5</v>
      </c>
      <c r="C111" s="162" t="s">
        <v>1027</v>
      </c>
      <c r="D111" s="162" t="s">
        <v>2031</v>
      </c>
      <c r="E111" s="162" t="s">
        <v>496</v>
      </c>
      <c r="F111" s="162" t="s">
        <v>2032</v>
      </c>
      <c r="G111" s="162">
        <v>0.163579767718085</v>
      </c>
      <c r="H111" s="162">
        <v>0.28795521475715702</v>
      </c>
      <c r="J111" s="162" t="s">
        <v>22</v>
      </c>
      <c r="K111" s="162" t="s">
        <v>22</v>
      </c>
      <c r="L111" s="162" t="s">
        <v>2025</v>
      </c>
      <c r="M111" s="162">
        <v>0</v>
      </c>
      <c r="N111" s="162">
        <v>0</v>
      </c>
      <c r="O111" s="162">
        <v>0</v>
      </c>
      <c r="P111" s="162">
        <v>0</v>
      </c>
      <c r="Q111" s="162">
        <v>30693707477017.398</v>
      </c>
      <c r="R111" s="162">
        <v>1652576237002.8101</v>
      </c>
      <c r="S111" s="162">
        <v>1744107177155.8201</v>
      </c>
      <c r="T111" s="162">
        <v>0</v>
      </c>
      <c r="U111" s="162">
        <v>12717842572186.5</v>
      </c>
      <c r="V111" s="162">
        <v>58129243523214.797</v>
      </c>
      <c r="W111" s="162">
        <v>25321899293605.5</v>
      </c>
      <c r="X111" s="162">
        <v>998855579278759</v>
      </c>
      <c r="Y111" s="162">
        <v>87004709226051.797</v>
      </c>
      <c r="Z111" s="162">
        <v>27591274318868.398</v>
      </c>
    </row>
    <row r="112" spans="2:26" x14ac:dyDescent="0.25">
      <c r="B112" s="162" t="s">
        <v>5</v>
      </c>
      <c r="C112" s="162" t="s">
        <v>1027</v>
      </c>
      <c r="D112" s="162" t="s">
        <v>2031</v>
      </c>
      <c r="E112" s="162" t="s">
        <v>2033</v>
      </c>
      <c r="F112" s="162" t="s">
        <v>2032</v>
      </c>
      <c r="G112" s="162">
        <v>1</v>
      </c>
      <c r="H112" s="162">
        <v>1</v>
      </c>
      <c r="J112" s="162" t="s">
        <v>25</v>
      </c>
      <c r="K112" s="162" t="s">
        <v>25</v>
      </c>
      <c r="L112" s="162" t="s">
        <v>248</v>
      </c>
      <c r="M112" s="162">
        <v>0</v>
      </c>
      <c r="N112" s="162">
        <v>0</v>
      </c>
      <c r="O112" s="162">
        <v>0</v>
      </c>
      <c r="P112" s="162">
        <v>0</v>
      </c>
      <c r="Q112" s="162">
        <v>36770707477017.398</v>
      </c>
      <c r="R112" s="162">
        <v>0</v>
      </c>
      <c r="S112" s="162">
        <v>0</v>
      </c>
      <c r="T112" s="162">
        <v>0</v>
      </c>
      <c r="U112" s="162">
        <v>0</v>
      </c>
      <c r="V112" s="162">
        <v>0</v>
      </c>
      <c r="W112" s="162">
        <v>26072978763473.301</v>
      </c>
      <c r="X112" s="162">
        <v>0</v>
      </c>
      <c r="Y112" s="162">
        <v>0</v>
      </c>
      <c r="Z112" s="162">
        <v>0</v>
      </c>
    </row>
    <row r="113" spans="2:26" x14ac:dyDescent="0.25">
      <c r="B113" s="162" t="s">
        <v>5</v>
      </c>
      <c r="C113" s="162" t="s">
        <v>1027</v>
      </c>
      <c r="D113" s="162" t="s">
        <v>2031</v>
      </c>
      <c r="E113" s="162" t="s">
        <v>504</v>
      </c>
      <c r="F113" s="162" t="s">
        <v>2032</v>
      </c>
      <c r="G113" s="162">
        <v>1</v>
      </c>
      <c r="H113" s="162">
        <v>1</v>
      </c>
      <c r="J113" s="162" t="s">
        <v>25</v>
      </c>
      <c r="K113" s="162" t="s">
        <v>25</v>
      </c>
      <c r="L113" s="162" t="s">
        <v>2025</v>
      </c>
      <c r="M113" s="162">
        <v>0</v>
      </c>
      <c r="N113" s="162">
        <v>0</v>
      </c>
      <c r="O113" s="162">
        <v>0</v>
      </c>
      <c r="P113" s="162">
        <v>0</v>
      </c>
      <c r="Q113" s="162">
        <v>0</v>
      </c>
      <c r="R113" s="162">
        <v>0</v>
      </c>
      <c r="S113" s="162">
        <v>0</v>
      </c>
      <c r="T113" s="162">
        <v>0</v>
      </c>
      <c r="U113" s="162">
        <v>0</v>
      </c>
      <c r="V113" s="162">
        <v>0</v>
      </c>
      <c r="W113" s="162">
        <v>0</v>
      </c>
      <c r="X113" s="162">
        <v>0</v>
      </c>
      <c r="Y113" s="162">
        <v>0</v>
      </c>
      <c r="Z113" s="162">
        <v>0</v>
      </c>
    </row>
    <row r="114" spans="2:26" x14ac:dyDescent="0.25">
      <c r="B114" s="162" t="s">
        <v>5</v>
      </c>
      <c r="C114" s="162" t="s">
        <v>1027</v>
      </c>
      <c r="D114" s="162" t="s">
        <v>2031</v>
      </c>
      <c r="E114" s="162" t="s">
        <v>2034</v>
      </c>
      <c r="F114" s="162" t="s">
        <v>2032</v>
      </c>
      <c r="G114" s="162">
        <v>0.78230644320604803</v>
      </c>
      <c r="H114" s="162">
        <v>0.804056755069393</v>
      </c>
      <c r="J114" s="162" t="s">
        <v>28</v>
      </c>
      <c r="K114" s="162" t="s">
        <v>28</v>
      </c>
      <c r="L114" s="162" t="s">
        <v>248</v>
      </c>
      <c r="M114" s="162">
        <v>0</v>
      </c>
      <c r="N114" s="162">
        <v>0</v>
      </c>
      <c r="O114" s="162">
        <v>0</v>
      </c>
      <c r="P114" s="162">
        <v>0</v>
      </c>
      <c r="Q114" s="162">
        <v>36770707477017.398</v>
      </c>
      <c r="R114" s="162">
        <v>0</v>
      </c>
      <c r="S114" s="162">
        <v>0</v>
      </c>
      <c r="T114" s="162">
        <v>0</v>
      </c>
      <c r="U114" s="162">
        <v>0</v>
      </c>
      <c r="V114" s="162">
        <v>0</v>
      </c>
      <c r="W114" s="162">
        <v>26072978763473.301</v>
      </c>
      <c r="X114" s="162">
        <v>0</v>
      </c>
      <c r="Y114" s="162">
        <v>0</v>
      </c>
      <c r="Z114" s="162">
        <v>0</v>
      </c>
    </row>
    <row r="115" spans="2:26" x14ac:dyDescent="0.25">
      <c r="B115" s="162" t="s">
        <v>5</v>
      </c>
      <c r="C115" s="162" t="s">
        <v>1027</v>
      </c>
      <c r="D115" s="162" t="s">
        <v>2031</v>
      </c>
      <c r="E115" s="162" t="s">
        <v>1873</v>
      </c>
      <c r="F115" s="162" t="s">
        <v>2032</v>
      </c>
      <c r="G115" s="162">
        <v>1</v>
      </c>
      <c r="H115" s="162">
        <v>1</v>
      </c>
      <c r="J115" s="162" t="s">
        <v>28</v>
      </c>
      <c r="K115" s="162" t="s">
        <v>28</v>
      </c>
      <c r="L115" s="162" t="s">
        <v>2025</v>
      </c>
      <c r="M115" s="162">
        <v>0</v>
      </c>
      <c r="N115" s="162">
        <v>0</v>
      </c>
      <c r="O115" s="162">
        <v>0</v>
      </c>
      <c r="P115" s="162">
        <v>0</v>
      </c>
      <c r="Q115" s="162">
        <v>0</v>
      </c>
      <c r="R115" s="162">
        <v>0</v>
      </c>
      <c r="S115" s="162">
        <v>0</v>
      </c>
      <c r="T115" s="162">
        <v>0</v>
      </c>
      <c r="U115" s="162">
        <v>0</v>
      </c>
      <c r="V115" s="162">
        <v>0</v>
      </c>
      <c r="W115" s="162">
        <v>0</v>
      </c>
      <c r="X115" s="162">
        <v>0</v>
      </c>
      <c r="Y115" s="162">
        <v>0</v>
      </c>
      <c r="Z115" s="162">
        <v>0</v>
      </c>
    </row>
    <row r="116" spans="2:26" x14ac:dyDescent="0.25">
      <c r="B116" s="162" t="s">
        <v>5</v>
      </c>
      <c r="C116" s="162" t="s">
        <v>1027</v>
      </c>
      <c r="D116" s="162" t="s">
        <v>2031</v>
      </c>
      <c r="E116" s="162" t="s">
        <v>496</v>
      </c>
      <c r="F116" s="162" t="s">
        <v>2035</v>
      </c>
      <c r="G116" s="162">
        <v>0.163579767718085</v>
      </c>
      <c r="H116" s="162">
        <v>0.28795521475715702</v>
      </c>
      <c r="J116" s="162" t="s">
        <v>30</v>
      </c>
      <c r="K116" s="162" t="s">
        <v>30</v>
      </c>
      <c r="L116" s="162" t="s">
        <v>248</v>
      </c>
      <c r="M116" s="162">
        <v>0</v>
      </c>
      <c r="N116" s="162">
        <v>0</v>
      </c>
      <c r="O116" s="162">
        <v>0</v>
      </c>
      <c r="P116" s="162">
        <v>0</v>
      </c>
      <c r="Q116" s="162">
        <v>36770707477017.398</v>
      </c>
      <c r="R116" s="162">
        <v>0</v>
      </c>
      <c r="S116" s="162">
        <v>0</v>
      </c>
      <c r="T116" s="162">
        <v>0</v>
      </c>
      <c r="U116" s="162">
        <v>0</v>
      </c>
      <c r="V116" s="162">
        <v>0</v>
      </c>
      <c r="W116" s="162">
        <v>26072978763473.301</v>
      </c>
      <c r="X116" s="162">
        <v>0</v>
      </c>
      <c r="Y116" s="162">
        <v>0</v>
      </c>
      <c r="Z116" s="162">
        <v>0</v>
      </c>
    </row>
    <row r="117" spans="2:26" x14ac:dyDescent="0.25">
      <c r="B117" s="162" t="s">
        <v>5</v>
      </c>
      <c r="C117" s="162" t="s">
        <v>1027</v>
      </c>
      <c r="D117" s="162" t="s">
        <v>2031</v>
      </c>
      <c r="E117" s="162" t="s">
        <v>2033</v>
      </c>
      <c r="F117" s="162" t="s">
        <v>2035</v>
      </c>
      <c r="G117" s="162">
        <v>1</v>
      </c>
      <c r="H117" s="162">
        <v>1</v>
      </c>
      <c r="J117" s="162" t="s">
        <v>30</v>
      </c>
      <c r="K117" s="162" t="s">
        <v>30</v>
      </c>
      <c r="L117" s="162" t="s">
        <v>2025</v>
      </c>
      <c r="M117" s="162">
        <v>0</v>
      </c>
      <c r="N117" s="162">
        <v>0</v>
      </c>
      <c r="O117" s="162">
        <v>0</v>
      </c>
      <c r="P117" s="162">
        <v>0</v>
      </c>
      <c r="Q117" s="162">
        <v>26113707477017.398</v>
      </c>
      <c r="R117" s="162">
        <v>0</v>
      </c>
      <c r="S117" s="162">
        <v>0</v>
      </c>
      <c r="T117" s="162">
        <v>0</v>
      </c>
      <c r="U117" s="162">
        <v>0</v>
      </c>
      <c r="V117" s="162">
        <v>0</v>
      </c>
      <c r="W117" s="162">
        <v>23254040470270.801</v>
      </c>
      <c r="X117" s="162">
        <v>0</v>
      </c>
      <c r="Y117" s="162">
        <v>0</v>
      </c>
      <c r="Z117" s="162">
        <v>0</v>
      </c>
    </row>
    <row r="118" spans="2:26" x14ac:dyDescent="0.25">
      <c r="B118" s="162" t="s">
        <v>5</v>
      </c>
      <c r="C118" s="162" t="s">
        <v>1027</v>
      </c>
      <c r="D118" s="162" t="s">
        <v>2031</v>
      </c>
      <c r="E118" s="162" t="s">
        <v>504</v>
      </c>
      <c r="F118" s="162" t="s">
        <v>2035</v>
      </c>
      <c r="G118" s="162">
        <v>1</v>
      </c>
      <c r="H118" s="162">
        <v>1</v>
      </c>
      <c r="J118" s="162" t="s">
        <v>33</v>
      </c>
      <c r="K118" s="162" t="s">
        <v>33</v>
      </c>
      <c r="L118" s="162" t="s">
        <v>248</v>
      </c>
      <c r="M118" s="162">
        <v>0</v>
      </c>
      <c r="N118" s="162">
        <v>0</v>
      </c>
      <c r="O118" s="162">
        <v>0</v>
      </c>
      <c r="P118" s="162">
        <v>0</v>
      </c>
      <c r="Q118" s="162">
        <v>36770707477017.398</v>
      </c>
      <c r="R118" s="162">
        <v>0</v>
      </c>
      <c r="S118" s="162">
        <v>0</v>
      </c>
      <c r="T118" s="162">
        <v>0</v>
      </c>
      <c r="U118" s="162">
        <v>0</v>
      </c>
      <c r="V118" s="162">
        <v>0</v>
      </c>
      <c r="W118" s="162">
        <v>26072978763473.301</v>
      </c>
      <c r="X118" s="162">
        <v>0</v>
      </c>
      <c r="Y118" s="162">
        <v>0</v>
      </c>
      <c r="Z118" s="162">
        <v>0</v>
      </c>
    </row>
    <row r="119" spans="2:26" x14ac:dyDescent="0.25">
      <c r="B119" s="162" t="s">
        <v>5</v>
      </c>
      <c r="C119" s="162" t="s">
        <v>1027</v>
      </c>
      <c r="D119" s="162" t="s">
        <v>2031</v>
      </c>
      <c r="E119" s="162" t="s">
        <v>2034</v>
      </c>
      <c r="F119" s="162" t="s">
        <v>2035</v>
      </c>
      <c r="G119" s="162">
        <v>0.78230644320604803</v>
      </c>
      <c r="H119" s="162">
        <v>0.804056755069393</v>
      </c>
      <c r="J119" s="162" t="s">
        <v>33</v>
      </c>
      <c r="K119" s="162" t="s">
        <v>33</v>
      </c>
      <c r="L119" s="162" t="s">
        <v>2025</v>
      </c>
      <c r="M119" s="162">
        <v>0</v>
      </c>
      <c r="N119" s="162">
        <v>0</v>
      </c>
      <c r="O119" s="162">
        <v>0</v>
      </c>
      <c r="P119" s="162">
        <v>0</v>
      </c>
      <c r="Q119" s="162">
        <v>0</v>
      </c>
      <c r="R119" s="162">
        <v>0</v>
      </c>
      <c r="S119" s="162">
        <v>0</v>
      </c>
      <c r="T119" s="162">
        <v>0</v>
      </c>
      <c r="U119" s="162">
        <v>0</v>
      </c>
      <c r="V119" s="162">
        <v>0</v>
      </c>
      <c r="W119" s="162">
        <v>6653271961234.4102</v>
      </c>
      <c r="X119" s="162">
        <v>0</v>
      </c>
      <c r="Y119" s="162">
        <v>0</v>
      </c>
      <c r="Z119" s="162">
        <v>0</v>
      </c>
    </row>
    <row r="120" spans="2:26" x14ac:dyDescent="0.25">
      <c r="B120" s="162" t="s">
        <v>5</v>
      </c>
      <c r="C120" s="162" t="s">
        <v>1027</v>
      </c>
      <c r="D120" s="162" t="s">
        <v>2031</v>
      </c>
      <c r="E120" s="162" t="s">
        <v>1873</v>
      </c>
      <c r="F120" s="162" t="s">
        <v>2035</v>
      </c>
      <c r="G120" s="162">
        <v>1</v>
      </c>
      <c r="H120" s="162">
        <v>1</v>
      </c>
      <c r="J120" s="162" t="s">
        <v>36</v>
      </c>
      <c r="K120" s="162" t="s">
        <v>36</v>
      </c>
      <c r="L120" s="162" t="s">
        <v>248</v>
      </c>
      <c r="M120" s="162">
        <v>0</v>
      </c>
      <c r="N120" s="162">
        <v>0</v>
      </c>
      <c r="O120" s="162">
        <v>0</v>
      </c>
      <c r="P120" s="162">
        <v>0</v>
      </c>
      <c r="Q120" s="162">
        <v>36770707477017.398</v>
      </c>
      <c r="R120" s="162">
        <v>476125310465113</v>
      </c>
      <c r="S120" s="162">
        <v>50815655131500.797</v>
      </c>
      <c r="T120" s="162">
        <v>0</v>
      </c>
      <c r="U120" s="162">
        <v>34985010433063</v>
      </c>
      <c r="V120" s="162">
        <v>241741257286011</v>
      </c>
      <c r="W120" s="162">
        <v>26072978763473.301</v>
      </c>
      <c r="X120" s="162">
        <v>1637883213119880</v>
      </c>
      <c r="Y120" s="162">
        <v>828555924856634</v>
      </c>
      <c r="Z120" s="162">
        <v>192861068554478</v>
      </c>
    </row>
    <row r="121" spans="2:26" x14ac:dyDescent="0.25">
      <c r="B121" s="162" t="s">
        <v>5</v>
      </c>
      <c r="C121" s="162" t="s">
        <v>1027</v>
      </c>
      <c r="D121" s="162" t="s">
        <v>514</v>
      </c>
      <c r="E121" s="162" t="s">
        <v>496</v>
      </c>
      <c r="F121" s="162" t="s">
        <v>2036</v>
      </c>
      <c r="G121" s="162">
        <v>8.1887857763477997E-2</v>
      </c>
      <c r="H121" s="162">
        <v>3.6271895481627202E-2</v>
      </c>
      <c r="J121" s="162" t="s">
        <v>36</v>
      </c>
      <c r="K121" s="162" t="s">
        <v>36</v>
      </c>
      <c r="L121" s="162" t="s">
        <v>2025</v>
      </c>
      <c r="M121" s="162">
        <v>0</v>
      </c>
      <c r="N121" s="162">
        <v>0</v>
      </c>
      <c r="O121" s="162">
        <v>0</v>
      </c>
      <c r="P121" s="162">
        <v>0</v>
      </c>
      <c r="Q121" s="162">
        <v>0</v>
      </c>
      <c r="R121" s="162">
        <v>324903310465113</v>
      </c>
      <c r="S121" s="162">
        <v>27531655131500.801</v>
      </c>
      <c r="T121" s="162">
        <v>0</v>
      </c>
      <c r="U121" s="162">
        <v>34100010433063</v>
      </c>
      <c r="V121" s="162">
        <v>198837257286011</v>
      </c>
      <c r="W121" s="162">
        <v>15942967045051.6</v>
      </c>
      <c r="X121" s="162">
        <v>1080179213119880</v>
      </c>
      <c r="Y121" s="162">
        <v>515776924856634</v>
      </c>
      <c r="Z121" s="162">
        <v>3817068554478.9302</v>
      </c>
    </row>
    <row r="122" spans="2:26" x14ac:dyDescent="0.25">
      <c r="B122" s="162" t="s">
        <v>5</v>
      </c>
      <c r="C122" s="162" t="s">
        <v>1027</v>
      </c>
      <c r="D122" s="162" t="s">
        <v>514</v>
      </c>
      <c r="E122" s="162" t="s">
        <v>2033</v>
      </c>
      <c r="F122" s="162" t="s">
        <v>2036</v>
      </c>
      <c r="G122" s="162">
        <v>1</v>
      </c>
      <c r="H122" s="162">
        <v>1</v>
      </c>
      <c r="J122" s="162" t="s">
        <v>39</v>
      </c>
      <c r="K122" s="162" t="s">
        <v>39</v>
      </c>
      <c r="L122" s="162" t="s">
        <v>248</v>
      </c>
      <c r="M122" s="162">
        <v>0</v>
      </c>
      <c r="N122" s="162">
        <v>0</v>
      </c>
      <c r="O122" s="162">
        <v>0</v>
      </c>
      <c r="P122" s="162">
        <v>0</v>
      </c>
      <c r="Q122" s="162">
        <v>36770707477017.398</v>
      </c>
      <c r="R122" s="162">
        <v>188466268725774</v>
      </c>
      <c r="S122" s="162">
        <v>20114530156219.102</v>
      </c>
      <c r="T122" s="162">
        <v>0</v>
      </c>
      <c r="U122" s="162">
        <v>13848233296420.801</v>
      </c>
      <c r="V122" s="162">
        <v>95689247675712.797</v>
      </c>
      <c r="W122" s="162">
        <v>26072978763473.301</v>
      </c>
      <c r="X122" s="162">
        <v>648328771859954</v>
      </c>
      <c r="Y122" s="162">
        <v>327970053589084</v>
      </c>
      <c r="Z122" s="162">
        <v>76340839636147.906</v>
      </c>
    </row>
    <row r="123" spans="2:26" x14ac:dyDescent="0.25">
      <c r="B123" s="162" t="s">
        <v>5</v>
      </c>
      <c r="C123" s="162" t="s">
        <v>1027</v>
      </c>
      <c r="D123" s="162" t="s">
        <v>514</v>
      </c>
      <c r="E123" s="162" t="s">
        <v>504</v>
      </c>
      <c r="F123" s="162" t="s">
        <v>2036</v>
      </c>
      <c r="G123" s="162">
        <v>1</v>
      </c>
      <c r="H123" s="162">
        <v>1</v>
      </c>
      <c r="J123" s="162" t="s">
        <v>39</v>
      </c>
      <c r="K123" s="162" t="s">
        <v>39</v>
      </c>
      <c r="L123" s="162" t="s">
        <v>2025</v>
      </c>
      <c r="M123" s="162">
        <v>0</v>
      </c>
      <c r="N123" s="162">
        <v>0</v>
      </c>
      <c r="O123" s="162">
        <v>0</v>
      </c>
      <c r="P123" s="162">
        <v>0</v>
      </c>
      <c r="Q123" s="162">
        <v>0</v>
      </c>
      <c r="R123" s="162">
        <v>97814268725774.094</v>
      </c>
      <c r="S123" s="162">
        <v>14791530156219.1</v>
      </c>
      <c r="T123" s="162">
        <v>0</v>
      </c>
      <c r="U123" s="162">
        <v>12383233296420.801</v>
      </c>
      <c r="V123" s="162">
        <v>74390247675712.797</v>
      </c>
      <c r="W123" s="162">
        <v>7283775023987.6201</v>
      </c>
      <c r="X123" s="162">
        <v>283148771859954</v>
      </c>
      <c r="Y123" s="162">
        <v>112443053589084</v>
      </c>
      <c r="Z123" s="162">
        <v>49902839636147.898</v>
      </c>
    </row>
    <row r="124" spans="2:26" x14ac:dyDescent="0.25">
      <c r="B124" s="162" t="s">
        <v>5</v>
      </c>
      <c r="C124" s="162" t="s">
        <v>1027</v>
      </c>
      <c r="D124" s="162" t="s">
        <v>514</v>
      </c>
      <c r="E124" s="162" t="s">
        <v>2034</v>
      </c>
      <c r="F124" s="162" t="s">
        <v>2036</v>
      </c>
      <c r="G124" s="162">
        <v>0.61783497147322497</v>
      </c>
      <c r="H124" s="162">
        <v>0.38261151406011101</v>
      </c>
      <c r="J124" s="162" t="s">
        <v>41</v>
      </c>
      <c r="K124" s="162" t="s">
        <v>41</v>
      </c>
      <c r="L124" s="162" t="s">
        <v>248</v>
      </c>
      <c r="M124" s="162">
        <v>0</v>
      </c>
      <c r="N124" s="162">
        <v>0</v>
      </c>
      <c r="O124" s="162">
        <v>0</v>
      </c>
      <c r="P124" s="162">
        <v>0</v>
      </c>
      <c r="Q124" s="162">
        <v>36770707477017.398</v>
      </c>
      <c r="R124" s="162">
        <v>0</v>
      </c>
      <c r="S124" s="162">
        <v>0</v>
      </c>
      <c r="T124" s="162">
        <v>0</v>
      </c>
      <c r="U124" s="162">
        <v>0</v>
      </c>
      <c r="V124" s="162">
        <v>0</v>
      </c>
      <c r="W124" s="162">
        <v>26072978763473.301</v>
      </c>
      <c r="X124" s="162">
        <v>0</v>
      </c>
      <c r="Y124" s="162">
        <v>0</v>
      </c>
      <c r="Z124" s="162">
        <v>0</v>
      </c>
    </row>
    <row r="125" spans="2:26" x14ac:dyDescent="0.25">
      <c r="B125" s="162" t="s">
        <v>5</v>
      </c>
      <c r="C125" s="162" t="s">
        <v>1027</v>
      </c>
      <c r="D125" s="162" t="s">
        <v>514</v>
      </c>
      <c r="E125" s="162" t="s">
        <v>1873</v>
      </c>
      <c r="F125" s="162" t="s">
        <v>2036</v>
      </c>
      <c r="G125" s="162">
        <v>0.68581963010232505</v>
      </c>
      <c r="H125" s="162">
        <v>0.84369397132716795</v>
      </c>
      <c r="J125" s="162" t="s">
        <v>41</v>
      </c>
      <c r="K125" s="162" t="s">
        <v>41</v>
      </c>
      <c r="L125" s="162" t="s">
        <v>2025</v>
      </c>
      <c r="M125" s="162">
        <v>0</v>
      </c>
      <c r="N125" s="162">
        <v>0</v>
      </c>
      <c r="O125" s="162">
        <v>0</v>
      </c>
      <c r="P125" s="162">
        <v>0</v>
      </c>
      <c r="Q125" s="162">
        <v>0</v>
      </c>
      <c r="R125" s="162">
        <v>0</v>
      </c>
      <c r="S125" s="162">
        <v>0</v>
      </c>
      <c r="T125" s="162">
        <v>0</v>
      </c>
      <c r="U125" s="162">
        <v>0</v>
      </c>
      <c r="V125" s="162">
        <v>0</v>
      </c>
      <c r="W125" s="162">
        <v>15045283661687.699</v>
      </c>
      <c r="X125" s="162">
        <v>0</v>
      </c>
      <c r="Y125" s="162">
        <v>0</v>
      </c>
      <c r="Z125" s="162">
        <v>0</v>
      </c>
    </row>
    <row r="126" spans="2:26" x14ac:dyDescent="0.25">
      <c r="B126" s="162" t="s">
        <v>8</v>
      </c>
      <c r="C126" s="162" t="s">
        <v>1027</v>
      </c>
      <c r="D126" s="162" t="s">
        <v>2031</v>
      </c>
      <c r="E126" s="162" t="s">
        <v>496</v>
      </c>
      <c r="F126" s="162" t="s">
        <v>2032</v>
      </c>
      <c r="G126" s="162">
        <v>3.0752265786294801E-2</v>
      </c>
      <c r="H126" s="162">
        <v>6.7755972695367497E-2</v>
      </c>
      <c r="J126" s="162" t="s">
        <v>44</v>
      </c>
      <c r="K126" s="162" t="s">
        <v>44</v>
      </c>
      <c r="L126" s="162" t="s">
        <v>248</v>
      </c>
      <c r="M126" s="162">
        <v>0</v>
      </c>
      <c r="N126" s="162">
        <v>0</v>
      </c>
      <c r="O126" s="162">
        <v>0</v>
      </c>
      <c r="P126" s="162">
        <v>0</v>
      </c>
      <c r="Q126" s="162">
        <v>36770707477017.398</v>
      </c>
      <c r="R126" s="162">
        <v>185159842958655</v>
      </c>
      <c r="S126" s="162">
        <v>19761643662250.301</v>
      </c>
      <c r="T126" s="162">
        <v>0</v>
      </c>
      <c r="U126" s="162">
        <v>13605281835080</v>
      </c>
      <c r="V126" s="162">
        <v>94010488944560</v>
      </c>
      <c r="W126" s="162">
        <v>26072978763473.301</v>
      </c>
      <c r="X126" s="162">
        <v>636954582879955</v>
      </c>
      <c r="Y126" s="162">
        <v>322216192999802</v>
      </c>
      <c r="Z126" s="162">
        <v>75001526660075.094</v>
      </c>
    </row>
    <row r="127" spans="2:26" x14ac:dyDescent="0.25">
      <c r="B127" s="162" t="s">
        <v>8</v>
      </c>
      <c r="C127" s="162" t="s">
        <v>1027</v>
      </c>
      <c r="D127" s="162" t="s">
        <v>2031</v>
      </c>
      <c r="E127" s="162" t="s">
        <v>2033</v>
      </c>
      <c r="F127" s="162" t="s">
        <v>2032</v>
      </c>
      <c r="G127" s="162">
        <v>0.99972747176746102</v>
      </c>
      <c r="H127" s="162">
        <v>0.99968961585000404</v>
      </c>
      <c r="J127" s="162" t="s">
        <v>44</v>
      </c>
      <c r="K127" s="162" t="s">
        <v>44</v>
      </c>
      <c r="L127" s="162" t="s">
        <v>2025</v>
      </c>
      <c r="M127" s="162">
        <v>0</v>
      </c>
      <c r="N127" s="162">
        <v>0</v>
      </c>
      <c r="O127" s="162">
        <v>0</v>
      </c>
      <c r="P127" s="162">
        <v>0</v>
      </c>
      <c r="Q127" s="162">
        <v>0</v>
      </c>
      <c r="R127" s="162">
        <v>146504842958655</v>
      </c>
      <c r="S127" s="162">
        <v>16561643662250.301</v>
      </c>
      <c r="T127" s="162">
        <v>0</v>
      </c>
      <c r="U127" s="162">
        <v>11356281835080</v>
      </c>
      <c r="V127" s="162">
        <v>82671488944560</v>
      </c>
      <c r="W127" s="162">
        <v>21831557570478.801</v>
      </c>
      <c r="X127" s="162">
        <v>474244582879955</v>
      </c>
      <c r="Y127" s="162">
        <v>192651192999802</v>
      </c>
      <c r="Z127" s="162">
        <v>70116526660075.102</v>
      </c>
    </row>
    <row r="128" spans="2:26" x14ac:dyDescent="0.25">
      <c r="B128" s="162" t="s">
        <v>8</v>
      </c>
      <c r="C128" s="162" t="s">
        <v>1027</v>
      </c>
      <c r="D128" s="162" t="s">
        <v>2031</v>
      </c>
      <c r="E128" s="162" t="s">
        <v>504</v>
      </c>
      <c r="F128" s="162" t="s">
        <v>2032</v>
      </c>
      <c r="G128" s="162">
        <v>1</v>
      </c>
      <c r="H128" s="162">
        <v>1</v>
      </c>
      <c r="J128" s="162" t="s">
        <v>47</v>
      </c>
      <c r="K128" s="162" t="s">
        <v>47</v>
      </c>
      <c r="L128" s="162" t="s">
        <v>248</v>
      </c>
      <c r="M128" s="162">
        <v>0</v>
      </c>
      <c r="N128" s="162">
        <v>0</v>
      </c>
      <c r="O128" s="162">
        <v>0</v>
      </c>
      <c r="P128" s="162">
        <v>0</v>
      </c>
      <c r="Q128" s="162">
        <v>36770707477017.398</v>
      </c>
      <c r="R128" s="162">
        <v>118480256655091</v>
      </c>
      <c r="S128" s="162">
        <v>12645099367213.699</v>
      </c>
      <c r="T128" s="162">
        <v>0</v>
      </c>
      <c r="U128" s="162">
        <v>8705760698042.3096</v>
      </c>
      <c r="V128" s="162">
        <v>60155521199644</v>
      </c>
      <c r="W128" s="162">
        <v>26072978763473.301</v>
      </c>
      <c r="X128" s="162">
        <v>407575105116638</v>
      </c>
      <c r="Y128" s="162">
        <v>206180004449278</v>
      </c>
      <c r="Z128" s="162">
        <v>47992048309274.203</v>
      </c>
    </row>
    <row r="129" spans="1:26" x14ac:dyDescent="0.25">
      <c r="A129" s="92"/>
      <c r="B129" s="162" t="s">
        <v>8</v>
      </c>
      <c r="C129" s="162" t="s">
        <v>1027</v>
      </c>
      <c r="D129" s="162" t="s">
        <v>2031</v>
      </c>
      <c r="E129" s="162" t="s">
        <v>2034</v>
      </c>
      <c r="F129" s="162" t="s">
        <v>2032</v>
      </c>
      <c r="G129" s="162">
        <v>0.322640956272359</v>
      </c>
      <c r="H129" s="162">
        <v>0.39079126217530002</v>
      </c>
      <c r="J129" s="162" t="s">
        <v>47</v>
      </c>
      <c r="K129" s="162" t="s">
        <v>47</v>
      </c>
      <c r="L129" s="162" t="s">
        <v>2025</v>
      </c>
      <c r="M129" s="162">
        <v>0</v>
      </c>
      <c r="N129" s="162">
        <v>0</v>
      </c>
      <c r="O129" s="162">
        <v>0</v>
      </c>
      <c r="P129" s="162">
        <v>0</v>
      </c>
      <c r="Q129" s="162">
        <v>0</v>
      </c>
      <c r="R129" s="162">
        <v>94723256655091.906</v>
      </c>
      <c r="S129" s="162">
        <v>8650099367213.7598</v>
      </c>
      <c r="T129" s="162">
        <v>0</v>
      </c>
      <c r="U129" s="162">
        <v>8622760698042.3096</v>
      </c>
      <c r="V129" s="162">
        <v>50507521199644</v>
      </c>
      <c r="W129" s="162">
        <v>7672062925312.4805</v>
      </c>
      <c r="X129" s="162">
        <v>140185105116638</v>
      </c>
      <c r="Y129" s="162">
        <v>44414004449278.203</v>
      </c>
      <c r="Z129" s="162">
        <v>0</v>
      </c>
    </row>
    <row r="130" spans="1:26" x14ac:dyDescent="0.25">
      <c r="A130" s="92"/>
      <c r="B130" s="162" t="s">
        <v>8</v>
      </c>
      <c r="C130" s="162" t="s">
        <v>1027</v>
      </c>
      <c r="D130" s="162" t="s">
        <v>2031</v>
      </c>
      <c r="E130" s="162" t="s">
        <v>1873</v>
      </c>
      <c r="F130" s="162" t="s">
        <v>2032</v>
      </c>
      <c r="G130" s="162">
        <v>1</v>
      </c>
      <c r="H130" s="162">
        <v>1</v>
      </c>
      <c r="J130" s="162" t="s">
        <v>50</v>
      </c>
      <c r="K130" s="162" t="s">
        <v>50</v>
      </c>
      <c r="L130" s="162" t="s">
        <v>248</v>
      </c>
      <c r="M130" s="162">
        <v>0</v>
      </c>
      <c r="N130" s="162">
        <v>0</v>
      </c>
      <c r="O130" s="162">
        <v>0</v>
      </c>
      <c r="P130" s="162">
        <v>0</v>
      </c>
      <c r="Q130" s="162">
        <v>36770707477017.398</v>
      </c>
      <c r="R130" s="162">
        <v>9610041296267.6191</v>
      </c>
      <c r="S130" s="162">
        <v>14425053154522</v>
      </c>
      <c r="T130" s="162">
        <v>0</v>
      </c>
      <c r="U130" s="162">
        <v>122804547441348</v>
      </c>
      <c r="V130" s="162">
        <v>475515977176753</v>
      </c>
      <c r="W130" s="162">
        <v>26072978763473.301</v>
      </c>
      <c r="X130" s="162">
        <v>1449942498471180</v>
      </c>
      <c r="Y130" s="162">
        <v>2089758684208000</v>
      </c>
      <c r="Z130" s="162">
        <v>653170926147176</v>
      </c>
    </row>
    <row r="131" spans="1:26" x14ac:dyDescent="0.25">
      <c r="A131" s="92"/>
      <c r="B131" s="162" t="s">
        <v>8</v>
      </c>
      <c r="C131" s="162" t="s">
        <v>1027</v>
      </c>
      <c r="D131" s="162" t="s">
        <v>2031</v>
      </c>
      <c r="E131" s="162" t="s">
        <v>496</v>
      </c>
      <c r="F131" s="162" t="s">
        <v>2035</v>
      </c>
      <c r="G131" s="162">
        <v>3.0752265786294801E-2</v>
      </c>
      <c r="H131" s="162">
        <v>6.7755972695367594E-2</v>
      </c>
      <c r="J131" s="162" t="s">
        <v>50</v>
      </c>
      <c r="K131" s="162" t="s">
        <v>50</v>
      </c>
      <c r="L131" s="162" t="s">
        <v>2025</v>
      </c>
      <c r="M131" s="162">
        <v>0</v>
      </c>
      <c r="N131" s="162">
        <v>0</v>
      </c>
      <c r="O131" s="162">
        <v>0</v>
      </c>
      <c r="P131" s="162">
        <v>0</v>
      </c>
      <c r="Q131" s="162">
        <v>0</v>
      </c>
      <c r="R131" s="162">
        <v>0</v>
      </c>
      <c r="S131" s="162">
        <v>7776053154522.04</v>
      </c>
      <c r="T131" s="162">
        <v>0</v>
      </c>
      <c r="U131" s="162">
        <v>97021547441348.094</v>
      </c>
      <c r="V131" s="162">
        <v>385106977176753</v>
      </c>
      <c r="W131" s="162">
        <v>0</v>
      </c>
      <c r="X131" s="162">
        <v>1183996498471180</v>
      </c>
      <c r="Y131" s="162">
        <v>1909999684208000</v>
      </c>
      <c r="Z131" s="162">
        <v>633036926147176</v>
      </c>
    </row>
    <row r="132" spans="1:26" x14ac:dyDescent="0.25">
      <c r="A132" s="92"/>
      <c r="B132" s="162" t="s">
        <v>8</v>
      </c>
      <c r="C132" s="162" t="s">
        <v>1027</v>
      </c>
      <c r="D132" s="162" t="s">
        <v>2031</v>
      </c>
      <c r="E132" s="162" t="s">
        <v>2033</v>
      </c>
      <c r="F132" s="162" t="s">
        <v>2035</v>
      </c>
      <c r="G132" s="162">
        <v>0.99972747176746102</v>
      </c>
      <c r="H132" s="162">
        <v>0.99968961585000404</v>
      </c>
      <c r="J132" s="162" t="s">
        <v>53</v>
      </c>
      <c r="K132" s="162" t="s">
        <v>53</v>
      </c>
      <c r="L132" s="162" t="s">
        <v>248</v>
      </c>
      <c r="M132" s="162">
        <v>0</v>
      </c>
      <c r="N132" s="162">
        <v>0</v>
      </c>
      <c r="O132" s="162">
        <v>0</v>
      </c>
      <c r="P132" s="162">
        <v>0</v>
      </c>
      <c r="Q132" s="162">
        <v>36770707477017.398</v>
      </c>
      <c r="R132" s="162">
        <v>0</v>
      </c>
      <c r="S132" s="162">
        <v>0</v>
      </c>
      <c r="T132" s="162">
        <v>0</v>
      </c>
      <c r="U132" s="162">
        <v>0</v>
      </c>
      <c r="V132" s="162">
        <v>0</v>
      </c>
      <c r="W132" s="162">
        <v>26072978763473.301</v>
      </c>
      <c r="X132" s="162">
        <v>0</v>
      </c>
      <c r="Y132" s="162">
        <v>0</v>
      </c>
      <c r="Z132" s="162">
        <v>0</v>
      </c>
    </row>
    <row r="133" spans="1:26" x14ac:dyDescent="0.25">
      <c r="A133" s="92"/>
      <c r="B133" s="162" t="s">
        <v>8</v>
      </c>
      <c r="C133" s="162" t="s">
        <v>1027</v>
      </c>
      <c r="D133" s="162" t="s">
        <v>2031</v>
      </c>
      <c r="E133" s="162" t="s">
        <v>504</v>
      </c>
      <c r="F133" s="162" t="s">
        <v>2035</v>
      </c>
      <c r="G133" s="162">
        <v>1</v>
      </c>
      <c r="H133" s="162">
        <v>1</v>
      </c>
      <c r="J133" s="162" t="s">
        <v>53</v>
      </c>
      <c r="K133" s="162" t="s">
        <v>53</v>
      </c>
      <c r="L133" s="162" t="s">
        <v>2025</v>
      </c>
      <c r="M133" s="162">
        <v>0</v>
      </c>
      <c r="N133" s="162">
        <v>0</v>
      </c>
      <c r="O133" s="162">
        <v>0</v>
      </c>
      <c r="P133" s="162">
        <v>0</v>
      </c>
      <c r="Q133" s="162">
        <v>0</v>
      </c>
      <c r="R133" s="162">
        <v>0</v>
      </c>
      <c r="S133" s="162">
        <v>0</v>
      </c>
      <c r="T133" s="162">
        <v>0</v>
      </c>
      <c r="U133" s="162">
        <v>0</v>
      </c>
      <c r="V133" s="162">
        <v>0</v>
      </c>
      <c r="W133" s="162">
        <v>0</v>
      </c>
      <c r="X133" s="162">
        <v>0</v>
      </c>
      <c r="Y133" s="162">
        <v>0</v>
      </c>
      <c r="Z133" s="162">
        <v>0</v>
      </c>
    </row>
    <row r="134" spans="1:26" x14ac:dyDescent="0.25">
      <c r="A134" s="92"/>
      <c r="B134" s="162" t="s">
        <v>8</v>
      </c>
      <c r="C134" s="162" t="s">
        <v>1027</v>
      </c>
      <c r="D134" s="162" t="s">
        <v>2031</v>
      </c>
      <c r="E134" s="162" t="s">
        <v>2034</v>
      </c>
      <c r="F134" s="162" t="s">
        <v>2035</v>
      </c>
      <c r="G134" s="162">
        <v>0.32264095627236</v>
      </c>
      <c r="H134" s="162">
        <v>0.39079126217530002</v>
      </c>
      <c r="J134" s="162" t="s">
        <v>55</v>
      </c>
      <c r="K134" s="162" t="s">
        <v>55</v>
      </c>
      <c r="L134" s="162" t="s">
        <v>248</v>
      </c>
      <c r="M134" s="162">
        <v>0</v>
      </c>
      <c r="N134" s="162">
        <v>0</v>
      </c>
      <c r="O134" s="162">
        <v>0</v>
      </c>
      <c r="P134" s="162">
        <v>0</v>
      </c>
      <c r="Q134" s="162">
        <v>36770707477017.398</v>
      </c>
      <c r="R134" s="162">
        <v>0</v>
      </c>
      <c r="S134" s="162">
        <v>0</v>
      </c>
      <c r="T134" s="162">
        <v>0</v>
      </c>
      <c r="U134" s="162">
        <v>0</v>
      </c>
      <c r="V134" s="162">
        <v>0</v>
      </c>
      <c r="W134" s="162">
        <v>26072978763473.301</v>
      </c>
      <c r="X134" s="162">
        <v>0</v>
      </c>
      <c r="Y134" s="162">
        <v>0</v>
      </c>
      <c r="Z134" s="162">
        <v>0</v>
      </c>
    </row>
    <row r="135" spans="1:26" x14ac:dyDescent="0.25">
      <c r="A135" s="92"/>
      <c r="B135" s="162" t="s">
        <v>8</v>
      </c>
      <c r="C135" s="162" t="s">
        <v>1027</v>
      </c>
      <c r="D135" s="162" t="s">
        <v>2031</v>
      </c>
      <c r="E135" s="162" t="s">
        <v>1873</v>
      </c>
      <c r="F135" s="162" t="s">
        <v>2035</v>
      </c>
      <c r="G135" s="162">
        <v>1</v>
      </c>
      <c r="H135" s="162">
        <v>1</v>
      </c>
      <c r="J135" s="162" t="s">
        <v>55</v>
      </c>
      <c r="K135" s="162" t="s">
        <v>55</v>
      </c>
      <c r="L135" s="162" t="s">
        <v>2025</v>
      </c>
      <c r="M135" s="162">
        <v>0</v>
      </c>
      <c r="N135" s="162">
        <v>0</v>
      </c>
      <c r="O135" s="162">
        <v>0</v>
      </c>
      <c r="P135" s="162">
        <v>0</v>
      </c>
      <c r="Q135" s="162">
        <v>0</v>
      </c>
      <c r="R135" s="162">
        <v>0</v>
      </c>
      <c r="S135" s="162">
        <v>0</v>
      </c>
      <c r="T135" s="162">
        <v>0</v>
      </c>
      <c r="U135" s="162">
        <v>0</v>
      </c>
      <c r="V135" s="162">
        <v>0</v>
      </c>
      <c r="W135" s="162">
        <v>13882013478512</v>
      </c>
      <c r="X135" s="162">
        <v>0</v>
      </c>
      <c r="Y135" s="162">
        <v>0</v>
      </c>
      <c r="Z135" s="162">
        <v>0</v>
      </c>
    </row>
    <row r="136" spans="1:26" x14ac:dyDescent="0.25">
      <c r="A136" s="92"/>
      <c r="B136" s="162" t="s">
        <v>8</v>
      </c>
      <c r="C136" s="162" t="s">
        <v>1027</v>
      </c>
      <c r="D136" s="162" t="s">
        <v>514</v>
      </c>
      <c r="E136" s="162" t="s">
        <v>496</v>
      </c>
      <c r="F136" s="162" t="s">
        <v>2036</v>
      </c>
      <c r="G136" s="162">
        <v>2.2621868203252398E-3</v>
      </c>
      <c r="H136" s="162">
        <v>3.2360972945333398E-3</v>
      </c>
      <c r="J136" s="162" t="s">
        <v>58</v>
      </c>
      <c r="K136" s="162" t="s">
        <v>58</v>
      </c>
      <c r="L136" s="162" t="s">
        <v>248</v>
      </c>
      <c r="M136" s="162">
        <v>0</v>
      </c>
      <c r="N136" s="162">
        <v>0</v>
      </c>
      <c r="O136" s="162">
        <v>0</v>
      </c>
      <c r="P136" s="162">
        <v>0</v>
      </c>
      <c r="Q136" s="162">
        <v>36770707477017.398</v>
      </c>
      <c r="R136" s="162">
        <v>0</v>
      </c>
      <c r="S136" s="162">
        <v>0</v>
      </c>
      <c r="T136" s="162">
        <v>0</v>
      </c>
      <c r="U136" s="162">
        <v>0</v>
      </c>
      <c r="V136" s="162">
        <v>0</v>
      </c>
      <c r="W136" s="162">
        <v>26072978763473.301</v>
      </c>
      <c r="X136" s="162">
        <v>0</v>
      </c>
      <c r="Y136" s="162">
        <v>0</v>
      </c>
      <c r="Z136" s="162">
        <v>0</v>
      </c>
    </row>
    <row r="137" spans="1:26" x14ac:dyDescent="0.25">
      <c r="A137" s="92"/>
      <c r="B137" s="162" t="s">
        <v>8</v>
      </c>
      <c r="C137" s="162" t="s">
        <v>1027</v>
      </c>
      <c r="D137" s="162" t="s">
        <v>514</v>
      </c>
      <c r="E137" s="162" t="s">
        <v>2033</v>
      </c>
      <c r="F137" s="162" t="s">
        <v>2036</v>
      </c>
      <c r="G137" s="162">
        <v>0.999666313480437</v>
      </c>
      <c r="H137" s="162">
        <v>0.99965017930966604</v>
      </c>
      <c r="J137" s="162" t="s">
        <v>58</v>
      </c>
      <c r="K137" s="162" t="s">
        <v>58</v>
      </c>
      <c r="L137" s="162" t="s">
        <v>2025</v>
      </c>
      <c r="M137" s="162">
        <v>0</v>
      </c>
      <c r="N137" s="162">
        <v>0</v>
      </c>
      <c r="O137" s="162">
        <v>0</v>
      </c>
      <c r="P137" s="162">
        <v>0</v>
      </c>
      <c r="Q137" s="162">
        <v>0</v>
      </c>
      <c r="R137" s="162">
        <v>0</v>
      </c>
      <c r="S137" s="162">
        <v>0</v>
      </c>
      <c r="T137" s="162">
        <v>0</v>
      </c>
      <c r="U137" s="162">
        <v>0</v>
      </c>
      <c r="V137" s="162">
        <v>0</v>
      </c>
      <c r="W137" s="162">
        <v>6021706551281.9404</v>
      </c>
      <c r="X137" s="162">
        <v>0</v>
      </c>
      <c r="Y137" s="162">
        <v>0</v>
      </c>
      <c r="Z137" s="162">
        <v>0</v>
      </c>
    </row>
    <row r="138" spans="1:26" x14ac:dyDescent="0.25">
      <c r="A138" s="92"/>
      <c r="B138" s="162" t="s">
        <v>8</v>
      </c>
      <c r="C138" s="162" t="s">
        <v>1027</v>
      </c>
      <c r="D138" s="162" t="s">
        <v>514</v>
      </c>
      <c r="E138" s="162" t="s">
        <v>504</v>
      </c>
      <c r="F138" s="162" t="s">
        <v>2036</v>
      </c>
      <c r="G138" s="162">
        <v>1</v>
      </c>
      <c r="H138" s="162">
        <v>1</v>
      </c>
      <c r="J138" s="162" t="s">
        <v>61</v>
      </c>
      <c r="K138" s="162" t="s">
        <v>61</v>
      </c>
      <c r="L138" s="162" t="s">
        <v>248</v>
      </c>
      <c r="M138" s="162">
        <v>0</v>
      </c>
      <c r="N138" s="162">
        <v>0</v>
      </c>
      <c r="O138" s="162">
        <v>0</v>
      </c>
      <c r="P138" s="162">
        <v>0</v>
      </c>
      <c r="Q138" s="162">
        <v>36770707477017.398</v>
      </c>
      <c r="R138" s="162">
        <v>41330322088985.5</v>
      </c>
      <c r="S138" s="162">
        <v>4411081174609.4502</v>
      </c>
      <c r="T138" s="162">
        <v>0</v>
      </c>
      <c r="U138" s="162">
        <v>3036893266758.9399</v>
      </c>
      <c r="V138" s="162">
        <v>20984484139410.699</v>
      </c>
      <c r="W138" s="162">
        <v>26072978763473.301</v>
      </c>
      <c r="X138" s="162">
        <v>142177362249990</v>
      </c>
      <c r="Y138" s="162">
        <v>71923257366027.297</v>
      </c>
      <c r="Z138" s="162">
        <v>16741412200909.6</v>
      </c>
    </row>
    <row r="139" spans="1:26" x14ac:dyDescent="0.25">
      <c r="A139" s="92"/>
      <c r="B139" s="162" t="s">
        <v>8</v>
      </c>
      <c r="C139" s="162" t="s">
        <v>1027</v>
      </c>
      <c r="D139" s="162" t="s">
        <v>514</v>
      </c>
      <c r="E139" s="162" t="s">
        <v>2034</v>
      </c>
      <c r="F139" s="162" t="s">
        <v>2036</v>
      </c>
      <c r="G139" s="162">
        <v>0.24949287458917099</v>
      </c>
      <c r="H139" s="162">
        <v>0.14847776214359501</v>
      </c>
      <c r="J139" s="162" t="s">
        <v>61</v>
      </c>
      <c r="K139" s="162" t="s">
        <v>61</v>
      </c>
      <c r="L139" s="162" t="s">
        <v>2025</v>
      </c>
      <c r="M139" s="162">
        <v>0</v>
      </c>
      <c r="N139" s="162">
        <v>0</v>
      </c>
      <c r="O139" s="162">
        <v>0</v>
      </c>
      <c r="P139" s="162">
        <v>0</v>
      </c>
      <c r="Q139" s="162">
        <v>0</v>
      </c>
      <c r="R139" s="162">
        <v>0</v>
      </c>
      <c r="S139" s="162">
        <v>0</v>
      </c>
      <c r="T139" s="162">
        <v>0</v>
      </c>
      <c r="U139" s="162">
        <v>0</v>
      </c>
      <c r="V139" s="162">
        <v>0</v>
      </c>
      <c r="W139" s="162">
        <v>0</v>
      </c>
      <c r="X139" s="162">
        <v>0</v>
      </c>
      <c r="Y139" s="162">
        <v>0</v>
      </c>
      <c r="Z139" s="162">
        <v>0</v>
      </c>
    </row>
    <row r="140" spans="1:26" x14ac:dyDescent="0.25">
      <c r="A140" s="92"/>
      <c r="B140" s="162" t="s">
        <v>8</v>
      </c>
      <c r="C140" s="162" t="s">
        <v>1027</v>
      </c>
      <c r="D140" s="162" t="s">
        <v>514</v>
      </c>
      <c r="E140" s="162" t="s">
        <v>1873</v>
      </c>
      <c r="F140" s="162" t="s">
        <v>2036</v>
      </c>
      <c r="G140" s="162">
        <v>0.64678343980347197</v>
      </c>
      <c r="H140" s="162">
        <v>0.82568442100121398</v>
      </c>
      <c r="J140" s="162" t="s">
        <v>64</v>
      </c>
      <c r="K140" s="162" t="s">
        <v>64</v>
      </c>
      <c r="L140" s="162" t="s">
        <v>248</v>
      </c>
      <c r="M140" s="162">
        <v>0</v>
      </c>
      <c r="N140" s="162">
        <v>0</v>
      </c>
      <c r="O140" s="162">
        <v>0</v>
      </c>
      <c r="P140" s="162">
        <v>0</v>
      </c>
      <c r="Q140" s="162">
        <v>36770707477017.398</v>
      </c>
      <c r="R140" s="162">
        <v>112969547043227</v>
      </c>
      <c r="S140" s="162">
        <v>12056955210599.1</v>
      </c>
      <c r="T140" s="162">
        <v>0</v>
      </c>
      <c r="U140" s="162">
        <v>8300841595807.79</v>
      </c>
      <c r="V140" s="162">
        <v>57357589981055.898</v>
      </c>
      <c r="W140" s="162">
        <v>26072978763473.301</v>
      </c>
      <c r="X140" s="162">
        <v>388618123483306</v>
      </c>
      <c r="Y140" s="162">
        <v>196590236800474</v>
      </c>
      <c r="Z140" s="162">
        <v>45759860015819.602</v>
      </c>
    </row>
    <row r="141" spans="1:26" x14ac:dyDescent="0.25">
      <c r="A141" s="92"/>
      <c r="B141" s="162" t="s">
        <v>11</v>
      </c>
      <c r="C141" s="162" t="s">
        <v>1027</v>
      </c>
      <c r="D141" s="162" t="s">
        <v>2031</v>
      </c>
      <c r="E141" s="162" t="s">
        <v>496</v>
      </c>
      <c r="F141" s="162" t="s">
        <v>2032</v>
      </c>
      <c r="G141" s="162">
        <v>6.5953928091628505E-2</v>
      </c>
      <c r="H141" s="162">
        <v>8.5217338913260804E-2</v>
      </c>
      <c r="J141" s="162" t="s">
        <v>64</v>
      </c>
      <c r="K141" s="162" t="s">
        <v>64</v>
      </c>
      <c r="L141" s="162" t="s">
        <v>2025</v>
      </c>
      <c r="M141" s="162">
        <v>0</v>
      </c>
      <c r="N141" s="162">
        <v>0</v>
      </c>
      <c r="O141" s="162">
        <v>0</v>
      </c>
      <c r="P141" s="162">
        <v>0</v>
      </c>
      <c r="Q141" s="162">
        <v>0</v>
      </c>
      <c r="R141" s="162">
        <v>7751547043227.2002</v>
      </c>
      <c r="S141" s="162">
        <v>0</v>
      </c>
      <c r="T141" s="162">
        <v>0</v>
      </c>
      <c r="U141" s="162">
        <v>8215841595807.79</v>
      </c>
      <c r="V141" s="162">
        <v>11832589981055.9</v>
      </c>
      <c r="W141" s="162">
        <v>0</v>
      </c>
      <c r="X141" s="162">
        <v>76602123483306.297</v>
      </c>
      <c r="Y141" s="162">
        <v>23979236800474.5</v>
      </c>
      <c r="Z141" s="162">
        <v>0</v>
      </c>
    </row>
    <row r="142" spans="1:26" x14ac:dyDescent="0.25">
      <c r="A142" s="92"/>
      <c r="B142" s="162" t="s">
        <v>11</v>
      </c>
      <c r="C142" s="162" t="s">
        <v>1027</v>
      </c>
      <c r="D142" s="162" t="s">
        <v>2031</v>
      </c>
      <c r="E142" s="162" t="s">
        <v>2033</v>
      </c>
      <c r="F142" s="162" t="s">
        <v>2032</v>
      </c>
      <c r="G142" s="162">
        <v>0.99998751787595297</v>
      </c>
      <c r="H142" s="162">
        <v>0.99996350359678599</v>
      </c>
      <c r="J142" s="162" t="s">
        <v>67</v>
      </c>
      <c r="K142" s="162" t="s">
        <v>67</v>
      </c>
      <c r="L142" s="162" t="s">
        <v>248</v>
      </c>
      <c r="M142" s="162">
        <v>0</v>
      </c>
      <c r="N142" s="162">
        <v>0</v>
      </c>
      <c r="O142" s="162">
        <v>0</v>
      </c>
      <c r="P142" s="162">
        <v>0</v>
      </c>
      <c r="Q142" s="162">
        <v>36770707477017.398</v>
      </c>
      <c r="R142" s="162">
        <v>843674511513.89905</v>
      </c>
      <c r="S142" s="162">
        <v>1266388904949.8701</v>
      </c>
      <c r="T142" s="162">
        <v>0</v>
      </c>
      <c r="U142" s="162">
        <v>10781126051404.5</v>
      </c>
      <c r="V142" s="162">
        <v>41745992279706.797</v>
      </c>
      <c r="W142" s="162">
        <v>26072978763473.301</v>
      </c>
      <c r="X142" s="162">
        <v>127291807746551</v>
      </c>
      <c r="Y142" s="162">
        <v>183461868968852</v>
      </c>
      <c r="Z142" s="162">
        <v>57342486370617.797</v>
      </c>
    </row>
    <row r="143" spans="1:26" x14ac:dyDescent="0.25">
      <c r="A143" s="92"/>
      <c r="B143" s="162" t="s">
        <v>11</v>
      </c>
      <c r="C143" s="162" t="s">
        <v>1027</v>
      </c>
      <c r="D143" s="162" t="s">
        <v>2031</v>
      </c>
      <c r="E143" s="162" t="s">
        <v>504</v>
      </c>
      <c r="F143" s="162" t="s">
        <v>2032</v>
      </c>
      <c r="G143" s="162">
        <v>1</v>
      </c>
      <c r="H143" s="162">
        <v>1</v>
      </c>
      <c r="J143" s="162" t="s">
        <v>67</v>
      </c>
      <c r="K143" s="162" t="s">
        <v>67</v>
      </c>
      <c r="L143" s="162" t="s">
        <v>2025</v>
      </c>
      <c r="M143" s="162">
        <v>0</v>
      </c>
      <c r="N143" s="162">
        <v>0</v>
      </c>
      <c r="O143" s="162">
        <v>0</v>
      </c>
      <c r="P143" s="162">
        <v>0</v>
      </c>
      <c r="Q143" s="162">
        <v>0</v>
      </c>
      <c r="R143" s="162">
        <v>0</v>
      </c>
      <c r="S143" s="162">
        <v>0</v>
      </c>
      <c r="T143" s="162">
        <v>0</v>
      </c>
      <c r="U143" s="162">
        <v>9435126051404.5898</v>
      </c>
      <c r="V143" s="162">
        <v>31728992279706.801</v>
      </c>
      <c r="W143" s="162">
        <v>0</v>
      </c>
      <c r="X143" s="162">
        <v>0</v>
      </c>
      <c r="Y143" s="162">
        <v>57782868968852.797</v>
      </c>
      <c r="Z143" s="162">
        <v>54262486370617.797</v>
      </c>
    </row>
    <row r="144" spans="1:26" x14ac:dyDescent="0.25">
      <c r="A144" s="92"/>
      <c r="B144" s="162" t="s">
        <v>11</v>
      </c>
      <c r="C144" s="162" t="s">
        <v>1027</v>
      </c>
      <c r="D144" s="162" t="s">
        <v>2031</v>
      </c>
      <c r="E144" s="162" t="s">
        <v>2034</v>
      </c>
      <c r="F144" s="162" t="s">
        <v>2032</v>
      </c>
      <c r="G144" s="162">
        <v>0.46000051524485103</v>
      </c>
      <c r="H144" s="162">
        <v>0.32038330120049202</v>
      </c>
      <c r="J144" s="162" t="s">
        <v>70</v>
      </c>
      <c r="K144" s="162" t="s">
        <v>70</v>
      </c>
      <c r="L144" s="162" t="s">
        <v>248</v>
      </c>
      <c r="M144" s="162">
        <v>0</v>
      </c>
      <c r="N144" s="162">
        <v>0</v>
      </c>
      <c r="O144" s="162">
        <v>0</v>
      </c>
      <c r="P144" s="162">
        <v>0</v>
      </c>
      <c r="Q144" s="162">
        <v>36770707477017.398</v>
      </c>
      <c r="R144" s="162">
        <v>0</v>
      </c>
      <c r="S144" s="162">
        <v>0</v>
      </c>
      <c r="T144" s="162">
        <v>0</v>
      </c>
      <c r="U144" s="162">
        <v>0</v>
      </c>
      <c r="V144" s="162">
        <v>0</v>
      </c>
      <c r="W144" s="162">
        <v>26072978763473.301</v>
      </c>
      <c r="X144" s="162">
        <v>0</v>
      </c>
      <c r="Y144" s="162">
        <v>0</v>
      </c>
      <c r="Z144" s="162">
        <v>0</v>
      </c>
    </row>
    <row r="145" spans="1:26" x14ac:dyDescent="0.25">
      <c r="A145" s="92"/>
      <c r="B145" s="162" t="s">
        <v>11</v>
      </c>
      <c r="C145" s="162" t="s">
        <v>1027</v>
      </c>
      <c r="D145" s="162" t="s">
        <v>2031</v>
      </c>
      <c r="E145" s="162" t="s">
        <v>1873</v>
      </c>
      <c r="F145" s="162" t="s">
        <v>2032</v>
      </c>
      <c r="G145" s="162">
        <v>1</v>
      </c>
      <c r="H145" s="162">
        <v>1</v>
      </c>
      <c r="J145" s="162" t="s">
        <v>70</v>
      </c>
      <c r="K145" s="162" t="s">
        <v>70</v>
      </c>
      <c r="L145" s="162" t="s">
        <v>2025</v>
      </c>
      <c r="M145" s="162">
        <v>0</v>
      </c>
      <c r="N145" s="162">
        <v>0</v>
      </c>
      <c r="O145" s="162">
        <v>0</v>
      </c>
      <c r="P145" s="162">
        <v>0</v>
      </c>
      <c r="Q145" s="162">
        <v>0</v>
      </c>
      <c r="R145" s="162">
        <v>0</v>
      </c>
      <c r="S145" s="162">
        <v>0</v>
      </c>
      <c r="T145" s="162">
        <v>0</v>
      </c>
      <c r="U145" s="162">
        <v>0</v>
      </c>
      <c r="V145" s="162">
        <v>0</v>
      </c>
      <c r="W145" s="162">
        <v>11330786679519.801</v>
      </c>
      <c r="X145" s="162">
        <v>0</v>
      </c>
      <c r="Y145" s="162">
        <v>0</v>
      </c>
      <c r="Z145" s="162">
        <v>0</v>
      </c>
    </row>
    <row r="146" spans="1:26" x14ac:dyDescent="0.25">
      <c r="A146" s="92"/>
      <c r="B146" s="162" t="s">
        <v>11</v>
      </c>
      <c r="C146" s="162" t="s">
        <v>1027</v>
      </c>
      <c r="D146" s="162" t="s">
        <v>2031</v>
      </c>
      <c r="E146" s="162" t="s">
        <v>496</v>
      </c>
      <c r="F146" s="162" t="s">
        <v>2035</v>
      </c>
      <c r="G146" s="162">
        <v>6.5953928091628505E-2</v>
      </c>
      <c r="H146" s="162">
        <v>8.5217338913260804E-2</v>
      </c>
      <c r="J146" s="162" t="s">
        <v>73</v>
      </c>
      <c r="K146" s="162" t="s">
        <v>73</v>
      </c>
      <c r="L146" s="162" t="s">
        <v>248</v>
      </c>
      <c r="M146" s="162">
        <v>0</v>
      </c>
      <c r="N146" s="162">
        <v>0</v>
      </c>
      <c r="O146" s="162">
        <v>0</v>
      </c>
      <c r="P146" s="162">
        <v>0</v>
      </c>
      <c r="Q146" s="162">
        <v>36770707477017.398</v>
      </c>
      <c r="R146" s="162">
        <v>6775731131922.6797</v>
      </c>
      <c r="S146" s="162">
        <v>0</v>
      </c>
      <c r="T146" s="162">
        <v>0</v>
      </c>
      <c r="U146" s="162">
        <v>9924454815869.7793</v>
      </c>
      <c r="V146" s="162">
        <v>109923019944354</v>
      </c>
      <c r="W146" s="162">
        <v>26072978763473.301</v>
      </c>
      <c r="X146" s="162">
        <v>200315028655106</v>
      </c>
      <c r="Y146" s="162">
        <v>156990428306205</v>
      </c>
      <c r="Z146" s="162">
        <v>24138989633774.102</v>
      </c>
    </row>
    <row r="147" spans="1:26" x14ac:dyDescent="0.25">
      <c r="A147" s="92"/>
      <c r="B147" s="162" t="s">
        <v>11</v>
      </c>
      <c r="C147" s="162" t="s">
        <v>1027</v>
      </c>
      <c r="D147" s="162" t="s">
        <v>2031</v>
      </c>
      <c r="E147" s="162" t="s">
        <v>2033</v>
      </c>
      <c r="F147" s="162" t="s">
        <v>2035</v>
      </c>
      <c r="G147" s="162">
        <v>0.99998751787595197</v>
      </c>
      <c r="H147" s="162">
        <v>0.99996350359678599</v>
      </c>
      <c r="J147" s="162" t="s">
        <v>73</v>
      </c>
      <c r="K147" s="162" t="s">
        <v>73</v>
      </c>
      <c r="L147" s="162" t="s">
        <v>2025</v>
      </c>
      <c r="M147" s="162">
        <v>0</v>
      </c>
      <c r="N147" s="162">
        <v>0</v>
      </c>
      <c r="O147" s="162">
        <v>0</v>
      </c>
      <c r="P147" s="162">
        <v>0</v>
      </c>
      <c r="Q147" s="162">
        <v>13962707477017.4</v>
      </c>
      <c r="R147" s="162">
        <v>2147731131922.6799</v>
      </c>
      <c r="S147" s="162">
        <v>0</v>
      </c>
      <c r="T147" s="162">
        <v>0</v>
      </c>
      <c r="U147" s="162">
        <v>9924454815869.7793</v>
      </c>
      <c r="V147" s="162">
        <v>100294019944354</v>
      </c>
      <c r="W147" s="162">
        <v>16416242722316.199</v>
      </c>
      <c r="X147" s="162">
        <v>135642028655106</v>
      </c>
      <c r="Y147" s="162">
        <v>103837428306205</v>
      </c>
      <c r="Z147" s="162">
        <v>17113989633774.1</v>
      </c>
    </row>
    <row r="148" spans="1:26" x14ac:dyDescent="0.25">
      <c r="A148" s="92"/>
      <c r="B148" s="162" t="s">
        <v>11</v>
      </c>
      <c r="C148" s="162" t="s">
        <v>1027</v>
      </c>
      <c r="D148" s="162" t="s">
        <v>2031</v>
      </c>
      <c r="E148" s="162" t="s">
        <v>504</v>
      </c>
      <c r="F148" s="162" t="s">
        <v>2035</v>
      </c>
      <c r="G148" s="162">
        <v>1</v>
      </c>
      <c r="H148" s="162">
        <v>1</v>
      </c>
      <c r="J148" s="162" t="s">
        <v>75</v>
      </c>
      <c r="K148" s="162" t="s">
        <v>75</v>
      </c>
      <c r="L148" s="162" t="s">
        <v>248</v>
      </c>
      <c r="M148" s="162">
        <v>0</v>
      </c>
      <c r="N148" s="162">
        <v>0</v>
      </c>
      <c r="O148" s="162">
        <v>0</v>
      </c>
      <c r="P148" s="162">
        <v>0</v>
      </c>
      <c r="Q148" s="162">
        <v>36770707477017.398</v>
      </c>
      <c r="R148" s="162">
        <v>0</v>
      </c>
      <c r="S148" s="162">
        <v>0</v>
      </c>
      <c r="T148" s="162">
        <v>0</v>
      </c>
      <c r="U148" s="162">
        <v>0</v>
      </c>
      <c r="V148" s="162">
        <v>0</v>
      </c>
      <c r="W148" s="162">
        <v>26072978763473.301</v>
      </c>
      <c r="X148" s="162">
        <v>0</v>
      </c>
      <c r="Y148" s="162">
        <v>0</v>
      </c>
      <c r="Z148" s="162">
        <v>0</v>
      </c>
    </row>
    <row r="149" spans="1:26" x14ac:dyDescent="0.25">
      <c r="A149" s="92"/>
      <c r="B149" s="162" t="s">
        <v>11</v>
      </c>
      <c r="C149" s="162" t="s">
        <v>1027</v>
      </c>
      <c r="D149" s="162" t="s">
        <v>2031</v>
      </c>
      <c r="E149" s="162" t="s">
        <v>2034</v>
      </c>
      <c r="F149" s="162" t="s">
        <v>2035</v>
      </c>
      <c r="G149" s="162">
        <v>0.46000051524485103</v>
      </c>
      <c r="H149" s="162">
        <v>0.32038330120049202</v>
      </c>
      <c r="J149" s="162" t="s">
        <v>75</v>
      </c>
      <c r="K149" s="162" t="s">
        <v>75</v>
      </c>
      <c r="L149" s="162" t="s">
        <v>2025</v>
      </c>
      <c r="M149" s="162">
        <v>0</v>
      </c>
      <c r="N149" s="162">
        <v>0</v>
      </c>
      <c r="O149" s="162">
        <v>0</v>
      </c>
      <c r="P149" s="162">
        <v>0</v>
      </c>
      <c r="Q149" s="162">
        <v>0</v>
      </c>
      <c r="R149" s="162">
        <v>0</v>
      </c>
      <c r="S149" s="162">
        <v>0</v>
      </c>
      <c r="T149" s="162">
        <v>0</v>
      </c>
      <c r="U149" s="162">
        <v>0</v>
      </c>
      <c r="V149" s="162">
        <v>0</v>
      </c>
      <c r="W149" s="162">
        <v>23310344871830.898</v>
      </c>
      <c r="X149" s="162">
        <v>0</v>
      </c>
      <c r="Y149" s="162">
        <v>0</v>
      </c>
      <c r="Z149" s="162">
        <v>0</v>
      </c>
    </row>
    <row r="150" spans="1:26" x14ac:dyDescent="0.25">
      <c r="A150" s="92"/>
      <c r="B150" s="162" t="s">
        <v>11</v>
      </c>
      <c r="C150" s="162" t="s">
        <v>1027</v>
      </c>
      <c r="D150" s="162" t="s">
        <v>2031</v>
      </c>
      <c r="E150" s="162" t="s">
        <v>1873</v>
      </c>
      <c r="F150" s="162" t="s">
        <v>2035</v>
      </c>
      <c r="G150" s="162">
        <v>1</v>
      </c>
      <c r="H150" s="162">
        <v>1</v>
      </c>
      <c r="J150" s="162" t="s">
        <v>78</v>
      </c>
      <c r="K150" s="162" t="s">
        <v>78</v>
      </c>
      <c r="L150" s="162" t="s">
        <v>248</v>
      </c>
      <c r="M150" s="162">
        <v>0</v>
      </c>
      <c r="N150" s="162">
        <v>0</v>
      </c>
      <c r="O150" s="162">
        <v>0</v>
      </c>
      <c r="P150" s="162">
        <v>0</v>
      </c>
      <c r="Q150" s="162">
        <v>36770707477017.398</v>
      </c>
      <c r="R150" s="162">
        <v>0</v>
      </c>
      <c r="S150" s="162">
        <v>0</v>
      </c>
      <c r="T150" s="162">
        <v>0</v>
      </c>
      <c r="U150" s="162">
        <v>0</v>
      </c>
      <c r="V150" s="162">
        <v>0</v>
      </c>
      <c r="W150" s="162">
        <v>26072978763473.301</v>
      </c>
      <c r="X150" s="162">
        <v>0</v>
      </c>
      <c r="Y150" s="162">
        <v>0</v>
      </c>
      <c r="Z150" s="162">
        <v>0</v>
      </c>
    </row>
    <row r="151" spans="1:26" x14ac:dyDescent="0.25">
      <c r="A151" s="92"/>
      <c r="B151" s="162" t="s">
        <v>11</v>
      </c>
      <c r="C151" s="162" t="s">
        <v>1027</v>
      </c>
      <c r="D151" s="162" t="s">
        <v>514</v>
      </c>
      <c r="E151" s="162" t="s">
        <v>496</v>
      </c>
      <c r="F151" s="162" t="s">
        <v>2036</v>
      </c>
      <c r="G151" s="162">
        <v>9.1294579645895997E-3</v>
      </c>
      <c r="H151" s="162">
        <v>1.11763762426004E-2</v>
      </c>
      <c r="J151" s="162" t="s">
        <v>78</v>
      </c>
      <c r="K151" s="162" t="s">
        <v>78</v>
      </c>
      <c r="L151" s="162" t="s">
        <v>2025</v>
      </c>
      <c r="M151" s="162">
        <v>0</v>
      </c>
      <c r="N151" s="162">
        <v>0</v>
      </c>
      <c r="O151" s="162">
        <v>0</v>
      </c>
      <c r="P151" s="162">
        <v>0</v>
      </c>
      <c r="Q151" s="162">
        <v>21060707477017.398</v>
      </c>
      <c r="R151" s="162">
        <v>0</v>
      </c>
      <c r="S151" s="162">
        <v>0</v>
      </c>
      <c r="T151" s="162">
        <v>0</v>
      </c>
      <c r="U151" s="162">
        <v>0</v>
      </c>
      <c r="V151" s="162">
        <v>0</v>
      </c>
      <c r="W151" s="162">
        <v>23909508692206.301</v>
      </c>
      <c r="X151" s="162">
        <v>0</v>
      </c>
      <c r="Y151" s="162">
        <v>0</v>
      </c>
      <c r="Z151" s="162">
        <v>0</v>
      </c>
    </row>
    <row r="152" spans="1:26" x14ac:dyDescent="0.25">
      <c r="A152" s="92"/>
      <c r="B152" s="162" t="s">
        <v>11</v>
      </c>
      <c r="C152" s="162" t="s">
        <v>1027</v>
      </c>
      <c r="D152" s="162" t="s">
        <v>514</v>
      </c>
      <c r="E152" s="162" t="s">
        <v>2033</v>
      </c>
      <c r="F152" s="162" t="s">
        <v>2036</v>
      </c>
      <c r="G152" s="162">
        <v>0.99925804639253102</v>
      </c>
      <c r="H152" s="162">
        <v>0.99953795154974101</v>
      </c>
      <c r="J152" s="162" t="s">
        <v>81</v>
      </c>
      <c r="K152" s="162" t="s">
        <v>81</v>
      </c>
      <c r="L152" s="162" t="s">
        <v>248</v>
      </c>
      <c r="M152" s="162">
        <v>0</v>
      </c>
      <c r="N152" s="162">
        <v>0</v>
      </c>
      <c r="O152" s="162">
        <v>0</v>
      </c>
      <c r="P152" s="162">
        <v>0</v>
      </c>
      <c r="Q152" s="162">
        <v>36770707477017.398</v>
      </c>
      <c r="R152" s="162">
        <v>0</v>
      </c>
      <c r="S152" s="162">
        <v>0</v>
      </c>
      <c r="T152" s="162">
        <v>0</v>
      </c>
      <c r="U152" s="162">
        <v>0</v>
      </c>
      <c r="V152" s="162">
        <v>0</v>
      </c>
      <c r="W152" s="162">
        <v>26072978763473.301</v>
      </c>
      <c r="X152" s="162">
        <v>0</v>
      </c>
      <c r="Y152" s="162">
        <v>0</v>
      </c>
      <c r="Z152" s="162">
        <v>0</v>
      </c>
    </row>
    <row r="153" spans="1:26" x14ac:dyDescent="0.25">
      <c r="A153" s="92"/>
      <c r="B153" s="162" t="s">
        <v>11</v>
      </c>
      <c r="C153" s="162" t="s">
        <v>1027</v>
      </c>
      <c r="D153" s="162" t="s">
        <v>514</v>
      </c>
      <c r="E153" s="162" t="s">
        <v>504</v>
      </c>
      <c r="F153" s="162" t="s">
        <v>2036</v>
      </c>
      <c r="G153" s="162">
        <v>1</v>
      </c>
      <c r="H153" s="162">
        <v>1</v>
      </c>
      <c r="J153" s="162" t="s">
        <v>81</v>
      </c>
      <c r="K153" s="162" t="s">
        <v>81</v>
      </c>
      <c r="L153" s="162" t="s">
        <v>2025</v>
      </c>
      <c r="M153" s="162">
        <v>0</v>
      </c>
      <c r="N153" s="162">
        <v>0</v>
      </c>
      <c r="O153" s="162">
        <v>0</v>
      </c>
      <c r="P153" s="162">
        <v>0</v>
      </c>
      <c r="Q153" s="162">
        <v>0</v>
      </c>
      <c r="R153" s="162">
        <v>0</v>
      </c>
      <c r="S153" s="162">
        <v>0</v>
      </c>
      <c r="T153" s="162">
        <v>0</v>
      </c>
      <c r="U153" s="162">
        <v>0</v>
      </c>
      <c r="V153" s="162">
        <v>0</v>
      </c>
      <c r="W153" s="162">
        <v>5789052514646.7998</v>
      </c>
      <c r="X153" s="162">
        <v>0</v>
      </c>
      <c r="Y153" s="162">
        <v>0</v>
      </c>
      <c r="Z153" s="162">
        <v>0</v>
      </c>
    </row>
    <row r="154" spans="1:26" x14ac:dyDescent="0.25">
      <c r="A154" s="92"/>
      <c r="B154" s="162" t="s">
        <v>11</v>
      </c>
      <c r="C154" s="162" t="s">
        <v>1027</v>
      </c>
      <c r="D154" s="162" t="s">
        <v>514</v>
      </c>
      <c r="E154" s="162" t="s">
        <v>2034</v>
      </c>
      <c r="F154" s="162" t="s">
        <v>2036</v>
      </c>
      <c r="G154" s="162">
        <v>0.44928608416659399</v>
      </c>
      <c r="H154" s="162">
        <v>0.26786861186424099</v>
      </c>
      <c r="J154" s="162" t="s">
        <v>84</v>
      </c>
      <c r="K154" s="162" t="s">
        <v>84</v>
      </c>
      <c r="L154" s="162" t="s">
        <v>248</v>
      </c>
      <c r="M154" s="162">
        <v>0</v>
      </c>
      <c r="N154" s="162">
        <v>0</v>
      </c>
      <c r="O154" s="162">
        <v>0</v>
      </c>
      <c r="P154" s="162">
        <v>0</v>
      </c>
      <c r="Q154" s="162">
        <v>36770707477017.398</v>
      </c>
      <c r="R154" s="162">
        <v>16584512584166.301</v>
      </c>
      <c r="S154" s="162">
        <v>5207579593861.3203</v>
      </c>
      <c r="T154" s="162">
        <v>0</v>
      </c>
      <c r="U154" s="162">
        <v>35494820634610.398</v>
      </c>
      <c r="V154" s="162">
        <v>165549654745930</v>
      </c>
      <c r="W154" s="162">
        <v>26072978763473.301</v>
      </c>
      <c r="X154" s="162">
        <v>2795874212787600</v>
      </c>
      <c r="Y154" s="162">
        <v>274126851748861</v>
      </c>
      <c r="Z154" s="162">
        <v>93742590930271</v>
      </c>
    </row>
    <row r="155" spans="1:26" x14ac:dyDescent="0.25">
      <c r="A155" s="92"/>
      <c r="B155" s="162" t="s">
        <v>11</v>
      </c>
      <c r="C155" s="162" t="s">
        <v>1027</v>
      </c>
      <c r="D155" s="162" t="s">
        <v>514</v>
      </c>
      <c r="E155" s="162" t="s">
        <v>1873</v>
      </c>
      <c r="F155" s="162" t="s">
        <v>2036</v>
      </c>
      <c r="G155" s="162">
        <v>0.60648960928898998</v>
      </c>
      <c r="H155" s="162">
        <v>0.80599250832125902</v>
      </c>
      <c r="J155" s="162" t="s">
        <v>84</v>
      </c>
      <c r="K155" s="162" t="s">
        <v>84</v>
      </c>
      <c r="L155" s="162" t="s">
        <v>2025</v>
      </c>
      <c r="M155" s="162">
        <v>0</v>
      </c>
      <c r="N155" s="162">
        <v>0</v>
      </c>
      <c r="O155" s="162">
        <v>0</v>
      </c>
      <c r="P155" s="162">
        <v>0</v>
      </c>
      <c r="Q155" s="162">
        <v>0</v>
      </c>
      <c r="R155" s="162">
        <v>0</v>
      </c>
      <c r="S155" s="162">
        <v>2867579593861.3198</v>
      </c>
      <c r="T155" s="162">
        <v>0</v>
      </c>
      <c r="U155" s="162">
        <v>0</v>
      </c>
      <c r="V155" s="162">
        <v>158029654745930</v>
      </c>
      <c r="W155" s="162">
        <v>14497112506876.1</v>
      </c>
      <c r="X155" s="162">
        <v>2327246212787600</v>
      </c>
      <c r="Y155" s="162">
        <v>103971851748861</v>
      </c>
      <c r="Z155" s="162">
        <v>0</v>
      </c>
    </row>
    <row r="156" spans="1:26" x14ac:dyDescent="0.25">
      <c r="A156" s="92"/>
      <c r="B156" s="162" t="s">
        <v>14</v>
      </c>
      <c r="C156" s="162" t="s">
        <v>1027</v>
      </c>
      <c r="D156" s="162" t="s">
        <v>2031</v>
      </c>
      <c r="E156" s="162" t="s">
        <v>496</v>
      </c>
      <c r="F156" s="162" t="s">
        <v>2032</v>
      </c>
      <c r="G156" s="162">
        <v>5.4445833781760399E-2</v>
      </c>
      <c r="H156" s="162">
        <v>0.121918465764992</v>
      </c>
      <c r="J156" s="162" t="s">
        <v>86</v>
      </c>
      <c r="K156" s="162" t="s">
        <v>86</v>
      </c>
      <c r="L156" s="162" t="s">
        <v>248</v>
      </c>
      <c r="M156" s="162">
        <v>0</v>
      </c>
      <c r="N156" s="162">
        <v>0</v>
      </c>
      <c r="O156" s="162">
        <v>0</v>
      </c>
      <c r="P156" s="162">
        <v>0</v>
      </c>
      <c r="Q156" s="162">
        <v>36770707477017.398</v>
      </c>
      <c r="R156" s="162">
        <v>463039964458.79102</v>
      </c>
      <c r="S156" s="162">
        <v>695041352484.11694</v>
      </c>
      <c r="T156" s="162">
        <v>0</v>
      </c>
      <c r="U156" s="162">
        <v>5917083135189.4902</v>
      </c>
      <c r="V156" s="162">
        <v>22911753902350.699</v>
      </c>
      <c r="W156" s="162">
        <v>26072978763473.301</v>
      </c>
      <c r="X156" s="162">
        <v>69862480530665.602</v>
      </c>
      <c r="Y156" s="162">
        <v>100690700178254</v>
      </c>
      <c r="Z156" s="162">
        <v>31471690194106.5</v>
      </c>
    </row>
    <row r="157" spans="1:26" x14ac:dyDescent="0.25">
      <c r="A157" s="92"/>
      <c r="B157" s="162" t="s">
        <v>14</v>
      </c>
      <c r="C157" s="162" t="s">
        <v>1027</v>
      </c>
      <c r="D157" s="162" t="s">
        <v>2031</v>
      </c>
      <c r="E157" s="162" t="s">
        <v>2033</v>
      </c>
      <c r="F157" s="162" t="s">
        <v>2032</v>
      </c>
      <c r="G157" s="162">
        <v>0.99998739279698501</v>
      </c>
      <c r="H157" s="162">
        <v>0.99999087624026395</v>
      </c>
      <c r="J157" s="162" t="s">
        <v>86</v>
      </c>
      <c r="K157" s="162" t="s">
        <v>86</v>
      </c>
      <c r="L157" s="162" t="s">
        <v>2025</v>
      </c>
      <c r="M157" s="162">
        <v>0</v>
      </c>
      <c r="N157" s="162">
        <v>0</v>
      </c>
      <c r="O157" s="162">
        <v>0</v>
      </c>
      <c r="P157" s="162">
        <v>0</v>
      </c>
      <c r="Q157" s="162">
        <v>13685707477017.4</v>
      </c>
      <c r="R157" s="162">
        <v>0</v>
      </c>
      <c r="S157" s="162">
        <v>0</v>
      </c>
      <c r="T157" s="162">
        <v>0</v>
      </c>
      <c r="U157" s="162">
        <v>5917083135189.4902</v>
      </c>
      <c r="V157" s="162">
        <v>15561753902350.699</v>
      </c>
      <c r="W157" s="162">
        <v>19149130892379.602</v>
      </c>
      <c r="X157" s="162">
        <v>0</v>
      </c>
      <c r="Y157" s="162">
        <v>0</v>
      </c>
      <c r="Z157" s="162">
        <v>26230690194106.5</v>
      </c>
    </row>
    <row r="158" spans="1:26" x14ac:dyDescent="0.25">
      <c r="A158" s="92"/>
      <c r="B158" s="162" t="s">
        <v>14</v>
      </c>
      <c r="C158" s="162" t="s">
        <v>1027</v>
      </c>
      <c r="D158" s="162" t="s">
        <v>2031</v>
      </c>
      <c r="E158" s="162" t="s">
        <v>504</v>
      </c>
      <c r="F158" s="162" t="s">
        <v>2032</v>
      </c>
      <c r="G158" s="162">
        <v>1</v>
      </c>
      <c r="H158" s="162">
        <v>1</v>
      </c>
      <c r="J158" s="162" t="s">
        <v>89</v>
      </c>
      <c r="K158" s="162" t="s">
        <v>89</v>
      </c>
      <c r="L158" s="162" t="s">
        <v>248</v>
      </c>
      <c r="M158" s="162">
        <v>0</v>
      </c>
      <c r="N158" s="162">
        <v>0</v>
      </c>
      <c r="O158" s="162">
        <v>0</v>
      </c>
      <c r="P158" s="162">
        <v>0</v>
      </c>
      <c r="Q158" s="162">
        <v>36770707477017.398</v>
      </c>
      <c r="R158" s="162">
        <v>0</v>
      </c>
      <c r="S158" s="162">
        <v>0</v>
      </c>
      <c r="T158" s="162">
        <v>0</v>
      </c>
      <c r="U158" s="162">
        <v>0</v>
      </c>
      <c r="V158" s="162">
        <v>0</v>
      </c>
      <c r="W158" s="162">
        <v>26072978763473.301</v>
      </c>
      <c r="X158" s="162">
        <v>0</v>
      </c>
      <c r="Y158" s="162">
        <v>0</v>
      </c>
      <c r="Z158" s="162">
        <v>0</v>
      </c>
    </row>
    <row r="159" spans="1:26" x14ac:dyDescent="0.25">
      <c r="A159" s="92"/>
      <c r="B159" s="162" t="s">
        <v>14</v>
      </c>
      <c r="C159" s="162" t="s">
        <v>1027</v>
      </c>
      <c r="D159" s="162" t="s">
        <v>2031</v>
      </c>
      <c r="E159" s="162" t="s">
        <v>2034</v>
      </c>
      <c r="F159" s="162" t="s">
        <v>2032</v>
      </c>
      <c r="G159" s="162">
        <v>0.47406947630970903</v>
      </c>
      <c r="H159" s="162">
        <v>0.55897330362326403</v>
      </c>
      <c r="J159" s="162" t="s">
        <v>89</v>
      </c>
      <c r="K159" s="162" t="s">
        <v>89</v>
      </c>
      <c r="L159" s="162" t="s">
        <v>2025</v>
      </c>
      <c r="M159" s="162">
        <v>0</v>
      </c>
      <c r="N159" s="162">
        <v>0</v>
      </c>
      <c r="O159" s="162">
        <v>0</v>
      </c>
      <c r="P159" s="162">
        <v>0</v>
      </c>
      <c r="Q159" s="162">
        <v>0</v>
      </c>
      <c r="R159" s="162">
        <v>0</v>
      </c>
      <c r="S159" s="162">
        <v>0</v>
      </c>
      <c r="T159" s="162">
        <v>0</v>
      </c>
      <c r="U159" s="162">
        <v>0</v>
      </c>
      <c r="V159" s="162">
        <v>0</v>
      </c>
      <c r="W159" s="162">
        <v>0</v>
      </c>
      <c r="X159" s="162">
        <v>0</v>
      </c>
      <c r="Y159" s="162">
        <v>0</v>
      </c>
      <c r="Z159" s="162">
        <v>0</v>
      </c>
    </row>
    <row r="160" spans="1:26" x14ac:dyDescent="0.25">
      <c r="A160" s="92"/>
      <c r="B160" s="162" t="s">
        <v>14</v>
      </c>
      <c r="C160" s="162" t="s">
        <v>1027</v>
      </c>
      <c r="D160" s="162" t="s">
        <v>2031</v>
      </c>
      <c r="E160" s="162" t="s">
        <v>1873</v>
      </c>
      <c r="F160" s="162" t="s">
        <v>2032</v>
      </c>
      <c r="G160" s="162">
        <v>1</v>
      </c>
      <c r="H160" s="162">
        <v>1</v>
      </c>
      <c r="J160" s="162" t="s">
        <v>92</v>
      </c>
      <c r="K160" s="162" t="s">
        <v>92</v>
      </c>
      <c r="L160" s="162" t="s">
        <v>248</v>
      </c>
      <c r="M160" s="162">
        <v>0</v>
      </c>
      <c r="N160" s="162">
        <v>0</v>
      </c>
      <c r="O160" s="162">
        <v>0</v>
      </c>
      <c r="P160" s="162">
        <v>0</v>
      </c>
      <c r="Q160" s="162">
        <v>36770707477017.398</v>
      </c>
      <c r="R160" s="162">
        <v>0</v>
      </c>
      <c r="S160" s="162">
        <v>0</v>
      </c>
      <c r="T160" s="162">
        <v>0</v>
      </c>
      <c r="U160" s="162">
        <v>0</v>
      </c>
      <c r="V160" s="162">
        <v>0</v>
      </c>
      <c r="W160" s="162">
        <v>26072978763473.301</v>
      </c>
      <c r="X160" s="162">
        <v>0</v>
      </c>
      <c r="Y160" s="162">
        <v>0</v>
      </c>
      <c r="Z160" s="162">
        <v>0</v>
      </c>
    </row>
    <row r="161" spans="1:26" x14ac:dyDescent="0.25">
      <c r="A161" s="92"/>
      <c r="B161" s="162" t="s">
        <v>14</v>
      </c>
      <c r="C161" s="162" t="s">
        <v>1027</v>
      </c>
      <c r="D161" s="162" t="s">
        <v>2031</v>
      </c>
      <c r="E161" s="162" t="s">
        <v>496</v>
      </c>
      <c r="F161" s="162" t="s">
        <v>2035</v>
      </c>
      <c r="G161" s="162">
        <v>5.4445833781760399E-2</v>
      </c>
      <c r="H161" s="162">
        <v>0.121918465764992</v>
      </c>
      <c r="J161" s="162" t="s">
        <v>92</v>
      </c>
      <c r="K161" s="162" t="s">
        <v>92</v>
      </c>
      <c r="L161" s="162" t="s">
        <v>2025</v>
      </c>
      <c r="M161" s="162">
        <v>0</v>
      </c>
      <c r="N161" s="162">
        <v>0</v>
      </c>
      <c r="O161" s="162">
        <v>0</v>
      </c>
      <c r="P161" s="162">
        <v>0</v>
      </c>
      <c r="Q161" s="162">
        <v>0</v>
      </c>
      <c r="R161" s="162">
        <v>0</v>
      </c>
      <c r="S161" s="162">
        <v>0</v>
      </c>
      <c r="T161" s="162">
        <v>0</v>
      </c>
      <c r="U161" s="162">
        <v>0</v>
      </c>
      <c r="V161" s="162">
        <v>0</v>
      </c>
      <c r="W161" s="162">
        <v>0</v>
      </c>
      <c r="X161" s="162">
        <v>0</v>
      </c>
      <c r="Y161" s="162">
        <v>0</v>
      </c>
      <c r="Z161" s="162">
        <v>0</v>
      </c>
    </row>
    <row r="162" spans="1:26" x14ac:dyDescent="0.25">
      <c r="A162" s="92"/>
      <c r="B162" s="162" t="s">
        <v>14</v>
      </c>
      <c r="C162" s="162" t="s">
        <v>1027</v>
      </c>
      <c r="D162" s="162" t="s">
        <v>2031</v>
      </c>
      <c r="E162" s="162" t="s">
        <v>2033</v>
      </c>
      <c r="F162" s="162" t="s">
        <v>2035</v>
      </c>
      <c r="G162" s="162">
        <v>0.99998739279698401</v>
      </c>
      <c r="H162" s="162">
        <v>0.99999087624026395</v>
      </c>
      <c r="J162" s="162" t="s">
        <v>95</v>
      </c>
      <c r="K162" s="162" t="s">
        <v>95</v>
      </c>
      <c r="L162" s="162" t="s">
        <v>248</v>
      </c>
      <c r="M162" s="162">
        <v>0</v>
      </c>
      <c r="N162" s="162">
        <v>0</v>
      </c>
      <c r="O162" s="162">
        <v>0</v>
      </c>
      <c r="P162" s="162">
        <v>0</v>
      </c>
      <c r="Q162" s="162">
        <v>36770707477017.398</v>
      </c>
      <c r="R162" s="162">
        <v>26451406136950.699</v>
      </c>
      <c r="S162" s="162">
        <v>2823091951750.0498</v>
      </c>
      <c r="T162" s="162">
        <v>0</v>
      </c>
      <c r="U162" s="162">
        <v>1943611690725.72</v>
      </c>
      <c r="V162" s="162">
        <v>13430069849222.801</v>
      </c>
      <c r="W162" s="162">
        <v>26072978763473.301</v>
      </c>
      <c r="X162" s="162">
        <v>90993511839993.594</v>
      </c>
      <c r="Y162" s="162">
        <v>46030884714257.398</v>
      </c>
      <c r="Z162" s="162">
        <v>10714503808582.1</v>
      </c>
    </row>
    <row r="163" spans="1:26" x14ac:dyDescent="0.25">
      <c r="B163" s="162" t="s">
        <v>14</v>
      </c>
      <c r="C163" s="162" t="s">
        <v>1027</v>
      </c>
      <c r="D163" s="162" t="s">
        <v>2031</v>
      </c>
      <c r="E163" s="162" t="s">
        <v>504</v>
      </c>
      <c r="F163" s="162" t="s">
        <v>2035</v>
      </c>
      <c r="G163" s="162">
        <v>1</v>
      </c>
      <c r="H163" s="162">
        <v>1</v>
      </c>
      <c r="J163" s="162" t="s">
        <v>95</v>
      </c>
      <c r="K163" s="162" t="s">
        <v>95</v>
      </c>
      <c r="L163" s="162" t="s">
        <v>2025</v>
      </c>
      <c r="M163" s="162">
        <v>0</v>
      </c>
      <c r="N163" s="162">
        <v>0</v>
      </c>
      <c r="O163" s="162">
        <v>0</v>
      </c>
      <c r="P163" s="162">
        <v>0</v>
      </c>
      <c r="Q163" s="162">
        <v>3907707477017.4702</v>
      </c>
      <c r="R163" s="162">
        <v>0</v>
      </c>
      <c r="S163" s="162">
        <v>137091951750.049</v>
      </c>
      <c r="T163" s="162">
        <v>0</v>
      </c>
      <c r="U163" s="162">
        <v>1943611690725.72</v>
      </c>
      <c r="V163" s="162">
        <v>2407069849222.8599</v>
      </c>
      <c r="W163" s="162">
        <v>24981417016246.801</v>
      </c>
      <c r="X163" s="162">
        <v>38023511839993.602</v>
      </c>
      <c r="Y163" s="162">
        <v>0</v>
      </c>
      <c r="Z163" s="162">
        <v>7646503808582.1602</v>
      </c>
    </row>
    <row r="164" spans="1:26" x14ac:dyDescent="0.25">
      <c r="B164" s="162" t="s">
        <v>14</v>
      </c>
      <c r="C164" s="162" t="s">
        <v>1027</v>
      </c>
      <c r="D164" s="162" t="s">
        <v>2031</v>
      </c>
      <c r="E164" s="162" t="s">
        <v>2034</v>
      </c>
      <c r="F164" s="162" t="s">
        <v>2035</v>
      </c>
      <c r="G164" s="162">
        <v>0.47406947630970903</v>
      </c>
      <c r="H164" s="162">
        <v>0.55897330362326403</v>
      </c>
      <c r="J164" s="162" t="s">
        <v>97</v>
      </c>
      <c r="K164" s="162" t="s">
        <v>97</v>
      </c>
      <c r="L164" s="162" t="s">
        <v>248</v>
      </c>
      <c r="M164" s="162">
        <v>0</v>
      </c>
      <c r="N164" s="162">
        <v>0</v>
      </c>
      <c r="O164" s="162">
        <v>0</v>
      </c>
      <c r="P164" s="162">
        <v>0</v>
      </c>
      <c r="Q164" s="162">
        <v>36770707477017.398</v>
      </c>
      <c r="R164" s="162">
        <v>165045752875349</v>
      </c>
      <c r="S164" s="162">
        <v>17614917490607</v>
      </c>
      <c r="T164" s="162">
        <v>0</v>
      </c>
      <c r="U164" s="162">
        <v>12127327111924</v>
      </c>
      <c r="V164" s="162">
        <v>83798039996713.406</v>
      </c>
      <c r="W164" s="162">
        <v>26072978763473.301</v>
      </c>
      <c r="X164" s="162">
        <v>567761599918293</v>
      </c>
      <c r="Y164" s="162">
        <v>287213541081668</v>
      </c>
      <c r="Z164" s="162">
        <v>66854039388965.703</v>
      </c>
    </row>
    <row r="165" spans="1:26" x14ac:dyDescent="0.25">
      <c r="B165" s="162" t="s">
        <v>14</v>
      </c>
      <c r="C165" s="162" t="s">
        <v>1027</v>
      </c>
      <c r="D165" s="162" t="s">
        <v>2031</v>
      </c>
      <c r="E165" s="162" t="s">
        <v>1873</v>
      </c>
      <c r="F165" s="162" t="s">
        <v>2035</v>
      </c>
      <c r="G165" s="162">
        <v>1</v>
      </c>
      <c r="H165" s="162">
        <v>1</v>
      </c>
      <c r="J165" s="162" t="s">
        <v>97</v>
      </c>
      <c r="K165" s="162" t="s">
        <v>97</v>
      </c>
      <c r="L165" s="162" t="s">
        <v>2025</v>
      </c>
      <c r="M165" s="162">
        <v>0</v>
      </c>
      <c r="N165" s="162">
        <v>0</v>
      </c>
      <c r="O165" s="162">
        <v>0</v>
      </c>
      <c r="P165" s="162">
        <v>0</v>
      </c>
      <c r="Q165" s="162">
        <v>0</v>
      </c>
      <c r="R165" s="162">
        <v>87862752875349</v>
      </c>
      <c r="S165" s="162">
        <v>10111917490607</v>
      </c>
      <c r="T165" s="162">
        <v>0</v>
      </c>
      <c r="U165" s="162">
        <v>9700327111924.0605</v>
      </c>
      <c r="V165" s="162">
        <v>55253039996713.398</v>
      </c>
      <c r="W165" s="162">
        <v>0</v>
      </c>
      <c r="X165" s="162">
        <v>0</v>
      </c>
      <c r="Y165" s="162">
        <v>0</v>
      </c>
      <c r="Z165" s="162">
        <v>34323039388965.699</v>
      </c>
    </row>
    <row r="166" spans="1:26" x14ac:dyDescent="0.25">
      <c r="B166" s="162" t="s">
        <v>14</v>
      </c>
      <c r="C166" s="162" t="s">
        <v>1027</v>
      </c>
      <c r="D166" s="162" t="s">
        <v>514</v>
      </c>
      <c r="E166" s="162" t="s">
        <v>496</v>
      </c>
      <c r="F166" s="162" t="s">
        <v>2036</v>
      </c>
      <c r="G166" s="162">
        <v>2.5710829049795599E-2</v>
      </c>
      <c r="H166" s="162">
        <v>1.9522309804504701E-2</v>
      </c>
      <c r="J166" s="162" t="s">
        <v>100</v>
      </c>
      <c r="K166" s="162" t="s">
        <v>100</v>
      </c>
      <c r="L166" s="162" t="s">
        <v>248</v>
      </c>
      <c r="M166" s="162">
        <v>0</v>
      </c>
      <c r="N166" s="162">
        <v>0</v>
      </c>
      <c r="O166" s="162">
        <v>0</v>
      </c>
      <c r="P166" s="162">
        <v>0</v>
      </c>
      <c r="Q166" s="162">
        <v>36770707477017.398</v>
      </c>
      <c r="R166" s="162">
        <v>1396418658917.8401</v>
      </c>
      <c r="S166" s="162">
        <v>2096079794025.3999</v>
      </c>
      <c r="T166" s="162">
        <v>0</v>
      </c>
      <c r="U166" s="162">
        <v>17844518682106.199</v>
      </c>
      <c r="V166" s="162">
        <v>69096413082123.102</v>
      </c>
      <c r="W166" s="162">
        <v>26072978763473.301</v>
      </c>
      <c r="X166" s="162">
        <v>210688663742734</v>
      </c>
      <c r="Y166" s="162">
        <v>303659259029097</v>
      </c>
      <c r="Z166" s="162">
        <v>94911149766735.094</v>
      </c>
    </row>
    <row r="167" spans="1:26" x14ac:dyDescent="0.25">
      <c r="B167" s="162" t="s">
        <v>14</v>
      </c>
      <c r="C167" s="162" t="s">
        <v>1027</v>
      </c>
      <c r="D167" s="162" t="s">
        <v>514</v>
      </c>
      <c r="E167" s="162" t="s">
        <v>2033</v>
      </c>
      <c r="F167" s="162" t="s">
        <v>2036</v>
      </c>
      <c r="G167" s="162">
        <v>0.99983048927499396</v>
      </c>
      <c r="H167" s="162">
        <v>0.99994534372121402</v>
      </c>
      <c r="J167" s="162" t="s">
        <v>100</v>
      </c>
      <c r="K167" s="162" t="s">
        <v>100</v>
      </c>
      <c r="L167" s="162" t="s">
        <v>2025</v>
      </c>
      <c r="M167" s="162">
        <v>0</v>
      </c>
      <c r="N167" s="162">
        <v>0</v>
      </c>
      <c r="O167" s="162">
        <v>0</v>
      </c>
      <c r="P167" s="162">
        <v>0</v>
      </c>
      <c r="Q167" s="162">
        <v>0</v>
      </c>
      <c r="R167" s="162">
        <v>0</v>
      </c>
      <c r="S167" s="162">
        <v>0</v>
      </c>
      <c r="T167" s="162">
        <v>0</v>
      </c>
      <c r="U167" s="162">
        <v>15536518682106.199</v>
      </c>
      <c r="V167" s="162">
        <v>56474413082123.102</v>
      </c>
      <c r="W167" s="162">
        <v>10400701706578.9</v>
      </c>
      <c r="X167" s="162">
        <v>0</v>
      </c>
      <c r="Y167" s="162">
        <v>111972259029097</v>
      </c>
      <c r="Z167" s="162">
        <v>63482149766735.102</v>
      </c>
    </row>
    <row r="168" spans="1:26" x14ac:dyDescent="0.25">
      <c r="B168" s="162" t="s">
        <v>14</v>
      </c>
      <c r="C168" s="162" t="s">
        <v>1027</v>
      </c>
      <c r="D168" s="162" t="s">
        <v>514</v>
      </c>
      <c r="E168" s="162" t="s">
        <v>504</v>
      </c>
      <c r="F168" s="162" t="s">
        <v>2036</v>
      </c>
      <c r="G168" s="162">
        <v>1</v>
      </c>
      <c r="H168" s="162">
        <v>1</v>
      </c>
      <c r="J168" s="162" t="s">
        <v>103</v>
      </c>
      <c r="K168" s="162" t="s">
        <v>103</v>
      </c>
      <c r="L168" s="162" t="s">
        <v>248</v>
      </c>
      <c r="M168" s="162">
        <v>0</v>
      </c>
      <c r="N168" s="162">
        <v>0</v>
      </c>
      <c r="O168" s="162">
        <v>0</v>
      </c>
      <c r="P168" s="162">
        <v>0</v>
      </c>
      <c r="Q168" s="162">
        <v>36770707477017.398</v>
      </c>
      <c r="R168" s="162">
        <v>0</v>
      </c>
      <c r="S168" s="162">
        <v>0</v>
      </c>
      <c r="T168" s="162">
        <v>0</v>
      </c>
      <c r="U168" s="162">
        <v>0</v>
      </c>
      <c r="V168" s="162">
        <v>0</v>
      </c>
      <c r="W168" s="162">
        <v>26072978763473.301</v>
      </c>
      <c r="X168" s="162">
        <v>0</v>
      </c>
      <c r="Y168" s="162">
        <v>0</v>
      </c>
      <c r="Z168" s="162">
        <v>0</v>
      </c>
    </row>
    <row r="169" spans="1:26" x14ac:dyDescent="0.25">
      <c r="B169" s="162" t="s">
        <v>14</v>
      </c>
      <c r="C169" s="162" t="s">
        <v>1027</v>
      </c>
      <c r="D169" s="162" t="s">
        <v>514</v>
      </c>
      <c r="E169" s="162" t="s">
        <v>2034</v>
      </c>
      <c r="F169" s="162" t="s">
        <v>2036</v>
      </c>
      <c r="G169" s="162">
        <v>0.33236832504477798</v>
      </c>
      <c r="H169" s="162">
        <v>0.18899889226609701</v>
      </c>
      <c r="J169" s="162" t="s">
        <v>103</v>
      </c>
      <c r="K169" s="162" t="s">
        <v>103</v>
      </c>
      <c r="L169" s="162" t="s">
        <v>2025</v>
      </c>
      <c r="M169" s="162">
        <v>0</v>
      </c>
      <c r="N169" s="162">
        <v>0</v>
      </c>
      <c r="O169" s="162">
        <v>0</v>
      </c>
      <c r="P169" s="162">
        <v>0</v>
      </c>
      <c r="Q169" s="162">
        <v>0</v>
      </c>
      <c r="R169" s="162">
        <v>0</v>
      </c>
      <c r="S169" s="162">
        <v>0</v>
      </c>
      <c r="T169" s="162">
        <v>0</v>
      </c>
      <c r="U169" s="162">
        <v>0</v>
      </c>
      <c r="V169" s="162">
        <v>0</v>
      </c>
      <c r="W169" s="162">
        <v>0</v>
      </c>
      <c r="X169" s="162">
        <v>0</v>
      </c>
      <c r="Y169" s="162">
        <v>0</v>
      </c>
      <c r="Z169" s="162">
        <v>0</v>
      </c>
    </row>
    <row r="170" spans="1:26" x14ac:dyDescent="0.25">
      <c r="B170" s="162" t="s">
        <v>14</v>
      </c>
      <c r="C170" s="162" t="s">
        <v>1027</v>
      </c>
      <c r="D170" s="162" t="s">
        <v>514</v>
      </c>
      <c r="E170" s="162" t="s">
        <v>1873</v>
      </c>
      <c r="F170" s="162" t="s">
        <v>2036</v>
      </c>
      <c r="G170" s="162">
        <v>0.64842027123012702</v>
      </c>
      <c r="H170" s="162">
        <v>0.82758022658284702</v>
      </c>
      <c r="J170" s="162" t="s">
        <v>106</v>
      </c>
      <c r="K170" s="162" t="s">
        <v>106</v>
      </c>
      <c r="L170" s="162" t="s">
        <v>248</v>
      </c>
      <c r="M170" s="162">
        <v>0</v>
      </c>
      <c r="N170" s="162">
        <v>0</v>
      </c>
      <c r="O170" s="162">
        <v>0</v>
      </c>
      <c r="P170" s="162">
        <v>0</v>
      </c>
      <c r="Q170" s="162">
        <v>36770707477017.398</v>
      </c>
      <c r="R170" s="162">
        <v>12922996818830.801</v>
      </c>
      <c r="S170" s="162">
        <v>4057854228982.8501</v>
      </c>
      <c r="T170" s="162">
        <v>0</v>
      </c>
      <c r="U170" s="162">
        <v>27658301793202.898</v>
      </c>
      <c r="V170" s="162">
        <v>128999730970854</v>
      </c>
      <c r="W170" s="162">
        <v>26072978763473.301</v>
      </c>
      <c r="X170" s="162">
        <v>2178603282691630</v>
      </c>
      <c r="Y170" s="162">
        <v>213605339025086</v>
      </c>
      <c r="Z170" s="162">
        <v>73046174750860.5</v>
      </c>
    </row>
    <row r="171" spans="1:26" x14ac:dyDescent="0.25">
      <c r="B171" s="162" t="s">
        <v>17</v>
      </c>
      <c r="C171" s="162" t="s">
        <v>1027</v>
      </c>
      <c r="D171" s="162" t="s">
        <v>2031</v>
      </c>
      <c r="E171" s="162" t="s">
        <v>496</v>
      </c>
      <c r="F171" s="162" t="s">
        <v>2032</v>
      </c>
      <c r="G171" s="162">
        <v>7.9945498314140107E-2</v>
      </c>
      <c r="H171" s="162">
        <v>0.12140553844248</v>
      </c>
      <c r="J171" s="162" t="s">
        <v>106</v>
      </c>
      <c r="K171" s="162" t="s">
        <v>106</v>
      </c>
      <c r="L171" s="162" t="s">
        <v>2025</v>
      </c>
      <c r="M171" s="162">
        <v>0</v>
      </c>
      <c r="N171" s="162">
        <v>0</v>
      </c>
      <c r="O171" s="162">
        <v>0</v>
      </c>
      <c r="P171" s="162">
        <v>0</v>
      </c>
      <c r="Q171" s="162">
        <v>0</v>
      </c>
      <c r="R171" s="162">
        <v>0</v>
      </c>
      <c r="S171" s="162">
        <v>0</v>
      </c>
      <c r="T171" s="162">
        <v>0</v>
      </c>
      <c r="U171" s="162">
        <v>25845301793202.898</v>
      </c>
      <c r="V171" s="162">
        <v>94286730970854.797</v>
      </c>
      <c r="W171" s="162">
        <v>0</v>
      </c>
      <c r="X171" s="162">
        <v>1592611282691630</v>
      </c>
      <c r="Y171" s="162">
        <v>0</v>
      </c>
      <c r="Z171" s="162">
        <v>0</v>
      </c>
    </row>
    <row r="172" spans="1:26" x14ac:dyDescent="0.25">
      <c r="B172" s="162" t="s">
        <v>17</v>
      </c>
      <c r="C172" s="162" t="s">
        <v>1027</v>
      </c>
      <c r="D172" s="162" t="s">
        <v>2031</v>
      </c>
      <c r="E172" s="162" t="s">
        <v>2033</v>
      </c>
      <c r="F172" s="162" t="s">
        <v>2032</v>
      </c>
      <c r="G172" s="162">
        <v>0.99995481746739601</v>
      </c>
      <c r="H172" s="162">
        <v>0.99994292638332605</v>
      </c>
      <c r="J172" s="162" t="s">
        <v>108</v>
      </c>
      <c r="K172" s="162" t="s">
        <v>108</v>
      </c>
      <c r="L172" s="162" t="s">
        <v>248</v>
      </c>
      <c r="M172" s="162">
        <v>0</v>
      </c>
      <c r="N172" s="162">
        <v>0</v>
      </c>
      <c r="O172" s="162">
        <v>0</v>
      </c>
      <c r="P172" s="162">
        <v>0</v>
      </c>
      <c r="Q172" s="162">
        <v>36770707477017.398</v>
      </c>
      <c r="R172" s="162">
        <v>0</v>
      </c>
      <c r="S172" s="162">
        <v>0</v>
      </c>
      <c r="T172" s="162">
        <v>0</v>
      </c>
      <c r="U172" s="162">
        <v>0</v>
      </c>
      <c r="V172" s="162">
        <v>0</v>
      </c>
      <c r="W172" s="162">
        <v>26072978763473.301</v>
      </c>
      <c r="X172" s="162">
        <v>0</v>
      </c>
      <c r="Y172" s="162">
        <v>0</v>
      </c>
      <c r="Z172" s="162">
        <v>0</v>
      </c>
    </row>
    <row r="173" spans="1:26" x14ac:dyDescent="0.25">
      <c r="B173" s="162" t="s">
        <v>17</v>
      </c>
      <c r="C173" s="162" t="s">
        <v>1027</v>
      </c>
      <c r="D173" s="162" t="s">
        <v>2031</v>
      </c>
      <c r="E173" s="162" t="s">
        <v>504</v>
      </c>
      <c r="F173" s="162" t="s">
        <v>2032</v>
      </c>
      <c r="G173" s="162">
        <v>1</v>
      </c>
      <c r="H173" s="162">
        <v>1</v>
      </c>
      <c r="J173" s="162" t="s">
        <v>108</v>
      </c>
      <c r="K173" s="162" t="s">
        <v>108</v>
      </c>
      <c r="L173" s="162" t="s">
        <v>2025</v>
      </c>
      <c r="M173" s="162">
        <v>0</v>
      </c>
      <c r="N173" s="162">
        <v>0</v>
      </c>
      <c r="O173" s="162">
        <v>0</v>
      </c>
      <c r="P173" s="162">
        <v>0</v>
      </c>
      <c r="Q173" s="162">
        <v>29450707477017.398</v>
      </c>
      <c r="R173" s="162">
        <v>0</v>
      </c>
      <c r="S173" s="162">
        <v>0</v>
      </c>
      <c r="T173" s="162">
        <v>0</v>
      </c>
      <c r="U173" s="162">
        <v>0</v>
      </c>
      <c r="V173" s="162">
        <v>0</v>
      </c>
      <c r="W173" s="162">
        <v>24157566763230.602</v>
      </c>
      <c r="X173" s="162">
        <v>0</v>
      </c>
      <c r="Y173" s="162">
        <v>0</v>
      </c>
      <c r="Z173" s="162">
        <v>0</v>
      </c>
    </row>
    <row r="174" spans="1:26" x14ac:dyDescent="0.25">
      <c r="B174" s="162" t="s">
        <v>17</v>
      </c>
      <c r="C174" s="162" t="s">
        <v>1027</v>
      </c>
      <c r="D174" s="162" t="s">
        <v>2031</v>
      </c>
      <c r="E174" s="162" t="s">
        <v>2034</v>
      </c>
      <c r="F174" s="162" t="s">
        <v>2032</v>
      </c>
      <c r="G174" s="162">
        <v>0.74231481615444395</v>
      </c>
      <c r="H174" s="162">
        <v>0.77495081246300801</v>
      </c>
      <c r="J174" s="162" t="s">
        <v>111</v>
      </c>
      <c r="K174" s="162" t="s">
        <v>111</v>
      </c>
      <c r="L174" s="162" t="s">
        <v>248</v>
      </c>
      <c r="M174" s="162">
        <v>0</v>
      </c>
      <c r="N174" s="162">
        <v>0</v>
      </c>
      <c r="O174" s="162">
        <v>0</v>
      </c>
      <c r="P174" s="162">
        <v>0</v>
      </c>
      <c r="Q174" s="162">
        <v>36770707477017.398</v>
      </c>
      <c r="R174" s="162">
        <v>0</v>
      </c>
      <c r="S174" s="162">
        <v>0</v>
      </c>
      <c r="T174" s="162">
        <v>0</v>
      </c>
      <c r="U174" s="162">
        <v>0</v>
      </c>
      <c r="V174" s="162">
        <v>0</v>
      </c>
      <c r="W174" s="162">
        <v>26072978763473.301</v>
      </c>
      <c r="X174" s="162">
        <v>0</v>
      </c>
      <c r="Y174" s="162">
        <v>0</v>
      </c>
      <c r="Z174" s="162">
        <v>0</v>
      </c>
    </row>
    <row r="175" spans="1:26" x14ac:dyDescent="0.25">
      <c r="B175" s="162" t="s">
        <v>17</v>
      </c>
      <c r="C175" s="162" t="s">
        <v>1027</v>
      </c>
      <c r="D175" s="162" t="s">
        <v>2031</v>
      </c>
      <c r="E175" s="162" t="s">
        <v>1873</v>
      </c>
      <c r="F175" s="162" t="s">
        <v>2032</v>
      </c>
      <c r="G175" s="162">
        <v>1</v>
      </c>
      <c r="H175" s="162">
        <v>1</v>
      </c>
      <c r="J175" s="162" t="s">
        <v>111</v>
      </c>
      <c r="K175" s="162" t="s">
        <v>111</v>
      </c>
      <c r="L175" s="162" t="s">
        <v>2025</v>
      </c>
      <c r="M175" s="162">
        <v>0</v>
      </c>
      <c r="N175" s="162">
        <v>0</v>
      </c>
      <c r="O175" s="162">
        <v>0</v>
      </c>
      <c r="P175" s="162">
        <v>0</v>
      </c>
      <c r="Q175" s="162">
        <v>0</v>
      </c>
      <c r="R175" s="162">
        <v>0</v>
      </c>
      <c r="S175" s="162">
        <v>0</v>
      </c>
      <c r="T175" s="162">
        <v>0</v>
      </c>
      <c r="U175" s="162">
        <v>0</v>
      </c>
      <c r="V175" s="162">
        <v>0</v>
      </c>
      <c r="W175" s="162">
        <v>0</v>
      </c>
      <c r="X175" s="162">
        <v>0</v>
      </c>
      <c r="Y175" s="162">
        <v>0</v>
      </c>
      <c r="Z175" s="162">
        <v>0</v>
      </c>
    </row>
    <row r="176" spans="1:26" x14ac:dyDescent="0.25">
      <c r="B176" s="162" t="s">
        <v>17</v>
      </c>
      <c r="C176" s="162" t="s">
        <v>1027</v>
      </c>
      <c r="D176" s="162" t="s">
        <v>2031</v>
      </c>
      <c r="E176" s="162" t="s">
        <v>496</v>
      </c>
      <c r="F176" s="162" t="s">
        <v>2035</v>
      </c>
      <c r="G176" s="162">
        <v>7.9945498314140204E-2</v>
      </c>
      <c r="H176" s="162">
        <v>0.12140553844248</v>
      </c>
      <c r="J176" s="162" t="s">
        <v>114</v>
      </c>
      <c r="K176" s="162" t="s">
        <v>114</v>
      </c>
      <c r="L176" s="162" t="s">
        <v>248</v>
      </c>
      <c r="M176" s="162">
        <v>0</v>
      </c>
      <c r="N176" s="162">
        <v>0</v>
      </c>
      <c r="O176" s="162">
        <v>0</v>
      </c>
      <c r="P176" s="162">
        <v>0</v>
      </c>
      <c r="Q176" s="162">
        <v>36770707477017.398</v>
      </c>
      <c r="R176" s="162">
        <v>0</v>
      </c>
      <c r="S176" s="162">
        <v>0</v>
      </c>
      <c r="T176" s="162">
        <v>0</v>
      </c>
      <c r="U176" s="162">
        <v>0</v>
      </c>
      <c r="V176" s="162">
        <v>0</v>
      </c>
      <c r="W176" s="162">
        <v>26072978763473.301</v>
      </c>
      <c r="X176" s="162">
        <v>0</v>
      </c>
      <c r="Y176" s="162">
        <v>0</v>
      </c>
      <c r="Z176" s="162">
        <v>0</v>
      </c>
    </row>
    <row r="177" spans="2:26" x14ac:dyDescent="0.25">
      <c r="B177" s="162" t="s">
        <v>17</v>
      </c>
      <c r="C177" s="162" t="s">
        <v>1027</v>
      </c>
      <c r="D177" s="162" t="s">
        <v>2031</v>
      </c>
      <c r="E177" s="162" t="s">
        <v>2033</v>
      </c>
      <c r="F177" s="162" t="s">
        <v>2035</v>
      </c>
      <c r="G177" s="162">
        <v>0.99995481746739601</v>
      </c>
      <c r="H177" s="162">
        <v>0.99994292638332605</v>
      </c>
      <c r="J177" s="162" t="s">
        <v>114</v>
      </c>
      <c r="K177" s="162" t="s">
        <v>114</v>
      </c>
      <c r="L177" s="162" t="s">
        <v>2025</v>
      </c>
      <c r="M177" s="162">
        <v>0</v>
      </c>
      <c r="N177" s="162">
        <v>0</v>
      </c>
      <c r="O177" s="162">
        <v>0</v>
      </c>
      <c r="P177" s="162">
        <v>0</v>
      </c>
      <c r="Q177" s="162">
        <v>0</v>
      </c>
      <c r="R177" s="162">
        <v>0</v>
      </c>
      <c r="S177" s="162">
        <v>0</v>
      </c>
      <c r="T177" s="162">
        <v>0</v>
      </c>
      <c r="U177" s="162">
        <v>0</v>
      </c>
      <c r="V177" s="162">
        <v>0</v>
      </c>
      <c r="W177" s="162">
        <v>24136319819245.602</v>
      </c>
      <c r="X177" s="162">
        <v>0</v>
      </c>
      <c r="Y177" s="162">
        <v>0</v>
      </c>
      <c r="Z177" s="162">
        <v>0</v>
      </c>
    </row>
    <row r="178" spans="2:26" x14ac:dyDescent="0.25">
      <c r="B178" s="162" t="s">
        <v>17</v>
      </c>
      <c r="C178" s="162" t="s">
        <v>1027</v>
      </c>
      <c r="D178" s="162" t="s">
        <v>2031</v>
      </c>
      <c r="E178" s="162" t="s">
        <v>504</v>
      </c>
      <c r="F178" s="162" t="s">
        <v>2035</v>
      </c>
      <c r="G178" s="162">
        <v>1</v>
      </c>
      <c r="H178" s="162">
        <v>1</v>
      </c>
      <c r="J178" s="162" t="s">
        <v>117</v>
      </c>
      <c r="K178" s="162" t="s">
        <v>117</v>
      </c>
      <c r="L178" s="162" t="s">
        <v>248</v>
      </c>
      <c r="M178" s="162">
        <v>0</v>
      </c>
      <c r="N178" s="162">
        <v>0</v>
      </c>
      <c r="O178" s="162">
        <v>0</v>
      </c>
      <c r="P178" s="162">
        <v>0</v>
      </c>
      <c r="Q178" s="162">
        <v>36770707477017.398</v>
      </c>
      <c r="R178" s="162">
        <v>69986012070682.203</v>
      </c>
      <c r="S178" s="162">
        <v>7469430789005.3301</v>
      </c>
      <c r="T178" s="162">
        <v>0</v>
      </c>
      <c r="U178" s="162">
        <v>5142472598378.4805</v>
      </c>
      <c r="V178" s="162">
        <v>35533726476068.797</v>
      </c>
      <c r="W178" s="162">
        <v>26072978763473.301</v>
      </c>
      <c r="X178" s="162">
        <v>240753666743316</v>
      </c>
      <c r="Y178" s="162">
        <v>121790049139806</v>
      </c>
      <c r="Z178" s="162">
        <v>28348791326873.602</v>
      </c>
    </row>
    <row r="179" spans="2:26" x14ac:dyDescent="0.25">
      <c r="B179" s="162" t="s">
        <v>17</v>
      </c>
      <c r="C179" s="162" t="s">
        <v>1027</v>
      </c>
      <c r="D179" s="162" t="s">
        <v>2031</v>
      </c>
      <c r="E179" s="162" t="s">
        <v>2034</v>
      </c>
      <c r="F179" s="162" t="s">
        <v>2035</v>
      </c>
      <c r="G179" s="162">
        <v>0.74231481615444395</v>
      </c>
      <c r="H179" s="162">
        <v>0.77495081246300901</v>
      </c>
      <c r="J179" s="162" t="s">
        <v>117</v>
      </c>
      <c r="K179" s="162" t="s">
        <v>117</v>
      </c>
      <c r="L179" s="162" t="s">
        <v>2025</v>
      </c>
      <c r="M179" s="162">
        <v>0</v>
      </c>
      <c r="N179" s="162">
        <v>0</v>
      </c>
      <c r="O179" s="162">
        <v>0</v>
      </c>
      <c r="P179" s="162">
        <v>0</v>
      </c>
      <c r="Q179" s="162">
        <v>0</v>
      </c>
      <c r="R179" s="162">
        <v>27227012070682.199</v>
      </c>
      <c r="S179" s="162">
        <v>2956430789005.3301</v>
      </c>
      <c r="T179" s="162">
        <v>0</v>
      </c>
      <c r="U179" s="162">
        <v>4876472598378.4805</v>
      </c>
      <c r="V179" s="162">
        <v>24755726476068.801</v>
      </c>
      <c r="W179" s="162">
        <v>0</v>
      </c>
      <c r="X179" s="162">
        <v>0</v>
      </c>
      <c r="Y179" s="162">
        <v>0</v>
      </c>
      <c r="Z179" s="162">
        <v>0</v>
      </c>
    </row>
    <row r="180" spans="2:26" x14ac:dyDescent="0.25">
      <c r="B180" s="162" t="s">
        <v>17</v>
      </c>
      <c r="C180" s="162" t="s">
        <v>1027</v>
      </c>
      <c r="D180" s="162" t="s">
        <v>2031</v>
      </c>
      <c r="E180" s="162" t="s">
        <v>1873</v>
      </c>
      <c r="F180" s="162" t="s">
        <v>2035</v>
      </c>
      <c r="G180" s="162">
        <v>1</v>
      </c>
      <c r="H180" s="162">
        <v>1</v>
      </c>
      <c r="J180" s="162" t="s">
        <v>119</v>
      </c>
      <c r="K180" s="162" t="s">
        <v>119</v>
      </c>
      <c r="L180" s="162" t="s">
        <v>248</v>
      </c>
      <c r="M180" s="162">
        <v>0</v>
      </c>
      <c r="N180" s="162">
        <v>0</v>
      </c>
      <c r="O180" s="162">
        <v>0</v>
      </c>
      <c r="P180" s="7">
        <v>6.3E+20</v>
      </c>
      <c r="Q180" s="162">
        <v>36770707477017.398</v>
      </c>
      <c r="R180" s="162">
        <v>16130703494071.1</v>
      </c>
      <c r="S180" s="162">
        <v>24212825746355.699</v>
      </c>
      <c r="T180" s="162">
        <v>0</v>
      </c>
      <c r="U180" s="162">
        <v>206130617073345</v>
      </c>
      <c r="V180" s="162">
        <v>798165897321459</v>
      </c>
      <c r="W180" s="162">
        <v>26072978763473.301</v>
      </c>
      <c r="X180" s="162">
        <v>2433766079171290</v>
      </c>
      <c r="Y180" s="162">
        <v>3507714136692800</v>
      </c>
      <c r="Z180" s="162">
        <v>1096364335574700</v>
      </c>
    </row>
    <row r="181" spans="2:26" x14ac:dyDescent="0.25">
      <c r="B181" s="162" t="s">
        <v>17</v>
      </c>
      <c r="C181" s="162" t="s">
        <v>1027</v>
      </c>
      <c r="D181" s="162" t="s">
        <v>514</v>
      </c>
      <c r="E181" s="162" t="s">
        <v>496</v>
      </c>
      <c r="F181" s="162" t="s">
        <v>2036</v>
      </c>
      <c r="G181" s="162">
        <v>7.4252061025569301E-3</v>
      </c>
      <c r="H181" s="162">
        <v>5.8481200188358401E-3</v>
      </c>
      <c r="J181" s="162" t="s">
        <v>119</v>
      </c>
      <c r="K181" s="162" t="s">
        <v>119</v>
      </c>
      <c r="L181" s="162" t="s">
        <v>2025</v>
      </c>
      <c r="M181" s="162">
        <v>0</v>
      </c>
      <c r="N181" s="162">
        <v>0</v>
      </c>
      <c r="O181" s="162">
        <v>0</v>
      </c>
      <c r="P181" s="7">
        <v>6.2999956876600004E+20</v>
      </c>
      <c r="Q181" s="162">
        <v>0</v>
      </c>
      <c r="R181" s="162">
        <v>0</v>
      </c>
      <c r="S181" s="162">
        <v>0</v>
      </c>
      <c r="T181" s="162">
        <v>0</v>
      </c>
      <c r="U181" s="162">
        <v>46671617073345.797</v>
      </c>
      <c r="V181" s="162">
        <v>470519897321459</v>
      </c>
      <c r="W181" s="162">
        <v>0</v>
      </c>
      <c r="X181" s="162">
        <v>672244079171291</v>
      </c>
      <c r="Y181" s="162">
        <v>2367875136692800</v>
      </c>
      <c r="Z181" s="162">
        <v>766180335574708</v>
      </c>
    </row>
    <row r="182" spans="2:26" x14ac:dyDescent="0.25">
      <c r="B182" s="162" t="s">
        <v>17</v>
      </c>
      <c r="C182" s="162" t="s">
        <v>1027</v>
      </c>
      <c r="D182" s="162" t="s">
        <v>514</v>
      </c>
      <c r="E182" s="162" t="s">
        <v>2033</v>
      </c>
      <c r="F182" s="162" t="s">
        <v>2036</v>
      </c>
      <c r="G182" s="162">
        <v>0.99999736191526101</v>
      </c>
      <c r="H182" s="162">
        <v>0.99999938651922504</v>
      </c>
      <c r="J182" s="162" t="s">
        <v>122</v>
      </c>
      <c r="K182" s="162" t="s">
        <v>122</v>
      </c>
      <c r="L182" s="162" t="s">
        <v>248</v>
      </c>
      <c r="M182" s="162">
        <v>0</v>
      </c>
      <c r="N182" s="162">
        <v>0</v>
      </c>
      <c r="O182" s="162">
        <v>0</v>
      </c>
      <c r="P182" s="162">
        <v>0</v>
      </c>
      <c r="Q182" s="162">
        <v>36770707477017.398</v>
      </c>
      <c r="R182" s="162">
        <v>8494356812614.4404</v>
      </c>
      <c r="S182" s="162">
        <v>0</v>
      </c>
      <c r="T182" s="162">
        <v>0</v>
      </c>
      <c r="U182" s="162">
        <v>12441736358087.4</v>
      </c>
      <c r="V182" s="162">
        <v>137804369026449</v>
      </c>
      <c r="W182" s="162">
        <v>26072978763473.301</v>
      </c>
      <c r="X182" s="162">
        <v>251123796856256</v>
      </c>
      <c r="Y182" s="162">
        <v>196810157934893</v>
      </c>
      <c r="Z182" s="162">
        <v>30261707121057.898</v>
      </c>
    </row>
    <row r="183" spans="2:26" x14ac:dyDescent="0.25">
      <c r="B183" s="162" t="s">
        <v>17</v>
      </c>
      <c r="C183" s="162" t="s">
        <v>1027</v>
      </c>
      <c r="D183" s="162" t="s">
        <v>514</v>
      </c>
      <c r="E183" s="162" t="s">
        <v>504</v>
      </c>
      <c r="F183" s="162" t="s">
        <v>2036</v>
      </c>
      <c r="G183" s="162">
        <v>1</v>
      </c>
      <c r="H183" s="162">
        <v>1</v>
      </c>
      <c r="J183" s="162" t="s">
        <v>122</v>
      </c>
      <c r="K183" s="162" t="s">
        <v>122</v>
      </c>
      <c r="L183" s="162" t="s">
        <v>2025</v>
      </c>
      <c r="M183" s="162">
        <v>0</v>
      </c>
      <c r="N183" s="162">
        <v>0</v>
      </c>
      <c r="O183" s="162">
        <v>0</v>
      </c>
      <c r="P183" s="162">
        <v>0</v>
      </c>
      <c r="Q183" s="162">
        <v>19919707477017.398</v>
      </c>
      <c r="R183" s="162">
        <v>0</v>
      </c>
      <c r="S183" s="162">
        <v>0</v>
      </c>
      <c r="T183" s="162">
        <v>0</v>
      </c>
      <c r="U183" s="162">
        <v>12421736358087.4</v>
      </c>
      <c r="V183" s="162">
        <v>132696369026449</v>
      </c>
      <c r="W183" s="162">
        <v>22942241567291.801</v>
      </c>
      <c r="X183" s="162">
        <v>101247796856256</v>
      </c>
      <c r="Y183" s="162">
        <v>106393157934893</v>
      </c>
      <c r="Z183" s="162">
        <v>0</v>
      </c>
    </row>
    <row r="184" spans="2:26" x14ac:dyDescent="0.25">
      <c r="B184" s="162" t="s">
        <v>17</v>
      </c>
      <c r="C184" s="162" t="s">
        <v>1027</v>
      </c>
      <c r="D184" s="162" t="s">
        <v>514</v>
      </c>
      <c r="E184" s="162" t="s">
        <v>2034</v>
      </c>
      <c r="F184" s="162" t="s">
        <v>2036</v>
      </c>
      <c r="G184" s="162">
        <v>0.55737934687170299</v>
      </c>
      <c r="H184" s="162">
        <v>0.370405625864835</v>
      </c>
      <c r="J184" s="162" t="s">
        <v>125</v>
      </c>
      <c r="K184" s="162" t="s">
        <v>125</v>
      </c>
      <c r="L184" s="162" t="s">
        <v>248</v>
      </c>
      <c r="M184" s="162">
        <v>0</v>
      </c>
      <c r="N184" s="162">
        <v>0</v>
      </c>
      <c r="O184" s="162">
        <v>0</v>
      </c>
      <c r="P184" s="162">
        <v>0</v>
      </c>
      <c r="Q184" s="162">
        <v>36770707477017.398</v>
      </c>
      <c r="R184" s="162">
        <v>0</v>
      </c>
      <c r="S184" s="162">
        <v>0</v>
      </c>
      <c r="T184" s="162">
        <v>0</v>
      </c>
      <c r="U184" s="162">
        <v>0</v>
      </c>
      <c r="V184" s="162">
        <v>0</v>
      </c>
      <c r="W184" s="162">
        <v>26072978763473.301</v>
      </c>
      <c r="X184" s="162">
        <v>0</v>
      </c>
      <c r="Y184" s="162">
        <v>0</v>
      </c>
      <c r="Z184" s="162">
        <v>0</v>
      </c>
    </row>
    <row r="185" spans="2:26" x14ac:dyDescent="0.25">
      <c r="B185" s="162" t="s">
        <v>17</v>
      </c>
      <c r="C185" s="162" t="s">
        <v>1027</v>
      </c>
      <c r="D185" s="162" t="s">
        <v>514</v>
      </c>
      <c r="E185" s="162" t="s">
        <v>1873</v>
      </c>
      <c r="F185" s="162" t="s">
        <v>2036</v>
      </c>
      <c r="G185" s="162">
        <v>0.75874018616855499</v>
      </c>
      <c r="H185" s="162">
        <v>0.87014525641129703</v>
      </c>
      <c r="J185" s="162" t="s">
        <v>125</v>
      </c>
      <c r="K185" s="162" t="s">
        <v>125</v>
      </c>
      <c r="L185" s="162" t="s">
        <v>2025</v>
      </c>
      <c r="M185" s="162">
        <v>0</v>
      </c>
      <c r="N185" s="162">
        <v>0</v>
      </c>
      <c r="O185" s="162">
        <v>0</v>
      </c>
      <c r="P185" s="162">
        <v>0</v>
      </c>
      <c r="Q185" s="162">
        <v>9755707477017.4707</v>
      </c>
      <c r="R185" s="162">
        <v>0</v>
      </c>
      <c r="S185" s="162">
        <v>0</v>
      </c>
      <c r="T185" s="162">
        <v>0</v>
      </c>
      <c r="U185" s="162">
        <v>0</v>
      </c>
      <c r="V185" s="162">
        <v>0</v>
      </c>
      <c r="W185" s="162">
        <v>13180333153409.199</v>
      </c>
      <c r="X185" s="162">
        <v>0</v>
      </c>
      <c r="Y185" s="162">
        <v>0</v>
      </c>
      <c r="Z185" s="162">
        <v>0</v>
      </c>
    </row>
    <row r="186" spans="2:26" x14ac:dyDescent="0.25">
      <c r="B186" s="162" t="s">
        <v>19</v>
      </c>
      <c r="C186" s="162" t="s">
        <v>1027</v>
      </c>
      <c r="D186" s="162" t="s">
        <v>2031</v>
      </c>
      <c r="E186" s="162" t="s">
        <v>496</v>
      </c>
      <c r="F186" s="162" t="s">
        <v>2032</v>
      </c>
      <c r="G186" s="162">
        <v>5.4298053861345202E-2</v>
      </c>
      <c r="H186" s="162">
        <v>0.142835101295543</v>
      </c>
      <c r="J186" s="162" t="s">
        <v>128</v>
      </c>
      <c r="K186" s="162" t="s">
        <v>128</v>
      </c>
      <c r="L186" s="162" t="s">
        <v>248</v>
      </c>
      <c r="M186" s="162">
        <v>0</v>
      </c>
      <c r="N186" s="162">
        <v>0</v>
      </c>
      <c r="O186" s="162">
        <v>0</v>
      </c>
      <c r="P186" s="162">
        <v>0</v>
      </c>
      <c r="Q186" s="162">
        <v>36770707477017.398</v>
      </c>
      <c r="R186" s="162">
        <v>0</v>
      </c>
      <c r="S186" s="162">
        <v>0</v>
      </c>
      <c r="T186" s="162">
        <v>0</v>
      </c>
      <c r="U186" s="162">
        <v>0</v>
      </c>
      <c r="V186" s="162">
        <v>0</v>
      </c>
      <c r="W186" s="162">
        <v>26072978763473.301</v>
      </c>
      <c r="X186" s="162">
        <v>0</v>
      </c>
      <c r="Y186" s="162">
        <v>0</v>
      </c>
      <c r="Z186" s="162">
        <v>0</v>
      </c>
    </row>
    <row r="187" spans="2:26" x14ac:dyDescent="0.25">
      <c r="B187" s="162" t="s">
        <v>19</v>
      </c>
      <c r="C187" s="162" t="s">
        <v>1027</v>
      </c>
      <c r="D187" s="162" t="s">
        <v>2031</v>
      </c>
      <c r="E187" s="162" t="s">
        <v>2033</v>
      </c>
      <c r="F187" s="162" t="s">
        <v>2032</v>
      </c>
      <c r="G187" s="162">
        <v>0.99999999998971201</v>
      </c>
      <c r="H187" s="162">
        <v>0.99999999999506395</v>
      </c>
      <c r="J187" s="162" t="s">
        <v>128</v>
      </c>
      <c r="K187" s="162" t="s">
        <v>128</v>
      </c>
      <c r="L187" s="162" t="s">
        <v>2025</v>
      </c>
      <c r="M187" s="162">
        <v>0</v>
      </c>
      <c r="N187" s="162">
        <v>0</v>
      </c>
      <c r="O187" s="162">
        <v>0</v>
      </c>
      <c r="P187" s="162">
        <v>0</v>
      </c>
      <c r="Q187" s="162">
        <v>0</v>
      </c>
      <c r="R187" s="162">
        <v>0</v>
      </c>
      <c r="S187" s="162">
        <v>0</v>
      </c>
      <c r="T187" s="162">
        <v>0</v>
      </c>
      <c r="U187" s="162">
        <v>0</v>
      </c>
      <c r="V187" s="162">
        <v>0</v>
      </c>
      <c r="W187" s="162">
        <v>0</v>
      </c>
      <c r="X187" s="162">
        <v>0</v>
      </c>
      <c r="Y187" s="162">
        <v>0</v>
      </c>
      <c r="Z187" s="162">
        <v>0</v>
      </c>
    </row>
    <row r="188" spans="2:26" x14ac:dyDescent="0.25">
      <c r="B188" s="162" t="s">
        <v>19</v>
      </c>
      <c r="C188" s="162" t="s">
        <v>1027</v>
      </c>
      <c r="D188" s="162" t="s">
        <v>2031</v>
      </c>
      <c r="E188" s="162" t="s">
        <v>504</v>
      </c>
      <c r="F188" s="162" t="s">
        <v>2032</v>
      </c>
      <c r="G188" s="162">
        <v>1</v>
      </c>
      <c r="H188" s="162">
        <v>1</v>
      </c>
      <c r="J188" s="162" t="s">
        <v>131</v>
      </c>
      <c r="K188" s="162" t="s">
        <v>131</v>
      </c>
      <c r="L188" s="162" t="s">
        <v>248</v>
      </c>
      <c r="M188" s="162">
        <v>0</v>
      </c>
      <c r="N188" s="162">
        <v>0</v>
      </c>
      <c r="O188" s="162">
        <v>0</v>
      </c>
      <c r="P188" s="162">
        <v>0</v>
      </c>
      <c r="Q188" s="162">
        <v>36770707477017.398</v>
      </c>
      <c r="R188" s="162">
        <v>4073752539475.6699</v>
      </c>
      <c r="S188" s="162">
        <v>2870589696205.96</v>
      </c>
      <c r="T188" s="162">
        <v>0</v>
      </c>
      <c r="U188" s="162">
        <v>43496291166125.602</v>
      </c>
      <c r="V188" s="162">
        <v>4363698954929.3701</v>
      </c>
      <c r="W188" s="162">
        <v>26072978763473.301</v>
      </c>
      <c r="X188" s="162">
        <v>487339777684575</v>
      </c>
      <c r="Y188" s="162">
        <v>206240433817723</v>
      </c>
      <c r="Z188" s="162">
        <v>157387525446439</v>
      </c>
    </row>
    <row r="189" spans="2:26" x14ac:dyDescent="0.25">
      <c r="B189" s="162" t="s">
        <v>19</v>
      </c>
      <c r="C189" s="162" t="s">
        <v>1027</v>
      </c>
      <c r="D189" s="162" t="s">
        <v>2031</v>
      </c>
      <c r="E189" s="162" t="s">
        <v>2034</v>
      </c>
      <c r="F189" s="162" t="s">
        <v>2032</v>
      </c>
      <c r="G189" s="162">
        <v>0.76500765813719795</v>
      </c>
      <c r="H189" s="162">
        <v>0.84128530869954299</v>
      </c>
      <c r="J189" s="162" t="s">
        <v>131</v>
      </c>
      <c r="K189" s="162" t="s">
        <v>131</v>
      </c>
      <c r="L189" s="162" t="s">
        <v>2025</v>
      </c>
      <c r="M189" s="162">
        <v>0</v>
      </c>
      <c r="N189" s="162">
        <v>0</v>
      </c>
      <c r="O189" s="162">
        <v>0</v>
      </c>
      <c r="P189" s="162">
        <v>0</v>
      </c>
      <c r="Q189" s="162">
        <v>0</v>
      </c>
      <c r="R189" s="162">
        <v>0</v>
      </c>
      <c r="S189" s="162">
        <v>0</v>
      </c>
      <c r="T189" s="162">
        <v>0</v>
      </c>
      <c r="U189" s="162">
        <v>0</v>
      </c>
      <c r="V189" s="162">
        <v>0</v>
      </c>
      <c r="W189" s="162">
        <v>0</v>
      </c>
      <c r="X189" s="162">
        <v>133836777684575</v>
      </c>
      <c r="Y189" s="162">
        <v>41590433817723.5</v>
      </c>
      <c r="Z189" s="162">
        <v>49585525446439.203</v>
      </c>
    </row>
    <row r="190" spans="2:26" x14ac:dyDescent="0.25">
      <c r="B190" s="162" t="s">
        <v>19</v>
      </c>
      <c r="C190" s="162" t="s">
        <v>1027</v>
      </c>
      <c r="D190" s="162" t="s">
        <v>2031</v>
      </c>
      <c r="E190" s="162" t="s">
        <v>1873</v>
      </c>
      <c r="F190" s="162" t="s">
        <v>2032</v>
      </c>
      <c r="G190" s="162">
        <v>1</v>
      </c>
      <c r="H190" s="162">
        <v>1</v>
      </c>
      <c r="J190" s="162" t="s">
        <v>133</v>
      </c>
      <c r="K190" s="162" t="s">
        <v>133</v>
      </c>
      <c r="L190" s="162" t="s">
        <v>248</v>
      </c>
      <c r="M190" s="162">
        <v>0</v>
      </c>
      <c r="N190" s="162">
        <v>0</v>
      </c>
      <c r="O190" s="162">
        <v>0</v>
      </c>
      <c r="P190" s="162">
        <v>0</v>
      </c>
      <c r="Q190" s="162">
        <v>36770707477017.398</v>
      </c>
      <c r="R190" s="162">
        <v>0</v>
      </c>
      <c r="S190" s="162">
        <v>0</v>
      </c>
      <c r="T190" s="162">
        <v>0</v>
      </c>
      <c r="U190" s="162">
        <v>0</v>
      </c>
      <c r="V190" s="162">
        <v>0</v>
      </c>
      <c r="W190" s="162">
        <v>26072978763473.301</v>
      </c>
      <c r="X190" s="162">
        <v>0</v>
      </c>
      <c r="Y190" s="162">
        <v>0</v>
      </c>
      <c r="Z190" s="162">
        <v>0</v>
      </c>
    </row>
    <row r="191" spans="2:26" x14ac:dyDescent="0.25">
      <c r="B191" s="162" t="s">
        <v>19</v>
      </c>
      <c r="C191" s="162" t="s">
        <v>1027</v>
      </c>
      <c r="D191" s="162" t="s">
        <v>2031</v>
      </c>
      <c r="E191" s="162" t="s">
        <v>496</v>
      </c>
      <c r="F191" s="162" t="s">
        <v>2035</v>
      </c>
      <c r="G191" s="162">
        <v>5.4298053861345202E-2</v>
      </c>
      <c r="H191" s="162">
        <v>0.142835101295543</v>
      </c>
      <c r="J191" s="162" t="s">
        <v>133</v>
      </c>
      <c r="K191" s="162" t="s">
        <v>133</v>
      </c>
      <c r="L191" s="162" t="s">
        <v>2025</v>
      </c>
      <c r="M191" s="162">
        <v>0</v>
      </c>
      <c r="N191" s="162">
        <v>0</v>
      </c>
      <c r="O191" s="162">
        <v>0</v>
      </c>
      <c r="P191" s="162">
        <v>0</v>
      </c>
      <c r="Q191" s="162">
        <v>16176707477017.4</v>
      </c>
      <c r="R191" s="162">
        <v>0</v>
      </c>
      <c r="S191" s="162">
        <v>0</v>
      </c>
      <c r="T191" s="162">
        <v>0</v>
      </c>
      <c r="U191" s="162">
        <v>0</v>
      </c>
      <c r="V191" s="162">
        <v>0</v>
      </c>
      <c r="W191" s="162">
        <v>19525201800913.102</v>
      </c>
      <c r="X191" s="162">
        <v>0</v>
      </c>
      <c r="Y191" s="162">
        <v>0</v>
      </c>
      <c r="Z191" s="162">
        <v>0</v>
      </c>
    </row>
    <row r="192" spans="2:26" x14ac:dyDescent="0.25">
      <c r="B192" s="162" t="s">
        <v>19</v>
      </c>
      <c r="C192" s="162" t="s">
        <v>1027</v>
      </c>
      <c r="D192" s="162" t="s">
        <v>2031</v>
      </c>
      <c r="E192" s="162" t="s">
        <v>2033</v>
      </c>
      <c r="F192" s="162" t="s">
        <v>2035</v>
      </c>
      <c r="G192" s="162">
        <v>0.99999999998971201</v>
      </c>
      <c r="H192" s="162">
        <v>0.99999999999506395</v>
      </c>
      <c r="J192" s="162" t="s">
        <v>134</v>
      </c>
      <c r="K192" s="162" t="s">
        <v>134</v>
      </c>
      <c r="L192" s="162" t="s">
        <v>248</v>
      </c>
      <c r="M192" s="162">
        <v>0</v>
      </c>
      <c r="N192" s="162">
        <v>0</v>
      </c>
      <c r="O192" s="162">
        <v>0</v>
      </c>
      <c r="P192" s="162">
        <v>0</v>
      </c>
      <c r="Q192" s="162">
        <v>36770707477017.398</v>
      </c>
      <c r="R192" s="162">
        <v>9368206340170.0605</v>
      </c>
      <c r="S192" s="162">
        <v>999845066244.80896</v>
      </c>
      <c r="T192" s="162">
        <v>0</v>
      </c>
      <c r="U192" s="162">
        <v>688362473798.69495</v>
      </c>
      <c r="V192" s="162">
        <v>4756483071599.7598</v>
      </c>
      <c r="W192" s="162">
        <v>26072978763473.301</v>
      </c>
      <c r="X192" s="162">
        <v>32226868776664.398</v>
      </c>
      <c r="Y192" s="162">
        <v>16302605002966.1</v>
      </c>
      <c r="Z192" s="162">
        <v>3794720098872.8398</v>
      </c>
    </row>
    <row r="193" spans="2:26" x14ac:dyDescent="0.25">
      <c r="B193" s="162" t="s">
        <v>19</v>
      </c>
      <c r="C193" s="162" t="s">
        <v>1027</v>
      </c>
      <c r="D193" s="162" t="s">
        <v>2031</v>
      </c>
      <c r="E193" s="162" t="s">
        <v>504</v>
      </c>
      <c r="F193" s="162" t="s">
        <v>2035</v>
      </c>
      <c r="G193" s="162">
        <v>1</v>
      </c>
      <c r="H193" s="162">
        <v>1</v>
      </c>
      <c r="J193" s="162" t="s">
        <v>134</v>
      </c>
      <c r="K193" s="162" t="s">
        <v>134</v>
      </c>
      <c r="L193" s="162" t="s">
        <v>2025</v>
      </c>
      <c r="M193" s="162">
        <v>0</v>
      </c>
      <c r="N193" s="162">
        <v>0</v>
      </c>
      <c r="O193" s="162">
        <v>0</v>
      </c>
      <c r="P193" s="162">
        <v>0</v>
      </c>
      <c r="Q193" s="162">
        <v>0</v>
      </c>
      <c r="R193" s="162">
        <v>0</v>
      </c>
      <c r="S193" s="162">
        <v>0</v>
      </c>
      <c r="T193" s="162">
        <v>0</v>
      </c>
      <c r="U193" s="162">
        <v>0</v>
      </c>
      <c r="V193" s="162">
        <v>0</v>
      </c>
      <c r="W193" s="162">
        <v>0</v>
      </c>
      <c r="X193" s="162">
        <v>0</v>
      </c>
      <c r="Y193" s="162">
        <v>0</v>
      </c>
      <c r="Z193" s="162">
        <v>0</v>
      </c>
    </row>
    <row r="194" spans="2:26" x14ac:dyDescent="0.25">
      <c r="B194" s="162" t="s">
        <v>19</v>
      </c>
      <c r="C194" s="162" t="s">
        <v>1027</v>
      </c>
      <c r="D194" s="162" t="s">
        <v>2031</v>
      </c>
      <c r="E194" s="162" t="s">
        <v>2034</v>
      </c>
      <c r="F194" s="162" t="s">
        <v>2035</v>
      </c>
      <c r="G194" s="162">
        <v>0.76500765813719795</v>
      </c>
      <c r="H194" s="162">
        <v>0.84128530869954299</v>
      </c>
      <c r="J194" s="162" t="s">
        <v>137</v>
      </c>
      <c r="K194" s="162" t="s">
        <v>137</v>
      </c>
      <c r="L194" s="162" t="s">
        <v>248</v>
      </c>
      <c r="M194" s="162">
        <v>0</v>
      </c>
      <c r="N194" s="162">
        <v>0</v>
      </c>
      <c r="O194" s="162">
        <v>0</v>
      </c>
      <c r="P194" s="7">
        <v>2.0115000000000001E+21</v>
      </c>
      <c r="Q194" s="162">
        <v>36770707477017.398</v>
      </c>
      <c r="R194" s="162">
        <v>4148406815462.8599</v>
      </c>
      <c r="S194" s="162">
        <v>0</v>
      </c>
      <c r="T194" s="162">
        <v>0</v>
      </c>
      <c r="U194" s="162">
        <v>6076196826042.7197</v>
      </c>
      <c r="V194" s="162">
        <v>67299808129196.297</v>
      </c>
      <c r="W194" s="162">
        <v>26072978763473.301</v>
      </c>
      <c r="X194" s="162">
        <v>122641854278636</v>
      </c>
      <c r="Y194" s="162">
        <v>96116588758901.297</v>
      </c>
      <c r="Z194" s="162">
        <v>14778973245167.801</v>
      </c>
    </row>
    <row r="195" spans="2:26" x14ac:dyDescent="0.25">
      <c r="B195" s="162" t="s">
        <v>19</v>
      </c>
      <c r="C195" s="162" t="s">
        <v>1027</v>
      </c>
      <c r="D195" s="162" t="s">
        <v>2031</v>
      </c>
      <c r="E195" s="162" t="s">
        <v>1873</v>
      </c>
      <c r="F195" s="162" t="s">
        <v>2035</v>
      </c>
      <c r="G195" s="162">
        <v>1</v>
      </c>
      <c r="H195" s="162">
        <v>1</v>
      </c>
      <c r="J195" s="162" t="s">
        <v>137</v>
      </c>
      <c r="K195" s="162" t="s">
        <v>137</v>
      </c>
      <c r="L195" s="162" t="s">
        <v>2025</v>
      </c>
      <c r="M195" s="162">
        <v>0</v>
      </c>
      <c r="N195" s="162">
        <v>0</v>
      </c>
      <c r="O195" s="162">
        <v>0</v>
      </c>
      <c r="P195" s="7">
        <v>2.0115000000000001E+21</v>
      </c>
      <c r="Q195" s="162">
        <v>28402707477017.398</v>
      </c>
      <c r="R195" s="162">
        <v>681406815462.86902</v>
      </c>
      <c r="S195" s="162">
        <v>0</v>
      </c>
      <c r="T195" s="162">
        <v>0</v>
      </c>
      <c r="U195" s="162">
        <v>6076196826042.7197</v>
      </c>
      <c r="V195" s="162">
        <v>61977808129196.297</v>
      </c>
      <c r="W195" s="162">
        <v>23469696951718</v>
      </c>
      <c r="X195" s="162">
        <v>82944854278636.797</v>
      </c>
      <c r="Y195" s="162">
        <v>7142588758901.3096</v>
      </c>
      <c r="Z195" s="162">
        <v>12831973245167.801</v>
      </c>
    </row>
    <row r="196" spans="2:26" x14ac:dyDescent="0.25">
      <c r="B196" s="162" t="s">
        <v>19</v>
      </c>
      <c r="C196" s="162" t="s">
        <v>1027</v>
      </c>
      <c r="D196" s="162" t="s">
        <v>514</v>
      </c>
      <c r="E196" s="162" t="s">
        <v>496</v>
      </c>
      <c r="F196" s="162" t="s">
        <v>2036</v>
      </c>
      <c r="G196" s="162">
        <v>2.63558513825023E-3</v>
      </c>
      <c r="H196" s="162">
        <v>1.1988702472560001E-3</v>
      </c>
    </row>
    <row r="197" spans="2:26" x14ac:dyDescent="0.25">
      <c r="B197" s="162" t="s">
        <v>19</v>
      </c>
      <c r="C197" s="162" t="s">
        <v>1027</v>
      </c>
      <c r="D197" s="162" t="s">
        <v>514</v>
      </c>
      <c r="E197" s="162" t="s">
        <v>2033</v>
      </c>
      <c r="F197" s="162" t="s">
        <v>2036</v>
      </c>
      <c r="G197" s="162">
        <v>0.99969551407233004</v>
      </c>
      <c r="H197" s="162">
        <v>0.999116096076057</v>
      </c>
    </row>
    <row r="198" spans="2:26" x14ac:dyDescent="0.25">
      <c r="B198" s="162" t="s">
        <v>19</v>
      </c>
      <c r="C198" s="162" t="s">
        <v>1027</v>
      </c>
      <c r="D198" s="162" t="s">
        <v>514</v>
      </c>
      <c r="E198" s="162" t="s">
        <v>504</v>
      </c>
      <c r="F198" s="162" t="s">
        <v>2036</v>
      </c>
      <c r="G198" s="162">
        <v>1</v>
      </c>
      <c r="H198" s="162">
        <v>1</v>
      </c>
    </row>
    <row r="199" spans="2:26" x14ac:dyDescent="0.25">
      <c r="B199" s="162" t="s">
        <v>19</v>
      </c>
      <c r="C199" s="162" t="s">
        <v>1027</v>
      </c>
      <c r="D199" s="162" t="s">
        <v>514</v>
      </c>
      <c r="E199" s="162" t="s">
        <v>2034</v>
      </c>
      <c r="F199" s="162" t="s">
        <v>2036</v>
      </c>
      <c r="G199" s="162">
        <v>0.80428858930033398</v>
      </c>
      <c r="H199" s="162">
        <v>0.55385911645069996</v>
      </c>
    </row>
    <row r="200" spans="2:26" x14ac:dyDescent="0.25">
      <c r="B200" s="162" t="s">
        <v>19</v>
      </c>
      <c r="C200" s="162" t="s">
        <v>1027</v>
      </c>
      <c r="D200" s="162" t="s">
        <v>514</v>
      </c>
      <c r="E200" s="162" t="s">
        <v>1873</v>
      </c>
      <c r="F200" s="162" t="s">
        <v>2036</v>
      </c>
      <c r="G200" s="162">
        <v>0.86744159368999896</v>
      </c>
      <c r="H200" s="162">
        <v>0.95140448823170398</v>
      </c>
    </row>
    <row r="201" spans="2:26" x14ac:dyDescent="0.25">
      <c r="B201" s="162" t="s">
        <v>22</v>
      </c>
      <c r="C201" s="162" t="s">
        <v>1027</v>
      </c>
      <c r="D201" s="162" t="s">
        <v>2031</v>
      </c>
      <c r="E201" s="162" t="s">
        <v>496</v>
      </c>
      <c r="F201" s="162" t="s">
        <v>2032</v>
      </c>
      <c r="G201" s="162">
        <v>9.1070279622060504E-2</v>
      </c>
      <c r="H201" s="162">
        <v>7.7790638489451197E-2</v>
      </c>
    </row>
    <row r="202" spans="2:26" x14ac:dyDescent="0.25">
      <c r="B202" s="162" t="s">
        <v>22</v>
      </c>
      <c r="C202" s="162" t="s">
        <v>1027</v>
      </c>
      <c r="D202" s="162" t="s">
        <v>2031</v>
      </c>
      <c r="E202" s="162" t="s">
        <v>2033</v>
      </c>
      <c r="F202" s="162" t="s">
        <v>2032</v>
      </c>
      <c r="G202" s="162">
        <v>0.99983985307560796</v>
      </c>
      <c r="H202" s="162">
        <v>0.99972519418089101</v>
      </c>
    </row>
    <row r="203" spans="2:26" x14ac:dyDescent="0.25">
      <c r="B203" s="162" t="s">
        <v>22</v>
      </c>
      <c r="C203" s="162" t="s">
        <v>1027</v>
      </c>
      <c r="D203" s="162" t="s">
        <v>2031</v>
      </c>
      <c r="E203" s="162" t="s">
        <v>504</v>
      </c>
      <c r="F203" s="162" t="s">
        <v>2032</v>
      </c>
      <c r="G203" s="162">
        <v>1</v>
      </c>
      <c r="H203" s="162">
        <v>1</v>
      </c>
    </row>
    <row r="204" spans="2:26" x14ac:dyDescent="0.25">
      <c r="B204" s="162" t="s">
        <v>22</v>
      </c>
      <c r="C204" s="162" t="s">
        <v>1027</v>
      </c>
      <c r="D204" s="162" t="s">
        <v>2031</v>
      </c>
      <c r="E204" s="162" t="s">
        <v>2034</v>
      </c>
      <c r="F204" s="162" t="s">
        <v>2032</v>
      </c>
      <c r="G204" s="162">
        <v>0.73838163307904703</v>
      </c>
      <c r="H204" s="162">
        <v>0.65440441697433605</v>
      </c>
    </row>
    <row r="205" spans="2:26" x14ac:dyDescent="0.25">
      <c r="B205" s="162" t="s">
        <v>22</v>
      </c>
      <c r="C205" s="162" t="s">
        <v>1027</v>
      </c>
      <c r="D205" s="162" t="s">
        <v>2031</v>
      </c>
      <c r="E205" s="162" t="s">
        <v>1873</v>
      </c>
      <c r="F205" s="162" t="s">
        <v>2032</v>
      </c>
      <c r="G205" s="162">
        <v>1</v>
      </c>
      <c r="H205" s="162">
        <v>1</v>
      </c>
    </row>
    <row r="206" spans="2:26" x14ac:dyDescent="0.25">
      <c r="B206" s="162" t="s">
        <v>22</v>
      </c>
      <c r="C206" s="162" t="s">
        <v>1027</v>
      </c>
      <c r="D206" s="162" t="s">
        <v>2031</v>
      </c>
      <c r="E206" s="162" t="s">
        <v>496</v>
      </c>
      <c r="F206" s="162" t="s">
        <v>2035</v>
      </c>
      <c r="G206" s="162">
        <v>9.1070279622060504E-2</v>
      </c>
      <c r="H206" s="162">
        <v>7.7790638489451197E-2</v>
      </c>
    </row>
    <row r="207" spans="2:26" x14ac:dyDescent="0.25">
      <c r="B207" s="162" t="s">
        <v>22</v>
      </c>
      <c r="C207" s="162" t="s">
        <v>1027</v>
      </c>
      <c r="D207" s="162" t="s">
        <v>2031</v>
      </c>
      <c r="E207" s="162" t="s">
        <v>2033</v>
      </c>
      <c r="F207" s="162" t="s">
        <v>2035</v>
      </c>
      <c r="G207" s="162">
        <v>0.99983985307560796</v>
      </c>
      <c r="H207" s="162">
        <v>0.99972519418089101</v>
      </c>
    </row>
    <row r="208" spans="2:26" x14ac:dyDescent="0.25">
      <c r="B208" s="162" t="s">
        <v>22</v>
      </c>
      <c r="C208" s="162" t="s">
        <v>1027</v>
      </c>
      <c r="D208" s="162" t="s">
        <v>2031</v>
      </c>
      <c r="E208" s="162" t="s">
        <v>504</v>
      </c>
      <c r="F208" s="162" t="s">
        <v>2035</v>
      </c>
      <c r="G208" s="162">
        <v>1</v>
      </c>
      <c r="H208" s="162">
        <v>1</v>
      </c>
    </row>
    <row r="209" spans="2:8" x14ac:dyDescent="0.25">
      <c r="B209" s="162" t="s">
        <v>22</v>
      </c>
      <c r="C209" s="162" t="s">
        <v>1027</v>
      </c>
      <c r="D209" s="162" t="s">
        <v>2031</v>
      </c>
      <c r="E209" s="162" t="s">
        <v>2034</v>
      </c>
      <c r="F209" s="162" t="s">
        <v>2035</v>
      </c>
      <c r="G209" s="162">
        <v>0.73838163307904703</v>
      </c>
      <c r="H209" s="162">
        <v>0.65440441697433605</v>
      </c>
    </row>
    <row r="210" spans="2:8" x14ac:dyDescent="0.25">
      <c r="B210" s="162" t="s">
        <v>22</v>
      </c>
      <c r="C210" s="162" t="s">
        <v>1027</v>
      </c>
      <c r="D210" s="162" t="s">
        <v>2031</v>
      </c>
      <c r="E210" s="162" t="s">
        <v>1873</v>
      </c>
      <c r="F210" s="162" t="s">
        <v>2035</v>
      </c>
      <c r="G210" s="162">
        <v>1</v>
      </c>
      <c r="H210" s="162">
        <v>1</v>
      </c>
    </row>
    <row r="211" spans="2:8" x14ac:dyDescent="0.25">
      <c r="B211" s="162" t="s">
        <v>22</v>
      </c>
      <c r="C211" s="162" t="s">
        <v>1027</v>
      </c>
      <c r="D211" s="162" t="s">
        <v>514</v>
      </c>
      <c r="E211" s="162" t="s">
        <v>496</v>
      </c>
      <c r="F211" s="162" t="s">
        <v>2036</v>
      </c>
      <c r="G211" s="162">
        <v>9.33218667834536E-3</v>
      </c>
      <c r="H211" s="162">
        <v>7.8061928454367397E-3</v>
      </c>
    </row>
    <row r="212" spans="2:8" x14ac:dyDescent="0.25">
      <c r="B212" s="162" t="s">
        <v>22</v>
      </c>
      <c r="C212" s="162" t="s">
        <v>1027</v>
      </c>
      <c r="D212" s="162" t="s">
        <v>514</v>
      </c>
      <c r="E212" s="162" t="s">
        <v>2033</v>
      </c>
      <c r="F212" s="162" t="s">
        <v>2036</v>
      </c>
      <c r="G212" s="162">
        <v>0.99954035980156497</v>
      </c>
      <c r="H212" s="162">
        <v>0.99991088835709596</v>
      </c>
    </row>
    <row r="213" spans="2:8" x14ac:dyDescent="0.25">
      <c r="B213" s="162" t="s">
        <v>22</v>
      </c>
      <c r="C213" s="162" t="s">
        <v>1027</v>
      </c>
      <c r="D213" s="162" t="s">
        <v>514</v>
      </c>
      <c r="E213" s="162" t="s">
        <v>504</v>
      </c>
      <c r="F213" s="162" t="s">
        <v>2036</v>
      </c>
      <c r="G213" s="162">
        <v>1</v>
      </c>
      <c r="H213" s="162">
        <v>1</v>
      </c>
    </row>
    <row r="214" spans="2:8" x14ac:dyDescent="0.25">
      <c r="B214" s="162" t="s">
        <v>22</v>
      </c>
      <c r="C214" s="162" t="s">
        <v>1027</v>
      </c>
      <c r="D214" s="162" t="s">
        <v>514</v>
      </c>
      <c r="E214" s="162" t="s">
        <v>2034</v>
      </c>
      <c r="F214" s="162" t="s">
        <v>2036</v>
      </c>
      <c r="G214" s="162">
        <v>0.51469297692439198</v>
      </c>
      <c r="H214" s="162">
        <v>0.30594943668147101</v>
      </c>
    </row>
    <row r="215" spans="2:8" x14ac:dyDescent="0.25">
      <c r="B215" s="162" t="s">
        <v>22</v>
      </c>
      <c r="C215" s="162" t="s">
        <v>1027</v>
      </c>
      <c r="D215" s="162" t="s">
        <v>514</v>
      </c>
      <c r="E215" s="162" t="s">
        <v>1873</v>
      </c>
      <c r="F215" s="162" t="s">
        <v>2036</v>
      </c>
      <c r="G215" s="162">
        <v>0.75541724217295902</v>
      </c>
      <c r="H215" s="162">
        <v>0.91139490285524605</v>
      </c>
    </row>
    <row r="216" spans="2:8" x14ac:dyDescent="0.25">
      <c r="B216" s="162" t="s">
        <v>25</v>
      </c>
      <c r="C216" s="162" t="s">
        <v>1027</v>
      </c>
      <c r="D216" s="162" t="s">
        <v>2031</v>
      </c>
      <c r="E216" s="162" t="s">
        <v>496</v>
      </c>
      <c r="F216" s="162" t="s">
        <v>2032</v>
      </c>
      <c r="G216" s="162">
        <v>1.42872607794768E-2</v>
      </c>
      <c r="H216" s="162">
        <v>1.6896862873626899E-2</v>
      </c>
    </row>
    <row r="217" spans="2:8" x14ac:dyDescent="0.25">
      <c r="B217" s="162" t="s">
        <v>25</v>
      </c>
      <c r="C217" s="162" t="s">
        <v>1027</v>
      </c>
      <c r="D217" s="162" t="s">
        <v>2031</v>
      </c>
      <c r="E217" s="162" t="s">
        <v>2033</v>
      </c>
      <c r="F217" s="162" t="s">
        <v>2032</v>
      </c>
      <c r="G217" s="162">
        <v>0.99897636385958399</v>
      </c>
      <c r="H217" s="162">
        <v>0.99860234327216102</v>
      </c>
    </row>
    <row r="218" spans="2:8" x14ac:dyDescent="0.25">
      <c r="B218" s="162" t="s">
        <v>25</v>
      </c>
      <c r="C218" s="162" t="s">
        <v>1027</v>
      </c>
      <c r="D218" s="162" t="s">
        <v>2031</v>
      </c>
      <c r="E218" s="162" t="s">
        <v>504</v>
      </c>
      <c r="F218" s="162" t="s">
        <v>2032</v>
      </c>
      <c r="G218" s="162">
        <v>1</v>
      </c>
      <c r="H218" s="162">
        <v>1</v>
      </c>
    </row>
    <row r="219" spans="2:8" x14ac:dyDescent="0.25">
      <c r="B219" s="162" t="s">
        <v>25</v>
      </c>
      <c r="C219" s="162" t="s">
        <v>1027</v>
      </c>
      <c r="D219" s="162" t="s">
        <v>2031</v>
      </c>
      <c r="E219" s="162" t="s">
        <v>2034</v>
      </c>
      <c r="F219" s="162" t="s">
        <v>2032</v>
      </c>
      <c r="G219" s="162">
        <v>0.31541971127989499</v>
      </c>
      <c r="H219" s="162">
        <v>0.27846575435682402</v>
      </c>
    </row>
    <row r="220" spans="2:8" x14ac:dyDescent="0.25">
      <c r="B220" s="162" t="s">
        <v>25</v>
      </c>
      <c r="C220" s="162" t="s">
        <v>1027</v>
      </c>
      <c r="D220" s="162" t="s">
        <v>2031</v>
      </c>
      <c r="E220" s="162" t="s">
        <v>1873</v>
      </c>
      <c r="F220" s="162" t="s">
        <v>2032</v>
      </c>
      <c r="G220" s="162">
        <v>1</v>
      </c>
      <c r="H220" s="162">
        <v>1</v>
      </c>
    </row>
    <row r="221" spans="2:8" x14ac:dyDescent="0.25">
      <c r="B221" s="162" t="s">
        <v>25</v>
      </c>
      <c r="C221" s="162" t="s">
        <v>1027</v>
      </c>
      <c r="D221" s="162" t="s">
        <v>2031</v>
      </c>
      <c r="E221" s="162" t="s">
        <v>496</v>
      </c>
      <c r="F221" s="162" t="s">
        <v>2035</v>
      </c>
      <c r="G221" s="162">
        <v>1.42872607794768E-2</v>
      </c>
      <c r="H221" s="162">
        <v>1.6896862873626899E-2</v>
      </c>
    </row>
    <row r="222" spans="2:8" x14ac:dyDescent="0.25">
      <c r="B222" s="162" t="s">
        <v>25</v>
      </c>
      <c r="C222" s="162" t="s">
        <v>1027</v>
      </c>
      <c r="D222" s="162" t="s">
        <v>2031</v>
      </c>
      <c r="E222" s="162" t="s">
        <v>2033</v>
      </c>
      <c r="F222" s="162" t="s">
        <v>2035</v>
      </c>
      <c r="G222" s="162">
        <v>0.99897636385958399</v>
      </c>
      <c r="H222" s="162">
        <v>0.99860234327216102</v>
      </c>
    </row>
    <row r="223" spans="2:8" x14ac:dyDescent="0.25">
      <c r="B223" s="162" t="s">
        <v>25</v>
      </c>
      <c r="C223" s="162" t="s">
        <v>1027</v>
      </c>
      <c r="D223" s="162" t="s">
        <v>2031</v>
      </c>
      <c r="E223" s="162" t="s">
        <v>504</v>
      </c>
      <c r="F223" s="162" t="s">
        <v>2035</v>
      </c>
      <c r="G223" s="162">
        <v>1</v>
      </c>
      <c r="H223" s="162">
        <v>1</v>
      </c>
    </row>
    <row r="224" spans="2:8" x14ac:dyDescent="0.25">
      <c r="B224" s="162" t="s">
        <v>25</v>
      </c>
      <c r="C224" s="162" t="s">
        <v>1027</v>
      </c>
      <c r="D224" s="162" t="s">
        <v>2031</v>
      </c>
      <c r="E224" s="162" t="s">
        <v>2034</v>
      </c>
      <c r="F224" s="162" t="s">
        <v>2035</v>
      </c>
      <c r="G224" s="162">
        <v>0.31541971127989499</v>
      </c>
      <c r="H224" s="162">
        <v>0.27846575435682402</v>
      </c>
    </row>
    <row r="225" spans="2:8" x14ac:dyDescent="0.25">
      <c r="B225" s="162" t="s">
        <v>25</v>
      </c>
      <c r="C225" s="162" t="s">
        <v>1027</v>
      </c>
      <c r="D225" s="162" t="s">
        <v>2031</v>
      </c>
      <c r="E225" s="162" t="s">
        <v>1873</v>
      </c>
      <c r="F225" s="162" t="s">
        <v>2035</v>
      </c>
      <c r="G225" s="162">
        <v>1</v>
      </c>
      <c r="H225" s="162">
        <v>1</v>
      </c>
    </row>
    <row r="226" spans="2:8" x14ac:dyDescent="0.25">
      <c r="B226" s="162" t="s">
        <v>25</v>
      </c>
      <c r="C226" s="162" t="s">
        <v>1027</v>
      </c>
      <c r="D226" s="162" t="s">
        <v>514</v>
      </c>
      <c r="E226" s="162" t="s">
        <v>496</v>
      </c>
      <c r="F226" s="162" t="s">
        <v>2036</v>
      </c>
      <c r="G226" s="162">
        <v>2.95572015477686E-3</v>
      </c>
      <c r="H226" s="162">
        <v>2.2812584087877098E-3</v>
      </c>
    </row>
    <row r="227" spans="2:8" x14ac:dyDescent="0.25">
      <c r="B227" s="162" t="s">
        <v>25</v>
      </c>
      <c r="C227" s="162" t="s">
        <v>1027</v>
      </c>
      <c r="D227" s="162" t="s">
        <v>514</v>
      </c>
      <c r="E227" s="162" t="s">
        <v>2033</v>
      </c>
      <c r="F227" s="162" t="s">
        <v>2036</v>
      </c>
      <c r="G227" s="162">
        <v>0.99532602650133795</v>
      </c>
      <c r="H227" s="162">
        <v>0.99833888447312003</v>
      </c>
    </row>
    <row r="228" spans="2:8" x14ac:dyDescent="0.25">
      <c r="B228" s="162" t="s">
        <v>25</v>
      </c>
      <c r="C228" s="162" t="s">
        <v>1027</v>
      </c>
      <c r="D228" s="162" t="s">
        <v>514</v>
      </c>
      <c r="E228" s="162" t="s">
        <v>504</v>
      </c>
      <c r="F228" s="162" t="s">
        <v>2036</v>
      </c>
      <c r="G228" s="162">
        <v>1</v>
      </c>
      <c r="H228" s="162">
        <v>1</v>
      </c>
    </row>
    <row r="229" spans="2:8" x14ac:dyDescent="0.25">
      <c r="B229" s="162" t="s">
        <v>25</v>
      </c>
      <c r="C229" s="162" t="s">
        <v>1027</v>
      </c>
      <c r="D229" s="162" t="s">
        <v>514</v>
      </c>
      <c r="E229" s="162" t="s">
        <v>2034</v>
      </c>
      <c r="F229" s="162" t="s">
        <v>2036</v>
      </c>
      <c r="G229" s="162">
        <v>0.27504129818081802</v>
      </c>
      <c r="H229" s="162">
        <v>0.163449098410272</v>
      </c>
    </row>
    <row r="230" spans="2:8" x14ac:dyDescent="0.25">
      <c r="B230" s="162" t="s">
        <v>25</v>
      </c>
      <c r="C230" s="162" t="s">
        <v>1027</v>
      </c>
      <c r="D230" s="162" t="s">
        <v>514</v>
      </c>
      <c r="E230" s="162" t="s">
        <v>1873</v>
      </c>
      <c r="F230" s="162" t="s">
        <v>2036</v>
      </c>
      <c r="G230" s="162">
        <v>0.51621990074156299</v>
      </c>
      <c r="H230" s="162">
        <v>0.78257081852510102</v>
      </c>
    </row>
    <row r="231" spans="2:8" x14ac:dyDescent="0.25">
      <c r="B231" s="162" t="s">
        <v>28</v>
      </c>
      <c r="C231" s="162" t="s">
        <v>1027</v>
      </c>
      <c r="D231" s="162" t="s">
        <v>2031</v>
      </c>
      <c r="E231" s="162" t="s">
        <v>496</v>
      </c>
      <c r="F231" s="162" t="s">
        <v>2032</v>
      </c>
      <c r="G231" s="162">
        <v>5.4131096088364097E-2</v>
      </c>
      <c r="H231" s="162">
        <v>4.9646710216036997E-2</v>
      </c>
    </row>
    <row r="232" spans="2:8" x14ac:dyDescent="0.25">
      <c r="B232" s="162" t="s">
        <v>28</v>
      </c>
      <c r="C232" s="162" t="s">
        <v>1027</v>
      </c>
      <c r="D232" s="162" t="s">
        <v>2031</v>
      </c>
      <c r="E232" s="162" t="s">
        <v>2033</v>
      </c>
      <c r="F232" s="162" t="s">
        <v>2032</v>
      </c>
      <c r="G232" s="162">
        <v>0.99972836134471399</v>
      </c>
      <c r="H232" s="162">
        <v>0.99955632296561003</v>
      </c>
    </row>
    <row r="233" spans="2:8" x14ac:dyDescent="0.25">
      <c r="B233" s="162" t="s">
        <v>28</v>
      </c>
      <c r="C233" s="162" t="s">
        <v>1027</v>
      </c>
      <c r="D233" s="162" t="s">
        <v>2031</v>
      </c>
      <c r="E233" s="162" t="s">
        <v>504</v>
      </c>
      <c r="F233" s="162" t="s">
        <v>2032</v>
      </c>
      <c r="G233" s="162">
        <v>1</v>
      </c>
      <c r="H233" s="162">
        <v>1</v>
      </c>
    </row>
    <row r="234" spans="2:8" x14ac:dyDescent="0.25">
      <c r="B234" s="162" t="s">
        <v>28</v>
      </c>
      <c r="C234" s="162" t="s">
        <v>1027</v>
      </c>
      <c r="D234" s="162" t="s">
        <v>2031</v>
      </c>
      <c r="E234" s="162" t="s">
        <v>2034</v>
      </c>
      <c r="F234" s="162" t="s">
        <v>2032</v>
      </c>
      <c r="G234" s="162">
        <v>0.62811345838070998</v>
      </c>
      <c r="H234" s="162">
        <v>0.54264304584017098</v>
      </c>
    </row>
    <row r="235" spans="2:8" x14ac:dyDescent="0.25">
      <c r="B235" s="162" t="s">
        <v>28</v>
      </c>
      <c r="C235" s="162" t="s">
        <v>1027</v>
      </c>
      <c r="D235" s="162" t="s">
        <v>2031</v>
      </c>
      <c r="E235" s="162" t="s">
        <v>1873</v>
      </c>
      <c r="F235" s="162" t="s">
        <v>2032</v>
      </c>
      <c r="G235" s="162">
        <v>1</v>
      </c>
      <c r="H235" s="162">
        <v>1</v>
      </c>
    </row>
    <row r="236" spans="2:8" x14ac:dyDescent="0.25">
      <c r="B236" s="162" t="s">
        <v>28</v>
      </c>
      <c r="C236" s="162" t="s">
        <v>1027</v>
      </c>
      <c r="D236" s="162" t="s">
        <v>2031</v>
      </c>
      <c r="E236" s="162" t="s">
        <v>496</v>
      </c>
      <c r="F236" s="162" t="s">
        <v>2035</v>
      </c>
      <c r="G236" s="162">
        <v>5.4131096088364097E-2</v>
      </c>
      <c r="H236" s="162">
        <v>4.9646710216036997E-2</v>
      </c>
    </row>
    <row r="237" spans="2:8" x14ac:dyDescent="0.25">
      <c r="B237" s="162" t="s">
        <v>28</v>
      </c>
      <c r="C237" s="162" t="s">
        <v>1027</v>
      </c>
      <c r="D237" s="162" t="s">
        <v>2031</v>
      </c>
      <c r="E237" s="162" t="s">
        <v>2033</v>
      </c>
      <c r="F237" s="162" t="s">
        <v>2035</v>
      </c>
      <c r="G237" s="162">
        <v>0.99972836134471399</v>
      </c>
      <c r="H237" s="162">
        <v>0.99955632296561003</v>
      </c>
    </row>
    <row r="238" spans="2:8" x14ac:dyDescent="0.25">
      <c r="B238" s="162" t="s">
        <v>28</v>
      </c>
      <c r="C238" s="162" t="s">
        <v>1027</v>
      </c>
      <c r="D238" s="162" t="s">
        <v>2031</v>
      </c>
      <c r="E238" s="162" t="s">
        <v>504</v>
      </c>
      <c r="F238" s="162" t="s">
        <v>2035</v>
      </c>
      <c r="G238" s="162">
        <v>1</v>
      </c>
      <c r="H238" s="162">
        <v>1</v>
      </c>
    </row>
    <row r="239" spans="2:8" x14ac:dyDescent="0.25">
      <c r="B239" s="162" t="s">
        <v>28</v>
      </c>
      <c r="C239" s="162" t="s">
        <v>1027</v>
      </c>
      <c r="D239" s="162" t="s">
        <v>2031</v>
      </c>
      <c r="E239" s="162" t="s">
        <v>2034</v>
      </c>
      <c r="F239" s="162" t="s">
        <v>2035</v>
      </c>
      <c r="G239" s="162">
        <v>0.62811345838070998</v>
      </c>
      <c r="H239" s="162">
        <v>0.54264304584017098</v>
      </c>
    </row>
    <row r="240" spans="2:8" x14ac:dyDescent="0.25">
      <c r="B240" s="162" t="s">
        <v>28</v>
      </c>
      <c r="C240" s="162" t="s">
        <v>1027</v>
      </c>
      <c r="D240" s="162" t="s">
        <v>2031</v>
      </c>
      <c r="E240" s="162" t="s">
        <v>1873</v>
      </c>
      <c r="F240" s="162" t="s">
        <v>2035</v>
      </c>
      <c r="G240" s="162">
        <v>1</v>
      </c>
      <c r="H240" s="162">
        <v>1</v>
      </c>
    </row>
    <row r="241" spans="2:8" x14ac:dyDescent="0.25">
      <c r="B241" s="162" t="s">
        <v>28</v>
      </c>
      <c r="C241" s="162" t="s">
        <v>1027</v>
      </c>
      <c r="D241" s="162" t="s">
        <v>514</v>
      </c>
      <c r="E241" s="162" t="s">
        <v>496</v>
      </c>
      <c r="F241" s="162" t="s">
        <v>2036</v>
      </c>
      <c r="G241" s="162">
        <v>6.4152815489895397E-3</v>
      </c>
      <c r="H241" s="162">
        <v>5.1420779382121001E-3</v>
      </c>
    </row>
    <row r="242" spans="2:8" x14ac:dyDescent="0.25">
      <c r="B242" s="162" t="s">
        <v>28</v>
      </c>
      <c r="C242" s="162" t="s">
        <v>1027</v>
      </c>
      <c r="D242" s="162" t="s">
        <v>514</v>
      </c>
      <c r="E242" s="162" t="s">
        <v>2033</v>
      </c>
      <c r="F242" s="162" t="s">
        <v>2036</v>
      </c>
      <c r="G242" s="162">
        <v>0.99882644111241303</v>
      </c>
      <c r="H242" s="162">
        <v>0.99964411206829196</v>
      </c>
    </row>
    <row r="243" spans="2:8" x14ac:dyDescent="0.25">
      <c r="B243" s="162" t="s">
        <v>28</v>
      </c>
      <c r="C243" s="162" t="s">
        <v>1027</v>
      </c>
      <c r="D243" s="162" t="s">
        <v>514</v>
      </c>
      <c r="E243" s="162" t="s">
        <v>504</v>
      </c>
      <c r="F243" s="162" t="s">
        <v>2036</v>
      </c>
      <c r="G243" s="162">
        <v>1</v>
      </c>
      <c r="H243" s="162">
        <v>1</v>
      </c>
    </row>
    <row r="244" spans="2:8" x14ac:dyDescent="0.25">
      <c r="B244" s="162" t="s">
        <v>28</v>
      </c>
      <c r="C244" s="162" t="s">
        <v>1027</v>
      </c>
      <c r="D244" s="162" t="s">
        <v>514</v>
      </c>
      <c r="E244" s="162" t="s">
        <v>2034</v>
      </c>
      <c r="F244" s="162" t="s">
        <v>2036</v>
      </c>
      <c r="G244" s="162">
        <v>0.42841441724707702</v>
      </c>
      <c r="H244" s="162">
        <v>0.25064198421749301</v>
      </c>
    </row>
    <row r="245" spans="2:8" x14ac:dyDescent="0.25">
      <c r="B245" s="162" t="s">
        <v>28</v>
      </c>
      <c r="C245" s="162" t="s">
        <v>1027</v>
      </c>
      <c r="D245" s="162" t="s">
        <v>514</v>
      </c>
      <c r="E245" s="162" t="s">
        <v>1873</v>
      </c>
      <c r="F245" s="162" t="s">
        <v>2036</v>
      </c>
      <c r="G245" s="162">
        <v>0.68411479303539702</v>
      </c>
      <c r="H245" s="162">
        <v>0.87841437775288</v>
      </c>
    </row>
    <row r="246" spans="2:8" x14ac:dyDescent="0.25">
      <c r="B246" s="162" t="s">
        <v>30</v>
      </c>
      <c r="C246" s="162" t="s">
        <v>1027</v>
      </c>
      <c r="D246" s="162" t="s">
        <v>2031</v>
      </c>
      <c r="E246" s="162" t="s">
        <v>496</v>
      </c>
      <c r="F246" s="162" t="s">
        <v>2032</v>
      </c>
      <c r="G246" s="162">
        <v>1.8785734190099001E-2</v>
      </c>
      <c r="H246" s="162">
        <v>3.4909776946514398E-2</v>
      </c>
    </row>
    <row r="247" spans="2:8" x14ac:dyDescent="0.25">
      <c r="B247" s="162" t="s">
        <v>30</v>
      </c>
      <c r="C247" s="162" t="s">
        <v>1027</v>
      </c>
      <c r="D247" s="162" t="s">
        <v>2031</v>
      </c>
      <c r="E247" s="162" t="s">
        <v>2033</v>
      </c>
      <c r="F247" s="162" t="s">
        <v>2032</v>
      </c>
      <c r="G247" s="162">
        <v>0.99994150394830195</v>
      </c>
      <c r="H247" s="162">
        <v>0.99995840843016204</v>
      </c>
    </row>
    <row r="248" spans="2:8" x14ac:dyDescent="0.25">
      <c r="B248" s="162" t="s">
        <v>30</v>
      </c>
      <c r="C248" s="162" t="s">
        <v>1027</v>
      </c>
      <c r="D248" s="162" t="s">
        <v>2031</v>
      </c>
      <c r="E248" s="162" t="s">
        <v>504</v>
      </c>
      <c r="F248" s="162" t="s">
        <v>2032</v>
      </c>
      <c r="G248" s="162">
        <v>1</v>
      </c>
      <c r="H248" s="162">
        <v>1</v>
      </c>
    </row>
    <row r="249" spans="2:8" x14ac:dyDescent="0.25">
      <c r="B249" s="162" t="s">
        <v>30</v>
      </c>
      <c r="C249" s="162" t="s">
        <v>1027</v>
      </c>
      <c r="D249" s="162" t="s">
        <v>2031</v>
      </c>
      <c r="E249" s="162" t="s">
        <v>2034</v>
      </c>
      <c r="F249" s="162" t="s">
        <v>2032</v>
      </c>
      <c r="G249" s="162">
        <v>0.15817719372893899</v>
      </c>
      <c r="H249" s="162">
        <v>0.217702273123732</v>
      </c>
    </row>
    <row r="250" spans="2:8" x14ac:dyDescent="0.25">
      <c r="B250" s="162" t="s">
        <v>30</v>
      </c>
      <c r="C250" s="162" t="s">
        <v>1027</v>
      </c>
      <c r="D250" s="162" t="s">
        <v>2031</v>
      </c>
      <c r="E250" s="162" t="s">
        <v>1873</v>
      </c>
      <c r="F250" s="162" t="s">
        <v>2032</v>
      </c>
      <c r="G250" s="162">
        <v>1</v>
      </c>
      <c r="H250" s="162">
        <v>1</v>
      </c>
    </row>
    <row r="251" spans="2:8" x14ac:dyDescent="0.25">
      <c r="B251" s="162" t="s">
        <v>30</v>
      </c>
      <c r="C251" s="162" t="s">
        <v>1027</v>
      </c>
      <c r="D251" s="162" t="s">
        <v>2031</v>
      </c>
      <c r="E251" s="162" t="s">
        <v>496</v>
      </c>
      <c r="F251" s="162" t="s">
        <v>2035</v>
      </c>
      <c r="G251" s="162">
        <v>1.8785734190099001E-2</v>
      </c>
      <c r="H251" s="162">
        <v>3.4909776946514398E-2</v>
      </c>
    </row>
    <row r="252" spans="2:8" x14ac:dyDescent="0.25">
      <c r="B252" s="162" t="s">
        <v>30</v>
      </c>
      <c r="C252" s="162" t="s">
        <v>1027</v>
      </c>
      <c r="D252" s="162" t="s">
        <v>2031</v>
      </c>
      <c r="E252" s="162" t="s">
        <v>2033</v>
      </c>
      <c r="F252" s="162" t="s">
        <v>2035</v>
      </c>
      <c r="G252" s="162">
        <v>0.99994150394830195</v>
      </c>
      <c r="H252" s="162">
        <v>0.99995840843016204</v>
      </c>
    </row>
    <row r="253" spans="2:8" x14ac:dyDescent="0.25">
      <c r="B253" s="162" t="s">
        <v>30</v>
      </c>
      <c r="C253" s="162" t="s">
        <v>1027</v>
      </c>
      <c r="D253" s="162" t="s">
        <v>2031</v>
      </c>
      <c r="E253" s="162" t="s">
        <v>504</v>
      </c>
      <c r="F253" s="162" t="s">
        <v>2035</v>
      </c>
      <c r="G253" s="162">
        <v>1</v>
      </c>
      <c r="H253" s="162">
        <v>1</v>
      </c>
    </row>
    <row r="254" spans="2:8" x14ac:dyDescent="0.25">
      <c r="B254" s="162" t="s">
        <v>30</v>
      </c>
      <c r="C254" s="162" t="s">
        <v>1027</v>
      </c>
      <c r="D254" s="162" t="s">
        <v>2031</v>
      </c>
      <c r="E254" s="162" t="s">
        <v>2034</v>
      </c>
      <c r="F254" s="162" t="s">
        <v>2035</v>
      </c>
      <c r="G254" s="162">
        <v>0.15817719372893899</v>
      </c>
      <c r="H254" s="162">
        <v>0.217702273123732</v>
      </c>
    </row>
    <row r="255" spans="2:8" x14ac:dyDescent="0.25">
      <c r="B255" s="162" t="s">
        <v>30</v>
      </c>
      <c r="C255" s="162" t="s">
        <v>1027</v>
      </c>
      <c r="D255" s="162" t="s">
        <v>2031</v>
      </c>
      <c r="E255" s="162" t="s">
        <v>1873</v>
      </c>
      <c r="F255" s="162" t="s">
        <v>2035</v>
      </c>
      <c r="G255" s="162">
        <v>1</v>
      </c>
      <c r="H255" s="162">
        <v>1</v>
      </c>
    </row>
    <row r="256" spans="2:8" x14ac:dyDescent="0.25">
      <c r="B256" s="162" t="s">
        <v>30</v>
      </c>
      <c r="C256" s="162" t="s">
        <v>1027</v>
      </c>
      <c r="D256" s="162" t="s">
        <v>514</v>
      </c>
      <c r="E256" s="162" t="s">
        <v>496</v>
      </c>
      <c r="F256" s="162" t="s">
        <v>2036</v>
      </c>
      <c r="G256" s="162">
        <v>5.5692989418690698E-4</v>
      </c>
      <c r="H256" s="162">
        <v>5.1758463899959203E-4</v>
      </c>
    </row>
    <row r="257" spans="2:8" x14ac:dyDescent="0.25">
      <c r="B257" s="162" t="s">
        <v>30</v>
      </c>
      <c r="C257" s="162" t="s">
        <v>1027</v>
      </c>
      <c r="D257" s="162" t="s">
        <v>514</v>
      </c>
      <c r="E257" s="162" t="s">
        <v>2033</v>
      </c>
      <c r="F257" s="162" t="s">
        <v>2036</v>
      </c>
      <c r="G257" s="162">
        <v>0.99764375115778303</v>
      </c>
      <c r="H257" s="162">
        <v>0.99768725965199001</v>
      </c>
    </row>
    <row r="258" spans="2:8" x14ac:dyDescent="0.25">
      <c r="B258" s="162" t="s">
        <v>30</v>
      </c>
      <c r="C258" s="162" t="s">
        <v>1027</v>
      </c>
      <c r="D258" s="162" t="s">
        <v>514</v>
      </c>
      <c r="E258" s="162" t="s">
        <v>504</v>
      </c>
      <c r="F258" s="162" t="s">
        <v>2036</v>
      </c>
      <c r="G258" s="162">
        <v>1</v>
      </c>
      <c r="H258" s="162">
        <v>1</v>
      </c>
    </row>
    <row r="259" spans="2:8" x14ac:dyDescent="0.25">
      <c r="B259" s="162" t="s">
        <v>30</v>
      </c>
      <c r="C259" s="162" t="s">
        <v>1027</v>
      </c>
      <c r="D259" s="162" t="s">
        <v>514</v>
      </c>
      <c r="E259" s="162" t="s">
        <v>2034</v>
      </c>
      <c r="F259" s="162" t="s">
        <v>2036</v>
      </c>
      <c r="G259" s="162">
        <v>0.154359149912599</v>
      </c>
      <c r="H259" s="162">
        <v>0.10597932065148399</v>
      </c>
    </row>
    <row r="260" spans="2:8" x14ac:dyDescent="0.25">
      <c r="B260" s="162" t="s">
        <v>30</v>
      </c>
      <c r="C260" s="162" t="s">
        <v>1027</v>
      </c>
      <c r="D260" s="162" t="s">
        <v>514</v>
      </c>
      <c r="E260" s="162" t="s">
        <v>1873</v>
      </c>
      <c r="F260" s="162" t="s">
        <v>2036</v>
      </c>
      <c r="G260" s="162">
        <v>0.49510382086729698</v>
      </c>
      <c r="H260" s="162">
        <v>0.76491347902760998</v>
      </c>
    </row>
    <row r="261" spans="2:8" x14ac:dyDescent="0.25">
      <c r="B261" s="162" t="s">
        <v>33</v>
      </c>
      <c r="C261" s="162" t="s">
        <v>1027</v>
      </c>
      <c r="D261" s="162" t="s">
        <v>2031</v>
      </c>
      <c r="E261" s="162" t="s">
        <v>496</v>
      </c>
      <c r="F261" s="162" t="s">
        <v>2032</v>
      </c>
      <c r="G261" s="162">
        <v>7.8341475607513394E-2</v>
      </c>
      <c r="H261" s="162">
        <v>0.119249110020856</v>
      </c>
    </row>
    <row r="262" spans="2:8" x14ac:dyDescent="0.25">
      <c r="B262" s="162" t="s">
        <v>33</v>
      </c>
      <c r="C262" s="162" t="s">
        <v>1027</v>
      </c>
      <c r="D262" s="162" t="s">
        <v>2031</v>
      </c>
      <c r="E262" s="162" t="s">
        <v>2033</v>
      </c>
      <c r="F262" s="162" t="s">
        <v>2032</v>
      </c>
      <c r="G262" s="162">
        <v>0.99995405791914405</v>
      </c>
      <c r="H262" s="162">
        <v>0.99994155472080604</v>
      </c>
    </row>
    <row r="263" spans="2:8" x14ac:dyDescent="0.25">
      <c r="B263" s="162" t="s">
        <v>33</v>
      </c>
      <c r="C263" s="162" t="s">
        <v>1027</v>
      </c>
      <c r="D263" s="162" t="s">
        <v>2031</v>
      </c>
      <c r="E263" s="162" t="s">
        <v>504</v>
      </c>
      <c r="F263" s="162" t="s">
        <v>2032</v>
      </c>
      <c r="G263" s="162">
        <v>1</v>
      </c>
      <c r="H263" s="162">
        <v>1</v>
      </c>
    </row>
    <row r="264" spans="2:8" x14ac:dyDescent="0.25">
      <c r="B264" s="162" t="s">
        <v>33</v>
      </c>
      <c r="C264" s="162" t="s">
        <v>1027</v>
      </c>
      <c r="D264" s="162" t="s">
        <v>2031</v>
      </c>
      <c r="E264" s="162" t="s">
        <v>2034</v>
      </c>
      <c r="F264" s="162" t="s">
        <v>2032</v>
      </c>
      <c r="G264" s="162">
        <v>0.740758054153973</v>
      </c>
      <c r="H264" s="162">
        <v>0.77372657180910998</v>
      </c>
    </row>
    <row r="265" spans="2:8" x14ac:dyDescent="0.25">
      <c r="B265" s="162" t="s">
        <v>33</v>
      </c>
      <c r="C265" s="162" t="s">
        <v>1027</v>
      </c>
      <c r="D265" s="162" t="s">
        <v>2031</v>
      </c>
      <c r="E265" s="162" t="s">
        <v>1873</v>
      </c>
      <c r="F265" s="162" t="s">
        <v>2032</v>
      </c>
      <c r="G265" s="162">
        <v>1</v>
      </c>
      <c r="H265" s="162">
        <v>1</v>
      </c>
    </row>
    <row r="266" spans="2:8" x14ac:dyDescent="0.25">
      <c r="B266" s="162" t="s">
        <v>33</v>
      </c>
      <c r="C266" s="162" t="s">
        <v>1027</v>
      </c>
      <c r="D266" s="162" t="s">
        <v>2031</v>
      </c>
      <c r="E266" s="162" t="s">
        <v>496</v>
      </c>
      <c r="F266" s="162" t="s">
        <v>2035</v>
      </c>
      <c r="G266" s="162">
        <v>7.8341475607513394E-2</v>
      </c>
      <c r="H266" s="162">
        <v>0.119249110020856</v>
      </c>
    </row>
    <row r="267" spans="2:8" x14ac:dyDescent="0.25">
      <c r="B267" s="162" t="s">
        <v>33</v>
      </c>
      <c r="C267" s="162" t="s">
        <v>1027</v>
      </c>
      <c r="D267" s="162" t="s">
        <v>2031</v>
      </c>
      <c r="E267" s="162" t="s">
        <v>2033</v>
      </c>
      <c r="F267" s="162" t="s">
        <v>2035</v>
      </c>
      <c r="G267" s="162">
        <v>0.99995405791914405</v>
      </c>
      <c r="H267" s="162">
        <v>0.99994155472080604</v>
      </c>
    </row>
    <row r="268" spans="2:8" x14ac:dyDescent="0.25">
      <c r="B268" s="162" t="s">
        <v>33</v>
      </c>
      <c r="C268" s="162" t="s">
        <v>1027</v>
      </c>
      <c r="D268" s="162" t="s">
        <v>2031</v>
      </c>
      <c r="E268" s="162" t="s">
        <v>504</v>
      </c>
      <c r="F268" s="162" t="s">
        <v>2035</v>
      </c>
      <c r="G268" s="162">
        <v>1</v>
      </c>
      <c r="H268" s="162">
        <v>1</v>
      </c>
    </row>
    <row r="269" spans="2:8" x14ac:dyDescent="0.25">
      <c r="B269" s="162" t="s">
        <v>33</v>
      </c>
      <c r="C269" s="162" t="s">
        <v>1027</v>
      </c>
      <c r="D269" s="162" t="s">
        <v>2031</v>
      </c>
      <c r="E269" s="162" t="s">
        <v>2034</v>
      </c>
      <c r="F269" s="162" t="s">
        <v>2035</v>
      </c>
      <c r="G269" s="162">
        <v>0.740758054153973</v>
      </c>
      <c r="H269" s="162">
        <v>0.77372657180910998</v>
      </c>
    </row>
    <row r="270" spans="2:8" x14ac:dyDescent="0.25">
      <c r="B270" s="162" t="s">
        <v>33</v>
      </c>
      <c r="C270" s="162" t="s">
        <v>1027</v>
      </c>
      <c r="D270" s="162" t="s">
        <v>2031</v>
      </c>
      <c r="E270" s="162" t="s">
        <v>1873</v>
      </c>
      <c r="F270" s="162" t="s">
        <v>2035</v>
      </c>
      <c r="G270" s="162">
        <v>1</v>
      </c>
      <c r="H270" s="162">
        <v>1</v>
      </c>
    </row>
    <row r="271" spans="2:8" x14ac:dyDescent="0.25">
      <c r="B271" s="162" t="s">
        <v>33</v>
      </c>
      <c r="C271" s="162" t="s">
        <v>1027</v>
      </c>
      <c r="D271" s="162" t="s">
        <v>514</v>
      </c>
      <c r="E271" s="162" t="s">
        <v>496</v>
      </c>
      <c r="F271" s="162" t="s">
        <v>2036</v>
      </c>
      <c r="G271" s="162">
        <v>7.6039536883200304E-3</v>
      </c>
      <c r="H271" s="162">
        <v>5.8206087444847704E-3</v>
      </c>
    </row>
    <row r="272" spans="2:8" x14ac:dyDescent="0.25">
      <c r="B272" s="162" t="s">
        <v>33</v>
      </c>
      <c r="C272" s="162" t="s">
        <v>1027</v>
      </c>
      <c r="D272" s="162" t="s">
        <v>514</v>
      </c>
      <c r="E272" s="162" t="s">
        <v>2033</v>
      </c>
      <c r="F272" s="162" t="s">
        <v>2036</v>
      </c>
      <c r="G272" s="162">
        <v>0.99999465895849504</v>
      </c>
      <c r="H272" s="162">
        <v>0.99999798007479901</v>
      </c>
    </row>
    <row r="273" spans="2:8" x14ac:dyDescent="0.25">
      <c r="B273" s="162" t="s">
        <v>33</v>
      </c>
      <c r="C273" s="162" t="s">
        <v>1027</v>
      </c>
      <c r="D273" s="162" t="s">
        <v>514</v>
      </c>
      <c r="E273" s="162" t="s">
        <v>504</v>
      </c>
      <c r="F273" s="162" t="s">
        <v>2036</v>
      </c>
      <c r="G273" s="162">
        <v>1</v>
      </c>
      <c r="H273" s="162">
        <v>1</v>
      </c>
    </row>
    <row r="274" spans="2:8" x14ac:dyDescent="0.25">
      <c r="B274" s="162" t="s">
        <v>33</v>
      </c>
      <c r="C274" s="162" t="s">
        <v>1027</v>
      </c>
      <c r="D274" s="162" t="s">
        <v>514</v>
      </c>
      <c r="E274" s="162" t="s">
        <v>2034</v>
      </c>
      <c r="F274" s="162" t="s">
        <v>2036</v>
      </c>
      <c r="G274" s="162">
        <v>0.54733982159327998</v>
      </c>
      <c r="H274" s="162">
        <v>0.36275747233972</v>
      </c>
    </row>
    <row r="275" spans="2:8" x14ac:dyDescent="0.25">
      <c r="B275" s="162" t="s">
        <v>33</v>
      </c>
      <c r="C275" s="162" t="s">
        <v>1027</v>
      </c>
      <c r="D275" s="162" t="s">
        <v>514</v>
      </c>
      <c r="E275" s="162" t="s">
        <v>1873</v>
      </c>
      <c r="F275" s="162" t="s">
        <v>2036</v>
      </c>
      <c r="G275" s="162">
        <v>0.75525812875926901</v>
      </c>
      <c r="H275" s="162">
        <v>0.86883851344673302</v>
      </c>
    </row>
    <row r="276" spans="2:8" x14ac:dyDescent="0.25">
      <c r="B276" s="162" t="s">
        <v>36</v>
      </c>
      <c r="C276" s="162" t="s">
        <v>1027</v>
      </c>
      <c r="D276" s="162" t="s">
        <v>2031</v>
      </c>
      <c r="E276" s="162" t="s">
        <v>496</v>
      </c>
      <c r="F276" s="162" t="s">
        <v>2032</v>
      </c>
      <c r="G276" s="162">
        <v>7.1723756108245204E-2</v>
      </c>
      <c r="H276" s="162">
        <v>8.6477636128984403E-2</v>
      </c>
    </row>
    <row r="277" spans="2:8" x14ac:dyDescent="0.25">
      <c r="B277" s="162" t="s">
        <v>36</v>
      </c>
      <c r="C277" s="162" t="s">
        <v>1027</v>
      </c>
      <c r="D277" s="162" t="s">
        <v>2031</v>
      </c>
      <c r="E277" s="162" t="s">
        <v>2033</v>
      </c>
      <c r="F277" s="162" t="s">
        <v>2032</v>
      </c>
      <c r="G277" s="162">
        <v>0.99999986366762805</v>
      </c>
      <c r="H277" s="162">
        <v>0.99999983096737499</v>
      </c>
    </row>
    <row r="278" spans="2:8" x14ac:dyDescent="0.25">
      <c r="B278" s="162" t="s">
        <v>36</v>
      </c>
      <c r="C278" s="162" t="s">
        <v>1027</v>
      </c>
      <c r="D278" s="162" t="s">
        <v>2031</v>
      </c>
      <c r="E278" s="162" t="s">
        <v>504</v>
      </c>
      <c r="F278" s="162" t="s">
        <v>2032</v>
      </c>
      <c r="G278" s="162">
        <v>1</v>
      </c>
      <c r="H278" s="162">
        <v>1</v>
      </c>
    </row>
    <row r="279" spans="2:8" x14ac:dyDescent="0.25">
      <c r="B279" s="162" t="s">
        <v>36</v>
      </c>
      <c r="C279" s="162" t="s">
        <v>1027</v>
      </c>
      <c r="D279" s="162" t="s">
        <v>2031</v>
      </c>
      <c r="E279" s="162" t="s">
        <v>2034</v>
      </c>
      <c r="F279" s="162" t="s">
        <v>2032</v>
      </c>
      <c r="G279" s="162">
        <v>0.763057311643626</v>
      </c>
      <c r="H279" s="162">
        <v>0.69059433466658104</v>
      </c>
    </row>
    <row r="280" spans="2:8" x14ac:dyDescent="0.25">
      <c r="B280" s="162" t="s">
        <v>36</v>
      </c>
      <c r="C280" s="162" t="s">
        <v>1027</v>
      </c>
      <c r="D280" s="162" t="s">
        <v>2031</v>
      </c>
      <c r="E280" s="162" t="s">
        <v>1873</v>
      </c>
      <c r="F280" s="162" t="s">
        <v>2032</v>
      </c>
      <c r="G280" s="162">
        <v>1</v>
      </c>
      <c r="H280" s="162">
        <v>1</v>
      </c>
    </row>
    <row r="281" spans="2:8" x14ac:dyDescent="0.25">
      <c r="B281" s="162" t="s">
        <v>36</v>
      </c>
      <c r="C281" s="162" t="s">
        <v>1027</v>
      </c>
      <c r="D281" s="162" t="s">
        <v>2031</v>
      </c>
      <c r="E281" s="162" t="s">
        <v>496</v>
      </c>
      <c r="F281" s="162" t="s">
        <v>2035</v>
      </c>
      <c r="G281" s="162">
        <v>7.1723756108245093E-2</v>
      </c>
      <c r="H281" s="162">
        <v>8.64776361289845E-2</v>
      </c>
    </row>
    <row r="282" spans="2:8" x14ac:dyDescent="0.25">
      <c r="B282" s="162" t="s">
        <v>36</v>
      </c>
      <c r="C282" s="162" t="s">
        <v>1027</v>
      </c>
      <c r="D282" s="162" t="s">
        <v>2031</v>
      </c>
      <c r="E282" s="162" t="s">
        <v>2033</v>
      </c>
      <c r="F282" s="162" t="s">
        <v>2035</v>
      </c>
      <c r="G282" s="162">
        <v>0.99999986366762805</v>
      </c>
      <c r="H282" s="162">
        <v>0.99999983096737499</v>
      </c>
    </row>
    <row r="283" spans="2:8" x14ac:dyDescent="0.25">
      <c r="B283" s="162" t="s">
        <v>36</v>
      </c>
      <c r="C283" s="162" t="s">
        <v>1027</v>
      </c>
      <c r="D283" s="162" t="s">
        <v>2031</v>
      </c>
      <c r="E283" s="162" t="s">
        <v>504</v>
      </c>
      <c r="F283" s="162" t="s">
        <v>2035</v>
      </c>
      <c r="G283" s="162">
        <v>1</v>
      </c>
      <c r="H283" s="162">
        <v>1</v>
      </c>
    </row>
    <row r="284" spans="2:8" x14ac:dyDescent="0.25">
      <c r="B284" s="162" t="s">
        <v>36</v>
      </c>
      <c r="C284" s="162" t="s">
        <v>1027</v>
      </c>
      <c r="D284" s="162" t="s">
        <v>2031</v>
      </c>
      <c r="E284" s="162" t="s">
        <v>2034</v>
      </c>
      <c r="F284" s="162" t="s">
        <v>2035</v>
      </c>
      <c r="G284" s="162">
        <v>0.763057311643626</v>
      </c>
      <c r="H284" s="162">
        <v>0.69059433466658104</v>
      </c>
    </row>
    <row r="285" spans="2:8" x14ac:dyDescent="0.25">
      <c r="B285" s="162" t="s">
        <v>36</v>
      </c>
      <c r="C285" s="162" t="s">
        <v>1027</v>
      </c>
      <c r="D285" s="162" t="s">
        <v>2031</v>
      </c>
      <c r="E285" s="162" t="s">
        <v>1873</v>
      </c>
      <c r="F285" s="162" t="s">
        <v>2035</v>
      </c>
      <c r="G285" s="162">
        <v>1</v>
      </c>
      <c r="H285" s="162">
        <v>1</v>
      </c>
    </row>
    <row r="286" spans="2:8" x14ac:dyDescent="0.25">
      <c r="B286" s="162" t="s">
        <v>36</v>
      </c>
      <c r="C286" s="162" t="s">
        <v>1027</v>
      </c>
      <c r="D286" s="162" t="s">
        <v>514</v>
      </c>
      <c r="E286" s="162" t="s">
        <v>496</v>
      </c>
      <c r="F286" s="162" t="s">
        <v>2036</v>
      </c>
      <c r="G286" s="162">
        <v>4.4160172488300299E-3</v>
      </c>
      <c r="H286" s="162">
        <v>3.9433124489493604E-3</v>
      </c>
    </row>
    <row r="287" spans="2:8" x14ac:dyDescent="0.25">
      <c r="B287" s="162" t="s">
        <v>36</v>
      </c>
      <c r="C287" s="162" t="s">
        <v>1027</v>
      </c>
      <c r="D287" s="162" t="s">
        <v>514</v>
      </c>
      <c r="E287" s="162" t="s">
        <v>2033</v>
      </c>
      <c r="F287" s="162" t="s">
        <v>2036</v>
      </c>
      <c r="G287" s="162">
        <v>0.99995425975580299</v>
      </c>
      <c r="H287" s="162">
        <v>0.99973660734782699</v>
      </c>
    </row>
    <row r="288" spans="2:8" x14ac:dyDescent="0.25">
      <c r="B288" s="162" t="s">
        <v>36</v>
      </c>
      <c r="C288" s="162" t="s">
        <v>1027</v>
      </c>
      <c r="D288" s="162" t="s">
        <v>514</v>
      </c>
      <c r="E288" s="162" t="s">
        <v>504</v>
      </c>
      <c r="F288" s="162" t="s">
        <v>2036</v>
      </c>
      <c r="G288" s="162">
        <v>1</v>
      </c>
      <c r="H288" s="162">
        <v>1</v>
      </c>
    </row>
    <row r="289" spans="2:8" x14ac:dyDescent="0.25">
      <c r="B289" s="162" t="s">
        <v>36</v>
      </c>
      <c r="C289" s="162" t="s">
        <v>1027</v>
      </c>
      <c r="D289" s="162" t="s">
        <v>514</v>
      </c>
      <c r="E289" s="162" t="s">
        <v>2034</v>
      </c>
      <c r="F289" s="162" t="s">
        <v>2036</v>
      </c>
      <c r="G289" s="162">
        <v>0.59678784007474694</v>
      </c>
      <c r="H289" s="162">
        <v>0.36261895321209497</v>
      </c>
    </row>
    <row r="290" spans="2:8" x14ac:dyDescent="0.25">
      <c r="B290" s="162" t="s">
        <v>36</v>
      </c>
      <c r="C290" s="162" t="s">
        <v>1027</v>
      </c>
      <c r="D290" s="162" t="s">
        <v>514</v>
      </c>
      <c r="E290" s="162" t="s">
        <v>1873</v>
      </c>
      <c r="F290" s="162" t="s">
        <v>2036</v>
      </c>
      <c r="G290" s="162">
        <v>0.80111417478012104</v>
      </c>
      <c r="H290" s="162">
        <v>0.86396910234625701</v>
      </c>
    </row>
    <row r="291" spans="2:8" x14ac:dyDescent="0.25">
      <c r="B291" s="162" t="s">
        <v>39</v>
      </c>
      <c r="C291" s="162" t="s">
        <v>1027</v>
      </c>
      <c r="D291" s="162" t="s">
        <v>2031</v>
      </c>
      <c r="E291" s="162" t="s">
        <v>496</v>
      </c>
      <c r="F291" s="162" t="s">
        <v>2032</v>
      </c>
      <c r="G291" s="162">
        <v>6.9409621066694793E-2</v>
      </c>
      <c r="H291" s="162">
        <v>8.3948152957738498E-2</v>
      </c>
    </row>
    <row r="292" spans="2:8" x14ac:dyDescent="0.25">
      <c r="B292" s="162" t="s">
        <v>39</v>
      </c>
      <c r="C292" s="162" t="s">
        <v>1027</v>
      </c>
      <c r="D292" s="162" t="s">
        <v>2031</v>
      </c>
      <c r="E292" s="162" t="s">
        <v>2033</v>
      </c>
      <c r="F292" s="162" t="s">
        <v>2032</v>
      </c>
      <c r="G292" s="162">
        <v>0.99999984600539504</v>
      </c>
      <c r="H292" s="162">
        <v>0.99999980950345302</v>
      </c>
    </row>
    <row r="293" spans="2:8" x14ac:dyDescent="0.25">
      <c r="B293" s="162" t="s">
        <v>39</v>
      </c>
      <c r="C293" s="162" t="s">
        <v>1027</v>
      </c>
      <c r="D293" s="162" t="s">
        <v>2031</v>
      </c>
      <c r="E293" s="162" t="s">
        <v>504</v>
      </c>
      <c r="F293" s="162" t="s">
        <v>2032</v>
      </c>
      <c r="G293" s="162">
        <v>1</v>
      </c>
      <c r="H293" s="162">
        <v>1</v>
      </c>
    </row>
    <row r="294" spans="2:8" x14ac:dyDescent="0.25">
      <c r="B294" s="162" t="s">
        <v>39</v>
      </c>
      <c r="C294" s="162" t="s">
        <v>1027</v>
      </c>
      <c r="D294" s="162" t="s">
        <v>2031</v>
      </c>
      <c r="E294" s="162" t="s">
        <v>2034</v>
      </c>
      <c r="F294" s="162" t="s">
        <v>2032</v>
      </c>
      <c r="G294" s="162">
        <v>0.74023121488836396</v>
      </c>
      <c r="H294" s="162">
        <v>0.66457564610955899</v>
      </c>
    </row>
    <row r="295" spans="2:8" x14ac:dyDescent="0.25">
      <c r="B295" s="162" t="s">
        <v>39</v>
      </c>
      <c r="C295" s="162" t="s">
        <v>1027</v>
      </c>
      <c r="D295" s="162" t="s">
        <v>2031</v>
      </c>
      <c r="E295" s="162" t="s">
        <v>1873</v>
      </c>
      <c r="F295" s="162" t="s">
        <v>2032</v>
      </c>
      <c r="G295" s="162">
        <v>1</v>
      </c>
      <c r="H295" s="162">
        <v>1</v>
      </c>
    </row>
    <row r="296" spans="2:8" x14ac:dyDescent="0.25">
      <c r="B296" s="162" t="s">
        <v>39</v>
      </c>
      <c r="C296" s="162" t="s">
        <v>1027</v>
      </c>
      <c r="D296" s="162" t="s">
        <v>2031</v>
      </c>
      <c r="E296" s="162" t="s">
        <v>496</v>
      </c>
      <c r="F296" s="162" t="s">
        <v>2035</v>
      </c>
      <c r="G296" s="162">
        <v>6.9409621066694793E-2</v>
      </c>
      <c r="H296" s="162">
        <v>8.3948152957738498E-2</v>
      </c>
    </row>
    <row r="297" spans="2:8" x14ac:dyDescent="0.25">
      <c r="B297" s="162" t="s">
        <v>39</v>
      </c>
      <c r="C297" s="162" t="s">
        <v>1027</v>
      </c>
      <c r="D297" s="162" t="s">
        <v>2031</v>
      </c>
      <c r="E297" s="162" t="s">
        <v>2033</v>
      </c>
      <c r="F297" s="162" t="s">
        <v>2035</v>
      </c>
      <c r="G297" s="162">
        <v>0.99999984600539504</v>
      </c>
      <c r="H297" s="162">
        <v>0.99999980950345302</v>
      </c>
    </row>
    <row r="298" spans="2:8" x14ac:dyDescent="0.25">
      <c r="B298" s="162" t="s">
        <v>39</v>
      </c>
      <c r="C298" s="162" t="s">
        <v>1027</v>
      </c>
      <c r="D298" s="162" t="s">
        <v>2031</v>
      </c>
      <c r="E298" s="162" t="s">
        <v>504</v>
      </c>
      <c r="F298" s="162" t="s">
        <v>2035</v>
      </c>
      <c r="G298" s="162">
        <v>1</v>
      </c>
      <c r="H298" s="162">
        <v>1</v>
      </c>
    </row>
    <row r="299" spans="2:8" x14ac:dyDescent="0.25">
      <c r="B299" s="162" t="s">
        <v>39</v>
      </c>
      <c r="C299" s="162" t="s">
        <v>1027</v>
      </c>
      <c r="D299" s="162" t="s">
        <v>2031</v>
      </c>
      <c r="E299" s="162" t="s">
        <v>2034</v>
      </c>
      <c r="F299" s="162" t="s">
        <v>2035</v>
      </c>
      <c r="G299" s="162">
        <v>0.74023121488836396</v>
      </c>
      <c r="H299" s="162">
        <v>0.66457564610955899</v>
      </c>
    </row>
    <row r="300" spans="2:8" x14ac:dyDescent="0.25">
      <c r="B300" s="162" t="s">
        <v>39</v>
      </c>
      <c r="C300" s="162" t="s">
        <v>1027</v>
      </c>
      <c r="D300" s="162" t="s">
        <v>2031</v>
      </c>
      <c r="E300" s="162" t="s">
        <v>1873</v>
      </c>
      <c r="F300" s="162" t="s">
        <v>2035</v>
      </c>
      <c r="G300" s="162">
        <v>1</v>
      </c>
      <c r="H300" s="162">
        <v>1</v>
      </c>
    </row>
    <row r="301" spans="2:8" x14ac:dyDescent="0.25">
      <c r="B301" s="162" t="s">
        <v>39</v>
      </c>
      <c r="C301" s="162" t="s">
        <v>1027</v>
      </c>
      <c r="D301" s="162" t="s">
        <v>514</v>
      </c>
      <c r="E301" s="162" t="s">
        <v>496</v>
      </c>
      <c r="F301" s="162" t="s">
        <v>2036</v>
      </c>
      <c r="G301" s="162">
        <v>4.0641530696028704E-3</v>
      </c>
      <c r="H301" s="162">
        <v>3.8439395785001399E-3</v>
      </c>
    </row>
    <row r="302" spans="2:8" x14ac:dyDescent="0.25">
      <c r="B302" s="162" t="s">
        <v>39</v>
      </c>
      <c r="C302" s="162" t="s">
        <v>1027</v>
      </c>
      <c r="D302" s="162" t="s">
        <v>514</v>
      </c>
      <c r="E302" s="162" t="s">
        <v>2033</v>
      </c>
      <c r="F302" s="162" t="s">
        <v>2036</v>
      </c>
      <c r="G302" s="162">
        <v>0.99994613426095003</v>
      </c>
      <c r="H302" s="162">
        <v>0.99968726039684297</v>
      </c>
    </row>
    <row r="303" spans="2:8" x14ac:dyDescent="0.25">
      <c r="B303" s="162" t="s">
        <v>39</v>
      </c>
      <c r="C303" s="162" t="s">
        <v>1027</v>
      </c>
      <c r="D303" s="162" t="s">
        <v>514</v>
      </c>
      <c r="E303" s="162" t="s">
        <v>504</v>
      </c>
      <c r="F303" s="162" t="s">
        <v>2036</v>
      </c>
      <c r="G303" s="162">
        <v>1</v>
      </c>
      <c r="H303" s="162">
        <v>1</v>
      </c>
    </row>
    <row r="304" spans="2:8" x14ac:dyDescent="0.25">
      <c r="B304" s="162" t="s">
        <v>39</v>
      </c>
      <c r="C304" s="162" t="s">
        <v>1027</v>
      </c>
      <c r="D304" s="162" t="s">
        <v>514</v>
      </c>
      <c r="E304" s="162" t="s">
        <v>2034</v>
      </c>
      <c r="F304" s="162" t="s">
        <v>2036</v>
      </c>
      <c r="G304" s="162">
        <v>0.57123740013469704</v>
      </c>
      <c r="H304" s="162">
        <v>0.33912817910606002</v>
      </c>
    </row>
    <row r="305" spans="2:8" x14ac:dyDescent="0.25">
      <c r="B305" s="162" t="s">
        <v>39</v>
      </c>
      <c r="C305" s="162" t="s">
        <v>1027</v>
      </c>
      <c r="D305" s="162" t="s">
        <v>514</v>
      </c>
      <c r="E305" s="162" t="s">
        <v>1873</v>
      </c>
      <c r="F305" s="162" t="s">
        <v>2036</v>
      </c>
      <c r="G305" s="162">
        <v>0.79092035971047403</v>
      </c>
      <c r="H305" s="162">
        <v>0.86165639482472201</v>
      </c>
    </row>
    <row r="306" spans="2:8" x14ac:dyDescent="0.25">
      <c r="B306" s="162" t="s">
        <v>41</v>
      </c>
      <c r="C306" s="162" t="s">
        <v>1027</v>
      </c>
      <c r="D306" s="162" t="s">
        <v>2031</v>
      </c>
      <c r="E306" s="162" t="s">
        <v>496</v>
      </c>
      <c r="F306" s="162" t="s">
        <v>2032</v>
      </c>
      <c r="G306" s="162">
        <v>6.5466617132141594E-2</v>
      </c>
      <c r="H306" s="162">
        <v>8.2393114919560001E-2</v>
      </c>
    </row>
    <row r="307" spans="2:8" x14ac:dyDescent="0.25">
      <c r="B307" s="162" t="s">
        <v>41</v>
      </c>
      <c r="C307" s="162" t="s">
        <v>1027</v>
      </c>
      <c r="D307" s="162" t="s">
        <v>2031</v>
      </c>
      <c r="E307" s="162" t="s">
        <v>2033</v>
      </c>
      <c r="F307" s="162" t="s">
        <v>2032</v>
      </c>
      <c r="G307" s="162">
        <v>0.99998338419092403</v>
      </c>
      <c r="H307" s="162">
        <v>0.999971971247264</v>
      </c>
    </row>
    <row r="308" spans="2:8" x14ac:dyDescent="0.25">
      <c r="B308" s="162" t="s">
        <v>41</v>
      </c>
      <c r="C308" s="162" t="s">
        <v>1027</v>
      </c>
      <c r="D308" s="162" t="s">
        <v>2031</v>
      </c>
      <c r="E308" s="162" t="s">
        <v>504</v>
      </c>
      <c r="F308" s="162" t="s">
        <v>2032</v>
      </c>
      <c r="G308" s="162">
        <v>1</v>
      </c>
      <c r="H308" s="162">
        <v>1</v>
      </c>
    </row>
    <row r="309" spans="2:8" x14ac:dyDescent="0.25">
      <c r="B309" s="162" t="s">
        <v>41</v>
      </c>
      <c r="C309" s="162" t="s">
        <v>1027</v>
      </c>
      <c r="D309" s="162" t="s">
        <v>2031</v>
      </c>
      <c r="E309" s="162" t="s">
        <v>2034</v>
      </c>
      <c r="F309" s="162" t="s">
        <v>2032</v>
      </c>
      <c r="G309" s="162">
        <v>0.73450763000050001</v>
      </c>
      <c r="H309" s="162">
        <v>0.65691380819495704</v>
      </c>
    </row>
    <row r="310" spans="2:8" x14ac:dyDescent="0.25">
      <c r="B310" s="162" t="s">
        <v>41</v>
      </c>
      <c r="C310" s="162" t="s">
        <v>1027</v>
      </c>
      <c r="D310" s="162" t="s">
        <v>2031</v>
      </c>
      <c r="E310" s="162" t="s">
        <v>1873</v>
      </c>
      <c r="F310" s="162" t="s">
        <v>2032</v>
      </c>
      <c r="G310" s="162">
        <v>1</v>
      </c>
      <c r="H310" s="162">
        <v>1</v>
      </c>
    </row>
    <row r="311" spans="2:8" x14ac:dyDescent="0.25">
      <c r="B311" s="162" t="s">
        <v>41</v>
      </c>
      <c r="C311" s="162" t="s">
        <v>1027</v>
      </c>
      <c r="D311" s="162" t="s">
        <v>2031</v>
      </c>
      <c r="E311" s="162" t="s">
        <v>496</v>
      </c>
      <c r="F311" s="162" t="s">
        <v>2035</v>
      </c>
      <c r="G311" s="162">
        <v>6.5466617132141594E-2</v>
      </c>
      <c r="H311" s="162">
        <v>8.2393114919560001E-2</v>
      </c>
    </row>
    <row r="312" spans="2:8" x14ac:dyDescent="0.25">
      <c r="B312" s="162" t="s">
        <v>41</v>
      </c>
      <c r="C312" s="162" t="s">
        <v>1027</v>
      </c>
      <c r="D312" s="162" t="s">
        <v>2031</v>
      </c>
      <c r="E312" s="162" t="s">
        <v>2033</v>
      </c>
      <c r="F312" s="162" t="s">
        <v>2035</v>
      </c>
      <c r="G312" s="162">
        <v>0.99998338419092403</v>
      </c>
      <c r="H312" s="162">
        <v>0.999971971247264</v>
      </c>
    </row>
    <row r="313" spans="2:8" x14ac:dyDescent="0.25">
      <c r="B313" s="162" t="s">
        <v>41</v>
      </c>
      <c r="C313" s="162" t="s">
        <v>1027</v>
      </c>
      <c r="D313" s="162" t="s">
        <v>2031</v>
      </c>
      <c r="E313" s="162" t="s">
        <v>504</v>
      </c>
      <c r="F313" s="162" t="s">
        <v>2035</v>
      </c>
      <c r="G313" s="162">
        <v>1</v>
      </c>
      <c r="H313" s="162">
        <v>1</v>
      </c>
    </row>
    <row r="314" spans="2:8" x14ac:dyDescent="0.25">
      <c r="B314" s="162" t="s">
        <v>41</v>
      </c>
      <c r="C314" s="162" t="s">
        <v>1027</v>
      </c>
      <c r="D314" s="162" t="s">
        <v>2031</v>
      </c>
      <c r="E314" s="162" t="s">
        <v>2034</v>
      </c>
      <c r="F314" s="162" t="s">
        <v>2035</v>
      </c>
      <c r="G314" s="162">
        <v>0.73450763000050001</v>
      </c>
      <c r="H314" s="162">
        <v>0.65691380819495704</v>
      </c>
    </row>
    <row r="315" spans="2:8" x14ac:dyDescent="0.25">
      <c r="B315" s="162" t="s">
        <v>41</v>
      </c>
      <c r="C315" s="162" t="s">
        <v>1027</v>
      </c>
      <c r="D315" s="162" t="s">
        <v>2031</v>
      </c>
      <c r="E315" s="162" t="s">
        <v>1873</v>
      </c>
      <c r="F315" s="162" t="s">
        <v>2035</v>
      </c>
      <c r="G315" s="162">
        <v>1</v>
      </c>
      <c r="H315" s="162">
        <v>1</v>
      </c>
    </row>
    <row r="316" spans="2:8" x14ac:dyDescent="0.25">
      <c r="B316" s="162" t="s">
        <v>41</v>
      </c>
      <c r="C316" s="162" t="s">
        <v>1027</v>
      </c>
      <c r="D316" s="162" t="s">
        <v>514</v>
      </c>
      <c r="E316" s="162" t="s">
        <v>496</v>
      </c>
      <c r="F316" s="162" t="s">
        <v>2036</v>
      </c>
      <c r="G316" s="162">
        <v>8.4632068005549201E-3</v>
      </c>
      <c r="H316" s="162">
        <v>5.1513044756648398E-3</v>
      </c>
    </row>
    <row r="317" spans="2:8" x14ac:dyDescent="0.25">
      <c r="B317" s="162" t="s">
        <v>41</v>
      </c>
      <c r="C317" s="162" t="s">
        <v>1027</v>
      </c>
      <c r="D317" s="162" t="s">
        <v>514</v>
      </c>
      <c r="E317" s="162" t="s">
        <v>2033</v>
      </c>
      <c r="F317" s="162" t="s">
        <v>2036</v>
      </c>
      <c r="G317" s="162">
        <v>0.99999070613331498</v>
      </c>
      <c r="H317" s="162">
        <v>0.99999412140694199</v>
      </c>
    </row>
    <row r="318" spans="2:8" x14ac:dyDescent="0.25">
      <c r="B318" s="162" t="s">
        <v>41</v>
      </c>
      <c r="C318" s="162" t="s">
        <v>1027</v>
      </c>
      <c r="D318" s="162" t="s">
        <v>514</v>
      </c>
      <c r="E318" s="162" t="s">
        <v>504</v>
      </c>
      <c r="F318" s="162" t="s">
        <v>2036</v>
      </c>
      <c r="G318" s="162">
        <v>1</v>
      </c>
      <c r="H318" s="162">
        <v>1</v>
      </c>
    </row>
    <row r="319" spans="2:8" x14ac:dyDescent="0.25">
      <c r="B319" s="162" t="s">
        <v>41</v>
      </c>
      <c r="C319" s="162" t="s">
        <v>1027</v>
      </c>
      <c r="D319" s="162" t="s">
        <v>514</v>
      </c>
      <c r="E319" s="162" t="s">
        <v>2034</v>
      </c>
      <c r="F319" s="162" t="s">
        <v>2036</v>
      </c>
      <c r="G319" s="162">
        <v>0.69615100168335897</v>
      </c>
      <c r="H319" s="162">
        <v>0.45240079266912903</v>
      </c>
    </row>
    <row r="320" spans="2:8" x14ac:dyDescent="0.25">
      <c r="B320" s="162" t="s">
        <v>41</v>
      </c>
      <c r="C320" s="162" t="s">
        <v>1027</v>
      </c>
      <c r="D320" s="162" t="s">
        <v>514</v>
      </c>
      <c r="E320" s="162" t="s">
        <v>1873</v>
      </c>
      <c r="F320" s="162" t="s">
        <v>2036</v>
      </c>
      <c r="G320" s="162">
        <v>0.81561489651365204</v>
      </c>
      <c r="H320" s="162">
        <v>0.92644001560604095</v>
      </c>
    </row>
    <row r="321" spans="2:8" x14ac:dyDescent="0.25">
      <c r="B321" s="162" t="s">
        <v>44</v>
      </c>
      <c r="C321" s="162" t="s">
        <v>1027</v>
      </c>
      <c r="D321" s="162" t="s">
        <v>2031</v>
      </c>
      <c r="E321" s="162" t="s">
        <v>496</v>
      </c>
      <c r="F321" s="162" t="s">
        <v>2032</v>
      </c>
      <c r="G321" s="162">
        <v>5.0813581953815599E-2</v>
      </c>
      <c r="H321" s="162">
        <v>6.5142294070512405E-2</v>
      </c>
    </row>
    <row r="322" spans="2:8" x14ac:dyDescent="0.25">
      <c r="B322" s="162" t="s">
        <v>44</v>
      </c>
      <c r="C322" s="162" t="s">
        <v>1027</v>
      </c>
      <c r="D322" s="162" t="s">
        <v>2031</v>
      </c>
      <c r="E322" s="162" t="s">
        <v>2033</v>
      </c>
      <c r="F322" s="162" t="s">
        <v>2032</v>
      </c>
      <c r="G322" s="162">
        <v>0.999972768629668</v>
      </c>
      <c r="H322" s="162">
        <v>0.99995530485338102</v>
      </c>
    </row>
    <row r="323" spans="2:8" x14ac:dyDescent="0.25">
      <c r="B323" s="162" t="s">
        <v>44</v>
      </c>
      <c r="C323" s="162" t="s">
        <v>1027</v>
      </c>
      <c r="D323" s="162" t="s">
        <v>2031</v>
      </c>
      <c r="E323" s="162" t="s">
        <v>504</v>
      </c>
      <c r="F323" s="162" t="s">
        <v>2032</v>
      </c>
      <c r="G323" s="162">
        <v>1</v>
      </c>
      <c r="H323" s="162">
        <v>1</v>
      </c>
    </row>
    <row r="324" spans="2:8" x14ac:dyDescent="0.25">
      <c r="B324" s="162" t="s">
        <v>44</v>
      </c>
      <c r="C324" s="162" t="s">
        <v>1027</v>
      </c>
      <c r="D324" s="162" t="s">
        <v>2031</v>
      </c>
      <c r="E324" s="162" t="s">
        <v>2034</v>
      </c>
      <c r="F324" s="162" t="s">
        <v>2032</v>
      </c>
      <c r="G324" s="162">
        <v>0.62823739998766504</v>
      </c>
      <c r="H324" s="162">
        <v>0.55016227857704203</v>
      </c>
    </row>
    <row r="325" spans="2:8" x14ac:dyDescent="0.25">
      <c r="B325" s="162" t="s">
        <v>44</v>
      </c>
      <c r="C325" s="162" t="s">
        <v>1027</v>
      </c>
      <c r="D325" s="162" t="s">
        <v>2031</v>
      </c>
      <c r="E325" s="162" t="s">
        <v>1873</v>
      </c>
      <c r="F325" s="162" t="s">
        <v>2032</v>
      </c>
      <c r="G325" s="162">
        <v>1</v>
      </c>
      <c r="H325" s="162">
        <v>1</v>
      </c>
    </row>
    <row r="326" spans="2:8" x14ac:dyDescent="0.25">
      <c r="B326" s="162" t="s">
        <v>44</v>
      </c>
      <c r="C326" s="162" t="s">
        <v>1027</v>
      </c>
      <c r="D326" s="162" t="s">
        <v>2031</v>
      </c>
      <c r="E326" s="162" t="s">
        <v>496</v>
      </c>
      <c r="F326" s="162" t="s">
        <v>2035</v>
      </c>
      <c r="G326" s="162">
        <v>5.0813581953815599E-2</v>
      </c>
      <c r="H326" s="162">
        <v>6.5142294070512405E-2</v>
      </c>
    </row>
    <row r="327" spans="2:8" x14ac:dyDescent="0.25">
      <c r="B327" s="162" t="s">
        <v>44</v>
      </c>
      <c r="C327" s="162" t="s">
        <v>1027</v>
      </c>
      <c r="D327" s="162" t="s">
        <v>2031</v>
      </c>
      <c r="E327" s="162" t="s">
        <v>2033</v>
      </c>
      <c r="F327" s="162" t="s">
        <v>2035</v>
      </c>
      <c r="G327" s="162">
        <v>0.999972768629668</v>
      </c>
      <c r="H327" s="162">
        <v>0.99995530485338102</v>
      </c>
    </row>
    <row r="328" spans="2:8" x14ac:dyDescent="0.25">
      <c r="B328" s="162" t="s">
        <v>44</v>
      </c>
      <c r="C328" s="162" t="s">
        <v>1027</v>
      </c>
      <c r="D328" s="162" t="s">
        <v>2031</v>
      </c>
      <c r="E328" s="162" t="s">
        <v>504</v>
      </c>
      <c r="F328" s="162" t="s">
        <v>2035</v>
      </c>
      <c r="G328" s="162">
        <v>1</v>
      </c>
      <c r="H328" s="162">
        <v>1</v>
      </c>
    </row>
    <row r="329" spans="2:8" x14ac:dyDescent="0.25">
      <c r="B329" s="162" t="s">
        <v>44</v>
      </c>
      <c r="C329" s="162" t="s">
        <v>1027</v>
      </c>
      <c r="D329" s="162" t="s">
        <v>2031</v>
      </c>
      <c r="E329" s="162" t="s">
        <v>2034</v>
      </c>
      <c r="F329" s="162" t="s">
        <v>2035</v>
      </c>
      <c r="G329" s="162">
        <v>0.62823739998766504</v>
      </c>
      <c r="H329" s="162">
        <v>0.55016227857704203</v>
      </c>
    </row>
    <row r="330" spans="2:8" x14ac:dyDescent="0.25">
      <c r="B330" s="162" t="s">
        <v>44</v>
      </c>
      <c r="C330" s="162" t="s">
        <v>1027</v>
      </c>
      <c r="D330" s="162" t="s">
        <v>2031</v>
      </c>
      <c r="E330" s="162" t="s">
        <v>1873</v>
      </c>
      <c r="F330" s="162" t="s">
        <v>2035</v>
      </c>
      <c r="G330" s="162">
        <v>1</v>
      </c>
      <c r="H330" s="162">
        <v>1</v>
      </c>
    </row>
    <row r="331" spans="2:8" x14ac:dyDescent="0.25">
      <c r="B331" s="162" t="s">
        <v>44</v>
      </c>
      <c r="C331" s="162" t="s">
        <v>1027</v>
      </c>
      <c r="D331" s="162" t="s">
        <v>514</v>
      </c>
      <c r="E331" s="162" t="s">
        <v>496</v>
      </c>
      <c r="F331" s="162" t="s">
        <v>2036</v>
      </c>
      <c r="G331" s="162">
        <v>5.9712620482741501E-3</v>
      </c>
      <c r="H331" s="162">
        <v>5.4186945484561797E-3</v>
      </c>
    </row>
    <row r="332" spans="2:8" x14ac:dyDescent="0.25">
      <c r="B332" s="162" t="s">
        <v>44</v>
      </c>
      <c r="C332" s="162" t="s">
        <v>1027</v>
      </c>
      <c r="D332" s="162" t="s">
        <v>514</v>
      </c>
      <c r="E332" s="162" t="s">
        <v>2033</v>
      </c>
      <c r="F332" s="162" t="s">
        <v>2036</v>
      </c>
      <c r="G332" s="162">
        <v>0.99996841810725601</v>
      </c>
      <c r="H332" s="162">
        <v>0.99997781447172096</v>
      </c>
    </row>
    <row r="333" spans="2:8" x14ac:dyDescent="0.25">
      <c r="B333" s="162" t="s">
        <v>44</v>
      </c>
      <c r="C333" s="162" t="s">
        <v>1027</v>
      </c>
      <c r="D333" s="162" t="s">
        <v>514</v>
      </c>
      <c r="E333" s="162" t="s">
        <v>504</v>
      </c>
      <c r="F333" s="162" t="s">
        <v>2036</v>
      </c>
      <c r="G333" s="162">
        <v>1</v>
      </c>
      <c r="H333" s="162">
        <v>1</v>
      </c>
    </row>
    <row r="334" spans="2:8" x14ac:dyDescent="0.25">
      <c r="B334" s="162" t="s">
        <v>44</v>
      </c>
      <c r="C334" s="162" t="s">
        <v>1027</v>
      </c>
      <c r="D334" s="162" t="s">
        <v>514</v>
      </c>
      <c r="E334" s="162" t="s">
        <v>2034</v>
      </c>
      <c r="F334" s="162" t="s">
        <v>2036</v>
      </c>
      <c r="G334" s="162">
        <v>0.59649747325028202</v>
      </c>
      <c r="H334" s="162">
        <v>0.347155039629714</v>
      </c>
    </row>
    <row r="335" spans="2:8" x14ac:dyDescent="0.25">
      <c r="B335" s="162" t="s">
        <v>44</v>
      </c>
      <c r="C335" s="162" t="s">
        <v>1027</v>
      </c>
      <c r="D335" s="162" t="s">
        <v>514</v>
      </c>
      <c r="E335" s="162" t="s">
        <v>1873</v>
      </c>
      <c r="F335" s="162" t="s">
        <v>2036</v>
      </c>
      <c r="G335" s="162">
        <v>0.75941699643664295</v>
      </c>
      <c r="H335" s="162">
        <v>0.90015316547819402</v>
      </c>
    </row>
    <row r="336" spans="2:8" x14ac:dyDescent="0.25">
      <c r="B336" s="162" t="s">
        <v>47</v>
      </c>
      <c r="C336" s="162" t="s">
        <v>1027</v>
      </c>
      <c r="D336" s="162" t="s">
        <v>2031</v>
      </c>
      <c r="E336" s="162" t="s">
        <v>496</v>
      </c>
      <c r="F336" s="162" t="s">
        <v>2032</v>
      </c>
      <c r="G336" s="162">
        <v>7.0581332447061607E-2</v>
      </c>
      <c r="H336" s="162">
        <v>6.5932857958603E-2</v>
      </c>
    </row>
    <row r="337" spans="2:8" x14ac:dyDescent="0.25">
      <c r="B337" s="162" t="s">
        <v>47</v>
      </c>
      <c r="C337" s="162" t="s">
        <v>1027</v>
      </c>
      <c r="D337" s="162" t="s">
        <v>2031</v>
      </c>
      <c r="E337" s="162" t="s">
        <v>2033</v>
      </c>
      <c r="F337" s="162" t="s">
        <v>2032</v>
      </c>
      <c r="G337" s="162">
        <v>0.99980855370695298</v>
      </c>
      <c r="H337" s="162">
        <v>0.99955929494333196</v>
      </c>
    </row>
    <row r="338" spans="2:8" x14ac:dyDescent="0.25">
      <c r="B338" s="162" t="s">
        <v>47</v>
      </c>
      <c r="C338" s="162" t="s">
        <v>1027</v>
      </c>
      <c r="D338" s="162" t="s">
        <v>2031</v>
      </c>
      <c r="E338" s="162" t="s">
        <v>504</v>
      </c>
      <c r="F338" s="162" t="s">
        <v>2032</v>
      </c>
      <c r="G338" s="162">
        <v>1</v>
      </c>
      <c r="H338" s="162">
        <v>1</v>
      </c>
    </row>
    <row r="339" spans="2:8" x14ac:dyDescent="0.25">
      <c r="B339" s="162" t="s">
        <v>47</v>
      </c>
      <c r="C339" s="162" t="s">
        <v>1027</v>
      </c>
      <c r="D339" s="162" t="s">
        <v>2031</v>
      </c>
      <c r="E339" s="162" t="s">
        <v>2034</v>
      </c>
      <c r="F339" s="162" t="s">
        <v>2032</v>
      </c>
      <c r="G339" s="162">
        <v>0.71005261817236398</v>
      </c>
      <c r="H339" s="162">
        <v>0.579744420755124</v>
      </c>
    </row>
    <row r="340" spans="2:8" x14ac:dyDescent="0.25">
      <c r="B340" s="162" t="s">
        <v>47</v>
      </c>
      <c r="C340" s="162" t="s">
        <v>1027</v>
      </c>
      <c r="D340" s="162" t="s">
        <v>2031</v>
      </c>
      <c r="E340" s="162" t="s">
        <v>1873</v>
      </c>
      <c r="F340" s="162" t="s">
        <v>2032</v>
      </c>
      <c r="G340" s="162">
        <v>1</v>
      </c>
      <c r="H340" s="162">
        <v>1</v>
      </c>
    </row>
    <row r="341" spans="2:8" x14ac:dyDescent="0.25">
      <c r="B341" s="162" t="s">
        <v>47</v>
      </c>
      <c r="C341" s="162" t="s">
        <v>1027</v>
      </c>
      <c r="D341" s="162" t="s">
        <v>2031</v>
      </c>
      <c r="E341" s="162" t="s">
        <v>496</v>
      </c>
      <c r="F341" s="162" t="s">
        <v>2035</v>
      </c>
      <c r="G341" s="162">
        <v>7.0581332447061607E-2</v>
      </c>
      <c r="H341" s="162">
        <v>6.5932857958603E-2</v>
      </c>
    </row>
    <row r="342" spans="2:8" x14ac:dyDescent="0.25">
      <c r="B342" s="162" t="s">
        <v>47</v>
      </c>
      <c r="C342" s="162" t="s">
        <v>1027</v>
      </c>
      <c r="D342" s="162" t="s">
        <v>2031</v>
      </c>
      <c r="E342" s="162" t="s">
        <v>2033</v>
      </c>
      <c r="F342" s="162" t="s">
        <v>2035</v>
      </c>
      <c r="G342" s="162">
        <v>0.99980855370695298</v>
      </c>
      <c r="H342" s="162">
        <v>0.99955929494333196</v>
      </c>
    </row>
    <row r="343" spans="2:8" x14ac:dyDescent="0.25">
      <c r="B343" s="162" t="s">
        <v>47</v>
      </c>
      <c r="C343" s="162" t="s">
        <v>1027</v>
      </c>
      <c r="D343" s="162" t="s">
        <v>2031</v>
      </c>
      <c r="E343" s="162" t="s">
        <v>504</v>
      </c>
      <c r="F343" s="162" t="s">
        <v>2035</v>
      </c>
      <c r="G343" s="162">
        <v>1</v>
      </c>
      <c r="H343" s="162">
        <v>1</v>
      </c>
    </row>
    <row r="344" spans="2:8" x14ac:dyDescent="0.25">
      <c r="B344" s="162" t="s">
        <v>47</v>
      </c>
      <c r="C344" s="162" t="s">
        <v>1027</v>
      </c>
      <c r="D344" s="162" t="s">
        <v>2031</v>
      </c>
      <c r="E344" s="162" t="s">
        <v>2034</v>
      </c>
      <c r="F344" s="162" t="s">
        <v>2035</v>
      </c>
      <c r="G344" s="162">
        <v>0.71005261817236398</v>
      </c>
      <c r="H344" s="162">
        <v>0.579744420755124</v>
      </c>
    </row>
    <row r="345" spans="2:8" x14ac:dyDescent="0.25">
      <c r="B345" s="162" t="s">
        <v>47</v>
      </c>
      <c r="C345" s="162" t="s">
        <v>1027</v>
      </c>
      <c r="D345" s="162" t="s">
        <v>2031</v>
      </c>
      <c r="E345" s="162" t="s">
        <v>1873</v>
      </c>
      <c r="F345" s="162" t="s">
        <v>2035</v>
      </c>
      <c r="G345" s="162">
        <v>1</v>
      </c>
      <c r="H345" s="162">
        <v>1</v>
      </c>
    </row>
    <row r="346" spans="2:8" x14ac:dyDescent="0.25">
      <c r="B346" s="162" t="s">
        <v>47</v>
      </c>
      <c r="C346" s="162" t="s">
        <v>1027</v>
      </c>
      <c r="D346" s="162" t="s">
        <v>514</v>
      </c>
      <c r="E346" s="162" t="s">
        <v>496</v>
      </c>
      <c r="F346" s="162" t="s">
        <v>2036</v>
      </c>
      <c r="G346" s="162">
        <v>1.0894256900010901E-2</v>
      </c>
      <c r="H346" s="162">
        <v>1.1120349922879901E-2</v>
      </c>
    </row>
    <row r="347" spans="2:8" x14ac:dyDescent="0.25">
      <c r="B347" s="162" t="s">
        <v>47</v>
      </c>
      <c r="C347" s="162" t="s">
        <v>1027</v>
      </c>
      <c r="D347" s="162" t="s">
        <v>514</v>
      </c>
      <c r="E347" s="162" t="s">
        <v>2033</v>
      </c>
      <c r="F347" s="162" t="s">
        <v>2036</v>
      </c>
      <c r="G347" s="162">
        <v>0.999737632539344</v>
      </c>
      <c r="H347" s="162">
        <v>0.99994555349913905</v>
      </c>
    </row>
    <row r="348" spans="2:8" x14ac:dyDescent="0.25">
      <c r="B348" s="162" t="s">
        <v>47</v>
      </c>
      <c r="C348" s="162" t="s">
        <v>1027</v>
      </c>
      <c r="D348" s="162" t="s">
        <v>514</v>
      </c>
      <c r="E348" s="162" t="s">
        <v>504</v>
      </c>
      <c r="F348" s="162" t="s">
        <v>2036</v>
      </c>
      <c r="G348" s="162">
        <v>1</v>
      </c>
      <c r="H348" s="162">
        <v>1</v>
      </c>
    </row>
    <row r="349" spans="2:8" x14ac:dyDescent="0.25">
      <c r="B349" s="162" t="s">
        <v>47</v>
      </c>
      <c r="C349" s="162" t="s">
        <v>1027</v>
      </c>
      <c r="D349" s="162" t="s">
        <v>514</v>
      </c>
      <c r="E349" s="162" t="s">
        <v>2034</v>
      </c>
      <c r="F349" s="162" t="s">
        <v>2036</v>
      </c>
      <c r="G349" s="162">
        <v>0.55525906407848702</v>
      </c>
      <c r="H349" s="162">
        <v>0.342015729094309</v>
      </c>
    </row>
    <row r="350" spans="2:8" x14ac:dyDescent="0.25">
      <c r="B350" s="162" t="s">
        <v>47</v>
      </c>
      <c r="C350" s="162" t="s">
        <v>1027</v>
      </c>
      <c r="D350" s="162" t="s">
        <v>514</v>
      </c>
      <c r="E350" s="162" t="s">
        <v>1873</v>
      </c>
      <c r="F350" s="162" t="s">
        <v>2036</v>
      </c>
      <c r="G350" s="162">
        <v>0.73402546953689995</v>
      </c>
      <c r="H350" s="162">
        <v>0.81772605676507104</v>
      </c>
    </row>
    <row r="351" spans="2:8" x14ac:dyDescent="0.25">
      <c r="B351" s="162" t="s">
        <v>50</v>
      </c>
      <c r="C351" s="162" t="s">
        <v>1027</v>
      </c>
      <c r="D351" s="162" t="s">
        <v>2031</v>
      </c>
      <c r="E351" s="162" t="s">
        <v>496</v>
      </c>
      <c r="F351" s="162" t="s">
        <v>2032</v>
      </c>
      <c r="G351" s="162">
        <v>3.7071967965521001E-2</v>
      </c>
      <c r="H351" s="162">
        <v>5.1597506395099302E-2</v>
      </c>
    </row>
    <row r="352" spans="2:8" x14ac:dyDescent="0.25">
      <c r="B352" s="162" t="s">
        <v>50</v>
      </c>
      <c r="C352" s="162" t="s">
        <v>1027</v>
      </c>
      <c r="D352" s="162" t="s">
        <v>2031</v>
      </c>
      <c r="E352" s="162" t="s">
        <v>2033</v>
      </c>
      <c r="F352" s="162" t="s">
        <v>2032</v>
      </c>
      <c r="G352" s="162">
        <v>0.99997690489398905</v>
      </c>
      <c r="H352" s="162">
        <v>0.99993937713113201</v>
      </c>
    </row>
    <row r="353" spans="2:8" x14ac:dyDescent="0.25">
      <c r="B353" s="162" t="s">
        <v>50</v>
      </c>
      <c r="C353" s="162" t="s">
        <v>1027</v>
      </c>
      <c r="D353" s="162" t="s">
        <v>2031</v>
      </c>
      <c r="E353" s="162" t="s">
        <v>504</v>
      </c>
      <c r="F353" s="162" t="s">
        <v>2032</v>
      </c>
      <c r="G353" s="162">
        <v>1</v>
      </c>
      <c r="H353" s="162">
        <v>1</v>
      </c>
    </row>
    <row r="354" spans="2:8" x14ac:dyDescent="0.25">
      <c r="B354" s="162" t="s">
        <v>50</v>
      </c>
      <c r="C354" s="162" t="s">
        <v>1027</v>
      </c>
      <c r="D354" s="162" t="s">
        <v>2031</v>
      </c>
      <c r="E354" s="162" t="s">
        <v>2034</v>
      </c>
      <c r="F354" s="162" t="s">
        <v>2032</v>
      </c>
      <c r="G354" s="162">
        <v>0.31164443233047501</v>
      </c>
      <c r="H354" s="162">
        <v>0.21900559422377</v>
      </c>
    </row>
    <row r="355" spans="2:8" x14ac:dyDescent="0.25">
      <c r="B355" s="162" t="s">
        <v>50</v>
      </c>
      <c r="C355" s="162" t="s">
        <v>1027</v>
      </c>
      <c r="D355" s="162" t="s">
        <v>2031</v>
      </c>
      <c r="E355" s="162" t="s">
        <v>1873</v>
      </c>
      <c r="F355" s="162" t="s">
        <v>2032</v>
      </c>
      <c r="G355" s="162">
        <v>1</v>
      </c>
      <c r="H355" s="162">
        <v>1</v>
      </c>
    </row>
    <row r="356" spans="2:8" x14ac:dyDescent="0.25">
      <c r="B356" s="162" t="s">
        <v>50</v>
      </c>
      <c r="C356" s="162" t="s">
        <v>1027</v>
      </c>
      <c r="D356" s="162" t="s">
        <v>2031</v>
      </c>
      <c r="E356" s="162" t="s">
        <v>496</v>
      </c>
      <c r="F356" s="162" t="s">
        <v>2035</v>
      </c>
      <c r="G356" s="162">
        <v>3.7071967965521001E-2</v>
      </c>
      <c r="H356" s="162">
        <v>5.1597506395099399E-2</v>
      </c>
    </row>
    <row r="357" spans="2:8" x14ac:dyDescent="0.25">
      <c r="B357" s="162" t="s">
        <v>50</v>
      </c>
      <c r="C357" s="162" t="s">
        <v>1027</v>
      </c>
      <c r="D357" s="162" t="s">
        <v>2031</v>
      </c>
      <c r="E357" s="162" t="s">
        <v>2033</v>
      </c>
      <c r="F357" s="162" t="s">
        <v>2035</v>
      </c>
      <c r="G357" s="162">
        <v>0.99997690489398905</v>
      </c>
      <c r="H357" s="162">
        <v>0.99993937713113201</v>
      </c>
    </row>
    <row r="358" spans="2:8" x14ac:dyDescent="0.25">
      <c r="B358" s="162" t="s">
        <v>50</v>
      </c>
      <c r="C358" s="162" t="s">
        <v>1027</v>
      </c>
      <c r="D358" s="162" t="s">
        <v>2031</v>
      </c>
      <c r="E358" s="162" t="s">
        <v>504</v>
      </c>
      <c r="F358" s="162" t="s">
        <v>2035</v>
      </c>
      <c r="G358" s="162">
        <v>1</v>
      </c>
      <c r="H358" s="162">
        <v>1</v>
      </c>
    </row>
    <row r="359" spans="2:8" x14ac:dyDescent="0.25">
      <c r="B359" s="162" t="s">
        <v>50</v>
      </c>
      <c r="C359" s="162" t="s">
        <v>1027</v>
      </c>
      <c r="D359" s="162" t="s">
        <v>2031</v>
      </c>
      <c r="E359" s="162" t="s">
        <v>2034</v>
      </c>
      <c r="F359" s="162" t="s">
        <v>2035</v>
      </c>
      <c r="G359" s="162">
        <v>0.31164443233047501</v>
      </c>
      <c r="H359" s="162">
        <v>0.21900559422377</v>
      </c>
    </row>
    <row r="360" spans="2:8" x14ac:dyDescent="0.25">
      <c r="B360" s="162" t="s">
        <v>50</v>
      </c>
      <c r="C360" s="162" t="s">
        <v>1027</v>
      </c>
      <c r="D360" s="162" t="s">
        <v>2031</v>
      </c>
      <c r="E360" s="162" t="s">
        <v>1873</v>
      </c>
      <c r="F360" s="162" t="s">
        <v>2035</v>
      </c>
      <c r="G360" s="162">
        <v>1</v>
      </c>
      <c r="H360" s="162">
        <v>1</v>
      </c>
    </row>
    <row r="361" spans="2:8" x14ac:dyDescent="0.25">
      <c r="B361" s="162" t="s">
        <v>50</v>
      </c>
      <c r="C361" s="162" t="s">
        <v>1027</v>
      </c>
      <c r="D361" s="162" t="s">
        <v>514</v>
      </c>
      <c r="E361" s="162" t="s">
        <v>496</v>
      </c>
      <c r="F361" s="162" t="s">
        <v>2036</v>
      </c>
      <c r="G361" s="162">
        <v>5.0498712285255501E-3</v>
      </c>
      <c r="H361" s="162">
        <v>6.2587897567006204E-3</v>
      </c>
    </row>
    <row r="362" spans="2:8" x14ac:dyDescent="0.25">
      <c r="B362" s="162" t="s">
        <v>50</v>
      </c>
      <c r="C362" s="162" t="s">
        <v>1027</v>
      </c>
      <c r="D362" s="162" t="s">
        <v>514</v>
      </c>
      <c r="E362" s="162" t="s">
        <v>2033</v>
      </c>
      <c r="F362" s="162" t="s">
        <v>2036</v>
      </c>
      <c r="G362" s="162">
        <v>0.99815951435558303</v>
      </c>
      <c r="H362" s="162">
        <v>0.99890393219892704</v>
      </c>
    </row>
    <row r="363" spans="2:8" x14ac:dyDescent="0.25">
      <c r="B363" s="162" t="s">
        <v>50</v>
      </c>
      <c r="C363" s="162" t="s">
        <v>1027</v>
      </c>
      <c r="D363" s="162" t="s">
        <v>514</v>
      </c>
      <c r="E363" s="162" t="s">
        <v>504</v>
      </c>
      <c r="F363" s="162" t="s">
        <v>2036</v>
      </c>
      <c r="G363" s="162">
        <v>1</v>
      </c>
      <c r="H363" s="162">
        <v>1</v>
      </c>
    </row>
    <row r="364" spans="2:8" x14ac:dyDescent="0.25">
      <c r="B364" s="162" t="s">
        <v>50</v>
      </c>
      <c r="C364" s="162" t="s">
        <v>1027</v>
      </c>
      <c r="D364" s="162" t="s">
        <v>514</v>
      </c>
      <c r="E364" s="162" t="s">
        <v>2034</v>
      </c>
      <c r="F364" s="162" t="s">
        <v>2036</v>
      </c>
      <c r="G364" s="162">
        <v>0.31694943824969601</v>
      </c>
      <c r="H364" s="162">
        <v>0.18874787652171601</v>
      </c>
    </row>
    <row r="365" spans="2:8" x14ac:dyDescent="0.25">
      <c r="B365" s="162" t="s">
        <v>50</v>
      </c>
      <c r="C365" s="162" t="s">
        <v>1027</v>
      </c>
      <c r="D365" s="162" t="s">
        <v>514</v>
      </c>
      <c r="E365" s="162" t="s">
        <v>1873</v>
      </c>
      <c r="F365" s="162" t="s">
        <v>2036</v>
      </c>
      <c r="G365" s="162">
        <v>0.56664882310287001</v>
      </c>
      <c r="H365" s="162">
        <v>0.79080511411490295</v>
      </c>
    </row>
    <row r="366" spans="2:8" x14ac:dyDescent="0.25">
      <c r="B366" s="162" t="s">
        <v>53</v>
      </c>
      <c r="C366" s="162" t="s">
        <v>1027</v>
      </c>
      <c r="D366" s="162" t="s">
        <v>2031</v>
      </c>
      <c r="E366" s="162" t="s">
        <v>496</v>
      </c>
      <c r="F366" s="162" t="s">
        <v>2032</v>
      </c>
      <c r="G366" s="162">
        <v>6.5531675425399102E-2</v>
      </c>
      <c r="H366" s="162">
        <v>0.174558741665501</v>
      </c>
    </row>
    <row r="367" spans="2:8" x14ac:dyDescent="0.25">
      <c r="B367" s="162" t="s">
        <v>53</v>
      </c>
      <c r="C367" s="162" t="s">
        <v>1027</v>
      </c>
      <c r="D367" s="162" t="s">
        <v>2031</v>
      </c>
      <c r="E367" s="162" t="s">
        <v>2033</v>
      </c>
      <c r="F367" s="162" t="s">
        <v>2032</v>
      </c>
      <c r="G367" s="162">
        <v>0.99999999999183398</v>
      </c>
      <c r="H367" s="162">
        <v>0.99999999999612299</v>
      </c>
    </row>
    <row r="368" spans="2:8" x14ac:dyDescent="0.25">
      <c r="B368" s="162" t="s">
        <v>53</v>
      </c>
      <c r="C368" s="162" t="s">
        <v>1027</v>
      </c>
      <c r="D368" s="162" t="s">
        <v>2031</v>
      </c>
      <c r="E368" s="162" t="s">
        <v>504</v>
      </c>
      <c r="F368" s="162" t="s">
        <v>2032</v>
      </c>
      <c r="G368" s="162">
        <v>1</v>
      </c>
      <c r="H368" s="162">
        <v>1</v>
      </c>
    </row>
    <row r="369" spans="2:8" x14ac:dyDescent="0.25">
      <c r="B369" s="162" t="s">
        <v>53</v>
      </c>
      <c r="C369" s="162" t="s">
        <v>1027</v>
      </c>
      <c r="D369" s="162" t="s">
        <v>2031</v>
      </c>
      <c r="E369" s="162" t="s">
        <v>2034</v>
      </c>
      <c r="F369" s="162" t="s">
        <v>2032</v>
      </c>
      <c r="G369" s="162">
        <v>0.81112307128308803</v>
      </c>
      <c r="H369" s="162">
        <v>0.873302019319666</v>
      </c>
    </row>
    <row r="370" spans="2:8" x14ac:dyDescent="0.25">
      <c r="B370" s="162" t="s">
        <v>53</v>
      </c>
      <c r="C370" s="162" t="s">
        <v>1027</v>
      </c>
      <c r="D370" s="162" t="s">
        <v>2031</v>
      </c>
      <c r="E370" s="162" t="s">
        <v>1873</v>
      </c>
      <c r="F370" s="162" t="s">
        <v>2032</v>
      </c>
      <c r="G370" s="162">
        <v>1</v>
      </c>
      <c r="H370" s="162">
        <v>1</v>
      </c>
    </row>
    <row r="371" spans="2:8" x14ac:dyDescent="0.25">
      <c r="B371" s="162" t="s">
        <v>53</v>
      </c>
      <c r="C371" s="162" t="s">
        <v>1027</v>
      </c>
      <c r="D371" s="162" t="s">
        <v>2031</v>
      </c>
      <c r="E371" s="162" t="s">
        <v>496</v>
      </c>
      <c r="F371" s="162" t="s">
        <v>2035</v>
      </c>
      <c r="G371" s="162">
        <v>6.5531675425399102E-2</v>
      </c>
      <c r="H371" s="162">
        <v>0.174558741665501</v>
      </c>
    </row>
    <row r="372" spans="2:8" x14ac:dyDescent="0.25">
      <c r="B372" s="162" t="s">
        <v>53</v>
      </c>
      <c r="C372" s="162" t="s">
        <v>1027</v>
      </c>
      <c r="D372" s="162" t="s">
        <v>2031</v>
      </c>
      <c r="E372" s="162" t="s">
        <v>2033</v>
      </c>
      <c r="F372" s="162" t="s">
        <v>2035</v>
      </c>
      <c r="G372" s="162">
        <v>0.99999999999183398</v>
      </c>
      <c r="H372" s="162">
        <v>0.99999999999612299</v>
      </c>
    </row>
    <row r="373" spans="2:8" x14ac:dyDescent="0.25">
      <c r="B373" s="162" t="s">
        <v>53</v>
      </c>
      <c r="C373" s="162" t="s">
        <v>1027</v>
      </c>
      <c r="D373" s="162" t="s">
        <v>2031</v>
      </c>
      <c r="E373" s="162" t="s">
        <v>504</v>
      </c>
      <c r="F373" s="162" t="s">
        <v>2035</v>
      </c>
      <c r="G373" s="162">
        <v>1</v>
      </c>
      <c r="H373" s="162">
        <v>1</v>
      </c>
    </row>
    <row r="374" spans="2:8" x14ac:dyDescent="0.25">
      <c r="B374" s="162" t="s">
        <v>53</v>
      </c>
      <c r="C374" s="162" t="s">
        <v>1027</v>
      </c>
      <c r="D374" s="162" t="s">
        <v>2031</v>
      </c>
      <c r="E374" s="162" t="s">
        <v>2034</v>
      </c>
      <c r="F374" s="162" t="s">
        <v>2035</v>
      </c>
      <c r="G374" s="162">
        <v>0.81112307128308803</v>
      </c>
      <c r="H374" s="162">
        <v>0.873302019319666</v>
      </c>
    </row>
    <row r="375" spans="2:8" x14ac:dyDescent="0.25">
      <c r="B375" s="162" t="s">
        <v>53</v>
      </c>
      <c r="C375" s="162" t="s">
        <v>1027</v>
      </c>
      <c r="D375" s="162" t="s">
        <v>2031</v>
      </c>
      <c r="E375" s="162" t="s">
        <v>1873</v>
      </c>
      <c r="F375" s="162" t="s">
        <v>2035</v>
      </c>
      <c r="G375" s="162">
        <v>1</v>
      </c>
      <c r="H375" s="162">
        <v>1</v>
      </c>
    </row>
    <row r="376" spans="2:8" x14ac:dyDescent="0.25">
      <c r="B376" s="162" t="s">
        <v>53</v>
      </c>
      <c r="C376" s="162" t="s">
        <v>1027</v>
      </c>
      <c r="D376" s="162" t="s">
        <v>514</v>
      </c>
      <c r="E376" s="162" t="s">
        <v>496</v>
      </c>
      <c r="F376" s="162" t="s">
        <v>2036</v>
      </c>
      <c r="G376" s="162">
        <v>4.5435501259958799E-3</v>
      </c>
      <c r="H376" s="162">
        <v>1.80880059659837E-3</v>
      </c>
    </row>
    <row r="377" spans="2:8" x14ac:dyDescent="0.25">
      <c r="B377" s="162" t="s">
        <v>53</v>
      </c>
      <c r="C377" s="162" t="s">
        <v>1027</v>
      </c>
      <c r="D377" s="162" t="s">
        <v>514</v>
      </c>
      <c r="E377" s="162" t="s">
        <v>2033</v>
      </c>
      <c r="F377" s="162" t="s">
        <v>2036</v>
      </c>
      <c r="G377" s="162">
        <v>0.99995269707797696</v>
      </c>
      <c r="H377" s="162">
        <v>0.99988719021883399</v>
      </c>
    </row>
    <row r="378" spans="2:8" x14ac:dyDescent="0.25">
      <c r="B378" s="162" t="s">
        <v>53</v>
      </c>
      <c r="C378" s="162" t="s">
        <v>1027</v>
      </c>
      <c r="D378" s="162" t="s">
        <v>514</v>
      </c>
      <c r="E378" s="162" t="s">
        <v>504</v>
      </c>
      <c r="F378" s="162" t="s">
        <v>2036</v>
      </c>
      <c r="G378" s="162">
        <v>1</v>
      </c>
      <c r="H378" s="162">
        <v>1</v>
      </c>
    </row>
    <row r="379" spans="2:8" x14ac:dyDescent="0.25">
      <c r="B379" s="162" t="s">
        <v>53</v>
      </c>
      <c r="C379" s="162" t="s">
        <v>1027</v>
      </c>
      <c r="D379" s="162" t="s">
        <v>514</v>
      </c>
      <c r="E379" s="162" t="s">
        <v>2034</v>
      </c>
      <c r="F379" s="162" t="s">
        <v>2036</v>
      </c>
      <c r="G379" s="162">
        <v>0.84552443509694397</v>
      </c>
      <c r="H379" s="162">
        <v>0.61187358144900195</v>
      </c>
    </row>
    <row r="380" spans="2:8" x14ac:dyDescent="0.25">
      <c r="B380" s="162" t="s">
        <v>53</v>
      </c>
      <c r="C380" s="162" t="s">
        <v>1027</v>
      </c>
      <c r="D380" s="162" t="s">
        <v>514</v>
      </c>
      <c r="E380" s="162" t="s">
        <v>1873</v>
      </c>
      <c r="F380" s="162" t="s">
        <v>2036</v>
      </c>
      <c r="G380" s="162">
        <v>0.89768063396444797</v>
      </c>
      <c r="H380" s="162">
        <v>0.96170032190002197</v>
      </c>
    </row>
    <row r="381" spans="2:8" x14ac:dyDescent="0.25">
      <c r="B381" s="162" t="s">
        <v>55</v>
      </c>
      <c r="C381" s="162" t="s">
        <v>1027</v>
      </c>
      <c r="D381" s="162" t="s">
        <v>2031</v>
      </c>
      <c r="E381" s="162" t="s">
        <v>496</v>
      </c>
      <c r="F381" s="162" t="s">
        <v>2032</v>
      </c>
      <c r="G381" s="162">
        <v>0.11013757811256</v>
      </c>
      <c r="H381" s="162">
        <v>9.4346728658425597E-2</v>
      </c>
    </row>
    <row r="382" spans="2:8" x14ac:dyDescent="0.25">
      <c r="B382" s="162" t="s">
        <v>55</v>
      </c>
      <c r="C382" s="162" t="s">
        <v>1027</v>
      </c>
      <c r="D382" s="162" t="s">
        <v>2031</v>
      </c>
      <c r="E382" s="162" t="s">
        <v>2033</v>
      </c>
      <c r="F382" s="162" t="s">
        <v>2032</v>
      </c>
      <c r="G382" s="162">
        <v>0.99987129707920497</v>
      </c>
      <c r="H382" s="162">
        <v>0.99978154407534603</v>
      </c>
    </row>
    <row r="383" spans="2:8" x14ac:dyDescent="0.25">
      <c r="B383" s="162" t="s">
        <v>55</v>
      </c>
      <c r="C383" s="162" t="s">
        <v>1027</v>
      </c>
      <c r="D383" s="162" t="s">
        <v>2031</v>
      </c>
      <c r="E383" s="162" t="s">
        <v>504</v>
      </c>
      <c r="F383" s="162" t="s">
        <v>2032</v>
      </c>
      <c r="G383" s="162">
        <v>1</v>
      </c>
      <c r="H383" s="162">
        <v>1</v>
      </c>
    </row>
    <row r="384" spans="2:8" x14ac:dyDescent="0.25">
      <c r="B384" s="162" t="s">
        <v>55</v>
      </c>
      <c r="C384" s="162" t="s">
        <v>1027</v>
      </c>
      <c r="D384" s="162" t="s">
        <v>2031</v>
      </c>
      <c r="E384" s="162" t="s">
        <v>2034</v>
      </c>
      <c r="F384" s="162" t="s">
        <v>2032</v>
      </c>
      <c r="G384" s="162">
        <v>0.77742599305438698</v>
      </c>
      <c r="H384" s="162">
        <v>0.70386015297530102</v>
      </c>
    </row>
    <row r="385" spans="2:8" x14ac:dyDescent="0.25">
      <c r="B385" s="162" t="s">
        <v>55</v>
      </c>
      <c r="C385" s="162" t="s">
        <v>1027</v>
      </c>
      <c r="D385" s="162" t="s">
        <v>2031</v>
      </c>
      <c r="E385" s="162" t="s">
        <v>1873</v>
      </c>
      <c r="F385" s="162" t="s">
        <v>2032</v>
      </c>
      <c r="G385" s="162">
        <v>1</v>
      </c>
      <c r="H385" s="162">
        <v>1</v>
      </c>
    </row>
    <row r="386" spans="2:8" x14ac:dyDescent="0.25">
      <c r="B386" s="162" t="s">
        <v>55</v>
      </c>
      <c r="C386" s="162" t="s">
        <v>1027</v>
      </c>
      <c r="D386" s="162" t="s">
        <v>2031</v>
      </c>
      <c r="E386" s="162" t="s">
        <v>496</v>
      </c>
      <c r="F386" s="162" t="s">
        <v>2035</v>
      </c>
      <c r="G386" s="162">
        <v>0.11013757811256</v>
      </c>
      <c r="H386" s="162">
        <v>9.4346728658425597E-2</v>
      </c>
    </row>
    <row r="387" spans="2:8" x14ac:dyDescent="0.25">
      <c r="B387" s="162" t="s">
        <v>55</v>
      </c>
      <c r="C387" s="162" t="s">
        <v>1027</v>
      </c>
      <c r="D387" s="162" t="s">
        <v>2031</v>
      </c>
      <c r="E387" s="162" t="s">
        <v>2033</v>
      </c>
      <c r="F387" s="162" t="s">
        <v>2035</v>
      </c>
      <c r="G387" s="162">
        <v>0.99987129707920497</v>
      </c>
      <c r="H387" s="162">
        <v>0.99978154407534603</v>
      </c>
    </row>
    <row r="388" spans="2:8" x14ac:dyDescent="0.25">
      <c r="B388" s="162" t="s">
        <v>55</v>
      </c>
      <c r="C388" s="162" t="s">
        <v>1027</v>
      </c>
      <c r="D388" s="162" t="s">
        <v>2031</v>
      </c>
      <c r="E388" s="162" t="s">
        <v>504</v>
      </c>
      <c r="F388" s="162" t="s">
        <v>2035</v>
      </c>
      <c r="G388" s="162">
        <v>1</v>
      </c>
      <c r="H388" s="162">
        <v>1</v>
      </c>
    </row>
    <row r="389" spans="2:8" x14ac:dyDescent="0.25">
      <c r="B389" s="162" t="s">
        <v>55</v>
      </c>
      <c r="C389" s="162" t="s">
        <v>1027</v>
      </c>
      <c r="D389" s="162" t="s">
        <v>2031</v>
      </c>
      <c r="E389" s="162" t="s">
        <v>2034</v>
      </c>
      <c r="F389" s="162" t="s">
        <v>2035</v>
      </c>
      <c r="G389" s="162">
        <v>0.77742599305438698</v>
      </c>
      <c r="H389" s="162">
        <v>0.70386015297530102</v>
      </c>
    </row>
    <row r="390" spans="2:8" x14ac:dyDescent="0.25">
      <c r="B390" s="162" t="s">
        <v>55</v>
      </c>
      <c r="C390" s="162" t="s">
        <v>1027</v>
      </c>
      <c r="D390" s="162" t="s">
        <v>2031</v>
      </c>
      <c r="E390" s="162" t="s">
        <v>1873</v>
      </c>
      <c r="F390" s="162" t="s">
        <v>2035</v>
      </c>
      <c r="G390" s="162">
        <v>1</v>
      </c>
      <c r="H390" s="162">
        <v>1</v>
      </c>
    </row>
    <row r="391" spans="2:8" x14ac:dyDescent="0.25">
      <c r="B391" s="162" t="s">
        <v>55</v>
      </c>
      <c r="C391" s="162" t="s">
        <v>1027</v>
      </c>
      <c r="D391" s="162" t="s">
        <v>514</v>
      </c>
      <c r="E391" s="162" t="s">
        <v>496</v>
      </c>
      <c r="F391" s="162" t="s">
        <v>2036</v>
      </c>
      <c r="G391" s="162">
        <v>1.07141298283375E-2</v>
      </c>
      <c r="H391" s="162">
        <v>9.1385637319263292E-3</v>
      </c>
    </row>
    <row r="392" spans="2:8" x14ac:dyDescent="0.25">
      <c r="B392" s="162" t="s">
        <v>55</v>
      </c>
      <c r="C392" s="162" t="s">
        <v>1027</v>
      </c>
      <c r="D392" s="162" t="s">
        <v>514</v>
      </c>
      <c r="E392" s="162" t="s">
        <v>2033</v>
      </c>
      <c r="F392" s="162" t="s">
        <v>2036</v>
      </c>
      <c r="G392" s="162">
        <v>0.99949384956788301</v>
      </c>
      <c r="H392" s="162">
        <v>0.99989388309944405</v>
      </c>
    </row>
    <row r="393" spans="2:8" x14ac:dyDescent="0.25">
      <c r="B393" s="162" t="s">
        <v>55</v>
      </c>
      <c r="C393" s="162" t="s">
        <v>1027</v>
      </c>
      <c r="D393" s="162" t="s">
        <v>514</v>
      </c>
      <c r="E393" s="162" t="s">
        <v>504</v>
      </c>
      <c r="F393" s="162" t="s">
        <v>2036</v>
      </c>
      <c r="G393" s="162">
        <v>1</v>
      </c>
      <c r="H393" s="162">
        <v>1</v>
      </c>
    </row>
    <row r="394" spans="2:8" x14ac:dyDescent="0.25">
      <c r="B394" s="162" t="s">
        <v>55</v>
      </c>
      <c r="C394" s="162" t="s">
        <v>1027</v>
      </c>
      <c r="D394" s="162" t="s">
        <v>514</v>
      </c>
      <c r="E394" s="162" t="s">
        <v>2034</v>
      </c>
      <c r="F394" s="162" t="s">
        <v>2036</v>
      </c>
      <c r="G394" s="162">
        <v>0.54903692045139996</v>
      </c>
      <c r="H394" s="162">
        <v>0.33447825009007098</v>
      </c>
    </row>
    <row r="395" spans="2:8" x14ac:dyDescent="0.25">
      <c r="B395" s="162" t="s">
        <v>55</v>
      </c>
      <c r="C395" s="162" t="s">
        <v>1027</v>
      </c>
      <c r="D395" s="162" t="s">
        <v>514</v>
      </c>
      <c r="E395" s="162" t="s">
        <v>1873</v>
      </c>
      <c r="F395" s="162" t="s">
        <v>2036</v>
      </c>
      <c r="G395" s="162">
        <v>0.779694677463596</v>
      </c>
      <c r="H395" s="162">
        <v>0.92406253420588402</v>
      </c>
    </row>
    <row r="396" spans="2:8" x14ac:dyDescent="0.25">
      <c r="B396" s="162" t="s">
        <v>58</v>
      </c>
      <c r="C396" s="162" t="s">
        <v>1027</v>
      </c>
      <c r="D396" s="162" t="s">
        <v>2031</v>
      </c>
      <c r="E396" s="162" t="s">
        <v>496</v>
      </c>
      <c r="F396" s="162" t="s">
        <v>2032</v>
      </c>
      <c r="G396" s="162">
        <v>5.5925238360321698E-2</v>
      </c>
      <c r="H396" s="162">
        <v>0.14795655537333299</v>
      </c>
    </row>
    <row r="397" spans="2:8" x14ac:dyDescent="0.25">
      <c r="B397" s="162" t="s">
        <v>58</v>
      </c>
      <c r="C397" s="162" t="s">
        <v>1027</v>
      </c>
      <c r="D397" s="162" t="s">
        <v>2031</v>
      </c>
      <c r="E397" s="162" t="s">
        <v>2033</v>
      </c>
      <c r="F397" s="162" t="s">
        <v>2032</v>
      </c>
      <c r="G397" s="162">
        <v>0.99999999999046996</v>
      </c>
      <c r="H397" s="162">
        <v>0.99999999999543998</v>
      </c>
    </row>
    <row r="398" spans="2:8" x14ac:dyDescent="0.25">
      <c r="B398" s="162" t="s">
        <v>58</v>
      </c>
      <c r="C398" s="162" t="s">
        <v>1027</v>
      </c>
      <c r="D398" s="162" t="s">
        <v>2031</v>
      </c>
      <c r="E398" s="162" t="s">
        <v>504</v>
      </c>
      <c r="F398" s="162" t="s">
        <v>2032</v>
      </c>
      <c r="G398" s="162">
        <v>1</v>
      </c>
      <c r="H398" s="162">
        <v>1</v>
      </c>
    </row>
    <row r="399" spans="2:8" x14ac:dyDescent="0.25">
      <c r="B399" s="162" t="s">
        <v>58</v>
      </c>
      <c r="C399" s="162" t="s">
        <v>1027</v>
      </c>
      <c r="D399" s="162" t="s">
        <v>2031</v>
      </c>
      <c r="E399" s="162" t="s">
        <v>2034</v>
      </c>
      <c r="F399" s="162" t="s">
        <v>2032</v>
      </c>
      <c r="G399" s="162">
        <v>0.77859106288334601</v>
      </c>
      <c r="H399" s="162">
        <v>0.85122234376517503</v>
      </c>
    </row>
    <row r="400" spans="2:8" x14ac:dyDescent="0.25">
      <c r="B400" s="162" t="s">
        <v>58</v>
      </c>
      <c r="C400" s="162" t="s">
        <v>1027</v>
      </c>
      <c r="D400" s="162" t="s">
        <v>2031</v>
      </c>
      <c r="E400" s="162" t="s">
        <v>1873</v>
      </c>
      <c r="F400" s="162" t="s">
        <v>2032</v>
      </c>
      <c r="G400" s="162">
        <v>1</v>
      </c>
      <c r="H400" s="162">
        <v>1</v>
      </c>
    </row>
    <row r="401" spans="2:8" x14ac:dyDescent="0.25">
      <c r="B401" s="162" t="s">
        <v>58</v>
      </c>
      <c r="C401" s="162" t="s">
        <v>1027</v>
      </c>
      <c r="D401" s="162" t="s">
        <v>2031</v>
      </c>
      <c r="E401" s="162" t="s">
        <v>496</v>
      </c>
      <c r="F401" s="162" t="s">
        <v>2035</v>
      </c>
      <c r="G401" s="162">
        <v>5.5925238360321601E-2</v>
      </c>
      <c r="H401" s="162">
        <v>0.14795655537333399</v>
      </c>
    </row>
    <row r="402" spans="2:8" x14ac:dyDescent="0.25">
      <c r="B402" s="162" t="s">
        <v>58</v>
      </c>
      <c r="C402" s="162" t="s">
        <v>1027</v>
      </c>
      <c r="D402" s="162" t="s">
        <v>2031</v>
      </c>
      <c r="E402" s="162" t="s">
        <v>2033</v>
      </c>
      <c r="F402" s="162" t="s">
        <v>2035</v>
      </c>
      <c r="G402" s="162">
        <v>0.99999999999046996</v>
      </c>
      <c r="H402" s="162">
        <v>0.99999999999543998</v>
      </c>
    </row>
    <row r="403" spans="2:8" x14ac:dyDescent="0.25">
      <c r="B403" s="162" t="s">
        <v>58</v>
      </c>
      <c r="C403" s="162" t="s">
        <v>1027</v>
      </c>
      <c r="D403" s="162" t="s">
        <v>2031</v>
      </c>
      <c r="E403" s="162" t="s">
        <v>504</v>
      </c>
      <c r="F403" s="162" t="s">
        <v>2035</v>
      </c>
      <c r="G403" s="162">
        <v>1</v>
      </c>
      <c r="H403" s="162">
        <v>1</v>
      </c>
    </row>
    <row r="404" spans="2:8" x14ac:dyDescent="0.25">
      <c r="B404" s="162" t="s">
        <v>58</v>
      </c>
      <c r="C404" s="162" t="s">
        <v>1027</v>
      </c>
      <c r="D404" s="162" t="s">
        <v>2031</v>
      </c>
      <c r="E404" s="162" t="s">
        <v>2034</v>
      </c>
      <c r="F404" s="162" t="s">
        <v>2035</v>
      </c>
      <c r="G404" s="162">
        <v>0.77859106288334601</v>
      </c>
      <c r="H404" s="162">
        <v>0.85122234376517503</v>
      </c>
    </row>
    <row r="405" spans="2:8" x14ac:dyDescent="0.25">
      <c r="B405" s="162" t="s">
        <v>58</v>
      </c>
      <c r="C405" s="162" t="s">
        <v>1027</v>
      </c>
      <c r="D405" s="162" t="s">
        <v>2031</v>
      </c>
      <c r="E405" s="162" t="s">
        <v>1873</v>
      </c>
      <c r="F405" s="162" t="s">
        <v>2035</v>
      </c>
      <c r="G405" s="162">
        <v>1</v>
      </c>
      <c r="H405" s="162">
        <v>1</v>
      </c>
    </row>
    <row r="406" spans="2:8" x14ac:dyDescent="0.25">
      <c r="B406" s="162" t="s">
        <v>58</v>
      </c>
      <c r="C406" s="162" t="s">
        <v>1027</v>
      </c>
      <c r="D406" s="162" t="s">
        <v>514</v>
      </c>
      <c r="E406" s="162" t="s">
        <v>496</v>
      </c>
      <c r="F406" s="162" t="s">
        <v>2036</v>
      </c>
      <c r="G406" s="162">
        <v>2.7961673643311499E-3</v>
      </c>
      <c r="H406" s="162">
        <v>1.26174744070619E-3</v>
      </c>
    </row>
    <row r="407" spans="2:8" x14ac:dyDescent="0.25">
      <c r="B407" s="162" t="s">
        <v>58</v>
      </c>
      <c r="C407" s="162" t="s">
        <v>1027</v>
      </c>
      <c r="D407" s="162" t="s">
        <v>514</v>
      </c>
      <c r="E407" s="162" t="s">
        <v>2033</v>
      </c>
      <c r="F407" s="162" t="s">
        <v>2036</v>
      </c>
      <c r="G407" s="162">
        <v>0.99975560725219603</v>
      </c>
      <c r="H407" s="162">
        <v>0.99930843761262</v>
      </c>
    </row>
    <row r="408" spans="2:8" x14ac:dyDescent="0.25">
      <c r="B408" s="162" t="s">
        <v>58</v>
      </c>
      <c r="C408" s="162" t="s">
        <v>1027</v>
      </c>
      <c r="D408" s="162" t="s">
        <v>514</v>
      </c>
      <c r="E408" s="162" t="s">
        <v>504</v>
      </c>
      <c r="F408" s="162" t="s">
        <v>2036</v>
      </c>
      <c r="G408" s="162">
        <v>1</v>
      </c>
      <c r="H408" s="162">
        <v>1</v>
      </c>
    </row>
    <row r="409" spans="2:8" x14ac:dyDescent="0.25">
      <c r="B409" s="162" t="s">
        <v>58</v>
      </c>
      <c r="C409" s="162" t="s">
        <v>1027</v>
      </c>
      <c r="D409" s="162" t="s">
        <v>514</v>
      </c>
      <c r="E409" s="162" t="s">
        <v>2034</v>
      </c>
      <c r="F409" s="162" t="s">
        <v>2036</v>
      </c>
      <c r="G409" s="162">
        <v>0.81068551514927001</v>
      </c>
      <c r="H409" s="162">
        <v>0.56190353769851598</v>
      </c>
    </row>
    <row r="410" spans="2:8" x14ac:dyDescent="0.25">
      <c r="B410" s="162" t="s">
        <v>58</v>
      </c>
      <c r="C410" s="162" t="s">
        <v>1027</v>
      </c>
      <c r="D410" s="162" t="s">
        <v>514</v>
      </c>
      <c r="E410" s="162" t="s">
        <v>1873</v>
      </c>
      <c r="F410" s="162" t="s">
        <v>2036</v>
      </c>
      <c r="G410" s="162">
        <v>0.87221739051480296</v>
      </c>
      <c r="H410" s="162">
        <v>0.95294744614495197</v>
      </c>
    </row>
    <row r="411" spans="2:8" x14ac:dyDescent="0.25">
      <c r="B411" s="162" t="s">
        <v>61</v>
      </c>
      <c r="C411" s="162" t="s">
        <v>1027</v>
      </c>
      <c r="D411" s="162" t="s">
        <v>2031</v>
      </c>
      <c r="E411" s="162" t="s">
        <v>496</v>
      </c>
      <c r="F411" s="162" t="s">
        <v>2032</v>
      </c>
      <c r="G411" s="162">
        <v>7.7599558136351901E-2</v>
      </c>
      <c r="H411" s="162">
        <v>9.2081732958024104E-2</v>
      </c>
    </row>
    <row r="412" spans="2:8" x14ac:dyDescent="0.25">
      <c r="B412" s="162" t="s">
        <v>61</v>
      </c>
      <c r="C412" s="162" t="s">
        <v>1027</v>
      </c>
      <c r="D412" s="162" t="s">
        <v>2031</v>
      </c>
      <c r="E412" s="162" t="s">
        <v>2033</v>
      </c>
      <c r="F412" s="162" t="s">
        <v>2032</v>
      </c>
      <c r="G412" s="162">
        <v>0.99999988173958598</v>
      </c>
      <c r="H412" s="162">
        <v>0.99999985152357695</v>
      </c>
    </row>
    <row r="413" spans="2:8" x14ac:dyDescent="0.25">
      <c r="B413" s="162" t="s">
        <v>61</v>
      </c>
      <c r="C413" s="162" t="s">
        <v>1027</v>
      </c>
      <c r="D413" s="162" t="s">
        <v>2031</v>
      </c>
      <c r="E413" s="162" t="s">
        <v>504</v>
      </c>
      <c r="F413" s="162" t="s">
        <v>2032</v>
      </c>
      <c r="G413" s="162">
        <v>1</v>
      </c>
      <c r="H413" s="162">
        <v>1</v>
      </c>
    </row>
    <row r="414" spans="2:8" x14ac:dyDescent="0.25">
      <c r="B414" s="162" t="s">
        <v>61</v>
      </c>
      <c r="C414" s="162" t="s">
        <v>1027</v>
      </c>
      <c r="D414" s="162" t="s">
        <v>2031</v>
      </c>
      <c r="E414" s="162" t="s">
        <v>2034</v>
      </c>
      <c r="F414" s="162" t="s">
        <v>2032</v>
      </c>
      <c r="G414" s="162">
        <v>0.78772114745268995</v>
      </c>
      <c r="H414" s="162">
        <v>0.717003834433809</v>
      </c>
    </row>
    <row r="415" spans="2:8" x14ac:dyDescent="0.25">
      <c r="B415" s="162" t="s">
        <v>61</v>
      </c>
      <c r="C415" s="162" t="s">
        <v>1027</v>
      </c>
      <c r="D415" s="162" t="s">
        <v>2031</v>
      </c>
      <c r="E415" s="162" t="s">
        <v>1873</v>
      </c>
      <c r="F415" s="162" t="s">
        <v>2032</v>
      </c>
      <c r="G415" s="162">
        <v>1</v>
      </c>
      <c r="H415" s="162">
        <v>1</v>
      </c>
    </row>
    <row r="416" spans="2:8" x14ac:dyDescent="0.25">
      <c r="B416" s="162" t="s">
        <v>61</v>
      </c>
      <c r="C416" s="162" t="s">
        <v>1027</v>
      </c>
      <c r="D416" s="162" t="s">
        <v>2031</v>
      </c>
      <c r="E416" s="162" t="s">
        <v>496</v>
      </c>
      <c r="F416" s="162" t="s">
        <v>2035</v>
      </c>
      <c r="G416" s="162">
        <v>7.7599558136351901E-2</v>
      </c>
      <c r="H416" s="162">
        <v>9.2081732958024104E-2</v>
      </c>
    </row>
    <row r="417" spans="2:8" x14ac:dyDescent="0.25">
      <c r="B417" s="162" t="s">
        <v>61</v>
      </c>
      <c r="C417" s="162" t="s">
        <v>1027</v>
      </c>
      <c r="D417" s="162" t="s">
        <v>2031</v>
      </c>
      <c r="E417" s="162" t="s">
        <v>2033</v>
      </c>
      <c r="F417" s="162" t="s">
        <v>2035</v>
      </c>
      <c r="G417" s="162">
        <v>0.99999988173958598</v>
      </c>
      <c r="H417" s="162">
        <v>0.99999985152357695</v>
      </c>
    </row>
    <row r="418" spans="2:8" x14ac:dyDescent="0.25">
      <c r="B418" s="162" t="s">
        <v>61</v>
      </c>
      <c r="C418" s="162" t="s">
        <v>1027</v>
      </c>
      <c r="D418" s="162" t="s">
        <v>2031</v>
      </c>
      <c r="E418" s="162" t="s">
        <v>504</v>
      </c>
      <c r="F418" s="162" t="s">
        <v>2035</v>
      </c>
      <c r="G418" s="162">
        <v>1</v>
      </c>
      <c r="H418" s="162">
        <v>1</v>
      </c>
    </row>
    <row r="419" spans="2:8" x14ac:dyDescent="0.25">
      <c r="B419" s="162" t="s">
        <v>61</v>
      </c>
      <c r="C419" s="162" t="s">
        <v>1027</v>
      </c>
      <c r="D419" s="162" t="s">
        <v>2031</v>
      </c>
      <c r="E419" s="162" t="s">
        <v>2034</v>
      </c>
      <c r="F419" s="162" t="s">
        <v>2035</v>
      </c>
      <c r="G419" s="162">
        <v>0.78772114745268995</v>
      </c>
      <c r="H419" s="162">
        <v>0.717003834433809</v>
      </c>
    </row>
    <row r="420" spans="2:8" x14ac:dyDescent="0.25">
      <c r="B420" s="162" t="s">
        <v>61</v>
      </c>
      <c r="C420" s="162" t="s">
        <v>1027</v>
      </c>
      <c r="D420" s="162" t="s">
        <v>2031</v>
      </c>
      <c r="E420" s="162" t="s">
        <v>1873</v>
      </c>
      <c r="F420" s="162" t="s">
        <v>2035</v>
      </c>
      <c r="G420" s="162">
        <v>1</v>
      </c>
      <c r="H420" s="162">
        <v>1</v>
      </c>
    </row>
    <row r="421" spans="2:8" x14ac:dyDescent="0.25">
      <c r="B421" s="162" t="s">
        <v>61</v>
      </c>
      <c r="C421" s="162" t="s">
        <v>1027</v>
      </c>
      <c r="D421" s="162" t="s">
        <v>514</v>
      </c>
      <c r="E421" s="162" t="s">
        <v>496</v>
      </c>
      <c r="F421" s="162" t="s">
        <v>2036</v>
      </c>
      <c r="G421" s="162">
        <v>5.1469463374537797E-3</v>
      </c>
      <c r="H421" s="162">
        <v>4.0999288106969003E-3</v>
      </c>
    </row>
    <row r="422" spans="2:8" x14ac:dyDescent="0.25">
      <c r="B422" s="162" t="s">
        <v>61</v>
      </c>
      <c r="C422" s="162" t="s">
        <v>1027</v>
      </c>
      <c r="D422" s="162" t="s">
        <v>514</v>
      </c>
      <c r="E422" s="162" t="s">
        <v>2033</v>
      </c>
      <c r="F422" s="162" t="s">
        <v>2036</v>
      </c>
      <c r="G422" s="162">
        <v>0.99997815536407497</v>
      </c>
      <c r="H422" s="162">
        <v>0.999891070818826</v>
      </c>
    </row>
    <row r="423" spans="2:8" x14ac:dyDescent="0.25">
      <c r="B423" s="162" t="s">
        <v>61</v>
      </c>
      <c r="C423" s="162" t="s">
        <v>1027</v>
      </c>
      <c r="D423" s="162" t="s">
        <v>514</v>
      </c>
      <c r="E423" s="162" t="s">
        <v>504</v>
      </c>
      <c r="F423" s="162" t="s">
        <v>2036</v>
      </c>
      <c r="G423" s="162">
        <v>1</v>
      </c>
      <c r="H423" s="162">
        <v>1</v>
      </c>
    </row>
    <row r="424" spans="2:8" x14ac:dyDescent="0.25">
      <c r="B424" s="162" t="s">
        <v>61</v>
      </c>
      <c r="C424" s="162" t="s">
        <v>1027</v>
      </c>
      <c r="D424" s="162" t="s">
        <v>514</v>
      </c>
      <c r="E424" s="162" t="s">
        <v>2034</v>
      </c>
      <c r="F424" s="162" t="s">
        <v>2036</v>
      </c>
      <c r="G424" s="162">
        <v>0.63690055353368402</v>
      </c>
      <c r="H424" s="162">
        <v>0.39804537301017001</v>
      </c>
    </row>
    <row r="425" spans="2:8" x14ac:dyDescent="0.25">
      <c r="B425" s="162" t="s">
        <v>61</v>
      </c>
      <c r="C425" s="162" t="s">
        <v>1027</v>
      </c>
      <c r="D425" s="162" t="s">
        <v>514</v>
      </c>
      <c r="E425" s="162" t="s">
        <v>1873</v>
      </c>
      <c r="F425" s="162" t="s">
        <v>2036</v>
      </c>
      <c r="G425" s="162">
        <v>0.82007206626398998</v>
      </c>
      <c r="H425" s="162">
        <v>0.870273983851517</v>
      </c>
    </row>
    <row r="426" spans="2:8" x14ac:dyDescent="0.25">
      <c r="B426" s="162" t="s">
        <v>64</v>
      </c>
      <c r="C426" s="162" t="s">
        <v>1027</v>
      </c>
      <c r="D426" s="162" t="s">
        <v>2031</v>
      </c>
      <c r="E426" s="162" t="s">
        <v>496</v>
      </c>
      <c r="F426" s="162" t="s">
        <v>2032</v>
      </c>
      <c r="G426" s="162">
        <v>7.9418080813231803E-2</v>
      </c>
      <c r="H426" s="162">
        <v>9.7850910532413196E-2</v>
      </c>
    </row>
    <row r="427" spans="2:8" x14ac:dyDescent="0.25">
      <c r="B427" s="162" t="s">
        <v>64</v>
      </c>
      <c r="C427" s="162" t="s">
        <v>1027</v>
      </c>
      <c r="D427" s="162" t="s">
        <v>2031</v>
      </c>
      <c r="E427" s="162" t="s">
        <v>2033</v>
      </c>
      <c r="F427" s="162" t="s">
        <v>2032</v>
      </c>
      <c r="G427" s="162">
        <v>0.99998854158244599</v>
      </c>
      <c r="H427" s="162">
        <v>0.99998027806822998</v>
      </c>
    </row>
    <row r="428" spans="2:8" x14ac:dyDescent="0.25">
      <c r="B428" s="162" t="s">
        <v>64</v>
      </c>
      <c r="C428" s="162" t="s">
        <v>1027</v>
      </c>
      <c r="D428" s="162" t="s">
        <v>2031</v>
      </c>
      <c r="E428" s="162" t="s">
        <v>504</v>
      </c>
      <c r="F428" s="162" t="s">
        <v>2032</v>
      </c>
      <c r="G428" s="162">
        <v>1</v>
      </c>
      <c r="H428" s="162">
        <v>1</v>
      </c>
    </row>
    <row r="429" spans="2:8" x14ac:dyDescent="0.25">
      <c r="B429" s="162" t="s">
        <v>64</v>
      </c>
      <c r="C429" s="162" t="s">
        <v>1027</v>
      </c>
      <c r="D429" s="162" t="s">
        <v>2031</v>
      </c>
      <c r="E429" s="162" t="s">
        <v>2034</v>
      </c>
      <c r="F429" s="162" t="s">
        <v>2032</v>
      </c>
      <c r="G429" s="162">
        <v>0.79975778210506299</v>
      </c>
      <c r="H429" s="162">
        <v>0.72737149959593606</v>
      </c>
    </row>
    <row r="430" spans="2:8" x14ac:dyDescent="0.25">
      <c r="B430" s="162" t="s">
        <v>64</v>
      </c>
      <c r="C430" s="162" t="s">
        <v>1027</v>
      </c>
      <c r="D430" s="162" t="s">
        <v>2031</v>
      </c>
      <c r="E430" s="162" t="s">
        <v>1873</v>
      </c>
      <c r="F430" s="162" t="s">
        <v>2032</v>
      </c>
      <c r="G430" s="162">
        <v>1</v>
      </c>
      <c r="H430" s="162">
        <v>1</v>
      </c>
    </row>
    <row r="431" spans="2:8" x14ac:dyDescent="0.25">
      <c r="B431" s="162" t="s">
        <v>64</v>
      </c>
      <c r="C431" s="162" t="s">
        <v>1027</v>
      </c>
      <c r="D431" s="162" t="s">
        <v>2031</v>
      </c>
      <c r="E431" s="162" t="s">
        <v>496</v>
      </c>
      <c r="F431" s="162" t="s">
        <v>2035</v>
      </c>
      <c r="G431" s="162">
        <v>7.9418080813231803E-2</v>
      </c>
      <c r="H431" s="162">
        <v>9.7850910532413099E-2</v>
      </c>
    </row>
    <row r="432" spans="2:8" x14ac:dyDescent="0.25">
      <c r="B432" s="162" t="s">
        <v>64</v>
      </c>
      <c r="C432" s="162" t="s">
        <v>1027</v>
      </c>
      <c r="D432" s="162" t="s">
        <v>2031</v>
      </c>
      <c r="E432" s="162" t="s">
        <v>2033</v>
      </c>
      <c r="F432" s="162" t="s">
        <v>2035</v>
      </c>
      <c r="G432" s="162">
        <v>0.99998854158244599</v>
      </c>
      <c r="H432" s="162">
        <v>0.99998027806823098</v>
      </c>
    </row>
    <row r="433" spans="2:8" x14ac:dyDescent="0.25">
      <c r="B433" s="162" t="s">
        <v>64</v>
      </c>
      <c r="C433" s="162" t="s">
        <v>1027</v>
      </c>
      <c r="D433" s="162" t="s">
        <v>2031</v>
      </c>
      <c r="E433" s="162" t="s">
        <v>504</v>
      </c>
      <c r="F433" s="162" t="s">
        <v>2035</v>
      </c>
      <c r="G433" s="162">
        <v>1</v>
      </c>
      <c r="H433" s="162">
        <v>1</v>
      </c>
    </row>
    <row r="434" spans="2:8" x14ac:dyDescent="0.25">
      <c r="B434" s="162" t="s">
        <v>64</v>
      </c>
      <c r="C434" s="162" t="s">
        <v>1027</v>
      </c>
      <c r="D434" s="162" t="s">
        <v>2031</v>
      </c>
      <c r="E434" s="162" t="s">
        <v>2034</v>
      </c>
      <c r="F434" s="162" t="s">
        <v>2035</v>
      </c>
      <c r="G434" s="162">
        <v>0.79975778210506299</v>
      </c>
      <c r="H434" s="162">
        <v>0.72737149959593606</v>
      </c>
    </row>
    <row r="435" spans="2:8" x14ac:dyDescent="0.25">
      <c r="B435" s="162" t="s">
        <v>64</v>
      </c>
      <c r="C435" s="162" t="s">
        <v>1027</v>
      </c>
      <c r="D435" s="162" t="s">
        <v>2031</v>
      </c>
      <c r="E435" s="162" t="s">
        <v>1873</v>
      </c>
      <c r="F435" s="162" t="s">
        <v>2035</v>
      </c>
      <c r="G435" s="162">
        <v>1</v>
      </c>
      <c r="H435" s="162">
        <v>1</v>
      </c>
    </row>
    <row r="436" spans="2:8" x14ac:dyDescent="0.25">
      <c r="B436" s="162" t="s">
        <v>64</v>
      </c>
      <c r="C436" s="162" t="s">
        <v>1027</v>
      </c>
      <c r="D436" s="162" t="s">
        <v>514</v>
      </c>
      <c r="E436" s="162" t="s">
        <v>496</v>
      </c>
      <c r="F436" s="162" t="s">
        <v>2036</v>
      </c>
      <c r="G436" s="162">
        <v>1.2264182969183499E-2</v>
      </c>
      <c r="H436" s="162">
        <v>6.7070878975554202E-3</v>
      </c>
    </row>
    <row r="437" spans="2:8" x14ac:dyDescent="0.25">
      <c r="B437" s="162" t="s">
        <v>64</v>
      </c>
      <c r="C437" s="162" t="s">
        <v>1027</v>
      </c>
      <c r="D437" s="162" t="s">
        <v>514</v>
      </c>
      <c r="E437" s="162" t="s">
        <v>2033</v>
      </c>
      <c r="F437" s="162" t="s">
        <v>2036</v>
      </c>
      <c r="G437" s="162">
        <v>0.99999789656674298</v>
      </c>
      <c r="H437" s="162">
        <v>0.99999909268262699</v>
      </c>
    </row>
    <row r="438" spans="2:8" x14ac:dyDescent="0.25">
      <c r="B438" s="162" t="s">
        <v>64</v>
      </c>
      <c r="C438" s="162" t="s">
        <v>1027</v>
      </c>
      <c r="D438" s="162" t="s">
        <v>514</v>
      </c>
      <c r="E438" s="162" t="s">
        <v>504</v>
      </c>
      <c r="F438" s="162" t="s">
        <v>2036</v>
      </c>
      <c r="G438" s="162">
        <v>1</v>
      </c>
      <c r="H438" s="162">
        <v>1</v>
      </c>
    </row>
    <row r="439" spans="2:8" x14ac:dyDescent="0.25">
      <c r="B439" s="162" t="s">
        <v>64</v>
      </c>
      <c r="C439" s="162" t="s">
        <v>1027</v>
      </c>
      <c r="D439" s="162" t="s">
        <v>514</v>
      </c>
      <c r="E439" s="162" t="s">
        <v>2034</v>
      </c>
      <c r="F439" s="162" t="s">
        <v>2036</v>
      </c>
      <c r="G439" s="162">
        <v>0.752754234744891</v>
      </c>
      <c r="H439" s="162">
        <v>0.51548443734706295</v>
      </c>
    </row>
    <row r="440" spans="2:8" x14ac:dyDescent="0.25">
      <c r="B440" s="162" t="s">
        <v>64</v>
      </c>
      <c r="C440" s="162" t="s">
        <v>1027</v>
      </c>
      <c r="D440" s="162" t="s">
        <v>514</v>
      </c>
      <c r="E440" s="162" t="s">
        <v>1873</v>
      </c>
      <c r="F440" s="162" t="s">
        <v>2036</v>
      </c>
      <c r="G440" s="162">
        <v>0.84659796107602903</v>
      </c>
      <c r="H440" s="162">
        <v>0.93995309880554401</v>
      </c>
    </row>
    <row r="441" spans="2:8" x14ac:dyDescent="0.25">
      <c r="B441" s="162" t="s">
        <v>67</v>
      </c>
      <c r="C441" s="162" t="s">
        <v>1027</v>
      </c>
      <c r="D441" s="162" t="s">
        <v>2031</v>
      </c>
      <c r="E441" s="162" t="s">
        <v>496</v>
      </c>
      <c r="F441" s="162" t="s">
        <v>2032</v>
      </c>
      <c r="G441" s="162">
        <v>3.60205760096627E-2</v>
      </c>
      <c r="H441" s="162">
        <v>3.72769118984956E-2</v>
      </c>
    </row>
    <row r="442" spans="2:8" x14ac:dyDescent="0.25">
      <c r="B442" s="162" t="s">
        <v>67</v>
      </c>
      <c r="C442" s="162" t="s">
        <v>1027</v>
      </c>
      <c r="D442" s="162" t="s">
        <v>2031</v>
      </c>
      <c r="E442" s="162" t="s">
        <v>2033</v>
      </c>
      <c r="F442" s="162" t="s">
        <v>2032</v>
      </c>
      <c r="G442" s="162">
        <v>0.99958375465205496</v>
      </c>
      <c r="H442" s="162">
        <v>0.99912535518769596</v>
      </c>
    </row>
    <row r="443" spans="2:8" x14ac:dyDescent="0.25">
      <c r="B443" s="162" t="s">
        <v>67</v>
      </c>
      <c r="C443" s="162" t="s">
        <v>1027</v>
      </c>
      <c r="D443" s="162" t="s">
        <v>2031</v>
      </c>
      <c r="E443" s="162" t="s">
        <v>504</v>
      </c>
      <c r="F443" s="162" t="s">
        <v>2032</v>
      </c>
      <c r="G443" s="162">
        <v>1</v>
      </c>
      <c r="H443" s="162">
        <v>1</v>
      </c>
    </row>
    <row r="444" spans="2:8" x14ac:dyDescent="0.25">
      <c r="B444" s="162" t="s">
        <v>67</v>
      </c>
      <c r="C444" s="162" t="s">
        <v>1027</v>
      </c>
      <c r="D444" s="162" t="s">
        <v>2031</v>
      </c>
      <c r="E444" s="162" t="s">
        <v>2034</v>
      </c>
      <c r="F444" s="162" t="s">
        <v>2032</v>
      </c>
      <c r="G444" s="162">
        <v>0.54690940397087795</v>
      </c>
      <c r="H444" s="162">
        <v>0.42189963772949102</v>
      </c>
    </row>
    <row r="445" spans="2:8" x14ac:dyDescent="0.25">
      <c r="B445" s="162" t="s">
        <v>67</v>
      </c>
      <c r="C445" s="162" t="s">
        <v>1027</v>
      </c>
      <c r="D445" s="162" t="s">
        <v>2031</v>
      </c>
      <c r="E445" s="162" t="s">
        <v>1873</v>
      </c>
      <c r="F445" s="162" t="s">
        <v>2032</v>
      </c>
      <c r="G445" s="162">
        <v>1</v>
      </c>
      <c r="H445" s="162">
        <v>1</v>
      </c>
    </row>
    <row r="446" spans="2:8" x14ac:dyDescent="0.25">
      <c r="B446" s="162" t="s">
        <v>67</v>
      </c>
      <c r="C446" s="162" t="s">
        <v>1027</v>
      </c>
      <c r="D446" s="162" t="s">
        <v>2031</v>
      </c>
      <c r="E446" s="162" t="s">
        <v>496</v>
      </c>
      <c r="F446" s="162" t="s">
        <v>2035</v>
      </c>
      <c r="G446" s="162">
        <v>3.60205760096627E-2</v>
      </c>
      <c r="H446" s="162">
        <v>3.72769118984956E-2</v>
      </c>
    </row>
    <row r="447" spans="2:8" x14ac:dyDescent="0.25">
      <c r="B447" s="162" t="s">
        <v>67</v>
      </c>
      <c r="C447" s="162" t="s">
        <v>1027</v>
      </c>
      <c r="D447" s="162" t="s">
        <v>2031</v>
      </c>
      <c r="E447" s="162" t="s">
        <v>2033</v>
      </c>
      <c r="F447" s="162" t="s">
        <v>2035</v>
      </c>
      <c r="G447" s="162">
        <v>0.99958375465205496</v>
      </c>
      <c r="H447" s="162">
        <v>0.99912535518769596</v>
      </c>
    </row>
    <row r="448" spans="2:8" x14ac:dyDescent="0.25">
      <c r="B448" s="162" t="s">
        <v>67</v>
      </c>
      <c r="C448" s="162" t="s">
        <v>1027</v>
      </c>
      <c r="D448" s="162" t="s">
        <v>2031</v>
      </c>
      <c r="E448" s="162" t="s">
        <v>504</v>
      </c>
      <c r="F448" s="162" t="s">
        <v>2035</v>
      </c>
      <c r="G448" s="162">
        <v>1</v>
      </c>
      <c r="H448" s="162">
        <v>1</v>
      </c>
    </row>
    <row r="449" spans="2:8" x14ac:dyDescent="0.25">
      <c r="B449" s="162" t="s">
        <v>67</v>
      </c>
      <c r="C449" s="162" t="s">
        <v>1027</v>
      </c>
      <c r="D449" s="162" t="s">
        <v>2031</v>
      </c>
      <c r="E449" s="162" t="s">
        <v>2034</v>
      </c>
      <c r="F449" s="162" t="s">
        <v>2035</v>
      </c>
      <c r="G449" s="162">
        <v>0.54690940397087795</v>
      </c>
      <c r="H449" s="162">
        <v>0.42189963772949102</v>
      </c>
    </row>
    <row r="450" spans="2:8" x14ac:dyDescent="0.25">
      <c r="B450" s="162" t="s">
        <v>67</v>
      </c>
      <c r="C450" s="162" t="s">
        <v>1027</v>
      </c>
      <c r="D450" s="162" t="s">
        <v>2031</v>
      </c>
      <c r="E450" s="162" t="s">
        <v>1873</v>
      </c>
      <c r="F450" s="162" t="s">
        <v>2035</v>
      </c>
      <c r="G450" s="162">
        <v>1</v>
      </c>
      <c r="H450" s="162">
        <v>1</v>
      </c>
    </row>
    <row r="451" spans="2:8" x14ac:dyDescent="0.25">
      <c r="B451" s="162" t="s">
        <v>67</v>
      </c>
      <c r="C451" s="162" t="s">
        <v>1027</v>
      </c>
      <c r="D451" s="162" t="s">
        <v>514</v>
      </c>
      <c r="E451" s="162" t="s">
        <v>496</v>
      </c>
      <c r="F451" s="162" t="s">
        <v>2036</v>
      </c>
      <c r="G451" s="162">
        <v>6.3641118222548801E-3</v>
      </c>
      <c r="H451" s="162">
        <v>6.3259663393647903E-3</v>
      </c>
    </row>
    <row r="452" spans="2:8" x14ac:dyDescent="0.25">
      <c r="B452" s="162" t="s">
        <v>67</v>
      </c>
      <c r="C452" s="162" t="s">
        <v>1027</v>
      </c>
      <c r="D452" s="162" t="s">
        <v>514</v>
      </c>
      <c r="E452" s="162" t="s">
        <v>2033</v>
      </c>
      <c r="F452" s="162" t="s">
        <v>2036</v>
      </c>
      <c r="G452" s="162">
        <v>0.99924119717785898</v>
      </c>
      <c r="H452" s="162">
        <v>0.99981791897386596</v>
      </c>
    </row>
    <row r="453" spans="2:8" x14ac:dyDescent="0.25">
      <c r="B453" s="162" t="s">
        <v>67</v>
      </c>
      <c r="C453" s="162" t="s">
        <v>1027</v>
      </c>
      <c r="D453" s="162" t="s">
        <v>514</v>
      </c>
      <c r="E453" s="162" t="s">
        <v>504</v>
      </c>
      <c r="F453" s="162" t="s">
        <v>2036</v>
      </c>
      <c r="G453" s="162">
        <v>1</v>
      </c>
      <c r="H453" s="162">
        <v>1</v>
      </c>
    </row>
    <row r="454" spans="2:8" x14ac:dyDescent="0.25">
      <c r="B454" s="162" t="s">
        <v>67</v>
      </c>
      <c r="C454" s="162" t="s">
        <v>1027</v>
      </c>
      <c r="D454" s="162" t="s">
        <v>514</v>
      </c>
      <c r="E454" s="162" t="s">
        <v>2034</v>
      </c>
      <c r="F454" s="162" t="s">
        <v>2036</v>
      </c>
      <c r="G454" s="162">
        <v>0.42495193301897199</v>
      </c>
      <c r="H454" s="162">
        <v>0.25329478371268499</v>
      </c>
    </row>
    <row r="455" spans="2:8" x14ac:dyDescent="0.25">
      <c r="B455" s="162" t="s">
        <v>67</v>
      </c>
      <c r="C455" s="162" t="s">
        <v>1027</v>
      </c>
      <c r="D455" s="162" t="s">
        <v>514</v>
      </c>
      <c r="E455" s="162" t="s">
        <v>1873</v>
      </c>
      <c r="F455" s="162" t="s">
        <v>2036</v>
      </c>
      <c r="G455" s="162">
        <v>0.64123719686337399</v>
      </c>
      <c r="H455" s="162">
        <v>0.79689691711303601</v>
      </c>
    </row>
    <row r="456" spans="2:8" x14ac:dyDescent="0.25">
      <c r="B456" s="162" t="s">
        <v>70</v>
      </c>
      <c r="C456" s="162" t="s">
        <v>1027</v>
      </c>
      <c r="D456" s="162" t="s">
        <v>2031</v>
      </c>
      <c r="E456" s="162" t="s">
        <v>496</v>
      </c>
      <c r="F456" s="162" t="s">
        <v>2032</v>
      </c>
      <c r="G456" s="162">
        <v>5.42891584083217E-2</v>
      </c>
      <c r="H456" s="162">
        <v>7.0143627519530599E-2</v>
      </c>
    </row>
    <row r="457" spans="2:8" x14ac:dyDescent="0.25">
      <c r="B457" s="162" t="s">
        <v>70</v>
      </c>
      <c r="C457" s="162" t="s">
        <v>1027</v>
      </c>
      <c r="D457" s="162" t="s">
        <v>2031</v>
      </c>
      <c r="E457" s="162" t="s">
        <v>2033</v>
      </c>
      <c r="F457" s="162" t="s">
        <v>2032</v>
      </c>
      <c r="G457" s="162">
        <v>0.999978748656703</v>
      </c>
      <c r="H457" s="162">
        <v>0.99996490556638296</v>
      </c>
    </row>
    <row r="458" spans="2:8" x14ac:dyDescent="0.25">
      <c r="B458" s="162" t="s">
        <v>70</v>
      </c>
      <c r="C458" s="162" t="s">
        <v>1027</v>
      </c>
      <c r="D458" s="162" t="s">
        <v>2031</v>
      </c>
      <c r="E458" s="162" t="s">
        <v>504</v>
      </c>
      <c r="F458" s="162" t="s">
        <v>2032</v>
      </c>
      <c r="G458" s="162">
        <v>1</v>
      </c>
      <c r="H458" s="162">
        <v>1</v>
      </c>
    </row>
    <row r="459" spans="2:8" x14ac:dyDescent="0.25">
      <c r="B459" s="162" t="s">
        <v>70</v>
      </c>
      <c r="C459" s="162" t="s">
        <v>1027</v>
      </c>
      <c r="D459" s="162" t="s">
        <v>2031</v>
      </c>
      <c r="E459" s="162" t="s">
        <v>2034</v>
      </c>
      <c r="F459" s="162" t="s">
        <v>2032</v>
      </c>
      <c r="G459" s="162">
        <v>0.684818796451787</v>
      </c>
      <c r="H459" s="162">
        <v>0.60959138568083504</v>
      </c>
    </row>
    <row r="460" spans="2:8" x14ac:dyDescent="0.25">
      <c r="B460" s="162" t="s">
        <v>70</v>
      </c>
      <c r="C460" s="162" t="s">
        <v>1027</v>
      </c>
      <c r="D460" s="162" t="s">
        <v>2031</v>
      </c>
      <c r="E460" s="162" t="s">
        <v>1873</v>
      </c>
      <c r="F460" s="162" t="s">
        <v>2032</v>
      </c>
      <c r="G460" s="162">
        <v>1</v>
      </c>
      <c r="H460" s="162">
        <v>1</v>
      </c>
    </row>
    <row r="461" spans="2:8" x14ac:dyDescent="0.25">
      <c r="B461" s="162" t="s">
        <v>70</v>
      </c>
      <c r="C461" s="162" t="s">
        <v>1027</v>
      </c>
      <c r="D461" s="162" t="s">
        <v>2031</v>
      </c>
      <c r="E461" s="162" t="s">
        <v>496</v>
      </c>
      <c r="F461" s="162" t="s">
        <v>2035</v>
      </c>
      <c r="G461" s="162">
        <v>5.42891584083217E-2</v>
      </c>
      <c r="H461" s="162">
        <v>7.0143627519530599E-2</v>
      </c>
    </row>
    <row r="462" spans="2:8" x14ac:dyDescent="0.25">
      <c r="B462" s="162" t="s">
        <v>70</v>
      </c>
      <c r="C462" s="162" t="s">
        <v>1027</v>
      </c>
      <c r="D462" s="162" t="s">
        <v>2031</v>
      </c>
      <c r="E462" s="162" t="s">
        <v>2033</v>
      </c>
      <c r="F462" s="162" t="s">
        <v>2035</v>
      </c>
      <c r="G462" s="162">
        <v>0.999978748656703</v>
      </c>
      <c r="H462" s="162">
        <v>0.99996490556638296</v>
      </c>
    </row>
    <row r="463" spans="2:8" x14ac:dyDescent="0.25">
      <c r="B463" s="162" t="s">
        <v>70</v>
      </c>
      <c r="C463" s="162" t="s">
        <v>1027</v>
      </c>
      <c r="D463" s="162" t="s">
        <v>2031</v>
      </c>
      <c r="E463" s="162" t="s">
        <v>504</v>
      </c>
      <c r="F463" s="162" t="s">
        <v>2035</v>
      </c>
      <c r="G463" s="162">
        <v>1</v>
      </c>
      <c r="H463" s="162">
        <v>1</v>
      </c>
    </row>
    <row r="464" spans="2:8" x14ac:dyDescent="0.25">
      <c r="B464" s="162" t="s">
        <v>70</v>
      </c>
      <c r="C464" s="162" t="s">
        <v>1027</v>
      </c>
      <c r="D464" s="162" t="s">
        <v>2031</v>
      </c>
      <c r="E464" s="162" t="s">
        <v>2034</v>
      </c>
      <c r="F464" s="162" t="s">
        <v>2035</v>
      </c>
      <c r="G464" s="162">
        <v>0.684818796451787</v>
      </c>
      <c r="H464" s="162">
        <v>0.60959138568083504</v>
      </c>
    </row>
    <row r="465" spans="2:8" x14ac:dyDescent="0.25">
      <c r="B465" s="162" t="s">
        <v>70</v>
      </c>
      <c r="C465" s="162" t="s">
        <v>1027</v>
      </c>
      <c r="D465" s="162" t="s">
        <v>2031</v>
      </c>
      <c r="E465" s="162" t="s">
        <v>1873</v>
      </c>
      <c r="F465" s="162" t="s">
        <v>2035</v>
      </c>
      <c r="G465" s="162">
        <v>1</v>
      </c>
      <c r="H465" s="162">
        <v>1</v>
      </c>
    </row>
    <row r="466" spans="2:8" x14ac:dyDescent="0.25">
      <c r="B466" s="162" t="s">
        <v>70</v>
      </c>
      <c r="C466" s="162" t="s">
        <v>1027</v>
      </c>
      <c r="D466" s="162" t="s">
        <v>514</v>
      </c>
      <c r="E466" s="162" t="s">
        <v>496</v>
      </c>
      <c r="F466" s="162" t="s">
        <v>2036</v>
      </c>
      <c r="G466" s="162">
        <v>7.7898520679309602E-3</v>
      </c>
      <c r="H466" s="162">
        <v>6.9880986469068804E-3</v>
      </c>
    </row>
    <row r="467" spans="2:8" x14ac:dyDescent="0.25">
      <c r="B467" s="162" t="s">
        <v>70</v>
      </c>
      <c r="C467" s="162" t="s">
        <v>1027</v>
      </c>
      <c r="D467" s="162" t="s">
        <v>514</v>
      </c>
      <c r="E467" s="162" t="s">
        <v>2033</v>
      </c>
      <c r="F467" s="162" t="s">
        <v>2036</v>
      </c>
      <c r="G467" s="162">
        <v>0.99997484713567197</v>
      </c>
      <c r="H467" s="162">
        <v>0.999982699188396</v>
      </c>
    </row>
    <row r="468" spans="2:8" x14ac:dyDescent="0.25">
      <c r="B468" s="162" t="s">
        <v>70</v>
      </c>
      <c r="C468" s="162" t="s">
        <v>1027</v>
      </c>
      <c r="D468" s="162" t="s">
        <v>514</v>
      </c>
      <c r="E468" s="162" t="s">
        <v>504</v>
      </c>
      <c r="F468" s="162" t="s">
        <v>2036</v>
      </c>
      <c r="G468" s="162">
        <v>1</v>
      </c>
      <c r="H468" s="162">
        <v>1</v>
      </c>
    </row>
    <row r="469" spans="2:8" x14ac:dyDescent="0.25">
      <c r="B469" s="162" t="s">
        <v>70</v>
      </c>
      <c r="C469" s="162" t="s">
        <v>1027</v>
      </c>
      <c r="D469" s="162" t="s">
        <v>514</v>
      </c>
      <c r="E469" s="162" t="s">
        <v>2034</v>
      </c>
      <c r="F469" s="162" t="s">
        <v>2036</v>
      </c>
      <c r="G469" s="162">
        <v>0.65817221240233603</v>
      </c>
      <c r="H469" s="162">
        <v>0.403894289332352</v>
      </c>
    </row>
    <row r="470" spans="2:8" x14ac:dyDescent="0.25">
      <c r="B470" s="162" t="s">
        <v>70</v>
      </c>
      <c r="C470" s="162" t="s">
        <v>1027</v>
      </c>
      <c r="D470" s="162" t="s">
        <v>514</v>
      </c>
      <c r="E470" s="162" t="s">
        <v>1873</v>
      </c>
      <c r="F470" s="162" t="s">
        <v>2036</v>
      </c>
      <c r="G470" s="162">
        <v>0.79181434896819702</v>
      </c>
      <c r="H470" s="162">
        <v>0.91696473174980997</v>
      </c>
    </row>
    <row r="471" spans="2:8" x14ac:dyDescent="0.25">
      <c r="B471" s="162" t="s">
        <v>73</v>
      </c>
      <c r="C471" s="162" t="s">
        <v>1027</v>
      </c>
      <c r="D471" s="162" t="s">
        <v>2031</v>
      </c>
      <c r="E471" s="162" t="s">
        <v>496</v>
      </c>
      <c r="F471" s="162" t="s">
        <v>2032</v>
      </c>
      <c r="G471" s="162">
        <v>8.3675759150612997E-2</v>
      </c>
      <c r="H471" s="162">
        <v>0.12535734220776601</v>
      </c>
    </row>
    <row r="472" spans="2:8" x14ac:dyDescent="0.25">
      <c r="B472" s="162" t="s">
        <v>73</v>
      </c>
      <c r="C472" s="162" t="s">
        <v>1027</v>
      </c>
      <c r="D472" s="162" t="s">
        <v>2031</v>
      </c>
      <c r="E472" s="162" t="s">
        <v>2033</v>
      </c>
      <c r="F472" s="162" t="s">
        <v>2032</v>
      </c>
      <c r="G472" s="162">
        <v>0.99995839539380504</v>
      </c>
      <c r="H472" s="162">
        <v>0.99994727517068305</v>
      </c>
    </row>
    <row r="473" spans="2:8" x14ac:dyDescent="0.25">
      <c r="B473" s="162" t="s">
        <v>73</v>
      </c>
      <c r="C473" s="162" t="s">
        <v>1027</v>
      </c>
      <c r="D473" s="162" t="s">
        <v>2031</v>
      </c>
      <c r="E473" s="162" t="s">
        <v>504</v>
      </c>
      <c r="F473" s="162" t="s">
        <v>2032</v>
      </c>
      <c r="G473" s="162">
        <v>1</v>
      </c>
      <c r="H473" s="162">
        <v>1</v>
      </c>
    </row>
    <row r="474" spans="2:8" x14ac:dyDescent="0.25">
      <c r="B474" s="162" t="s">
        <v>73</v>
      </c>
      <c r="C474" s="162" t="s">
        <v>1027</v>
      </c>
      <c r="D474" s="162" t="s">
        <v>2031</v>
      </c>
      <c r="E474" s="162" t="s">
        <v>2034</v>
      </c>
      <c r="F474" s="162" t="s">
        <v>2032</v>
      </c>
      <c r="G474" s="162">
        <v>0.75423408745793996</v>
      </c>
      <c r="H474" s="162">
        <v>0.784753052267398</v>
      </c>
    </row>
    <row r="475" spans="2:8" x14ac:dyDescent="0.25">
      <c r="B475" s="162" t="s">
        <v>73</v>
      </c>
      <c r="C475" s="162" t="s">
        <v>1027</v>
      </c>
      <c r="D475" s="162" t="s">
        <v>2031</v>
      </c>
      <c r="E475" s="162" t="s">
        <v>1873</v>
      </c>
      <c r="F475" s="162" t="s">
        <v>2032</v>
      </c>
      <c r="G475" s="162">
        <v>1</v>
      </c>
      <c r="H475" s="162">
        <v>1</v>
      </c>
    </row>
    <row r="476" spans="2:8" x14ac:dyDescent="0.25">
      <c r="B476" s="162" t="s">
        <v>73</v>
      </c>
      <c r="C476" s="162" t="s">
        <v>1027</v>
      </c>
      <c r="D476" s="162" t="s">
        <v>2031</v>
      </c>
      <c r="E476" s="162" t="s">
        <v>496</v>
      </c>
      <c r="F476" s="162" t="s">
        <v>2035</v>
      </c>
      <c r="G476" s="162">
        <v>8.3675759150612997E-2</v>
      </c>
      <c r="H476" s="162">
        <v>0.12535734220776601</v>
      </c>
    </row>
    <row r="477" spans="2:8" x14ac:dyDescent="0.25">
      <c r="B477" s="162" t="s">
        <v>73</v>
      </c>
      <c r="C477" s="162" t="s">
        <v>1027</v>
      </c>
      <c r="D477" s="162" t="s">
        <v>2031</v>
      </c>
      <c r="E477" s="162" t="s">
        <v>2033</v>
      </c>
      <c r="F477" s="162" t="s">
        <v>2035</v>
      </c>
      <c r="G477" s="162">
        <v>0.99995839539380504</v>
      </c>
      <c r="H477" s="162">
        <v>0.99994727517068305</v>
      </c>
    </row>
    <row r="478" spans="2:8" x14ac:dyDescent="0.25">
      <c r="B478" s="162" t="s">
        <v>73</v>
      </c>
      <c r="C478" s="162" t="s">
        <v>1027</v>
      </c>
      <c r="D478" s="162" t="s">
        <v>2031</v>
      </c>
      <c r="E478" s="162" t="s">
        <v>504</v>
      </c>
      <c r="F478" s="162" t="s">
        <v>2035</v>
      </c>
      <c r="G478" s="162">
        <v>1</v>
      </c>
      <c r="H478" s="162">
        <v>1</v>
      </c>
    </row>
    <row r="479" spans="2:8" x14ac:dyDescent="0.25">
      <c r="B479" s="162" t="s">
        <v>73</v>
      </c>
      <c r="C479" s="162" t="s">
        <v>1027</v>
      </c>
      <c r="D479" s="162" t="s">
        <v>2031</v>
      </c>
      <c r="E479" s="162" t="s">
        <v>2034</v>
      </c>
      <c r="F479" s="162" t="s">
        <v>2035</v>
      </c>
      <c r="G479" s="162">
        <v>0.75423408745793996</v>
      </c>
      <c r="H479" s="162">
        <v>0.784753052267397</v>
      </c>
    </row>
    <row r="480" spans="2:8" x14ac:dyDescent="0.25">
      <c r="B480" s="162" t="s">
        <v>73</v>
      </c>
      <c r="C480" s="162" t="s">
        <v>1027</v>
      </c>
      <c r="D480" s="162" t="s">
        <v>2031</v>
      </c>
      <c r="E480" s="162" t="s">
        <v>1873</v>
      </c>
      <c r="F480" s="162" t="s">
        <v>2035</v>
      </c>
      <c r="G480" s="162">
        <v>1</v>
      </c>
      <c r="H480" s="162">
        <v>1</v>
      </c>
    </row>
    <row r="481" spans="2:8" x14ac:dyDescent="0.25">
      <c r="B481" s="162" t="s">
        <v>73</v>
      </c>
      <c r="C481" s="162" t="s">
        <v>1027</v>
      </c>
      <c r="D481" s="162" t="s">
        <v>514</v>
      </c>
      <c r="E481" s="162" t="s">
        <v>496</v>
      </c>
      <c r="F481" s="162" t="s">
        <v>2036</v>
      </c>
      <c r="G481" s="162">
        <v>1.09595247577166E-2</v>
      </c>
      <c r="H481" s="162">
        <v>7.3705331299360197E-3</v>
      </c>
    </row>
    <row r="482" spans="2:8" x14ac:dyDescent="0.25">
      <c r="B482" s="162" t="s">
        <v>73</v>
      </c>
      <c r="C482" s="162" t="s">
        <v>1027</v>
      </c>
      <c r="D482" s="162" t="s">
        <v>514</v>
      </c>
      <c r="E482" s="162" t="s">
        <v>2033</v>
      </c>
      <c r="F482" s="162" t="s">
        <v>2036</v>
      </c>
      <c r="G482" s="162">
        <v>0.99999953387899998</v>
      </c>
      <c r="H482" s="162">
        <v>0.99999999984136101</v>
      </c>
    </row>
    <row r="483" spans="2:8" x14ac:dyDescent="0.25">
      <c r="B483" s="162" t="s">
        <v>73</v>
      </c>
      <c r="C483" s="162" t="s">
        <v>1027</v>
      </c>
      <c r="D483" s="162" t="s">
        <v>514</v>
      </c>
      <c r="E483" s="162" t="s">
        <v>504</v>
      </c>
      <c r="F483" s="162" t="s">
        <v>2036</v>
      </c>
      <c r="G483" s="162">
        <v>1</v>
      </c>
      <c r="H483" s="162">
        <v>1</v>
      </c>
    </row>
    <row r="484" spans="2:8" x14ac:dyDescent="0.25">
      <c r="B484" s="162" t="s">
        <v>73</v>
      </c>
      <c r="C484" s="162" t="s">
        <v>1027</v>
      </c>
      <c r="D484" s="162" t="s">
        <v>514</v>
      </c>
      <c r="E484" s="162" t="s">
        <v>2034</v>
      </c>
      <c r="F484" s="162" t="s">
        <v>2036</v>
      </c>
      <c r="G484" s="162">
        <v>0.59032035459868004</v>
      </c>
      <c r="H484" s="162">
        <v>0.40179824007876602</v>
      </c>
    </row>
    <row r="485" spans="2:8" x14ac:dyDescent="0.25">
      <c r="B485" s="162" t="s">
        <v>73</v>
      </c>
      <c r="C485" s="162" t="s">
        <v>1027</v>
      </c>
      <c r="D485" s="162" t="s">
        <v>514</v>
      </c>
      <c r="E485" s="162" t="s">
        <v>1873</v>
      </c>
      <c r="F485" s="162" t="s">
        <v>2036</v>
      </c>
      <c r="G485" s="162">
        <v>0.76332728700403796</v>
      </c>
      <c r="H485" s="162">
        <v>0.87187239606058198</v>
      </c>
    </row>
    <row r="486" spans="2:8" x14ac:dyDescent="0.25">
      <c r="B486" s="162" t="s">
        <v>75</v>
      </c>
      <c r="C486" s="162" t="s">
        <v>1027</v>
      </c>
      <c r="D486" s="162" t="s">
        <v>2031</v>
      </c>
      <c r="E486" s="162" t="s">
        <v>496</v>
      </c>
      <c r="F486" s="162" t="s">
        <v>2032</v>
      </c>
      <c r="G486" s="162">
        <v>6.1527294203126498E-2</v>
      </c>
      <c r="H486" s="162">
        <v>7.8299201130010404E-2</v>
      </c>
    </row>
    <row r="487" spans="2:8" x14ac:dyDescent="0.25">
      <c r="B487" s="162" t="s">
        <v>75</v>
      </c>
      <c r="C487" s="162" t="s">
        <v>1027</v>
      </c>
      <c r="D487" s="162" t="s">
        <v>2031</v>
      </c>
      <c r="E487" s="162" t="s">
        <v>2033</v>
      </c>
      <c r="F487" s="162" t="s">
        <v>2032</v>
      </c>
      <c r="G487" s="162">
        <v>0.99998163110696803</v>
      </c>
      <c r="H487" s="162">
        <v>0.99996938980601502</v>
      </c>
    </row>
    <row r="488" spans="2:8" x14ac:dyDescent="0.25">
      <c r="B488" s="162" t="s">
        <v>75</v>
      </c>
      <c r="C488" s="162" t="s">
        <v>1027</v>
      </c>
      <c r="D488" s="162" t="s">
        <v>2031</v>
      </c>
      <c r="E488" s="162" t="s">
        <v>504</v>
      </c>
      <c r="F488" s="162" t="s">
        <v>2032</v>
      </c>
      <c r="G488" s="162">
        <v>1</v>
      </c>
      <c r="H488" s="162">
        <v>1</v>
      </c>
    </row>
    <row r="489" spans="2:8" x14ac:dyDescent="0.25">
      <c r="B489" s="162" t="s">
        <v>75</v>
      </c>
      <c r="C489" s="162" t="s">
        <v>1027</v>
      </c>
      <c r="D489" s="162" t="s">
        <v>2031</v>
      </c>
      <c r="E489" s="162" t="s">
        <v>2034</v>
      </c>
      <c r="F489" s="162" t="s">
        <v>2032</v>
      </c>
      <c r="G489" s="162">
        <v>0.71475176922252903</v>
      </c>
      <c r="H489" s="162">
        <v>0.63728087085044505</v>
      </c>
    </row>
    <row r="490" spans="2:8" x14ac:dyDescent="0.25">
      <c r="B490" s="162" t="s">
        <v>75</v>
      </c>
      <c r="C490" s="162" t="s">
        <v>1027</v>
      </c>
      <c r="D490" s="162" t="s">
        <v>2031</v>
      </c>
      <c r="E490" s="162" t="s">
        <v>1873</v>
      </c>
      <c r="F490" s="162" t="s">
        <v>2032</v>
      </c>
      <c r="G490" s="162">
        <v>1</v>
      </c>
      <c r="H490" s="162">
        <v>1</v>
      </c>
    </row>
    <row r="491" spans="2:8" x14ac:dyDescent="0.25">
      <c r="B491" s="162" t="s">
        <v>75</v>
      </c>
      <c r="C491" s="162" t="s">
        <v>1027</v>
      </c>
      <c r="D491" s="162" t="s">
        <v>2031</v>
      </c>
      <c r="E491" s="162" t="s">
        <v>496</v>
      </c>
      <c r="F491" s="162" t="s">
        <v>2035</v>
      </c>
      <c r="G491" s="162">
        <v>6.1527294203126498E-2</v>
      </c>
      <c r="H491" s="162">
        <v>7.8299201130010404E-2</v>
      </c>
    </row>
    <row r="492" spans="2:8" x14ac:dyDescent="0.25">
      <c r="B492" s="162" t="s">
        <v>75</v>
      </c>
      <c r="C492" s="162" t="s">
        <v>1027</v>
      </c>
      <c r="D492" s="162" t="s">
        <v>2031</v>
      </c>
      <c r="E492" s="162" t="s">
        <v>2033</v>
      </c>
      <c r="F492" s="162" t="s">
        <v>2035</v>
      </c>
      <c r="G492" s="162">
        <v>0.99998163110696803</v>
      </c>
      <c r="H492" s="162">
        <v>0.99996938980601502</v>
      </c>
    </row>
    <row r="493" spans="2:8" x14ac:dyDescent="0.25">
      <c r="B493" s="162" t="s">
        <v>75</v>
      </c>
      <c r="C493" s="162" t="s">
        <v>1027</v>
      </c>
      <c r="D493" s="162" t="s">
        <v>2031</v>
      </c>
      <c r="E493" s="162" t="s">
        <v>504</v>
      </c>
      <c r="F493" s="162" t="s">
        <v>2035</v>
      </c>
      <c r="G493" s="162">
        <v>1</v>
      </c>
      <c r="H493" s="162">
        <v>1</v>
      </c>
    </row>
    <row r="494" spans="2:8" x14ac:dyDescent="0.25">
      <c r="B494" s="162" t="s">
        <v>75</v>
      </c>
      <c r="C494" s="162" t="s">
        <v>1027</v>
      </c>
      <c r="D494" s="162" t="s">
        <v>2031</v>
      </c>
      <c r="E494" s="162" t="s">
        <v>2034</v>
      </c>
      <c r="F494" s="162" t="s">
        <v>2035</v>
      </c>
      <c r="G494" s="162">
        <v>0.71475176922252903</v>
      </c>
      <c r="H494" s="162">
        <v>0.63728087085044505</v>
      </c>
    </row>
    <row r="495" spans="2:8" x14ac:dyDescent="0.25">
      <c r="B495" s="162" t="s">
        <v>75</v>
      </c>
      <c r="C495" s="162" t="s">
        <v>1027</v>
      </c>
      <c r="D495" s="162" t="s">
        <v>2031</v>
      </c>
      <c r="E495" s="162" t="s">
        <v>1873</v>
      </c>
      <c r="F495" s="162" t="s">
        <v>2035</v>
      </c>
      <c r="G495" s="162">
        <v>1</v>
      </c>
      <c r="H495" s="162">
        <v>1</v>
      </c>
    </row>
    <row r="496" spans="2:8" x14ac:dyDescent="0.25">
      <c r="B496" s="162" t="s">
        <v>75</v>
      </c>
      <c r="C496" s="162" t="s">
        <v>1027</v>
      </c>
      <c r="D496" s="162" t="s">
        <v>514</v>
      </c>
      <c r="E496" s="162" t="s">
        <v>496</v>
      </c>
      <c r="F496" s="162" t="s">
        <v>2036</v>
      </c>
      <c r="G496" s="162">
        <v>7.3491696523379103E-3</v>
      </c>
      <c r="H496" s="162">
        <v>4.6215001963129197E-3</v>
      </c>
    </row>
    <row r="497" spans="2:8" x14ac:dyDescent="0.25">
      <c r="B497" s="162" t="s">
        <v>75</v>
      </c>
      <c r="C497" s="162" t="s">
        <v>1027</v>
      </c>
      <c r="D497" s="162" t="s">
        <v>514</v>
      </c>
      <c r="E497" s="162" t="s">
        <v>2033</v>
      </c>
      <c r="F497" s="162" t="s">
        <v>2036</v>
      </c>
      <c r="G497" s="162">
        <v>0.99998594234159299</v>
      </c>
      <c r="H497" s="162">
        <v>0.999990316822568</v>
      </c>
    </row>
    <row r="498" spans="2:8" x14ac:dyDescent="0.25">
      <c r="B498" s="162" t="s">
        <v>75</v>
      </c>
      <c r="C498" s="162" t="s">
        <v>1027</v>
      </c>
      <c r="D498" s="162" t="s">
        <v>514</v>
      </c>
      <c r="E498" s="162" t="s">
        <v>504</v>
      </c>
      <c r="F498" s="162" t="s">
        <v>2036</v>
      </c>
      <c r="G498" s="162">
        <v>1</v>
      </c>
      <c r="H498" s="162">
        <v>1</v>
      </c>
    </row>
    <row r="499" spans="2:8" x14ac:dyDescent="0.25">
      <c r="B499" s="162" t="s">
        <v>75</v>
      </c>
      <c r="C499" s="162" t="s">
        <v>1027</v>
      </c>
      <c r="D499" s="162" t="s">
        <v>514</v>
      </c>
      <c r="E499" s="162" t="s">
        <v>2034</v>
      </c>
      <c r="F499" s="162" t="s">
        <v>2036</v>
      </c>
      <c r="G499" s="162">
        <v>0.67344414744382397</v>
      </c>
      <c r="H499" s="162">
        <v>0.429951833055772</v>
      </c>
    </row>
    <row r="500" spans="2:8" x14ac:dyDescent="0.25">
      <c r="B500" s="162" t="s">
        <v>75</v>
      </c>
      <c r="C500" s="162" t="s">
        <v>1027</v>
      </c>
      <c r="D500" s="162" t="s">
        <v>514</v>
      </c>
      <c r="E500" s="162" t="s">
        <v>1873</v>
      </c>
      <c r="F500" s="162" t="s">
        <v>2036</v>
      </c>
      <c r="G500" s="162">
        <v>0.80271701809404705</v>
      </c>
      <c r="H500" s="162">
        <v>0.92094622750578703</v>
      </c>
    </row>
    <row r="501" spans="2:8" x14ac:dyDescent="0.25">
      <c r="B501" s="162" t="s">
        <v>78</v>
      </c>
      <c r="C501" s="162" t="s">
        <v>1027</v>
      </c>
      <c r="D501" s="162" t="s">
        <v>2031</v>
      </c>
      <c r="E501" s="162" t="s">
        <v>496</v>
      </c>
      <c r="F501" s="162" t="s">
        <v>2032</v>
      </c>
      <c r="G501" s="162">
        <v>4.2236159564672401E-2</v>
      </c>
      <c r="H501" s="162">
        <v>8.0434690991280103E-2</v>
      </c>
    </row>
    <row r="502" spans="2:8" x14ac:dyDescent="0.25">
      <c r="B502" s="162" t="s">
        <v>78</v>
      </c>
      <c r="C502" s="162" t="s">
        <v>1027</v>
      </c>
      <c r="D502" s="162" t="s">
        <v>2031</v>
      </c>
      <c r="E502" s="162" t="s">
        <v>2033</v>
      </c>
      <c r="F502" s="162" t="s">
        <v>2032</v>
      </c>
      <c r="G502" s="162">
        <v>0.99987449224359004</v>
      </c>
      <c r="H502" s="162">
        <v>0.99984866639334102</v>
      </c>
    </row>
    <row r="503" spans="2:8" x14ac:dyDescent="0.25">
      <c r="B503" s="162" t="s">
        <v>78</v>
      </c>
      <c r="C503" s="162" t="s">
        <v>1027</v>
      </c>
      <c r="D503" s="162" t="s">
        <v>2031</v>
      </c>
      <c r="E503" s="162" t="s">
        <v>504</v>
      </c>
      <c r="F503" s="162" t="s">
        <v>2032</v>
      </c>
      <c r="G503" s="162">
        <v>1</v>
      </c>
      <c r="H503" s="162">
        <v>1</v>
      </c>
    </row>
    <row r="504" spans="2:8" x14ac:dyDescent="0.25">
      <c r="B504" s="162" t="s">
        <v>78</v>
      </c>
      <c r="C504" s="162" t="s">
        <v>1027</v>
      </c>
      <c r="D504" s="162" t="s">
        <v>2031</v>
      </c>
      <c r="E504" s="162" t="s">
        <v>2034</v>
      </c>
      <c r="F504" s="162" t="s">
        <v>2032</v>
      </c>
      <c r="G504" s="162">
        <v>0.51216488947136196</v>
      </c>
      <c r="H504" s="162">
        <v>0.57209836576831097</v>
      </c>
    </row>
    <row r="505" spans="2:8" x14ac:dyDescent="0.25">
      <c r="B505" s="162" t="s">
        <v>78</v>
      </c>
      <c r="C505" s="162" t="s">
        <v>1027</v>
      </c>
      <c r="D505" s="162" t="s">
        <v>2031</v>
      </c>
      <c r="E505" s="162" t="s">
        <v>1873</v>
      </c>
      <c r="F505" s="162" t="s">
        <v>2032</v>
      </c>
      <c r="G505" s="162">
        <v>1</v>
      </c>
      <c r="H505" s="162">
        <v>1</v>
      </c>
    </row>
    <row r="506" spans="2:8" x14ac:dyDescent="0.25">
      <c r="B506" s="162" t="s">
        <v>78</v>
      </c>
      <c r="C506" s="162" t="s">
        <v>1027</v>
      </c>
      <c r="D506" s="162" t="s">
        <v>2031</v>
      </c>
      <c r="E506" s="162" t="s">
        <v>496</v>
      </c>
      <c r="F506" s="162" t="s">
        <v>2035</v>
      </c>
      <c r="G506" s="162">
        <v>4.2236159564672401E-2</v>
      </c>
      <c r="H506" s="162">
        <v>8.0434690991280103E-2</v>
      </c>
    </row>
    <row r="507" spans="2:8" x14ac:dyDescent="0.25">
      <c r="B507" s="162" t="s">
        <v>78</v>
      </c>
      <c r="C507" s="162" t="s">
        <v>1027</v>
      </c>
      <c r="D507" s="162" t="s">
        <v>2031</v>
      </c>
      <c r="E507" s="162" t="s">
        <v>2033</v>
      </c>
      <c r="F507" s="162" t="s">
        <v>2035</v>
      </c>
      <c r="G507" s="162">
        <v>0.99987449224359004</v>
      </c>
      <c r="H507" s="162">
        <v>0.99984866639334102</v>
      </c>
    </row>
    <row r="508" spans="2:8" x14ac:dyDescent="0.25">
      <c r="B508" s="162" t="s">
        <v>78</v>
      </c>
      <c r="C508" s="162" t="s">
        <v>1027</v>
      </c>
      <c r="D508" s="162" t="s">
        <v>2031</v>
      </c>
      <c r="E508" s="162" t="s">
        <v>504</v>
      </c>
      <c r="F508" s="162" t="s">
        <v>2035</v>
      </c>
      <c r="G508" s="162">
        <v>1</v>
      </c>
      <c r="H508" s="162">
        <v>1</v>
      </c>
    </row>
    <row r="509" spans="2:8" x14ac:dyDescent="0.25">
      <c r="B509" s="162" t="s">
        <v>78</v>
      </c>
      <c r="C509" s="162" t="s">
        <v>1027</v>
      </c>
      <c r="D509" s="162" t="s">
        <v>2031</v>
      </c>
      <c r="E509" s="162" t="s">
        <v>2034</v>
      </c>
      <c r="F509" s="162" t="s">
        <v>2035</v>
      </c>
      <c r="G509" s="162">
        <v>0.51216488947136196</v>
      </c>
      <c r="H509" s="162">
        <v>0.57209836576831097</v>
      </c>
    </row>
    <row r="510" spans="2:8" x14ac:dyDescent="0.25">
      <c r="B510" s="162" t="s">
        <v>78</v>
      </c>
      <c r="C510" s="162" t="s">
        <v>1027</v>
      </c>
      <c r="D510" s="162" t="s">
        <v>2031</v>
      </c>
      <c r="E510" s="162" t="s">
        <v>1873</v>
      </c>
      <c r="F510" s="162" t="s">
        <v>2035</v>
      </c>
      <c r="G510" s="162">
        <v>1</v>
      </c>
      <c r="H510" s="162">
        <v>1</v>
      </c>
    </row>
    <row r="511" spans="2:8" x14ac:dyDescent="0.25">
      <c r="B511" s="162" t="s">
        <v>78</v>
      </c>
      <c r="C511" s="162" t="s">
        <v>1027</v>
      </c>
      <c r="D511" s="162" t="s">
        <v>514</v>
      </c>
      <c r="E511" s="162" t="s">
        <v>496</v>
      </c>
      <c r="F511" s="162" t="s">
        <v>2036</v>
      </c>
      <c r="G511" s="162">
        <v>3.8086961588558298E-3</v>
      </c>
      <c r="H511" s="162">
        <v>4.5694647771587502E-3</v>
      </c>
    </row>
    <row r="512" spans="2:8" x14ac:dyDescent="0.25">
      <c r="B512" s="162" t="s">
        <v>78</v>
      </c>
      <c r="C512" s="162" t="s">
        <v>1027</v>
      </c>
      <c r="D512" s="162" t="s">
        <v>514</v>
      </c>
      <c r="E512" s="162" t="s">
        <v>2033</v>
      </c>
      <c r="F512" s="162" t="s">
        <v>2036</v>
      </c>
      <c r="G512" s="162">
        <v>0.99987905762629004</v>
      </c>
      <c r="H512" s="162">
        <v>0.99989200197671202</v>
      </c>
    </row>
    <row r="513" spans="2:8" x14ac:dyDescent="0.25">
      <c r="B513" s="162" t="s">
        <v>78</v>
      </c>
      <c r="C513" s="162" t="s">
        <v>1027</v>
      </c>
      <c r="D513" s="162" t="s">
        <v>514</v>
      </c>
      <c r="E513" s="162" t="s">
        <v>504</v>
      </c>
      <c r="F513" s="162" t="s">
        <v>2036</v>
      </c>
      <c r="G513" s="162">
        <v>1</v>
      </c>
      <c r="H513" s="162">
        <v>1</v>
      </c>
    </row>
    <row r="514" spans="2:8" x14ac:dyDescent="0.25">
      <c r="B514" s="162" t="s">
        <v>78</v>
      </c>
      <c r="C514" s="162" t="s">
        <v>1027</v>
      </c>
      <c r="D514" s="162" t="s">
        <v>514</v>
      </c>
      <c r="E514" s="162" t="s">
        <v>2034</v>
      </c>
      <c r="F514" s="162" t="s">
        <v>2036</v>
      </c>
      <c r="G514" s="162">
        <v>0.36812694095964299</v>
      </c>
      <c r="H514" s="162">
        <v>0.22259583211072001</v>
      </c>
    </row>
    <row r="515" spans="2:8" x14ac:dyDescent="0.25">
      <c r="B515" s="162" t="s">
        <v>78</v>
      </c>
      <c r="C515" s="162" t="s">
        <v>1027</v>
      </c>
      <c r="D515" s="162" t="s">
        <v>514</v>
      </c>
      <c r="E515" s="162" t="s">
        <v>1873</v>
      </c>
      <c r="F515" s="162" t="s">
        <v>2036</v>
      </c>
      <c r="G515" s="162">
        <v>0.70032793080887601</v>
      </c>
      <c r="H515" s="162">
        <v>0.84700796208840601</v>
      </c>
    </row>
    <row r="516" spans="2:8" x14ac:dyDescent="0.25">
      <c r="B516" s="162" t="s">
        <v>81</v>
      </c>
      <c r="C516" s="162" t="s">
        <v>1027</v>
      </c>
      <c r="D516" s="162" t="s">
        <v>2031</v>
      </c>
      <c r="E516" s="162" t="s">
        <v>496</v>
      </c>
      <c r="F516" s="162" t="s">
        <v>2032</v>
      </c>
      <c r="G516" s="162">
        <v>6.2892613054781998E-2</v>
      </c>
      <c r="H516" s="162">
        <v>0.16848334227056599</v>
      </c>
    </row>
    <row r="517" spans="2:8" x14ac:dyDescent="0.25">
      <c r="B517" s="162" t="s">
        <v>81</v>
      </c>
      <c r="C517" s="162" t="s">
        <v>1027</v>
      </c>
      <c r="D517" s="162" t="s">
        <v>2031</v>
      </c>
      <c r="E517" s="162" t="s">
        <v>2033</v>
      </c>
      <c r="F517" s="162" t="s">
        <v>2032</v>
      </c>
      <c r="G517" s="162">
        <v>0.99999999999225697</v>
      </c>
      <c r="H517" s="162">
        <v>0.99999999999630795</v>
      </c>
    </row>
    <row r="518" spans="2:8" x14ac:dyDescent="0.25">
      <c r="B518" s="162" t="s">
        <v>81</v>
      </c>
      <c r="C518" s="162" t="s">
        <v>1027</v>
      </c>
      <c r="D518" s="162" t="s">
        <v>2031</v>
      </c>
      <c r="E518" s="162" t="s">
        <v>504</v>
      </c>
      <c r="F518" s="162" t="s">
        <v>2032</v>
      </c>
      <c r="G518" s="162">
        <v>1</v>
      </c>
      <c r="H518" s="162">
        <v>1</v>
      </c>
    </row>
    <row r="519" spans="2:8" x14ac:dyDescent="0.25">
      <c r="B519" s="162" t="s">
        <v>81</v>
      </c>
      <c r="C519" s="162" t="s">
        <v>1027</v>
      </c>
      <c r="D519" s="162" t="s">
        <v>2031</v>
      </c>
      <c r="E519" s="162" t="s">
        <v>2034</v>
      </c>
      <c r="F519" s="162" t="s">
        <v>2032</v>
      </c>
      <c r="G519" s="162">
        <v>0.81416293354610603</v>
      </c>
      <c r="H519" s="162">
        <v>0.87612037897339401</v>
      </c>
    </row>
    <row r="520" spans="2:8" x14ac:dyDescent="0.25">
      <c r="B520" s="162" t="s">
        <v>81</v>
      </c>
      <c r="C520" s="162" t="s">
        <v>1027</v>
      </c>
      <c r="D520" s="162" t="s">
        <v>2031</v>
      </c>
      <c r="E520" s="162" t="s">
        <v>1873</v>
      </c>
      <c r="F520" s="162" t="s">
        <v>2032</v>
      </c>
      <c r="G520" s="162">
        <v>1</v>
      </c>
      <c r="H520" s="162">
        <v>1</v>
      </c>
    </row>
    <row r="521" spans="2:8" x14ac:dyDescent="0.25">
      <c r="B521" s="162" t="s">
        <v>81</v>
      </c>
      <c r="C521" s="162" t="s">
        <v>1027</v>
      </c>
      <c r="D521" s="162" t="s">
        <v>2031</v>
      </c>
      <c r="E521" s="162" t="s">
        <v>496</v>
      </c>
      <c r="F521" s="162" t="s">
        <v>2035</v>
      </c>
      <c r="G521" s="162">
        <v>6.2892613054781998E-2</v>
      </c>
      <c r="H521" s="162">
        <v>0.16848334227056599</v>
      </c>
    </row>
    <row r="522" spans="2:8" x14ac:dyDescent="0.25">
      <c r="B522" s="162" t="s">
        <v>81</v>
      </c>
      <c r="C522" s="162" t="s">
        <v>1027</v>
      </c>
      <c r="D522" s="162" t="s">
        <v>2031</v>
      </c>
      <c r="E522" s="162" t="s">
        <v>2033</v>
      </c>
      <c r="F522" s="162" t="s">
        <v>2035</v>
      </c>
      <c r="G522" s="162">
        <v>0.99999999999225697</v>
      </c>
      <c r="H522" s="162">
        <v>0.99999999999630795</v>
      </c>
    </row>
    <row r="523" spans="2:8" x14ac:dyDescent="0.25">
      <c r="B523" s="162" t="s">
        <v>81</v>
      </c>
      <c r="C523" s="162" t="s">
        <v>1027</v>
      </c>
      <c r="D523" s="162" t="s">
        <v>2031</v>
      </c>
      <c r="E523" s="162" t="s">
        <v>504</v>
      </c>
      <c r="F523" s="162" t="s">
        <v>2035</v>
      </c>
      <c r="G523" s="162">
        <v>1</v>
      </c>
      <c r="H523" s="162">
        <v>1</v>
      </c>
    </row>
    <row r="524" spans="2:8" x14ac:dyDescent="0.25">
      <c r="B524" s="162" t="s">
        <v>81</v>
      </c>
      <c r="C524" s="162" t="s">
        <v>1027</v>
      </c>
      <c r="D524" s="162" t="s">
        <v>2031</v>
      </c>
      <c r="E524" s="162" t="s">
        <v>2034</v>
      </c>
      <c r="F524" s="162" t="s">
        <v>2035</v>
      </c>
      <c r="G524" s="162">
        <v>0.81416293354610503</v>
      </c>
      <c r="H524" s="162">
        <v>0.87612037897339401</v>
      </c>
    </row>
    <row r="525" spans="2:8" x14ac:dyDescent="0.25">
      <c r="B525" s="162" t="s">
        <v>81</v>
      </c>
      <c r="C525" s="162" t="s">
        <v>1027</v>
      </c>
      <c r="D525" s="162" t="s">
        <v>2031</v>
      </c>
      <c r="E525" s="162" t="s">
        <v>1873</v>
      </c>
      <c r="F525" s="162" t="s">
        <v>2035</v>
      </c>
      <c r="G525" s="162">
        <v>1</v>
      </c>
      <c r="H525" s="162">
        <v>1</v>
      </c>
    </row>
    <row r="526" spans="2:8" x14ac:dyDescent="0.25">
      <c r="B526" s="162" t="s">
        <v>81</v>
      </c>
      <c r="C526" s="162" t="s">
        <v>1027</v>
      </c>
      <c r="D526" s="162" t="s">
        <v>514</v>
      </c>
      <c r="E526" s="162" t="s">
        <v>496</v>
      </c>
      <c r="F526" s="162" t="s">
        <v>2036</v>
      </c>
      <c r="G526" s="162">
        <v>3.8362166643313199E-3</v>
      </c>
      <c r="H526" s="162">
        <v>1.6358516281650499E-3</v>
      </c>
    </row>
    <row r="527" spans="2:8" x14ac:dyDescent="0.25">
      <c r="B527" s="162" t="s">
        <v>81</v>
      </c>
      <c r="C527" s="162" t="s">
        <v>1027</v>
      </c>
      <c r="D527" s="162" t="s">
        <v>514</v>
      </c>
      <c r="E527" s="162" t="s">
        <v>2033</v>
      </c>
      <c r="F527" s="162" t="s">
        <v>2036</v>
      </c>
      <c r="G527" s="162">
        <v>0.99992099819029401</v>
      </c>
      <c r="H527" s="162">
        <v>0.99980155853181296</v>
      </c>
    </row>
    <row r="528" spans="2:8" x14ac:dyDescent="0.25">
      <c r="B528" s="162" t="s">
        <v>81</v>
      </c>
      <c r="C528" s="162" t="s">
        <v>1027</v>
      </c>
      <c r="D528" s="162" t="s">
        <v>514</v>
      </c>
      <c r="E528" s="162" t="s">
        <v>504</v>
      </c>
      <c r="F528" s="162" t="s">
        <v>2036</v>
      </c>
      <c r="G528" s="162">
        <v>1</v>
      </c>
      <c r="H528" s="162">
        <v>1</v>
      </c>
    </row>
    <row r="529" spans="2:8" x14ac:dyDescent="0.25">
      <c r="B529" s="162" t="s">
        <v>81</v>
      </c>
      <c r="C529" s="162" t="s">
        <v>1027</v>
      </c>
      <c r="D529" s="162" t="s">
        <v>514</v>
      </c>
      <c r="E529" s="162" t="s">
        <v>2034</v>
      </c>
      <c r="F529" s="162" t="s">
        <v>2036</v>
      </c>
      <c r="G529" s="162">
        <v>0.83785294692322398</v>
      </c>
      <c r="H529" s="162">
        <v>0.60003395159602801</v>
      </c>
    </row>
    <row r="530" spans="2:8" x14ac:dyDescent="0.25">
      <c r="B530" s="162" t="s">
        <v>81</v>
      </c>
      <c r="C530" s="162" t="s">
        <v>1027</v>
      </c>
      <c r="D530" s="162" t="s">
        <v>514</v>
      </c>
      <c r="E530" s="162" t="s">
        <v>1873</v>
      </c>
      <c r="F530" s="162" t="s">
        <v>2036</v>
      </c>
      <c r="G530" s="162">
        <v>0.89215705882457896</v>
      </c>
      <c r="H530" s="162">
        <v>0.95970571910541702</v>
      </c>
    </row>
    <row r="531" spans="2:8" x14ac:dyDescent="0.25">
      <c r="B531" s="162" t="s">
        <v>84</v>
      </c>
      <c r="C531" s="162" t="s">
        <v>1027</v>
      </c>
      <c r="D531" s="162" t="s">
        <v>2031</v>
      </c>
      <c r="E531" s="162" t="s">
        <v>496</v>
      </c>
      <c r="F531" s="162" t="s">
        <v>2032</v>
      </c>
      <c r="G531" s="162">
        <v>5.7877484325482703E-2</v>
      </c>
      <c r="H531" s="162">
        <v>0.113225223163303</v>
      </c>
    </row>
    <row r="532" spans="2:8" x14ac:dyDescent="0.25">
      <c r="B532" s="162" t="s">
        <v>84</v>
      </c>
      <c r="C532" s="162" t="s">
        <v>1027</v>
      </c>
      <c r="D532" s="162" t="s">
        <v>2031</v>
      </c>
      <c r="E532" s="162" t="s">
        <v>2033</v>
      </c>
      <c r="F532" s="162" t="s">
        <v>2032</v>
      </c>
      <c r="G532" s="162">
        <v>0.99999895195882504</v>
      </c>
      <c r="H532" s="162">
        <v>0.99999610501786895</v>
      </c>
    </row>
    <row r="533" spans="2:8" x14ac:dyDescent="0.25">
      <c r="B533" s="162" t="s">
        <v>84</v>
      </c>
      <c r="C533" s="162" t="s">
        <v>1027</v>
      </c>
      <c r="D533" s="162" t="s">
        <v>2031</v>
      </c>
      <c r="E533" s="162" t="s">
        <v>504</v>
      </c>
      <c r="F533" s="162" t="s">
        <v>2032</v>
      </c>
      <c r="G533" s="162">
        <v>1</v>
      </c>
      <c r="H533" s="162">
        <v>1</v>
      </c>
    </row>
    <row r="534" spans="2:8" x14ac:dyDescent="0.25">
      <c r="B534" s="162" t="s">
        <v>84</v>
      </c>
      <c r="C534" s="162" t="s">
        <v>1027</v>
      </c>
      <c r="D534" s="162" t="s">
        <v>2031</v>
      </c>
      <c r="E534" s="162" t="s">
        <v>2034</v>
      </c>
      <c r="F534" s="162" t="s">
        <v>2032</v>
      </c>
      <c r="G534" s="162">
        <v>0.71321761398805095</v>
      </c>
      <c r="H534" s="162">
        <v>0.70101307602963403</v>
      </c>
    </row>
    <row r="535" spans="2:8" x14ac:dyDescent="0.25">
      <c r="B535" s="162" t="s">
        <v>84</v>
      </c>
      <c r="C535" s="162" t="s">
        <v>1027</v>
      </c>
      <c r="D535" s="162" t="s">
        <v>2031</v>
      </c>
      <c r="E535" s="162" t="s">
        <v>1873</v>
      </c>
      <c r="F535" s="162" t="s">
        <v>2032</v>
      </c>
      <c r="G535" s="162">
        <v>1</v>
      </c>
      <c r="H535" s="162">
        <v>1</v>
      </c>
    </row>
    <row r="536" spans="2:8" x14ac:dyDescent="0.25">
      <c r="B536" s="162" t="s">
        <v>84</v>
      </c>
      <c r="C536" s="162" t="s">
        <v>1027</v>
      </c>
      <c r="D536" s="162" t="s">
        <v>2031</v>
      </c>
      <c r="E536" s="162" t="s">
        <v>496</v>
      </c>
      <c r="F536" s="162" t="s">
        <v>2035</v>
      </c>
      <c r="G536" s="162">
        <v>5.7877484325482703E-2</v>
      </c>
      <c r="H536" s="162">
        <v>0.113225223163303</v>
      </c>
    </row>
    <row r="537" spans="2:8" x14ac:dyDescent="0.25">
      <c r="B537" s="162" t="s">
        <v>84</v>
      </c>
      <c r="C537" s="162" t="s">
        <v>1027</v>
      </c>
      <c r="D537" s="162" t="s">
        <v>2031</v>
      </c>
      <c r="E537" s="162" t="s">
        <v>2033</v>
      </c>
      <c r="F537" s="162" t="s">
        <v>2035</v>
      </c>
      <c r="G537" s="162">
        <v>0.99999895195882504</v>
      </c>
      <c r="H537" s="162">
        <v>0.99999610501786895</v>
      </c>
    </row>
    <row r="538" spans="2:8" x14ac:dyDescent="0.25">
      <c r="B538" s="162" t="s">
        <v>84</v>
      </c>
      <c r="C538" s="162" t="s">
        <v>1027</v>
      </c>
      <c r="D538" s="162" t="s">
        <v>2031</v>
      </c>
      <c r="E538" s="162" t="s">
        <v>504</v>
      </c>
      <c r="F538" s="162" t="s">
        <v>2035</v>
      </c>
      <c r="G538" s="162">
        <v>1</v>
      </c>
      <c r="H538" s="162">
        <v>1</v>
      </c>
    </row>
    <row r="539" spans="2:8" x14ac:dyDescent="0.25">
      <c r="B539" s="162" t="s">
        <v>84</v>
      </c>
      <c r="C539" s="162" t="s">
        <v>1027</v>
      </c>
      <c r="D539" s="162" t="s">
        <v>2031</v>
      </c>
      <c r="E539" s="162" t="s">
        <v>2034</v>
      </c>
      <c r="F539" s="162" t="s">
        <v>2035</v>
      </c>
      <c r="G539" s="162">
        <v>0.71321761398805095</v>
      </c>
      <c r="H539" s="162">
        <v>0.70101307602963403</v>
      </c>
    </row>
    <row r="540" spans="2:8" x14ac:dyDescent="0.25">
      <c r="B540" s="162" t="s">
        <v>84</v>
      </c>
      <c r="C540" s="162" t="s">
        <v>1027</v>
      </c>
      <c r="D540" s="162" t="s">
        <v>2031</v>
      </c>
      <c r="E540" s="162" t="s">
        <v>1873</v>
      </c>
      <c r="F540" s="162" t="s">
        <v>2035</v>
      </c>
      <c r="G540" s="162">
        <v>1</v>
      </c>
      <c r="H540" s="162">
        <v>1</v>
      </c>
    </row>
    <row r="541" spans="2:8" x14ac:dyDescent="0.25">
      <c r="B541" s="162" t="s">
        <v>84</v>
      </c>
      <c r="C541" s="162" t="s">
        <v>1027</v>
      </c>
      <c r="D541" s="162" t="s">
        <v>514</v>
      </c>
      <c r="E541" s="162" t="s">
        <v>496</v>
      </c>
      <c r="F541" s="162" t="s">
        <v>2036</v>
      </c>
      <c r="G541" s="162">
        <v>3.0606736352630001E-3</v>
      </c>
      <c r="H541" s="162">
        <v>2.3676852744734002E-3</v>
      </c>
    </row>
    <row r="542" spans="2:8" x14ac:dyDescent="0.25">
      <c r="B542" s="162" t="s">
        <v>84</v>
      </c>
      <c r="C542" s="162" t="s">
        <v>1027</v>
      </c>
      <c r="D542" s="162" t="s">
        <v>514</v>
      </c>
      <c r="E542" s="162" t="s">
        <v>2033</v>
      </c>
      <c r="F542" s="162" t="s">
        <v>2036</v>
      </c>
      <c r="G542" s="162">
        <v>0.99975436002486995</v>
      </c>
      <c r="H542" s="162">
        <v>0.99895644702660003</v>
      </c>
    </row>
    <row r="543" spans="2:8" x14ac:dyDescent="0.25">
      <c r="B543" s="162" t="s">
        <v>84</v>
      </c>
      <c r="C543" s="162" t="s">
        <v>1027</v>
      </c>
      <c r="D543" s="162" t="s">
        <v>514</v>
      </c>
      <c r="E543" s="162" t="s">
        <v>504</v>
      </c>
      <c r="F543" s="162" t="s">
        <v>2036</v>
      </c>
      <c r="G543" s="162">
        <v>1</v>
      </c>
      <c r="H543" s="162">
        <v>1</v>
      </c>
    </row>
    <row r="544" spans="2:8" x14ac:dyDescent="0.25">
      <c r="B544" s="162" t="s">
        <v>84</v>
      </c>
      <c r="C544" s="162" t="s">
        <v>1027</v>
      </c>
      <c r="D544" s="162" t="s">
        <v>514</v>
      </c>
      <c r="E544" s="162" t="s">
        <v>2034</v>
      </c>
      <c r="F544" s="162" t="s">
        <v>2036</v>
      </c>
      <c r="G544" s="162">
        <v>0.44021701512078298</v>
      </c>
      <c r="H544" s="162">
        <v>0.24067753843992201</v>
      </c>
    </row>
    <row r="545" spans="2:8" x14ac:dyDescent="0.25">
      <c r="B545" s="162" t="s">
        <v>84</v>
      </c>
      <c r="C545" s="162" t="s">
        <v>1027</v>
      </c>
      <c r="D545" s="162" t="s">
        <v>514</v>
      </c>
      <c r="E545" s="162" t="s">
        <v>1873</v>
      </c>
      <c r="F545" s="162" t="s">
        <v>2036</v>
      </c>
      <c r="G545" s="162">
        <v>0.93700735994626405</v>
      </c>
      <c r="H545" s="162">
        <v>0.97829587157322895</v>
      </c>
    </row>
    <row r="546" spans="2:8" x14ac:dyDescent="0.25">
      <c r="B546" s="162" t="s">
        <v>86</v>
      </c>
      <c r="C546" s="162" t="s">
        <v>1027</v>
      </c>
      <c r="D546" s="162" t="s">
        <v>2031</v>
      </c>
      <c r="E546" s="162" t="s">
        <v>496</v>
      </c>
      <c r="F546" s="162" t="s">
        <v>2032</v>
      </c>
      <c r="G546" s="162">
        <v>5.56114496170226E-2</v>
      </c>
      <c r="H546" s="162">
        <v>9.9519231021711702E-2</v>
      </c>
    </row>
    <row r="547" spans="2:8" x14ac:dyDescent="0.25">
      <c r="B547" s="162" t="s">
        <v>86</v>
      </c>
      <c r="C547" s="162" t="s">
        <v>1027</v>
      </c>
      <c r="D547" s="162" t="s">
        <v>2031</v>
      </c>
      <c r="E547" s="162" t="s">
        <v>2033</v>
      </c>
      <c r="F547" s="162" t="s">
        <v>2032</v>
      </c>
      <c r="G547" s="162">
        <v>0.99991337309216299</v>
      </c>
      <c r="H547" s="162">
        <v>0.99989315627945496</v>
      </c>
    </row>
    <row r="548" spans="2:8" x14ac:dyDescent="0.25">
      <c r="B548" s="162" t="s">
        <v>86</v>
      </c>
      <c r="C548" s="162" t="s">
        <v>1027</v>
      </c>
      <c r="D548" s="162" t="s">
        <v>2031</v>
      </c>
      <c r="E548" s="162" t="s">
        <v>504</v>
      </c>
      <c r="F548" s="162" t="s">
        <v>2032</v>
      </c>
      <c r="G548" s="162">
        <v>1</v>
      </c>
      <c r="H548" s="162">
        <v>1</v>
      </c>
    </row>
    <row r="549" spans="2:8" x14ac:dyDescent="0.25">
      <c r="B549" s="162" t="s">
        <v>86</v>
      </c>
      <c r="C549" s="162" t="s">
        <v>1027</v>
      </c>
      <c r="D549" s="162" t="s">
        <v>2031</v>
      </c>
      <c r="E549" s="162" t="s">
        <v>2034</v>
      </c>
      <c r="F549" s="162" t="s">
        <v>2032</v>
      </c>
      <c r="G549" s="162">
        <v>0.60270143821321698</v>
      </c>
      <c r="H549" s="162">
        <v>0.65325029591384298</v>
      </c>
    </row>
    <row r="550" spans="2:8" x14ac:dyDescent="0.25">
      <c r="B550" s="162" t="s">
        <v>86</v>
      </c>
      <c r="C550" s="162" t="s">
        <v>1027</v>
      </c>
      <c r="D550" s="162" t="s">
        <v>2031</v>
      </c>
      <c r="E550" s="162" t="s">
        <v>1873</v>
      </c>
      <c r="F550" s="162" t="s">
        <v>2032</v>
      </c>
      <c r="G550" s="162">
        <v>1</v>
      </c>
      <c r="H550" s="162">
        <v>1</v>
      </c>
    </row>
    <row r="551" spans="2:8" x14ac:dyDescent="0.25">
      <c r="B551" s="162" t="s">
        <v>86</v>
      </c>
      <c r="C551" s="162" t="s">
        <v>1027</v>
      </c>
      <c r="D551" s="162" t="s">
        <v>2031</v>
      </c>
      <c r="E551" s="162" t="s">
        <v>496</v>
      </c>
      <c r="F551" s="162" t="s">
        <v>2035</v>
      </c>
      <c r="G551" s="162">
        <v>5.56114496170226E-2</v>
      </c>
      <c r="H551" s="162">
        <v>9.9519231021711799E-2</v>
      </c>
    </row>
    <row r="552" spans="2:8" x14ac:dyDescent="0.25">
      <c r="B552" s="162" t="s">
        <v>86</v>
      </c>
      <c r="C552" s="162" t="s">
        <v>1027</v>
      </c>
      <c r="D552" s="162" t="s">
        <v>2031</v>
      </c>
      <c r="E552" s="162" t="s">
        <v>2033</v>
      </c>
      <c r="F552" s="162" t="s">
        <v>2035</v>
      </c>
      <c r="G552" s="162">
        <v>0.99991337309216299</v>
      </c>
      <c r="H552" s="162">
        <v>0.99989315627945496</v>
      </c>
    </row>
    <row r="553" spans="2:8" x14ac:dyDescent="0.25">
      <c r="B553" s="162" t="s">
        <v>86</v>
      </c>
      <c r="C553" s="162" t="s">
        <v>1027</v>
      </c>
      <c r="D553" s="162" t="s">
        <v>2031</v>
      </c>
      <c r="E553" s="162" t="s">
        <v>504</v>
      </c>
      <c r="F553" s="162" t="s">
        <v>2035</v>
      </c>
      <c r="G553" s="162">
        <v>1</v>
      </c>
      <c r="H553" s="162">
        <v>1</v>
      </c>
    </row>
    <row r="554" spans="2:8" x14ac:dyDescent="0.25">
      <c r="B554" s="162" t="s">
        <v>86</v>
      </c>
      <c r="C554" s="162" t="s">
        <v>1027</v>
      </c>
      <c r="D554" s="162" t="s">
        <v>2031</v>
      </c>
      <c r="E554" s="162" t="s">
        <v>2034</v>
      </c>
      <c r="F554" s="162" t="s">
        <v>2035</v>
      </c>
      <c r="G554" s="162">
        <v>0.60270143821321698</v>
      </c>
      <c r="H554" s="162">
        <v>0.65325029591384298</v>
      </c>
    </row>
    <row r="555" spans="2:8" x14ac:dyDescent="0.25">
      <c r="B555" s="162" t="s">
        <v>86</v>
      </c>
      <c r="C555" s="162" t="s">
        <v>1027</v>
      </c>
      <c r="D555" s="162" t="s">
        <v>2031</v>
      </c>
      <c r="E555" s="162" t="s">
        <v>1873</v>
      </c>
      <c r="F555" s="162" t="s">
        <v>2035</v>
      </c>
      <c r="G555" s="162">
        <v>1</v>
      </c>
      <c r="H555" s="162">
        <v>1</v>
      </c>
    </row>
    <row r="556" spans="2:8" x14ac:dyDescent="0.25">
      <c r="B556" s="162" t="s">
        <v>86</v>
      </c>
      <c r="C556" s="162" t="s">
        <v>1027</v>
      </c>
      <c r="D556" s="162" t="s">
        <v>514</v>
      </c>
      <c r="E556" s="162" t="s">
        <v>496</v>
      </c>
      <c r="F556" s="162" t="s">
        <v>2036</v>
      </c>
      <c r="G556" s="162">
        <v>4.96341217100518E-3</v>
      </c>
      <c r="H556" s="162">
        <v>5.6399374019683998E-3</v>
      </c>
    </row>
    <row r="557" spans="2:8" x14ac:dyDescent="0.25">
      <c r="B557" s="162" t="s">
        <v>86</v>
      </c>
      <c r="C557" s="162" t="s">
        <v>1027</v>
      </c>
      <c r="D557" s="162" t="s">
        <v>514</v>
      </c>
      <c r="E557" s="162" t="s">
        <v>2033</v>
      </c>
      <c r="F557" s="162" t="s">
        <v>2036</v>
      </c>
      <c r="G557" s="162">
        <v>0.99996279216888695</v>
      </c>
      <c r="H557" s="162">
        <v>0.99997676722739404</v>
      </c>
    </row>
    <row r="558" spans="2:8" x14ac:dyDescent="0.25">
      <c r="B558" s="162" t="s">
        <v>86</v>
      </c>
      <c r="C558" s="162" t="s">
        <v>1027</v>
      </c>
      <c r="D558" s="162" t="s">
        <v>514</v>
      </c>
      <c r="E558" s="162" t="s">
        <v>504</v>
      </c>
      <c r="F558" s="162" t="s">
        <v>2036</v>
      </c>
      <c r="G558" s="162">
        <v>1</v>
      </c>
      <c r="H558" s="162">
        <v>1</v>
      </c>
    </row>
    <row r="559" spans="2:8" x14ac:dyDescent="0.25">
      <c r="B559" s="162" t="s">
        <v>86</v>
      </c>
      <c r="C559" s="162" t="s">
        <v>1027</v>
      </c>
      <c r="D559" s="162" t="s">
        <v>514</v>
      </c>
      <c r="E559" s="162" t="s">
        <v>2034</v>
      </c>
      <c r="F559" s="162" t="s">
        <v>2036</v>
      </c>
      <c r="G559" s="162">
        <v>0.432529351719317</v>
      </c>
      <c r="H559" s="162">
        <v>0.263342461218802</v>
      </c>
    </row>
    <row r="560" spans="2:8" x14ac:dyDescent="0.25">
      <c r="B560" s="162" t="s">
        <v>86</v>
      </c>
      <c r="C560" s="162" t="s">
        <v>1027</v>
      </c>
      <c r="D560" s="162" t="s">
        <v>514</v>
      </c>
      <c r="E560" s="162" t="s">
        <v>1873</v>
      </c>
      <c r="F560" s="162" t="s">
        <v>2036</v>
      </c>
      <c r="G560" s="162">
        <v>0.72980224300868102</v>
      </c>
      <c r="H560" s="162">
        <v>0.85850201613625698</v>
      </c>
    </row>
    <row r="561" spans="2:8" x14ac:dyDescent="0.25">
      <c r="B561" s="162" t="s">
        <v>89</v>
      </c>
      <c r="C561" s="162" t="s">
        <v>1027</v>
      </c>
      <c r="D561" s="162" t="s">
        <v>2031</v>
      </c>
      <c r="E561" s="162" t="s">
        <v>496</v>
      </c>
      <c r="F561" s="162" t="s">
        <v>2032</v>
      </c>
      <c r="G561" s="162">
        <v>6.6505067595431594E-2</v>
      </c>
      <c r="H561" s="162">
        <v>0.13224922424732699</v>
      </c>
    </row>
    <row r="562" spans="2:8" x14ac:dyDescent="0.25">
      <c r="B562" s="162" t="s">
        <v>89</v>
      </c>
      <c r="C562" s="162" t="s">
        <v>1027</v>
      </c>
      <c r="D562" s="162" t="s">
        <v>2031</v>
      </c>
      <c r="E562" s="162" t="s">
        <v>2033</v>
      </c>
      <c r="F562" s="162" t="s">
        <v>2032</v>
      </c>
      <c r="G562" s="162">
        <v>0.99999916434080605</v>
      </c>
      <c r="H562" s="162">
        <v>0.999997006853377</v>
      </c>
    </row>
    <row r="563" spans="2:8" x14ac:dyDescent="0.25">
      <c r="B563" s="162" t="s">
        <v>89</v>
      </c>
      <c r="C563" s="162" t="s">
        <v>1027</v>
      </c>
      <c r="D563" s="162" t="s">
        <v>2031</v>
      </c>
      <c r="E563" s="162" t="s">
        <v>504</v>
      </c>
      <c r="F563" s="162" t="s">
        <v>2032</v>
      </c>
      <c r="G563" s="162">
        <v>1</v>
      </c>
      <c r="H563" s="162">
        <v>1</v>
      </c>
    </row>
    <row r="564" spans="2:8" x14ac:dyDescent="0.25">
      <c r="B564" s="162" t="s">
        <v>89</v>
      </c>
      <c r="C564" s="162" t="s">
        <v>1027</v>
      </c>
      <c r="D564" s="162" t="s">
        <v>2031</v>
      </c>
      <c r="E564" s="162" t="s">
        <v>2034</v>
      </c>
      <c r="F564" s="162" t="s">
        <v>2032</v>
      </c>
      <c r="G564" s="162">
        <v>0.75593584892919496</v>
      </c>
      <c r="H564" s="162">
        <v>0.74920404481511105</v>
      </c>
    </row>
    <row r="565" spans="2:8" x14ac:dyDescent="0.25">
      <c r="B565" s="162" t="s">
        <v>89</v>
      </c>
      <c r="C565" s="162" t="s">
        <v>1027</v>
      </c>
      <c r="D565" s="162" t="s">
        <v>2031</v>
      </c>
      <c r="E565" s="162" t="s">
        <v>1873</v>
      </c>
      <c r="F565" s="162" t="s">
        <v>2032</v>
      </c>
      <c r="G565" s="162">
        <v>1</v>
      </c>
      <c r="H565" s="162">
        <v>1</v>
      </c>
    </row>
    <row r="566" spans="2:8" x14ac:dyDescent="0.25">
      <c r="B566" s="162" t="s">
        <v>89</v>
      </c>
      <c r="C566" s="162" t="s">
        <v>1027</v>
      </c>
      <c r="D566" s="162" t="s">
        <v>2031</v>
      </c>
      <c r="E566" s="162" t="s">
        <v>496</v>
      </c>
      <c r="F566" s="162" t="s">
        <v>2035</v>
      </c>
      <c r="G566" s="162">
        <v>6.6505067595431594E-2</v>
      </c>
      <c r="H566" s="162">
        <v>0.13224922424732699</v>
      </c>
    </row>
    <row r="567" spans="2:8" x14ac:dyDescent="0.25">
      <c r="B567" s="162" t="s">
        <v>89</v>
      </c>
      <c r="C567" s="162" t="s">
        <v>1027</v>
      </c>
      <c r="D567" s="162" t="s">
        <v>2031</v>
      </c>
      <c r="E567" s="162" t="s">
        <v>2033</v>
      </c>
      <c r="F567" s="162" t="s">
        <v>2035</v>
      </c>
      <c r="G567" s="162">
        <v>0.99999916434080605</v>
      </c>
      <c r="H567" s="162">
        <v>0.999997006853378</v>
      </c>
    </row>
    <row r="568" spans="2:8" x14ac:dyDescent="0.25">
      <c r="B568" s="162" t="s">
        <v>89</v>
      </c>
      <c r="C568" s="162" t="s">
        <v>1027</v>
      </c>
      <c r="D568" s="162" t="s">
        <v>2031</v>
      </c>
      <c r="E568" s="162" t="s">
        <v>504</v>
      </c>
      <c r="F568" s="162" t="s">
        <v>2035</v>
      </c>
      <c r="G568" s="162">
        <v>1</v>
      </c>
      <c r="H568" s="162">
        <v>1</v>
      </c>
    </row>
    <row r="569" spans="2:8" x14ac:dyDescent="0.25">
      <c r="B569" s="162" t="s">
        <v>89</v>
      </c>
      <c r="C569" s="162" t="s">
        <v>1027</v>
      </c>
      <c r="D569" s="162" t="s">
        <v>2031</v>
      </c>
      <c r="E569" s="162" t="s">
        <v>2034</v>
      </c>
      <c r="F569" s="162" t="s">
        <v>2035</v>
      </c>
      <c r="G569" s="162">
        <v>0.75593584892919496</v>
      </c>
      <c r="H569" s="162">
        <v>0.74920404481511105</v>
      </c>
    </row>
    <row r="570" spans="2:8" x14ac:dyDescent="0.25">
      <c r="B570" s="162" t="s">
        <v>89</v>
      </c>
      <c r="C570" s="162" t="s">
        <v>1027</v>
      </c>
      <c r="D570" s="162" t="s">
        <v>2031</v>
      </c>
      <c r="E570" s="162" t="s">
        <v>1873</v>
      </c>
      <c r="F570" s="162" t="s">
        <v>2035</v>
      </c>
      <c r="G570" s="162">
        <v>1</v>
      </c>
      <c r="H570" s="162">
        <v>1</v>
      </c>
    </row>
    <row r="571" spans="2:8" x14ac:dyDescent="0.25">
      <c r="B571" s="162" t="s">
        <v>89</v>
      </c>
      <c r="C571" s="162" t="s">
        <v>1027</v>
      </c>
      <c r="D571" s="162" t="s">
        <v>514</v>
      </c>
      <c r="E571" s="162" t="s">
        <v>496</v>
      </c>
      <c r="F571" s="162" t="s">
        <v>2036</v>
      </c>
      <c r="G571" s="162">
        <v>4.0331622823496296E-3</v>
      </c>
      <c r="H571" s="162">
        <v>2.9876666958034898E-3</v>
      </c>
    </row>
    <row r="572" spans="2:8" x14ac:dyDescent="0.25">
      <c r="B572" s="162" t="s">
        <v>89</v>
      </c>
      <c r="C572" s="162" t="s">
        <v>1027</v>
      </c>
      <c r="D572" s="162" t="s">
        <v>514</v>
      </c>
      <c r="E572" s="162" t="s">
        <v>2033</v>
      </c>
      <c r="F572" s="162" t="s">
        <v>2036</v>
      </c>
      <c r="G572" s="162">
        <v>0.99987851093163804</v>
      </c>
      <c r="H572" s="162">
        <v>0.99953708438572397</v>
      </c>
    </row>
    <row r="573" spans="2:8" x14ac:dyDescent="0.25">
      <c r="B573" s="162" t="s">
        <v>89</v>
      </c>
      <c r="C573" s="162" t="s">
        <v>1027</v>
      </c>
      <c r="D573" s="162" t="s">
        <v>514</v>
      </c>
      <c r="E573" s="162" t="s">
        <v>504</v>
      </c>
      <c r="F573" s="162" t="s">
        <v>2036</v>
      </c>
      <c r="G573" s="162">
        <v>1</v>
      </c>
      <c r="H573" s="162">
        <v>1</v>
      </c>
    </row>
    <row r="574" spans="2:8" x14ac:dyDescent="0.25">
      <c r="B574" s="162" t="s">
        <v>89</v>
      </c>
      <c r="C574" s="162" t="s">
        <v>1027</v>
      </c>
      <c r="D574" s="162" t="s">
        <v>514</v>
      </c>
      <c r="E574" s="162" t="s">
        <v>2034</v>
      </c>
      <c r="F574" s="162" t="s">
        <v>2036</v>
      </c>
      <c r="G574" s="162">
        <v>0.49321229538066302</v>
      </c>
      <c r="H574" s="162">
        <v>0.27313734672983198</v>
      </c>
    </row>
    <row r="575" spans="2:8" x14ac:dyDescent="0.25">
      <c r="B575" s="162" t="s">
        <v>89</v>
      </c>
      <c r="C575" s="162" t="s">
        <v>1027</v>
      </c>
      <c r="D575" s="162" t="s">
        <v>514</v>
      </c>
      <c r="E575" s="162" t="s">
        <v>1873</v>
      </c>
      <c r="F575" s="162" t="s">
        <v>2036</v>
      </c>
      <c r="G575" s="162">
        <v>0.94964746926518395</v>
      </c>
      <c r="H575" s="162">
        <v>0.98216731653557898</v>
      </c>
    </row>
    <row r="576" spans="2:8" x14ac:dyDescent="0.25">
      <c r="B576" s="162" t="s">
        <v>92</v>
      </c>
      <c r="C576" s="162" t="s">
        <v>1027</v>
      </c>
      <c r="D576" s="162" t="s">
        <v>2031</v>
      </c>
      <c r="E576" s="162" t="s">
        <v>496</v>
      </c>
      <c r="F576" s="162" t="s">
        <v>2032</v>
      </c>
      <c r="G576" s="162">
        <v>6.4975002086756106E-2</v>
      </c>
      <c r="H576" s="162">
        <v>5.7727766545145602E-2</v>
      </c>
    </row>
    <row r="577" spans="2:8" x14ac:dyDescent="0.25">
      <c r="B577" s="162" t="s">
        <v>92</v>
      </c>
      <c r="C577" s="162" t="s">
        <v>1027</v>
      </c>
      <c r="D577" s="162" t="s">
        <v>2031</v>
      </c>
      <c r="E577" s="162" t="s">
        <v>2033</v>
      </c>
      <c r="F577" s="162" t="s">
        <v>2032</v>
      </c>
      <c r="G577" s="162">
        <v>0.99977109761518201</v>
      </c>
      <c r="H577" s="162">
        <v>0.99961757333288004</v>
      </c>
    </row>
    <row r="578" spans="2:8" x14ac:dyDescent="0.25">
      <c r="B578" s="162" t="s">
        <v>92</v>
      </c>
      <c r="C578" s="162" t="s">
        <v>1027</v>
      </c>
      <c r="D578" s="162" t="s">
        <v>2031</v>
      </c>
      <c r="E578" s="162" t="s">
        <v>504</v>
      </c>
      <c r="F578" s="162" t="s">
        <v>2032</v>
      </c>
      <c r="G578" s="162">
        <v>1</v>
      </c>
      <c r="H578" s="162">
        <v>1</v>
      </c>
    </row>
    <row r="579" spans="2:8" x14ac:dyDescent="0.25">
      <c r="B579" s="162" t="s">
        <v>92</v>
      </c>
      <c r="C579" s="162" t="s">
        <v>1027</v>
      </c>
      <c r="D579" s="162" t="s">
        <v>2031</v>
      </c>
      <c r="E579" s="162" t="s">
        <v>2034</v>
      </c>
      <c r="F579" s="162" t="s">
        <v>2032</v>
      </c>
      <c r="G579" s="162">
        <v>0.66614625302040797</v>
      </c>
      <c r="H579" s="162">
        <v>0.57809960856005504</v>
      </c>
    </row>
    <row r="580" spans="2:8" x14ac:dyDescent="0.25">
      <c r="B580" s="162" t="s">
        <v>92</v>
      </c>
      <c r="C580" s="162" t="s">
        <v>1027</v>
      </c>
      <c r="D580" s="162" t="s">
        <v>2031</v>
      </c>
      <c r="E580" s="162" t="s">
        <v>1873</v>
      </c>
      <c r="F580" s="162" t="s">
        <v>2032</v>
      </c>
      <c r="G580" s="162">
        <v>1</v>
      </c>
      <c r="H580" s="162">
        <v>1</v>
      </c>
    </row>
    <row r="581" spans="2:8" x14ac:dyDescent="0.25">
      <c r="B581" s="162" t="s">
        <v>92</v>
      </c>
      <c r="C581" s="162" t="s">
        <v>1027</v>
      </c>
      <c r="D581" s="162" t="s">
        <v>2031</v>
      </c>
      <c r="E581" s="162" t="s">
        <v>496</v>
      </c>
      <c r="F581" s="162" t="s">
        <v>2035</v>
      </c>
      <c r="G581" s="162">
        <v>6.4975002086756106E-2</v>
      </c>
      <c r="H581" s="162">
        <v>5.7727766545145602E-2</v>
      </c>
    </row>
    <row r="582" spans="2:8" x14ac:dyDescent="0.25">
      <c r="B582" s="162" t="s">
        <v>92</v>
      </c>
      <c r="C582" s="162" t="s">
        <v>1027</v>
      </c>
      <c r="D582" s="162" t="s">
        <v>2031</v>
      </c>
      <c r="E582" s="162" t="s">
        <v>2033</v>
      </c>
      <c r="F582" s="162" t="s">
        <v>2035</v>
      </c>
      <c r="G582" s="162">
        <v>0.99977109761518201</v>
      </c>
      <c r="H582" s="162">
        <v>0.99961757333288004</v>
      </c>
    </row>
    <row r="583" spans="2:8" x14ac:dyDescent="0.25">
      <c r="B583" s="162" t="s">
        <v>92</v>
      </c>
      <c r="C583" s="162" t="s">
        <v>1027</v>
      </c>
      <c r="D583" s="162" t="s">
        <v>2031</v>
      </c>
      <c r="E583" s="162" t="s">
        <v>504</v>
      </c>
      <c r="F583" s="162" t="s">
        <v>2035</v>
      </c>
      <c r="G583" s="162">
        <v>1</v>
      </c>
      <c r="H583" s="162">
        <v>1</v>
      </c>
    </row>
    <row r="584" spans="2:8" x14ac:dyDescent="0.25">
      <c r="B584" s="162" t="s">
        <v>92</v>
      </c>
      <c r="C584" s="162" t="s">
        <v>1027</v>
      </c>
      <c r="D584" s="162" t="s">
        <v>2031</v>
      </c>
      <c r="E584" s="162" t="s">
        <v>2034</v>
      </c>
      <c r="F584" s="162" t="s">
        <v>2035</v>
      </c>
      <c r="G584" s="162">
        <v>0.66614625302040797</v>
      </c>
      <c r="H584" s="162">
        <v>0.57809960856005604</v>
      </c>
    </row>
    <row r="585" spans="2:8" x14ac:dyDescent="0.25">
      <c r="B585" s="162" t="s">
        <v>92</v>
      </c>
      <c r="C585" s="162" t="s">
        <v>1027</v>
      </c>
      <c r="D585" s="162" t="s">
        <v>2031</v>
      </c>
      <c r="E585" s="162" t="s">
        <v>1873</v>
      </c>
      <c r="F585" s="162" t="s">
        <v>2035</v>
      </c>
      <c r="G585" s="162">
        <v>1</v>
      </c>
      <c r="H585" s="162">
        <v>1</v>
      </c>
    </row>
    <row r="586" spans="2:8" x14ac:dyDescent="0.25">
      <c r="B586" s="162" t="s">
        <v>92</v>
      </c>
      <c r="C586" s="162" t="s">
        <v>1027</v>
      </c>
      <c r="D586" s="162" t="s">
        <v>514</v>
      </c>
      <c r="E586" s="162" t="s">
        <v>496</v>
      </c>
      <c r="F586" s="162" t="s">
        <v>2036</v>
      </c>
      <c r="G586" s="162">
        <v>7.3454445927913E-3</v>
      </c>
      <c r="H586" s="162">
        <v>6.0096208267894297E-3</v>
      </c>
    </row>
    <row r="587" spans="2:8" x14ac:dyDescent="0.25">
      <c r="B587" s="162" t="s">
        <v>92</v>
      </c>
      <c r="C587" s="162" t="s">
        <v>1027</v>
      </c>
      <c r="D587" s="162" t="s">
        <v>514</v>
      </c>
      <c r="E587" s="162" t="s">
        <v>2033</v>
      </c>
      <c r="F587" s="162" t="s">
        <v>2036</v>
      </c>
      <c r="G587" s="162">
        <v>0.99913477667635098</v>
      </c>
      <c r="H587" s="162">
        <v>0.99976423668248704</v>
      </c>
    </row>
    <row r="588" spans="2:8" x14ac:dyDescent="0.25">
      <c r="B588" s="162" t="s">
        <v>92</v>
      </c>
      <c r="C588" s="162" t="s">
        <v>1027</v>
      </c>
      <c r="D588" s="162" t="s">
        <v>514</v>
      </c>
      <c r="E588" s="162" t="s">
        <v>504</v>
      </c>
      <c r="F588" s="162" t="s">
        <v>2036</v>
      </c>
      <c r="G588" s="162">
        <v>1</v>
      </c>
      <c r="H588" s="162">
        <v>1</v>
      </c>
    </row>
    <row r="589" spans="2:8" x14ac:dyDescent="0.25">
      <c r="B589" s="162" t="s">
        <v>92</v>
      </c>
      <c r="C589" s="162" t="s">
        <v>1027</v>
      </c>
      <c r="D589" s="162" t="s">
        <v>514</v>
      </c>
      <c r="E589" s="162" t="s">
        <v>2034</v>
      </c>
      <c r="F589" s="162" t="s">
        <v>2036</v>
      </c>
      <c r="G589" s="162">
        <v>0.45871333019947802</v>
      </c>
      <c r="H589" s="162">
        <v>0.26920229756150199</v>
      </c>
    </row>
    <row r="590" spans="2:8" x14ac:dyDescent="0.25">
      <c r="B590" s="162" t="s">
        <v>92</v>
      </c>
      <c r="C590" s="162" t="s">
        <v>1027</v>
      </c>
      <c r="D590" s="162" t="s">
        <v>514</v>
      </c>
      <c r="E590" s="162" t="s">
        <v>1873</v>
      </c>
      <c r="F590" s="162" t="s">
        <v>2036</v>
      </c>
      <c r="G590" s="162">
        <v>0.71069213017958399</v>
      </c>
      <c r="H590" s="162">
        <v>0.89115917054735605</v>
      </c>
    </row>
    <row r="591" spans="2:8" x14ac:dyDescent="0.25">
      <c r="B591" s="162" t="s">
        <v>95</v>
      </c>
      <c r="C591" s="162" t="s">
        <v>1027</v>
      </c>
      <c r="D591" s="162" t="s">
        <v>2031</v>
      </c>
      <c r="E591" s="162" t="s">
        <v>496</v>
      </c>
      <c r="F591" s="162" t="s">
        <v>2032</v>
      </c>
      <c r="G591" s="162">
        <v>8.4963508692232598E-2</v>
      </c>
      <c r="H591" s="162">
        <v>0.103129319263147</v>
      </c>
    </row>
    <row r="592" spans="2:8" x14ac:dyDescent="0.25">
      <c r="B592" s="162" t="s">
        <v>95</v>
      </c>
      <c r="C592" s="162" t="s">
        <v>1027</v>
      </c>
      <c r="D592" s="162" t="s">
        <v>2031</v>
      </c>
      <c r="E592" s="162" t="s">
        <v>2033</v>
      </c>
      <c r="F592" s="162" t="s">
        <v>2032</v>
      </c>
      <c r="G592" s="162">
        <v>0.999989864312542</v>
      </c>
      <c r="H592" s="162">
        <v>0.99998269561324205</v>
      </c>
    </row>
    <row r="593" spans="2:8" x14ac:dyDescent="0.25">
      <c r="B593" s="162" t="s">
        <v>95</v>
      </c>
      <c r="C593" s="162" t="s">
        <v>1027</v>
      </c>
      <c r="D593" s="162" t="s">
        <v>2031</v>
      </c>
      <c r="E593" s="162" t="s">
        <v>504</v>
      </c>
      <c r="F593" s="162" t="s">
        <v>2032</v>
      </c>
      <c r="G593" s="162">
        <v>1</v>
      </c>
      <c r="H593" s="162">
        <v>1</v>
      </c>
    </row>
    <row r="594" spans="2:8" x14ac:dyDescent="0.25">
      <c r="B594" s="162" t="s">
        <v>95</v>
      </c>
      <c r="C594" s="162" t="s">
        <v>1027</v>
      </c>
      <c r="D594" s="162" t="s">
        <v>2031</v>
      </c>
      <c r="E594" s="162" t="s">
        <v>2034</v>
      </c>
      <c r="F594" s="162" t="s">
        <v>2032</v>
      </c>
      <c r="G594" s="162">
        <v>0.81862470490683203</v>
      </c>
      <c r="H594" s="162">
        <v>0.745280999925791</v>
      </c>
    </row>
    <row r="595" spans="2:8" x14ac:dyDescent="0.25">
      <c r="B595" s="162" t="s">
        <v>95</v>
      </c>
      <c r="C595" s="162" t="s">
        <v>1027</v>
      </c>
      <c r="D595" s="162" t="s">
        <v>2031</v>
      </c>
      <c r="E595" s="162" t="s">
        <v>1873</v>
      </c>
      <c r="F595" s="162" t="s">
        <v>2032</v>
      </c>
      <c r="G595" s="162">
        <v>1</v>
      </c>
      <c r="H595" s="162">
        <v>1</v>
      </c>
    </row>
    <row r="596" spans="2:8" x14ac:dyDescent="0.25">
      <c r="B596" s="162" t="s">
        <v>95</v>
      </c>
      <c r="C596" s="162" t="s">
        <v>1027</v>
      </c>
      <c r="D596" s="162" t="s">
        <v>2031</v>
      </c>
      <c r="E596" s="162" t="s">
        <v>496</v>
      </c>
      <c r="F596" s="162" t="s">
        <v>2035</v>
      </c>
      <c r="G596" s="162">
        <v>8.4963508692232598E-2</v>
      </c>
      <c r="H596" s="162">
        <v>0.103129319263147</v>
      </c>
    </row>
    <row r="597" spans="2:8" x14ac:dyDescent="0.25">
      <c r="B597" s="162" t="s">
        <v>95</v>
      </c>
      <c r="C597" s="162" t="s">
        <v>1027</v>
      </c>
      <c r="D597" s="162" t="s">
        <v>2031</v>
      </c>
      <c r="E597" s="162" t="s">
        <v>2033</v>
      </c>
      <c r="F597" s="162" t="s">
        <v>2035</v>
      </c>
      <c r="G597" s="162">
        <v>0.999989864312542</v>
      </c>
      <c r="H597" s="162">
        <v>0.99998269561324205</v>
      </c>
    </row>
    <row r="598" spans="2:8" x14ac:dyDescent="0.25">
      <c r="B598" s="162" t="s">
        <v>95</v>
      </c>
      <c r="C598" s="162" t="s">
        <v>1027</v>
      </c>
      <c r="D598" s="162" t="s">
        <v>2031</v>
      </c>
      <c r="E598" s="162" t="s">
        <v>504</v>
      </c>
      <c r="F598" s="162" t="s">
        <v>2035</v>
      </c>
      <c r="G598" s="162">
        <v>1</v>
      </c>
      <c r="H598" s="162">
        <v>1</v>
      </c>
    </row>
    <row r="599" spans="2:8" x14ac:dyDescent="0.25">
      <c r="B599" s="162" t="s">
        <v>95</v>
      </c>
      <c r="C599" s="162" t="s">
        <v>1027</v>
      </c>
      <c r="D599" s="162" t="s">
        <v>2031</v>
      </c>
      <c r="E599" s="162" t="s">
        <v>2034</v>
      </c>
      <c r="F599" s="162" t="s">
        <v>2035</v>
      </c>
      <c r="G599" s="162">
        <v>0.81862470490683203</v>
      </c>
      <c r="H599" s="162">
        <v>0.745280999925791</v>
      </c>
    </row>
    <row r="600" spans="2:8" x14ac:dyDescent="0.25">
      <c r="B600" s="162" t="s">
        <v>95</v>
      </c>
      <c r="C600" s="162" t="s">
        <v>1027</v>
      </c>
      <c r="D600" s="162" t="s">
        <v>2031</v>
      </c>
      <c r="E600" s="162" t="s">
        <v>1873</v>
      </c>
      <c r="F600" s="162" t="s">
        <v>2035</v>
      </c>
      <c r="G600" s="162">
        <v>1</v>
      </c>
      <c r="H600" s="162">
        <v>1</v>
      </c>
    </row>
    <row r="601" spans="2:8" x14ac:dyDescent="0.25">
      <c r="B601" s="162" t="s">
        <v>95</v>
      </c>
      <c r="C601" s="162" t="s">
        <v>1027</v>
      </c>
      <c r="D601" s="162" t="s">
        <v>514</v>
      </c>
      <c r="E601" s="162" t="s">
        <v>496</v>
      </c>
      <c r="F601" s="162" t="s">
        <v>2036</v>
      </c>
      <c r="G601" s="162">
        <v>1.27597695099998E-2</v>
      </c>
      <c r="H601" s="162">
        <v>6.4221098468167596E-3</v>
      </c>
    </row>
    <row r="602" spans="2:8" x14ac:dyDescent="0.25">
      <c r="B602" s="162" t="s">
        <v>95</v>
      </c>
      <c r="C602" s="162" t="s">
        <v>1027</v>
      </c>
      <c r="D602" s="162" t="s">
        <v>514</v>
      </c>
      <c r="E602" s="162" t="s">
        <v>2033</v>
      </c>
      <c r="F602" s="162" t="s">
        <v>2036</v>
      </c>
      <c r="G602" s="162">
        <v>0.999998431712254</v>
      </c>
      <c r="H602" s="162">
        <v>0.99999919811981297</v>
      </c>
    </row>
    <row r="603" spans="2:8" x14ac:dyDescent="0.25">
      <c r="B603" s="162" t="s">
        <v>95</v>
      </c>
      <c r="C603" s="162" t="s">
        <v>1027</v>
      </c>
      <c r="D603" s="162" t="s">
        <v>514</v>
      </c>
      <c r="E603" s="162" t="s">
        <v>504</v>
      </c>
      <c r="F603" s="162" t="s">
        <v>2036</v>
      </c>
      <c r="G603" s="162">
        <v>1</v>
      </c>
      <c r="H603" s="162">
        <v>1</v>
      </c>
    </row>
    <row r="604" spans="2:8" x14ac:dyDescent="0.25">
      <c r="B604" s="162" t="s">
        <v>95</v>
      </c>
      <c r="C604" s="162" t="s">
        <v>1027</v>
      </c>
      <c r="D604" s="162" t="s">
        <v>514</v>
      </c>
      <c r="E604" s="162" t="s">
        <v>2034</v>
      </c>
      <c r="F604" s="162" t="s">
        <v>2036</v>
      </c>
      <c r="G604" s="162">
        <v>0.76915425989607</v>
      </c>
      <c r="H604" s="162">
        <v>0.53590300218863895</v>
      </c>
    </row>
    <row r="605" spans="2:8" x14ac:dyDescent="0.25">
      <c r="B605" s="162" t="s">
        <v>95</v>
      </c>
      <c r="C605" s="162" t="s">
        <v>1027</v>
      </c>
      <c r="D605" s="162" t="s">
        <v>514</v>
      </c>
      <c r="E605" s="162" t="s">
        <v>1873</v>
      </c>
      <c r="F605" s="162" t="s">
        <v>2036</v>
      </c>
      <c r="G605" s="162">
        <v>0.85502467880459598</v>
      </c>
      <c r="H605" s="162">
        <v>0.94401267043779402</v>
      </c>
    </row>
    <row r="606" spans="2:8" x14ac:dyDescent="0.25">
      <c r="B606" s="162" t="s">
        <v>97</v>
      </c>
      <c r="C606" s="162" t="s">
        <v>1027</v>
      </c>
      <c r="D606" s="162" t="s">
        <v>2031</v>
      </c>
      <c r="E606" s="162" t="s">
        <v>496</v>
      </c>
      <c r="F606" s="162" t="s">
        <v>2032</v>
      </c>
      <c r="G606" s="162">
        <v>7.1927578720433996E-2</v>
      </c>
      <c r="H606" s="162">
        <v>8.6147061735964606E-2</v>
      </c>
    </row>
    <row r="607" spans="2:8" x14ac:dyDescent="0.25">
      <c r="B607" s="162" t="s">
        <v>97</v>
      </c>
      <c r="C607" s="162" t="s">
        <v>1027</v>
      </c>
      <c r="D607" s="162" t="s">
        <v>2031</v>
      </c>
      <c r="E607" s="162" t="s">
        <v>2033</v>
      </c>
      <c r="F607" s="162" t="s">
        <v>2032</v>
      </c>
      <c r="G607" s="162">
        <v>0.99999984936189601</v>
      </c>
      <c r="H607" s="162">
        <v>0.99999981218221501</v>
      </c>
    </row>
    <row r="608" spans="2:8" x14ac:dyDescent="0.25">
      <c r="B608" s="162" t="s">
        <v>97</v>
      </c>
      <c r="C608" s="162" t="s">
        <v>1027</v>
      </c>
      <c r="D608" s="162" t="s">
        <v>2031</v>
      </c>
      <c r="E608" s="162" t="s">
        <v>504</v>
      </c>
      <c r="F608" s="162" t="s">
        <v>2032</v>
      </c>
      <c r="G608" s="162">
        <v>1</v>
      </c>
      <c r="H608" s="162">
        <v>1</v>
      </c>
    </row>
    <row r="609" spans="2:8" x14ac:dyDescent="0.25">
      <c r="B609" s="162" t="s">
        <v>97</v>
      </c>
      <c r="C609" s="162" t="s">
        <v>1027</v>
      </c>
      <c r="D609" s="162" t="s">
        <v>2031</v>
      </c>
      <c r="E609" s="162" t="s">
        <v>2034</v>
      </c>
      <c r="F609" s="162" t="s">
        <v>2032</v>
      </c>
      <c r="G609" s="162">
        <v>0.74434211258400595</v>
      </c>
      <c r="H609" s="162">
        <v>0.66744996044675697</v>
      </c>
    </row>
    <row r="610" spans="2:8" x14ac:dyDescent="0.25">
      <c r="B610" s="162" t="s">
        <v>97</v>
      </c>
      <c r="C610" s="162" t="s">
        <v>1027</v>
      </c>
      <c r="D610" s="162" t="s">
        <v>2031</v>
      </c>
      <c r="E610" s="162" t="s">
        <v>1873</v>
      </c>
      <c r="F610" s="162" t="s">
        <v>2032</v>
      </c>
      <c r="G610" s="162">
        <v>1</v>
      </c>
      <c r="H610" s="162">
        <v>1</v>
      </c>
    </row>
    <row r="611" spans="2:8" x14ac:dyDescent="0.25">
      <c r="B611" s="162" t="s">
        <v>97</v>
      </c>
      <c r="C611" s="162" t="s">
        <v>1027</v>
      </c>
      <c r="D611" s="162" t="s">
        <v>2031</v>
      </c>
      <c r="E611" s="162" t="s">
        <v>496</v>
      </c>
      <c r="F611" s="162" t="s">
        <v>2035</v>
      </c>
      <c r="G611" s="162">
        <v>7.1927578720433996E-2</v>
      </c>
      <c r="H611" s="162">
        <v>8.6147061735964606E-2</v>
      </c>
    </row>
    <row r="612" spans="2:8" x14ac:dyDescent="0.25">
      <c r="B612" s="162" t="s">
        <v>97</v>
      </c>
      <c r="C612" s="162" t="s">
        <v>1027</v>
      </c>
      <c r="D612" s="162" t="s">
        <v>2031</v>
      </c>
      <c r="E612" s="162" t="s">
        <v>2033</v>
      </c>
      <c r="F612" s="162" t="s">
        <v>2035</v>
      </c>
      <c r="G612" s="162">
        <v>0.99999984936189601</v>
      </c>
      <c r="H612" s="162">
        <v>0.99999981218221501</v>
      </c>
    </row>
    <row r="613" spans="2:8" x14ac:dyDescent="0.25">
      <c r="B613" s="162" t="s">
        <v>97</v>
      </c>
      <c r="C613" s="162" t="s">
        <v>1027</v>
      </c>
      <c r="D613" s="162" t="s">
        <v>2031</v>
      </c>
      <c r="E613" s="162" t="s">
        <v>504</v>
      </c>
      <c r="F613" s="162" t="s">
        <v>2035</v>
      </c>
      <c r="G613" s="162">
        <v>1</v>
      </c>
      <c r="H613" s="162">
        <v>1</v>
      </c>
    </row>
    <row r="614" spans="2:8" x14ac:dyDescent="0.25">
      <c r="B614" s="162" t="s">
        <v>97</v>
      </c>
      <c r="C614" s="162" t="s">
        <v>1027</v>
      </c>
      <c r="D614" s="162" t="s">
        <v>2031</v>
      </c>
      <c r="E614" s="162" t="s">
        <v>2034</v>
      </c>
      <c r="F614" s="162" t="s">
        <v>2035</v>
      </c>
      <c r="G614" s="162">
        <v>0.74434211258400595</v>
      </c>
      <c r="H614" s="162">
        <v>0.66744996044675697</v>
      </c>
    </row>
    <row r="615" spans="2:8" x14ac:dyDescent="0.25">
      <c r="B615" s="162" t="s">
        <v>97</v>
      </c>
      <c r="C615" s="162" t="s">
        <v>1027</v>
      </c>
      <c r="D615" s="162" t="s">
        <v>2031</v>
      </c>
      <c r="E615" s="162" t="s">
        <v>1873</v>
      </c>
      <c r="F615" s="162" t="s">
        <v>2035</v>
      </c>
      <c r="G615" s="162">
        <v>1</v>
      </c>
      <c r="H615" s="162">
        <v>1</v>
      </c>
    </row>
    <row r="616" spans="2:8" x14ac:dyDescent="0.25">
      <c r="B616" s="162" t="s">
        <v>97</v>
      </c>
      <c r="C616" s="162" t="s">
        <v>1027</v>
      </c>
      <c r="D616" s="162" t="s">
        <v>514</v>
      </c>
      <c r="E616" s="162" t="s">
        <v>496</v>
      </c>
      <c r="F616" s="162" t="s">
        <v>2036</v>
      </c>
      <c r="G616" s="162">
        <v>4.2795979376629104E-3</v>
      </c>
      <c r="H616" s="162">
        <v>3.79787201661177E-3</v>
      </c>
    </row>
    <row r="617" spans="2:8" x14ac:dyDescent="0.25">
      <c r="B617" s="162" t="s">
        <v>97</v>
      </c>
      <c r="C617" s="162" t="s">
        <v>1027</v>
      </c>
      <c r="D617" s="162" t="s">
        <v>514</v>
      </c>
      <c r="E617" s="162" t="s">
        <v>2033</v>
      </c>
      <c r="F617" s="162" t="s">
        <v>2036</v>
      </c>
      <c r="G617" s="162">
        <v>0.99996091495694694</v>
      </c>
      <c r="H617" s="162">
        <v>0.999787343685688</v>
      </c>
    </row>
    <row r="618" spans="2:8" x14ac:dyDescent="0.25">
      <c r="B618" s="162" t="s">
        <v>97</v>
      </c>
      <c r="C618" s="162" t="s">
        <v>1027</v>
      </c>
      <c r="D618" s="162" t="s">
        <v>514</v>
      </c>
      <c r="E618" s="162" t="s">
        <v>504</v>
      </c>
      <c r="F618" s="162" t="s">
        <v>2036</v>
      </c>
      <c r="G618" s="162">
        <v>1</v>
      </c>
      <c r="H618" s="162">
        <v>1</v>
      </c>
    </row>
    <row r="619" spans="2:8" x14ac:dyDescent="0.25">
      <c r="B619" s="162" t="s">
        <v>97</v>
      </c>
      <c r="C619" s="162" t="s">
        <v>1027</v>
      </c>
      <c r="D619" s="162" t="s">
        <v>514</v>
      </c>
      <c r="E619" s="162" t="s">
        <v>2034</v>
      </c>
      <c r="F619" s="162" t="s">
        <v>2036</v>
      </c>
      <c r="G619" s="162">
        <v>0.58834622908234502</v>
      </c>
      <c r="H619" s="162">
        <v>0.352855982600909</v>
      </c>
    </row>
    <row r="620" spans="2:8" x14ac:dyDescent="0.25">
      <c r="B620" s="162" t="s">
        <v>97</v>
      </c>
      <c r="C620" s="162" t="s">
        <v>1027</v>
      </c>
      <c r="D620" s="162" t="s">
        <v>514</v>
      </c>
      <c r="E620" s="162" t="s">
        <v>1873</v>
      </c>
      <c r="F620" s="162" t="s">
        <v>2036</v>
      </c>
      <c r="G620" s="162">
        <v>0.79984095336150296</v>
      </c>
      <c r="H620" s="162">
        <v>0.86491633087209696</v>
      </c>
    </row>
    <row r="621" spans="2:8" x14ac:dyDescent="0.25">
      <c r="B621" s="162" t="s">
        <v>100</v>
      </c>
      <c r="C621" s="162" t="s">
        <v>1027</v>
      </c>
      <c r="D621" s="162" t="s">
        <v>2031</v>
      </c>
      <c r="E621" s="162" t="s">
        <v>496</v>
      </c>
      <c r="F621" s="162" t="s">
        <v>2032</v>
      </c>
      <c r="G621" s="162">
        <v>6.9732656550663699E-2</v>
      </c>
      <c r="H621" s="162">
        <v>9.0044450239706794E-2</v>
      </c>
    </row>
    <row r="622" spans="2:8" x14ac:dyDescent="0.25">
      <c r="B622" s="162" t="s">
        <v>100</v>
      </c>
      <c r="C622" s="162" t="s">
        <v>1027</v>
      </c>
      <c r="D622" s="162" t="s">
        <v>2031</v>
      </c>
      <c r="E622" s="162" t="s">
        <v>2033</v>
      </c>
      <c r="F622" s="162" t="s">
        <v>2032</v>
      </c>
      <c r="G622" s="162">
        <v>0.99998831436263103</v>
      </c>
      <c r="H622" s="162">
        <v>0.99996573872944905</v>
      </c>
    </row>
    <row r="623" spans="2:8" x14ac:dyDescent="0.25">
      <c r="B623" s="162" t="s">
        <v>100</v>
      </c>
      <c r="C623" s="162" t="s">
        <v>1027</v>
      </c>
      <c r="D623" s="162" t="s">
        <v>2031</v>
      </c>
      <c r="E623" s="162" t="s">
        <v>504</v>
      </c>
      <c r="F623" s="162" t="s">
        <v>2032</v>
      </c>
      <c r="G623" s="162">
        <v>1</v>
      </c>
      <c r="H623" s="162">
        <v>1</v>
      </c>
    </row>
    <row r="624" spans="2:8" x14ac:dyDescent="0.25">
      <c r="B624" s="162" t="s">
        <v>100</v>
      </c>
      <c r="C624" s="162" t="s">
        <v>1027</v>
      </c>
      <c r="D624" s="162" t="s">
        <v>2031</v>
      </c>
      <c r="E624" s="162" t="s">
        <v>2034</v>
      </c>
      <c r="F624" s="162" t="s">
        <v>2032</v>
      </c>
      <c r="G624" s="162">
        <v>0.47699906949148002</v>
      </c>
      <c r="H624" s="162">
        <v>0.334644558930075</v>
      </c>
    </row>
    <row r="625" spans="2:8" x14ac:dyDescent="0.25">
      <c r="B625" s="162" t="s">
        <v>100</v>
      </c>
      <c r="C625" s="162" t="s">
        <v>1027</v>
      </c>
      <c r="D625" s="162" t="s">
        <v>2031</v>
      </c>
      <c r="E625" s="162" t="s">
        <v>1873</v>
      </c>
      <c r="F625" s="162" t="s">
        <v>2032</v>
      </c>
      <c r="G625" s="162">
        <v>1</v>
      </c>
      <c r="H625" s="162">
        <v>1</v>
      </c>
    </row>
    <row r="626" spans="2:8" x14ac:dyDescent="0.25">
      <c r="B626" s="162" t="s">
        <v>100</v>
      </c>
      <c r="C626" s="162" t="s">
        <v>1027</v>
      </c>
      <c r="D626" s="162" t="s">
        <v>2031</v>
      </c>
      <c r="E626" s="162" t="s">
        <v>496</v>
      </c>
      <c r="F626" s="162" t="s">
        <v>2035</v>
      </c>
      <c r="G626" s="162">
        <v>6.9732656550663699E-2</v>
      </c>
      <c r="H626" s="162">
        <v>9.0044450239706794E-2</v>
      </c>
    </row>
    <row r="627" spans="2:8" x14ac:dyDescent="0.25">
      <c r="B627" s="162" t="s">
        <v>100</v>
      </c>
      <c r="C627" s="162" t="s">
        <v>1027</v>
      </c>
      <c r="D627" s="162" t="s">
        <v>2031</v>
      </c>
      <c r="E627" s="162" t="s">
        <v>2033</v>
      </c>
      <c r="F627" s="162" t="s">
        <v>2035</v>
      </c>
      <c r="G627" s="162">
        <v>0.99998831436263103</v>
      </c>
      <c r="H627" s="162">
        <v>0.99996573872944905</v>
      </c>
    </row>
    <row r="628" spans="2:8" x14ac:dyDescent="0.25">
      <c r="B628" s="162" t="s">
        <v>100</v>
      </c>
      <c r="C628" s="162" t="s">
        <v>1027</v>
      </c>
      <c r="D628" s="162" t="s">
        <v>2031</v>
      </c>
      <c r="E628" s="162" t="s">
        <v>504</v>
      </c>
      <c r="F628" s="162" t="s">
        <v>2035</v>
      </c>
      <c r="G628" s="162">
        <v>1</v>
      </c>
      <c r="H628" s="162">
        <v>1</v>
      </c>
    </row>
    <row r="629" spans="2:8" x14ac:dyDescent="0.25">
      <c r="B629" s="162" t="s">
        <v>100</v>
      </c>
      <c r="C629" s="162" t="s">
        <v>1027</v>
      </c>
      <c r="D629" s="162" t="s">
        <v>2031</v>
      </c>
      <c r="E629" s="162" t="s">
        <v>2034</v>
      </c>
      <c r="F629" s="162" t="s">
        <v>2035</v>
      </c>
      <c r="G629" s="162">
        <v>0.47699906949148002</v>
      </c>
      <c r="H629" s="162">
        <v>0.334644558930075</v>
      </c>
    </row>
    <row r="630" spans="2:8" x14ac:dyDescent="0.25">
      <c r="B630" s="162" t="s">
        <v>100</v>
      </c>
      <c r="C630" s="162" t="s">
        <v>1027</v>
      </c>
      <c r="D630" s="162" t="s">
        <v>2031</v>
      </c>
      <c r="E630" s="162" t="s">
        <v>1873</v>
      </c>
      <c r="F630" s="162" t="s">
        <v>2035</v>
      </c>
      <c r="G630" s="162">
        <v>1</v>
      </c>
      <c r="H630" s="162">
        <v>1</v>
      </c>
    </row>
    <row r="631" spans="2:8" x14ac:dyDescent="0.25">
      <c r="B631" s="162" t="s">
        <v>100</v>
      </c>
      <c r="C631" s="162" t="s">
        <v>1027</v>
      </c>
      <c r="D631" s="162" t="s">
        <v>514</v>
      </c>
      <c r="E631" s="162" t="s">
        <v>496</v>
      </c>
      <c r="F631" s="162" t="s">
        <v>2036</v>
      </c>
      <c r="G631" s="162">
        <v>9.4918782253587998E-3</v>
      </c>
      <c r="H631" s="162">
        <v>1.1383103234901999E-2</v>
      </c>
    </row>
    <row r="632" spans="2:8" x14ac:dyDescent="0.25">
      <c r="B632" s="162" t="s">
        <v>100</v>
      </c>
      <c r="C632" s="162" t="s">
        <v>1027</v>
      </c>
      <c r="D632" s="162" t="s">
        <v>514</v>
      </c>
      <c r="E632" s="162" t="s">
        <v>2033</v>
      </c>
      <c r="F632" s="162" t="s">
        <v>2036</v>
      </c>
      <c r="G632" s="162">
        <v>0.99926102501038605</v>
      </c>
      <c r="H632" s="162">
        <v>0.99953214332431495</v>
      </c>
    </row>
    <row r="633" spans="2:8" x14ac:dyDescent="0.25">
      <c r="B633" s="162" t="s">
        <v>100</v>
      </c>
      <c r="C633" s="162" t="s">
        <v>1027</v>
      </c>
      <c r="D633" s="162" t="s">
        <v>514</v>
      </c>
      <c r="E633" s="162" t="s">
        <v>504</v>
      </c>
      <c r="F633" s="162" t="s">
        <v>2036</v>
      </c>
      <c r="G633" s="162">
        <v>1</v>
      </c>
      <c r="H633" s="162">
        <v>1</v>
      </c>
    </row>
    <row r="634" spans="2:8" x14ac:dyDescent="0.25">
      <c r="B634" s="162" t="s">
        <v>100</v>
      </c>
      <c r="C634" s="162" t="s">
        <v>1027</v>
      </c>
      <c r="D634" s="162" t="s">
        <v>514</v>
      </c>
      <c r="E634" s="162" t="s">
        <v>2034</v>
      </c>
      <c r="F634" s="162" t="s">
        <v>2036</v>
      </c>
      <c r="G634" s="162">
        <v>0.460621195688111</v>
      </c>
      <c r="H634" s="162">
        <v>0.276925663278205</v>
      </c>
    </row>
    <row r="635" spans="2:8" x14ac:dyDescent="0.25">
      <c r="B635" s="162" t="s">
        <v>100</v>
      </c>
      <c r="C635" s="162" t="s">
        <v>1027</v>
      </c>
      <c r="D635" s="162" t="s">
        <v>514</v>
      </c>
      <c r="E635" s="162" t="s">
        <v>1873</v>
      </c>
      <c r="F635" s="162" t="s">
        <v>2036</v>
      </c>
      <c r="G635" s="162">
        <v>0.60425086467879496</v>
      </c>
      <c r="H635" s="162">
        <v>0.80496402792357702</v>
      </c>
    </row>
    <row r="636" spans="2:8" x14ac:dyDescent="0.25">
      <c r="B636" s="162" t="s">
        <v>103</v>
      </c>
      <c r="C636" s="162" t="s">
        <v>1027</v>
      </c>
      <c r="D636" s="162" t="s">
        <v>2031</v>
      </c>
      <c r="E636" s="162" t="s">
        <v>496</v>
      </c>
      <c r="F636" s="162" t="s">
        <v>2032</v>
      </c>
      <c r="G636" s="162">
        <v>8.1647609157632806E-2</v>
      </c>
      <c r="H636" s="162">
        <v>0.17146594809417601</v>
      </c>
    </row>
    <row r="637" spans="2:8" x14ac:dyDescent="0.25">
      <c r="B637" s="162" t="s">
        <v>103</v>
      </c>
      <c r="C637" s="162" t="s">
        <v>1027</v>
      </c>
      <c r="D637" s="162" t="s">
        <v>2031</v>
      </c>
      <c r="E637" s="162" t="s">
        <v>2033</v>
      </c>
      <c r="F637" s="162" t="s">
        <v>2032</v>
      </c>
      <c r="G637" s="162">
        <v>0.99999299326945601</v>
      </c>
      <c r="H637" s="162">
        <v>0.99999469911952599</v>
      </c>
    </row>
    <row r="638" spans="2:8" x14ac:dyDescent="0.25">
      <c r="B638" s="162" t="s">
        <v>103</v>
      </c>
      <c r="C638" s="162" t="s">
        <v>1027</v>
      </c>
      <c r="D638" s="162" t="s">
        <v>2031</v>
      </c>
      <c r="E638" s="162" t="s">
        <v>504</v>
      </c>
      <c r="F638" s="162" t="s">
        <v>2032</v>
      </c>
      <c r="G638" s="162">
        <v>1</v>
      </c>
      <c r="H638" s="162">
        <v>1</v>
      </c>
    </row>
    <row r="639" spans="2:8" x14ac:dyDescent="0.25">
      <c r="B639" s="162" t="s">
        <v>103</v>
      </c>
      <c r="C639" s="162" t="s">
        <v>1027</v>
      </c>
      <c r="D639" s="162" t="s">
        <v>2031</v>
      </c>
      <c r="E639" s="162" t="s">
        <v>2034</v>
      </c>
      <c r="F639" s="162" t="s">
        <v>2032</v>
      </c>
      <c r="G639" s="162">
        <v>0.61397903172532298</v>
      </c>
      <c r="H639" s="162">
        <v>0.68248909403209301</v>
      </c>
    </row>
    <row r="640" spans="2:8" x14ac:dyDescent="0.25">
      <c r="B640" s="162" t="s">
        <v>103</v>
      </c>
      <c r="C640" s="162" t="s">
        <v>1027</v>
      </c>
      <c r="D640" s="162" t="s">
        <v>2031</v>
      </c>
      <c r="E640" s="162" t="s">
        <v>1873</v>
      </c>
      <c r="F640" s="162" t="s">
        <v>2032</v>
      </c>
      <c r="G640" s="162">
        <v>1</v>
      </c>
      <c r="H640" s="162">
        <v>1</v>
      </c>
    </row>
    <row r="641" spans="2:8" x14ac:dyDescent="0.25">
      <c r="B641" s="162" t="s">
        <v>103</v>
      </c>
      <c r="C641" s="162" t="s">
        <v>1027</v>
      </c>
      <c r="D641" s="162" t="s">
        <v>2031</v>
      </c>
      <c r="E641" s="162" t="s">
        <v>496</v>
      </c>
      <c r="F641" s="162" t="s">
        <v>2035</v>
      </c>
      <c r="G641" s="162">
        <v>8.1647609157632806E-2</v>
      </c>
      <c r="H641" s="162">
        <v>0.17146594809417601</v>
      </c>
    </row>
    <row r="642" spans="2:8" x14ac:dyDescent="0.25">
      <c r="B642" s="162" t="s">
        <v>103</v>
      </c>
      <c r="C642" s="162" t="s">
        <v>1027</v>
      </c>
      <c r="D642" s="162" t="s">
        <v>2031</v>
      </c>
      <c r="E642" s="162" t="s">
        <v>2033</v>
      </c>
      <c r="F642" s="162" t="s">
        <v>2035</v>
      </c>
      <c r="G642" s="162">
        <v>0.99999299326945601</v>
      </c>
      <c r="H642" s="162">
        <v>0.99999469911952599</v>
      </c>
    </row>
    <row r="643" spans="2:8" x14ac:dyDescent="0.25">
      <c r="B643" s="162" t="s">
        <v>103</v>
      </c>
      <c r="C643" s="162" t="s">
        <v>1027</v>
      </c>
      <c r="D643" s="162" t="s">
        <v>2031</v>
      </c>
      <c r="E643" s="162" t="s">
        <v>504</v>
      </c>
      <c r="F643" s="162" t="s">
        <v>2035</v>
      </c>
      <c r="G643" s="162">
        <v>1</v>
      </c>
      <c r="H643" s="162">
        <v>1</v>
      </c>
    </row>
    <row r="644" spans="2:8" x14ac:dyDescent="0.25">
      <c r="B644" s="162" t="s">
        <v>103</v>
      </c>
      <c r="C644" s="162" t="s">
        <v>1027</v>
      </c>
      <c r="D644" s="162" t="s">
        <v>2031</v>
      </c>
      <c r="E644" s="162" t="s">
        <v>2034</v>
      </c>
      <c r="F644" s="162" t="s">
        <v>2035</v>
      </c>
      <c r="G644" s="162">
        <v>0.61397903172532298</v>
      </c>
      <c r="H644" s="162">
        <v>0.68248909403209301</v>
      </c>
    </row>
    <row r="645" spans="2:8" x14ac:dyDescent="0.25">
      <c r="B645" s="162" t="s">
        <v>103</v>
      </c>
      <c r="C645" s="162" t="s">
        <v>1027</v>
      </c>
      <c r="D645" s="162" t="s">
        <v>2031</v>
      </c>
      <c r="E645" s="162" t="s">
        <v>1873</v>
      </c>
      <c r="F645" s="162" t="s">
        <v>2035</v>
      </c>
      <c r="G645" s="162">
        <v>1</v>
      </c>
      <c r="H645" s="162">
        <v>1</v>
      </c>
    </row>
    <row r="646" spans="2:8" x14ac:dyDescent="0.25">
      <c r="B646" s="162" t="s">
        <v>103</v>
      </c>
      <c r="C646" s="162" t="s">
        <v>1027</v>
      </c>
      <c r="D646" s="162" t="s">
        <v>514</v>
      </c>
      <c r="E646" s="162" t="s">
        <v>496</v>
      </c>
      <c r="F646" s="162" t="s">
        <v>2036</v>
      </c>
      <c r="G646" s="162">
        <v>4.3378242923049502E-2</v>
      </c>
      <c r="H646" s="162">
        <v>3.02796186441011E-2</v>
      </c>
    </row>
    <row r="647" spans="2:8" x14ac:dyDescent="0.25">
      <c r="B647" s="162" t="s">
        <v>103</v>
      </c>
      <c r="C647" s="162" t="s">
        <v>1027</v>
      </c>
      <c r="D647" s="162" t="s">
        <v>514</v>
      </c>
      <c r="E647" s="162" t="s">
        <v>2033</v>
      </c>
      <c r="F647" s="162" t="s">
        <v>2036</v>
      </c>
      <c r="G647" s="162">
        <v>1</v>
      </c>
      <c r="H647" s="162">
        <v>1</v>
      </c>
    </row>
    <row r="648" spans="2:8" x14ac:dyDescent="0.25">
      <c r="B648" s="162" t="s">
        <v>103</v>
      </c>
      <c r="C648" s="162" t="s">
        <v>1027</v>
      </c>
      <c r="D648" s="162" t="s">
        <v>514</v>
      </c>
      <c r="E648" s="162" t="s">
        <v>504</v>
      </c>
      <c r="F648" s="162" t="s">
        <v>2036</v>
      </c>
      <c r="G648" s="162">
        <v>1</v>
      </c>
      <c r="H648" s="162">
        <v>1</v>
      </c>
    </row>
    <row r="649" spans="2:8" x14ac:dyDescent="0.25">
      <c r="B649" s="162" t="s">
        <v>103</v>
      </c>
      <c r="C649" s="162" t="s">
        <v>1027</v>
      </c>
      <c r="D649" s="162" t="s">
        <v>514</v>
      </c>
      <c r="E649" s="162" t="s">
        <v>2034</v>
      </c>
      <c r="F649" s="162" t="s">
        <v>2036</v>
      </c>
      <c r="G649" s="162">
        <v>0.45210913213209603</v>
      </c>
      <c r="H649" s="162">
        <v>0.251574998186683</v>
      </c>
    </row>
    <row r="650" spans="2:8" x14ac:dyDescent="0.25">
      <c r="B650" s="162" t="s">
        <v>103</v>
      </c>
      <c r="C650" s="162" t="s">
        <v>1027</v>
      </c>
      <c r="D650" s="162" t="s">
        <v>514</v>
      </c>
      <c r="E650" s="162" t="s">
        <v>1873</v>
      </c>
      <c r="F650" s="162" t="s">
        <v>2036</v>
      </c>
      <c r="G650" s="162">
        <v>0.68357943374671704</v>
      </c>
      <c r="H650" s="162">
        <v>0.84009501910217499</v>
      </c>
    </row>
    <row r="651" spans="2:8" x14ac:dyDescent="0.25">
      <c r="B651" s="162" t="s">
        <v>106</v>
      </c>
      <c r="C651" s="162" t="s">
        <v>1027</v>
      </c>
      <c r="D651" s="162" t="s">
        <v>2031</v>
      </c>
      <c r="E651" s="162" t="s">
        <v>496</v>
      </c>
      <c r="F651" s="162" t="s">
        <v>2032</v>
      </c>
      <c r="G651" s="162">
        <v>6.20714835552739E-2</v>
      </c>
      <c r="H651" s="162">
        <v>0.121175476944616</v>
      </c>
    </row>
    <row r="652" spans="2:8" x14ac:dyDescent="0.25">
      <c r="B652" s="162" t="s">
        <v>106</v>
      </c>
      <c r="C652" s="162" t="s">
        <v>1027</v>
      </c>
      <c r="D652" s="162" t="s">
        <v>2031</v>
      </c>
      <c r="E652" s="162" t="s">
        <v>2033</v>
      </c>
      <c r="F652" s="162" t="s">
        <v>2032</v>
      </c>
      <c r="G652" s="162">
        <v>0.99999900556618304</v>
      </c>
      <c r="H652" s="162">
        <v>0.99999653071871597</v>
      </c>
    </row>
    <row r="653" spans="2:8" x14ac:dyDescent="0.25">
      <c r="B653" s="162" t="s">
        <v>106</v>
      </c>
      <c r="C653" s="162" t="s">
        <v>1027</v>
      </c>
      <c r="D653" s="162" t="s">
        <v>2031</v>
      </c>
      <c r="E653" s="162" t="s">
        <v>504</v>
      </c>
      <c r="F653" s="162" t="s">
        <v>2032</v>
      </c>
      <c r="G653" s="162">
        <v>1</v>
      </c>
      <c r="H653" s="162">
        <v>1</v>
      </c>
    </row>
    <row r="654" spans="2:8" x14ac:dyDescent="0.25">
      <c r="B654" s="162" t="s">
        <v>106</v>
      </c>
      <c r="C654" s="162" t="s">
        <v>1027</v>
      </c>
      <c r="D654" s="162" t="s">
        <v>2031</v>
      </c>
      <c r="E654" s="162" t="s">
        <v>2034</v>
      </c>
      <c r="F654" s="162" t="s">
        <v>2032</v>
      </c>
      <c r="G654" s="162">
        <v>0.722857774614726</v>
      </c>
      <c r="H654" s="162">
        <v>0.71164539249858505</v>
      </c>
    </row>
    <row r="655" spans="2:8" x14ac:dyDescent="0.25">
      <c r="B655" s="162" t="s">
        <v>106</v>
      </c>
      <c r="C655" s="162" t="s">
        <v>1027</v>
      </c>
      <c r="D655" s="162" t="s">
        <v>2031</v>
      </c>
      <c r="E655" s="162" t="s">
        <v>1873</v>
      </c>
      <c r="F655" s="162" t="s">
        <v>2032</v>
      </c>
      <c r="G655" s="162">
        <v>1</v>
      </c>
      <c r="H655" s="162">
        <v>1</v>
      </c>
    </row>
    <row r="656" spans="2:8" x14ac:dyDescent="0.25">
      <c r="B656" s="162" t="s">
        <v>106</v>
      </c>
      <c r="C656" s="162" t="s">
        <v>1027</v>
      </c>
      <c r="D656" s="162" t="s">
        <v>2031</v>
      </c>
      <c r="E656" s="162" t="s">
        <v>496</v>
      </c>
      <c r="F656" s="162" t="s">
        <v>2035</v>
      </c>
      <c r="G656" s="162">
        <v>6.20714835552739E-2</v>
      </c>
      <c r="H656" s="162">
        <v>0.121175476944616</v>
      </c>
    </row>
    <row r="657" spans="2:8" x14ac:dyDescent="0.25">
      <c r="B657" s="162" t="s">
        <v>106</v>
      </c>
      <c r="C657" s="162" t="s">
        <v>1027</v>
      </c>
      <c r="D657" s="162" t="s">
        <v>2031</v>
      </c>
      <c r="E657" s="162" t="s">
        <v>2033</v>
      </c>
      <c r="F657" s="162" t="s">
        <v>2035</v>
      </c>
      <c r="G657" s="162">
        <v>0.99999900556618304</v>
      </c>
      <c r="H657" s="162">
        <v>0.99999653071871597</v>
      </c>
    </row>
    <row r="658" spans="2:8" x14ac:dyDescent="0.25">
      <c r="B658" s="162" t="s">
        <v>106</v>
      </c>
      <c r="C658" s="162" t="s">
        <v>1027</v>
      </c>
      <c r="D658" s="162" t="s">
        <v>2031</v>
      </c>
      <c r="E658" s="162" t="s">
        <v>504</v>
      </c>
      <c r="F658" s="162" t="s">
        <v>2035</v>
      </c>
      <c r="G658" s="162">
        <v>1</v>
      </c>
      <c r="H658" s="162">
        <v>1</v>
      </c>
    </row>
    <row r="659" spans="2:8" x14ac:dyDescent="0.25">
      <c r="B659" s="162" t="s">
        <v>106</v>
      </c>
      <c r="C659" s="162" t="s">
        <v>1027</v>
      </c>
      <c r="D659" s="162" t="s">
        <v>2031</v>
      </c>
      <c r="E659" s="162" t="s">
        <v>2034</v>
      </c>
      <c r="F659" s="162" t="s">
        <v>2035</v>
      </c>
      <c r="G659" s="162">
        <v>0.722857774614726</v>
      </c>
      <c r="H659" s="162">
        <v>0.71164539249858505</v>
      </c>
    </row>
    <row r="660" spans="2:8" x14ac:dyDescent="0.25">
      <c r="B660" s="162" t="s">
        <v>106</v>
      </c>
      <c r="C660" s="162" t="s">
        <v>1027</v>
      </c>
      <c r="D660" s="162" t="s">
        <v>2031</v>
      </c>
      <c r="E660" s="162" t="s">
        <v>1873</v>
      </c>
      <c r="F660" s="162" t="s">
        <v>2035</v>
      </c>
      <c r="G660" s="162">
        <v>1</v>
      </c>
      <c r="H660" s="162">
        <v>1</v>
      </c>
    </row>
    <row r="661" spans="2:8" x14ac:dyDescent="0.25">
      <c r="B661" s="162" t="s">
        <v>106</v>
      </c>
      <c r="C661" s="162" t="s">
        <v>1027</v>
      </c>
      <c r="D661" s="162" t="s">
        <v>514</v>
      </c>
      <c r="E661" s="162" t="s">
        <v>496</v>
      </c>
      <c r="F661" s="162" t="s">
        <v>2036</v>
      </c>
      <c r="G661" s="162">
        <v>3.2965655472775401E-3</v>
      </c>
      <c r="H661" s="162">
        <v>2.1886980427388999E-3</v>
      </c>
    </row>
    <row r="662" spans="2:8" x14ac:dyDescent="0.25">
      <c r="B662" s="162" t="s">
        <v>106</v>
      </c>
      <c r="C662" s="162" t="s">
        <v>1027</v>
      </c>
      <c r="D662" s="162" t="s">
        <v>514</v>
      </c>
      <c r="E662" s="162" t="s">
        <v>2033</v>
      </c>
      <c r="F662" s="162" t="s">
        <v>2036</v>
      </c>
      <c r="G662" s="162">
        <v>0.99981657068655305</v>
      </c>
      <c r="H662" s="162">
        <v>0.99923334203747005</v>
      </c>
    </row>
    <row r="663" spans="2:8" x14ac:dyDescent="0.25">
      <c r="B663" s="162" t="s">
        <v>106</v>
      </c>
      <c r="C663" s="162" t="s">
        <v>1027</v>
      </c>
      <c r="D663" s="162" t="s">
        <v>514</v>
      </c>
      <c r="E663" s="162" t="s">
        <v>504</v>
      </c>
      <c r="F663" s="162" t="s">
        <v>2036</v>
      </c>
      <c r="G663" s="162">
        <v>1</v>
      </c>
      <c r="H663" s="162">
        <v>1</v>
      </c>
    </row>
    <row r="664" spans="2:8" x14ac:dyDescent="0.25">
      <c r="B664" s="162" t="s">
        <v>106</v>
      </c>
      <c r="C664" s="162" t="s">
        <v>1027</v>
      </c>
      <c r="D664" s="162" t="s">
        <v>514</v>
      </c>
      <c r="E664" s="162" t="s">
        <v>2034</v>
      </c>
      <c r="F664" s="162" t="s">
        <v>2036</v>
      </c>
      <c r="G664" s="162">
        <v>0.465289898516905</v>
      </c>
      <c r="H664" s="162">
        <v>0.25923070597459602</v>
      </c>
    </row>
    <row r="665" spans="2:8" x14ac:dyDescent="0.25">
      <c r="B665" s="162" t="s">
        <v>106</v>
      </c>
      <c r="C665" s="162" t="s">
        <v>1027</v>
      </c>
      <c r="D665" s="162" t="s">
        <v>514</v>
      </c>
      <c r="E665" s="162" t="s">
        <v>1873</v>
      </c>
      <c r="F665" s="162" t="s">
        <v>2036</v>
      </c>
      <c r="G665" s="162">
        <v>0.94326962453140695</v>
      </c>
      <c r="H665" s="162">
        <v>0.98047111752796801</v>
      </c>
    </row>
    <row r="666" spans="2:8" x14ac:dyDescent="0.25">
      <c r="B666" s="162" t="s">
        <v>108</v>
      </c>
      <c r="C666" s="162" t="s">
        <v>1027</v>
      </c>
      <c r="D666" s="162" t="s">
        <v>2031</v>
      </c>
      <c r="E666" s="162" t="s">
        <v>496</v>
      </c>
      <c r="F666" s="162" t="s">
        <v>2032</v>
      </c>
      <c r="G666" s="162">
        <v>5.3155955176669503E-2</v>
      </c>
      <c r="H666" s="162">
        <v>0.13917949740428701</v>
      </c>
    </row>
    <row r="667" spans="2:8" x14ac:dyDescent="0.25">
      <c r="B667" s="162" t="s">
        <v>108</v>
      </c>
      <c r="C667" s="162" t="s">
        <v>1027</v>
      </c>
      <c r="D667" s="162" t="s">
        <v>2031</v>
      </c>
      <c r="E667" s="162" t="s">
        <v>2033</v>
      </c>
      <c r="F667" s="162" t="s">
        <v>2032</v>
      </c>
      <c r="G667" s="162">
        <v>0.99999999998899503</v>
      </c>
      <c r="H667" s="162">
        <v>0.99999999999471501</v>
      </c>
    </row>
    <row r="668" spans="2:8" x14ac:dyDescent="0.25">
      <c r="B668" s="162" t="s">
        <v>108</v>
      </c>
      <c r="C668" s="162" t="s">
        <v>1027</v>
      </c>
      <c r="D668" s="162" t="s">
        <v>2031</v>
      </c>
      <c r="E668" s="162" t="s">
        <v>504</v>
      </c>
      <c r="F668" s="162" t="s">
        <v>2032</v>
      </c>
      <c r="G668" s="162">
        <v>1</v>
      </c>
      <c r="H668" s="162">
        <v>1</v>
      </c>
    </row>
    <row r="669" spans="2:8" x14ac:dyDescent="0.25">
      <c r="B669" s="162" t="s">
        <v>108</v>
      </c>
      <c r="C669" s="162" t="s">
        <v>1027</v>
      </c>
      <c r="D669" s="162" t="s">
        <v>2031</v>
      </c>
      <c r="E669" s="162" t="s">
        <v>2034</v>
      </c>
      <c r="F669" s="162" t="s">
        <v>2032</v>
      </c>
      <c r="G669" s="162">
        <v>0.75257346032706995</v>
      </c>
      <c r="H669" s="162">
        <v>0.83232683842002597</v>
      </c>
    </row>
    <row r="670" spans="2:8" x14ac:dyDescent="0.25">
      <c r="B670" s="162" t="s">
        <v>108</v>
      </c>
      <c r="C670" s="162" t="s">
        <v>1027</v>
      </c>
      <c r="D670" s="162" t="s">
        <v>2031</v>
      </c>
      <c r="E670" s="162" t="s">
        <v>1873</v>
      </c>
      <c r="F670" s="162" t="s">
        <v>2032</v>
      </c>
      <c r="G670" s="162">
        <v>1</v>
      </c>
      <c r="H670" s="162">
        <v>1</v>
      </c>
    </row>
    <row r="671" spans="2:8" x14ac:dyDescent="0.25">
      <c r="B671" s="162" t="s">
        <v>108</v>
      </c>
      <c r="C671" s="162" t="s">
        <v>1027</v>
      </c>
      <c r="D671" s="162" t="s">
        <v>2031</v>
      </c>
      <c r="E671" s="162" t="s">
        <v>496</v>
      </c>
      <c r="F671" s="162" t="s">
        <v>2035</v>
      </c>
      <c r="G671" s="162">
        <v>5.3155955176669503E-2</v>
      </c>
      <c r="H671" s="162">
        <v>0.13917949740428701</v>
      </c>
    </row>
    <row r="672" spans="2:8" x14ac:dyDescent="0.25">
      <c r="B672" s="162" t="s">
        <v>108</v>
      </c>
      <c r="C672" s="162" t="s">
        <v>1027</v>
      </c>
      <c r="D672" s="162" t="s">
        <v>2031</v>
      </c>
      <c r="E672" s="162" t="s">
        <v>2033</v>
      </c>
      <c r="F672" s="162" t="s">
        <v>2035</v>
      </c>
      <c r="G672" s="162">
        <v>0.99999999998899503</v>
      </c>
      <c r="H672" s="162">
        <v>0.99999999999471501</v>
      </c>
    </row>
    <row r="673" spans="2:8" x14ac:dyDescent="0.25">
      <c r="B673" s="162" t="s">
        <v>108</v>
      </c>
      <c r="C673" s="162" t="s">
        <v>1027</v>
      </c>
      <c r="D673" s="162" t="s">
        <v>2031</v>
      </c>
      <c r="E673" s="162" t="s">
        <v>504</v>
      </c>
      <c r="F673" s="162" t="s">
        <v>2035</v>
      </c>
      <c r="G673" s="162">
        <v>1</v>
      </c>
      <c r="H673" s="162">
        <v>1</v>
      </c>
    </row>
    <row r="674" spans="2:8" x14ac:dyDescent="0.25">
      <c r="B674" s="162" t="s">
        <v>108</v>
      </c>
      <c r="C674" s="162" t="s">
        <v>1027</v>
      </c>
      <c r="D674" s="162" t="s">
        <v>2031</v>
      </c>
      <c r="E674" s="162" t="s">
        <v>2034</v>
      </c>
      <c r="F674" s="162" t="s">
        <v>2035</v>
      </c>
      <c r="G674" s="162">
        <v>0.75257346032706995</v>
      </c>
      <c r="H674" s="162">
        <v>0.83232683842002597</v>
      </c>
    </row>
    <row r="675" spans="2:8" x14ac:dyDescent="0.25">
      <c r="B675" s="162" t="s">
        <v>108</v>
      </c>
      <c r="C675" s="162" t="s">
        <v>1027</v>
      </c>
      <c r="D675" s="162" t="s">
        <v>2031</v>
      </c>
      <c r="E675" s="162" t="s">
        <v>1873</v>
      </c>
      <c r="F675" s="162" t="s">
        <v>2035</v>
      </c>
      <c r="G675" s="162">
        <v>1</v>
      </c>
      <c r="H675" s="162">
        <v>1</v>
      </c>
    </row>
    <row r="676" spans="2:8" x14ac:dyDescent="0.25">
      <c r="B676" s="162" t="s">
        <v>108</v>
      </c>
      <c r="C676" s="162" t="s">
        <v>1027</v>
      </c>
      <c r="D676" s="162" t="s">
        <v>514</v>
      </c>
      <c r="E676" s="162" t="s">
        <v>496</v>
      </c>
      <c r="F676" s="162" t="s">
        <v>2036</v>
      </c>
      <c r="G676" s="162">
        <v>2.5600267431022598E-3</v>
      </c>
      <c r="H676" s="162">
        <v>1.1654672783605899E-3</v>
      </c>
    </row>
    <row r="677" spans="2:8" x14ac:dyDescent="0.25">
      <c r="B677" s="162" t="s">
        <v>108</v>
      </c>
      <c r="C677" s="162" t="s">
        <v>1027</v>
      </c>
      <c r="D677" s="162" t="s">
        <v>514</v>
      </c>
      <c r="E677" s="162" t="s">
        <v>2033</v>
      </c>
      <c r="F677" s="162" t="s">
        <v>2036</v>
      </c>
      <c r="G677" s="162">
        <v>0.99969688383880395</v>
      </c>
      <c r="H677" s="162">
        <v>0.999124423188674</v>
      </c>
    </row>
    <row r="678" spans="2:8" x14ac:dyDescent="0.25">
      <c r="B678" s="162" t="s">
        <v>108</v>
      </c>
      <c r="C678" s="162" t="s">
        <v>1027</v>
      </c>
      <c r="D678" s="162" t="s">
        <v>514</v>
      </c>
      <c r="E678" s="162" t="s">
        <v>504</v>
      </c>
      <c r="F678" s="162" t="s">
        <v>2036</v>
      </c>
      <c r="G678" s="162">
        <v>1</v>
      </c>
      <c r="H678" s="162">
        <v>1</v>
      </c>
    </row>
    <row r="679" spans="2:8" x14ac:dyDescent="0.25">
      <c r="B679" s="162" t="s">
        <v>108</v>
      </c>
      <c r="C679" s="162" t="s">
        <v>1027</v>
      </c>
      <c r="D679" s="162" t="s">
        <v>514</v>
      </c>
      <c r="E679" s="162" t="s">
        <v>2034</v>
      </c>
      <c r="F679" s="162" t="s">
        <v>2036</v>
      </c>
      <c r="G679" s="162">
        <v>0.80157982980207598</v>
      </c>
      <c r="H679" s="162">
        <v>0.54986784212181905</v>
      </c>
    </row>
    <row r="680" spans="2:8" x14ac:dyDescent="0.25">
      <c r="B680" s="162" t="s">
        <v>108</v>
      </c>
      <c r="C680" s="162" t="s">
        <v>1027</v>
      </c>
      <c r="D680" s="162" t="s">
        <v>514</v>
      </c>
      <c r="E680" s="162" t="s">
        <v>1873</v>
      </c>
      <c r="F680" s="162" t="s">
        <v>2036</v>
      </c>
      <c r="G680" s="162">
        <v>0.86537942715183602</v>
      </c>
      <c r="H680" s="162">
        <v>0.95061253338233898</v>
      </c>
    </row>
    <row r="681" spans="2:8" x14ac:dyDescent="0.25">
      <c r="B681" s="162" t="s">
        <v>111</v>
      </c>
      <c r="C681" s="162" t="s">
        <v>1027</v>
      </c>
      <c r="D681" s="162" t="s">
        <v>2031</v>
      </c>
      <c r="E681" s="162" t="s">
        <v>496</v>
      </c>
      <c r="F681" s="162" t="s">
        <v>2032</v>
      </c>
      <c r="G681" s="162">
        <v>4.9015331196430298E-2</v>
      </c>
      <c r="H681" s="162">
        <v>4.5590175388550203E-2</v>
      </c>
    </row>
    <row r="682" spans="2:8" x14ac:dyDescent="0.25">
      <c r="B682" s="162" t="s">
        <v>111</v>
      </c>
      <c r="C682" s="162" t="s">
        <v>1027</v>
      </c>
      <c r="D682" s="162" t="s">
        <v>2031</v>
      </c>
      <c r="E682" s="162" t="s">
        <v>2033</v>
      </c>
      <c r="F682" s="162" t="s">
        <v>2032</v>
      </c>
      <c r="G682" s="162">
        <v>0.99969872835324602</v>
      </c>
      <c r="H682" s="162">
        <v>0.99951274886340502</v>
      </c>
    </row>
    <row r="683" spans="2:8" x14ac:dyDescent="0.25">
      <c r="B683" s="162" t="s">
        <v>111</v>
      </c>
      <c r="C683" s="162" t="s">
        <v>1027</v>
      </c>
      <c r="D683" s="162" t="s">
        <v>2031</v>
      </c>
      <c r="E683" s="162" t="s">
        <v>504</v>
      </c>
      <c r="F683" s="162" t="s">
        <v>2032</v>
      </c>
      <c r="G683" s="162">
        <v>1</v>
      </c>
      <c r="H683" s="162">
        <v>1</v>
      </c>
    </row>
    <row r="684" spans="2:8" x14ac:dyDescent="0.25">
      <c r="B684" s="162" t="s">
        <v>111</v>
      </c>
      <c r="C684" s="162" t="s">
        <v>1027</v>
      </c>
      <c r="D684" s="162" t="s">
        <v>2031</v>
      </c>
      <c r="E684" s="162" t="s">
        <v>2034</v>
      </c>
      <c r="F684" s="162" t="s">
        <v>2032</v>
      </c>
      <c r="G684" s="162">
        <v>0.60429422765588103</v>
      </c>
      <c r="H684" s="162">
        <v>0.51954733390205898</v>
      </c>
    </row>
    <row r="685" spans="2:8" x14ac:dyDescent="0.25">
      <c r="B685" s="162" t="s">
        <v>111</v>
      </c>
      <c r="C685" s="162" t="s">
        <v>1027</v>
      </c>
      <c r="D685" s="162" t="s">
        <v>2031</v>
      </c>
      <c r="E685" s="162" t="s">
        <v>1873</v>
      </c>
      <c r="F685" s="162" t="s">
        <v>2032</v>
      </c>
      <c r="G685" s="162">
        <v>1</v>
      </c>
      <c r="H685" s="162">
        <v>1</v>
      </c>
    </row>
    <row r="686" spans="2:8" x14ac:dyDescent="0.25">
      <c r="B686" s="162" t="s">
        <v>111</v>
      </c>
      <c r="C686" s="162" t="s">
        <v>1027</v>
      </c>
      <c r="D686" s="162" t="s">
        <v>2031</v>
      </c>
      <c r="E686" s="162" t="s">
        <v>496</v>
      </c>
      <c r="F686" s="162" t="s">
        <v>2035</v>
      </c>
      <c r="G686" s="162">
        <v>4.9015331196430298E-2</v>
      </c>
      <c r="H686" s="162">
        <v>4.5590175388550203E-2</v>
      </c>
    </row>
    <row r="687" spans="2:8" x14ac:dyDescent="0.25">
      <c r="B687" s="162" t="s">
        <v>111</v>
      </c>
      <c r="C687" s="162" t="s">
        <v>1027</v>
      </c>
      <c r="D687" s="162" t="s">
        <v>2031</v>
      </c>
      <c r="E687" s="162" t="s">
        <v>2033</v>
      </c>
      <c r="F687" s="162" t="s">
        <v>2035</v>
      </c>
      <c r="G687" s="162">
        <v>0.99969872835324602</v>
      </c>
      <c r="H687" s="162">
        <v>0.99951274886340502</v>
      </c>
    </row>
    <row r="688" spans="2:8" x14ac:dyDescent="0.25">
      <c r="B688" s="162" t="s">
        <v>111</v>
      </c>
      <c r="C688" s="162" t="s">
        <v>1027</v>
      </c>
      <c r="D688" s="162" t="s">
        <v>2031</v>
      </c>
      <c r="E688" s="162" t="s">
        <v>504</v>
      </c>
      <c r="F688" s="162" t="s">
        <v>2035</v>
      </c>
      <c r="G688" s="162">
        <v>1</v>
      </c>
      <c r="H688" s="162">
        <v>1</v>
      </c>
    </row>
    <row r="689" spans="2:8" x14ac:dyDescent="0.25">
      <c r="B689" s="162" t="s">
        <v>111</v>
      </c>
      <c r="C689" s="162" t="s">
        <v>1027</v>
      </c>
      <c r="D689" s="162" t="s">
        <v>2031</v>
      </c>
      <c r="E689" s="162" t="s">
        <v>2034</v>
      </c>
      <c r="F689" s="162" t="s">
        <v>2035</v>
      </c>
      <c r="G689" s="162">
        <v>0.60429422765588103</v>
      </c>
      <c r="H689" s="162">
        <v>0.51954733390205898</v>
      </c>
    </row>
    <row r="690" spans="2:8" x14ac:dyDescent="0.25">
      <c r="B690" s="162" t="s">
        <v>111</v>
      </c>
      <c r="C690" s="162" t="s">
        <v>1027</v>
      </c>
      <c r="D690" s="162" t="s">
        <v>2031</v>
      </c>
      <c r="E690" s="162" t="s">
        <v>1873</v>
      </c>
      <c r="F690" s="162" t="s">
        <v>2035</v>
      </c>
      <c r="G690" s="162">
        <v>1</v>
      </c>
      <c r="H690" s="162">
        <v>1</v>
      </c>
    </row>
    <row r="691" spans="2:8" x14ac:dyDescent="0.25">
      <c r="B691" s="162" t="s">
        <v>111</v>
      </c>
      <c r="C691" s="162" t="s">
        <v>1027</v>
      </c>
      <c r="D691" s="162" t="s">
        <v>514</v>
      </c>
      <c r="E691" s="162" t="s">
        <v>496</v>
      </c>
      <c r="F691" s="162" t="s">
        <v>2036</v>
      </c>
      <c r="G691" s="162">
        <v>6.0195525532295803E-3</v>
      </c>
      <c r="H691" s="162">
        <v>4.8630078910130801E-3</v>
      </c>
    </row>
    <row r="692" spans="2:8" x14ac:dyDescent="0.25">
      <c r="B692" s="162" t="s">
        <v>111</v>
      </c>
      <c r="C692" s="162" t="s">
        <v>1027</v>
      </c>
      <c r="D692" s="162" t="s">
        <v>514</v>
      </c>
      <c r="E692" s="162" t="s">
        <v>2033</v>
      </c>
      <c r="F692" s="162" t="s">
        <v>2036</v>
      </c>
      <c r="G692" s="162">
        <v>0.99858864432642702</v>
      </c>
      <c r="H692" s="162">
        <v>0.99954970440797597</v>
      </c>
    </row>
    <row r="693" spans="2:8" x14ac:dyDescent="0.25">
      <c r="B693" s="162" t="s">
        <v>111</v>
      </c>
      <c r="C693" s="162" t="s">
        <v>1027</v>
      </c>
      <c r="D693" s="162" t="s">
        <v>514</v>
      </c>
      <c r="E693" s="162" t="s">
        <v>504</v>
      </c>
      <c r="F693" s="162" t="s">
        <v>2036</v>
      </c>
      <c r="G693" s="162">
        <v>1</v>
      </c>
      <c r="H693" s="162">
        <v>1</v>
      </c>
    </row>
    <row r="694" spans="2:8" x14ac:dyDescent="0.25">
      <c r="B694" s="162" t="s">
        <v>111</v>
      </c>
      <c r="C694" s="162" t="s">
        <v>1027</v>
      </c>
      <c r="D694" s="162" t="s">
        <v>514</v>
      </c>
      <c r="E694" s="162" t="s">
        <v>2034</v>
      </c>
      <c r="F694" s="162" t="s">
        <v>2036</v>
      </c>
      <c r="G694" s="162">
        <v>0.41326288391897198</v>
      </c>
      <c r="H694" s="162">
        <v>0.24165200994098501</v>
      </c>
    </row>
    <row r="695" spans="2:8" x14ac:dyDescent="0.25">
      <c r="B695" s="162" t="s">
        <v>111</v>
      </c>
      <c r="C695" s="162" t="s">
        <v>1027</v>
      </c>
      <c r="D695" s="162" t="s">
        <v>514</v>
      </c>
      <c r="E695" s="162" t="s">
        <v>1873</v>
      </c>
      <c r="F695" s="162" t="s">
        <v>2036</v>
      </c>
      <c r="G695" s="162">
        <v>0.67003886493731502</v>
      </c>
      <c r="H695" s="162">
        <v>0.87198574221375402</v>
      </c>
    </row>
    <row r="696" spans="2:8" x14ac:dyDescent="0.25">
      <c r="B696" s="162" t="s">
        <v>114</v>
      </c>
      <c r="C696" s="162" t="s">
        <v>1027</v>
      </c>
      <c r="D696" s="162" t="s">
        <v>2031</v>
      </c>
      <c r="E696" s="162" t="s">
        <v>496</v>
      </c>
      <c r="F696" s="162" t="s">
        <v>2032</v>
      </c>
      <c r="G696" s="162">
        <v>7.0529501191852001E-2</v>
      </c>
      <c r="H696" s="162">
        <v>8.8527072053075306E-2</v>
      </c>
    </row>
    <row r="697" spans="2:8" x14ac:dyDescent="0.25">
      <c r="B697" s="162" t="s">
        <v>114</v>
      </c>
      <c r="C697" s="162" t="s">
        <v>1027</v>
      </c>
      <c r="D697" s="162" t="s">
        <v>2031</v>
      </c>
      <c r="E697" s="162" t="s">
        <v>2033</v>
      </c>
      <c r="F697" s="162" t="s">
        <v>2032</v>
      </c>
      <c r="G697" s="162">
        <v>0.99998583536881702</v>
      </c>
      <c r="H697" s="162">
        <v>0.99997595947541495</v>
      </c>
    </row>
    <row r="698" spans="2:8" x14ac:dyDescent="0.25">
      <c r="B698" s="162" t="s">
        <v>114</v>
      </c>
      <c r="C698" s="162" t="s">
        <v>1027</v>
      </c>
      <c r="D698" s="162" t="s">
        <v>2031</v>
      </c>
      <c r="E698" s="162" t="s">
        <v>504</v>
      </c>
      <c r="F698" s="162" t="s">
        <v>2032</v>
      </c>
      <c r="G698" s="162">
        <v>1</v>
      </c>
      <c r="H698" s="162">
        <v>1</v>
      </c>
    </row>
    <row r="699" spans="2:8" x14ac:dyDescent="0.25">
      <c r="B699" s="162" t="s">
        <v>114</v>
      </c>
      <c r="C699" s="162" t="s">
        <v>1027</v>
      </c>
      <c r="D699" s="162" t="s">
        <v>2031</v>
      </c>
      <c r="E699" s="162" t="s">
        <v>2034</v>
      </c>
      <c r="F699" s="162" t="s">
        <v>2032</v>
      </c>
      <c r="G699" s="162">
        <v>0.76467079752851097</v>
      </c>
      <c r="H699" s="162">
        <v>0.69078060757194304</v>
      </c>
    </row>
    <row r="700" spans="2:8" x14ac:dyDescent="0.25">
      <c r="B700" s="162" t="s">
        <v>114</v>
      </c>
      <c r="C700" s="162" t="s">
        <v>1027</v>
      </c>
      <c r="D700" s="162" t="s">
        <v>2031</v>
      </c>
      <c r="E700" s="162" t="s">
        <v>1873</v>
      </c>
      <c r="F700" s="162" t="s">
        <v>2032</v>
      </c>
      <c r="G700" s="162">
        <v>1</v>
      </c>
      <c r="H700" s="162">
        <v>1</v>
      </c>
    </row>
    <row r="701" spans="2:8" x14ac:dyDescent="0.25">
      <c r="B701" s="162" t="s">
        <v>114</v>
      </c>
      <c r="C701" s="162" t="s">
        <v>1027</v>
      </c>
      <c r="D701" s="162" t="s">
        <v>2031</v>
      </c>
      <c r="E701" s="162" t="s">
        <v>496</v>
      </c>
      <c r="F701" s="162" t="s">
        <v>2035</v>
      </c>
      <c r="G701" s="162">
        <v>7.0529501191852001E-2</v>
      </c>
      <c r="H701" s="162">
        <v>8.8527072053075195E-2</v>
      </c>
    </row>
    <row r="702" spans="2:8" x14ac:dyDescent="0.25">
      <c r="B702" s="162" t="s">
        <v>114</v>
      </c>
      <c r="C702" s="162" t="s">
        <v>1027</v>
      </c>
      <c r="D702" s="162" t="s">
        <v>2031</v>
      </c>
      <c r="E702" s="162" t="s">
        <v>2033</v>
      </c>
      <c r="F702" s="162" t="s">
        <v>2035</v>
      </c>
      <c r="G702" s="162">
        <v>0.99998583536881702</v>
      </c>
      <c r="H702" s="162">
        <v>0.99997595947541495</v>
      </c>
    </row>
    <row r="703" spans="2:8" x14ac:dyDescent="0.25">
      <c r="B703" s="162" t="s">
        <v>114</v>
      </c>
      <c r="C703" s="162" t="s">
        <v>1027</v>
      </c>
      <c r="D703" s="162" t="s">
        <v>2031</v>
      </c>
      <c r="E703" s="162" t="s">
        <v>504</v>
      </c>
      <c r="F703" s="162" t="s">
        <v>2035</v>
      </c>
      <c r="G703" s="162">
        <v>1</v>
      </c>
      <c r="H703" s="162">
        <v>1</v>
      </c>
    </row>
    <row r="704" spans="2:8" x14ac:dyDescent="0.25">
      <c r="B704" s="162" t="s">
        <v>114</v>
      </c>
      <c r="C704" s="162" t="s">
        <v>1027</v>
      </c>
      <c r="D704" s="162" t="s">
        <v>2031</v>
      </c>
      <c r="E704" s="162" t="s">
        <v>2034</v>
      </c>
      <c r="F704" s="162" t="s">
        <v>2035</v>
      </c>
      <c r="G704" s="162">
        <v>0.76467079752851097</v>
      </c>
      <c r="H704" s="162">
        <v>0.69078060757194304</v>
      </c>
    </row>
    <row r="705" spans="2:8" x14ac:dyDescent="0.25">
      <c r="B705" s="162" t="s">
        <v>114</v>
      </c>
      <c r="C705" s="162" t="s">
        <v>1027</v>
      </c>
      <c r="D705" s="162" t="s">
        <v>2031</v>
      </c>
      <c r="E705" s="162" t="s">
        <v>1873</v>
      </c>
      <c r="F705" s="162" t="s">
        <v>2035</v>
      </c>
      <c r="G705" s="162">
        <v>1</v>
      </c>
      <c r="H705" s="162">
        <v>1</v>
      </c>
    </row>
    <row r="706" spans="2:8" x14ac:dyDescent="0.25">
      <c r="B706" s="162" t="s">
        <v>114</v>
      </c>
      <c r="C706" s="162" t="s">
        <v>1027</v>
      </c>
      <c r="D706" s="162" t="s">
        <v>514</v>
      </c>
      <c r="E706" s="162" t="s">
        <v>496</v>
      </c>
      <c r="F706" s="162" t="s">
        <v>2036</v>
      </c>
      <c r="G706" s="162">
        <v>1.01753773760473E-2</v>
      </c>
      <c r="H706" s="162">
        <v>5.8711053561177704E-3</v>
      </c>
    </row>
    <row r="707" spans="2:8" x14ac:dyDescent="0.25">
      <c r="B707" s="162" t="s">
        <v>114</v>
      </c>
      <c r="C707" s="162" t="s">
        <v>1027</v>
      </c>
      <c r="D707" s="162" t="s">
        <v>514</v>
      </c>
      <c r="E707" s="162" t="s">
        <v>2033</v>
      </c>
      <c r="F707" s="162" t="s">
        <v>2036</v>
      </c>
      <c r="G707" s="162">
        <v>0.999993006655988</v>
      </c>
      <c r="H707" s="162">
        <v>0.99999584793021101</v>
      </c>
    </row>
    <row r="708" spans="2:8" x14ac:dyDescent="0.25">
      <c r="B708" s="162" t="s">
        <v>114</v>
      </c>
      <c r="C708" s="162" t="s">
        <v>1027</v>
      </c>
      <c r="D708" s="162" t="s">
        <v>514</v>
      </c>
      <c r="E708" s="162" t="s">
        <v>504</v>
      </c>
      <c r="F708" s="162" t="s">
        <v>2036</v>
      </c>
      <c r="G708" s="162">
        <v>1</v>
      </c>
      <c r="H708" s="162">
        <v>1</v>
      </c>
    </row>
    <row r="709" spans="2:8" x14ac:dyDescent="0.25">
      <c r="B709" s="162" t="s">
        <v>114</v>
      </c>
      <c r="C709" s="162" t="s">
        <v>1027</v>
      </c>
      <c r="D709" s="162" t="s">
        <v>514</v>
      </c>
      <c r="E709" s="162" t="s">
        <v>2034</v>
      </c>
      <c r="F709" s="162" t="s">
        <v>2036</v>
      </c>
      <c r="G709" s="162">
        <v>0.71614543518576901</v>
      </c>
      <c r="H709" s="162">
        <v>0.47451458964002502</v>
      </c>
    </row>
    <row r="710" spans="2:8" x14ac:dyDescent="0.25">
      <c r="B710" s="162" t="s">
        <v>114</v>
      </c>
      <c r="C710" s="162" t="s">
        <v>1027</v>
      </c>
      <c r="D710" s="162" t="s">
        <v>514</v>
      </c>
      <c r="E710" s="162" t="s">
        <v>1873</v>
      </c>
      <c r="F710" s="162" t="s">
        <v>2036</v>
      </c>
      <c r="G710" s="162">
        <v>0.82626365737702101</v>
      </c>
      <c r="H710" s="162">
        <v>0.93136135660138897</v>
      </c>
    </row>
    <row r="711" spans="2:8" x14ac:dyDescent="0.25">
      <c r="B711" s="162" t="s">
        <v>117</v>
      </c>
      <c r="C711" s="162" t="s">
        <v>1027</v>
      </c>
      <c r="D711" s="162" t="s">
        <v>2031</v>
      </c>
      <c r="E711" s="162" t="s">
        <v>496</v>
      </c>
      <c r="F711" s="162" t="s">
        <v>2032</v>
      </c>
      <c r="G711" s="162">
        <v>6.12905621467075E-2</v>
      </c>
      <c r="H711" s="162">
        <v>5.8332045409002803E-2</v>
      </c>
    </row>
    <row r="712" spans="2:8" x14ac:dyDescent="0.25">
      <c r="B712" s="162" t="s">
        <v>117</v>
      </c>
      <c r="C712" s="162" t="s">
        <v>1027</v>
      </c>
      <c r="D712" s="162" t="s">
        <v>2031</v>
      </c>
      <c r="E712" s="162" t="s">
        <v>2033</v>
      </c>
      <c r="F712" s="162" t="s">
        <v>2032</v>
      </c>
      <c r="G712" s="162">
        <v>0.99977443419261403</v>
      </c>
      <c r="H712" s="162">
        <v>0.999489454016529</v>
      </c>
    </row>
    <row r="713" spans="2:8" x14ac:dyDescent="0.25">
      <c r="B713" s="162" t="s">
        <v>117</v>
      </c>
      <c r="C713" s="162" t="s">
        <v>1027</v>
      </c>
      <c r="D713" s="162" t="s">
        <v>2031</v>
      </c>
      <c r="E713" s="162" t="s">
        <v>504</v>
      </c>
      <c r="F713" s="162" t="s">
        <v>2032</v>
      </c>
      <c r="G713" s="162">
        <v>1</v>
      </c>
      <c r="H713" s="162">
        <v>1</v>
      </c>
    </row>
    <row r="714" spans="2:8" x14ac:dyDescent="0.25">
      <c r="B714" s="162" t="s">
        <v>117</v>
      </c>
      <c r="C714" s="162" t="s">
        <v>1027</v>
      </c>
      <c r="D714" s="162" t="s">
        <v>2031</v>
      </c>
      <c r="E714" s="162" t="s">
        <v>2034</v>
      </c>
      <c r="F714" s="162" t="s">
        <v>2032</v>
      </c>
      <c r="G714" s="162">
        <v>0.67863934637717105</v>
      </c>
      <c r="H714" s="162">
        <v>0.54631712371889196</v>
      </c>
    </row>
    <row r="715" spans="2:8" x14ac:dyDescent="0.25">
      <c r="B715" s="162" t="s">
        <v>117</v>
      </c>
      <c r="C715" s="162" t="s">
        <v>1027</v>
      </c>
      <c r="D715" s="162" t="s">
        <v>2031</v>
      </c>
      <c r="E715" s="162" t="s">
        <v>1873</v>
      </c>
      <c r="F715" s="162" t="s">
        <v>2032</v>
      </c>
      <c r="G715" s="162">
        <v>1</v>
      </c>
      <c r="H715" s="162">
        <v>1</v>
      </c>
    </row>
    <row r="716" spans="2:8" x14ac:dyDescent="0.25">
      <c r="B716" s="162" t="s">
        <v>117</v>
      </c>
      <c r="C716" s="162" t="s">
        <v>1027</v>
      </c>
      <c r="D716" s="162" t="s">
        <v>2031</v>
      </c>
      <c r="E716" s="162" t="s">
        <v>496</v>
      </c>
      <c r="F716" s="162" t="s">
        <v>2035</v>
      </c>
      <c r="G716" s="162">
        <v>6.12905621467075E-2</v>
      </c>
      <c r="H716" s="162">
        <v>5.8332045409002803E-2</v>
      </c>
    </row>
    <row r="717" spans="2:8" x14ac:dyDescent="0.25">
      <c r="B717" s="162" t="s">
        <v>117</v>
      </c>
      <c r="C717" s="162" t="s">
        <v>1027</v>
      </c>
      <c r="D717" s="162" t="s">
        <v>2031</v>
      </c>
      <c r="E717" s="162" t="s">
        <v>2033</v>
      </c>
      <c r="F717" s="162" t="s">
        <v>2035</v>
      </c>
      <c r="G717" s="162">
        <v>0.99977443419261403</v>
      </c>
      <c r="H717" s="162">
        <v>0.999489454016529</v>
      </c>
    </row>
    <row r="718" spans="2:8" x14ac:dyDescent="0.25">
      <c r="B718" s="162" t="s">
        <v>117</v>
      </c>
      <c r="C718" s="162" t="s">
        <v>1027</v>
      </c>
      <c r="D718" s="162" t="s">
        <v>2031</v>
      </c>
      <c r="E718" s="162" t="s">
        <v>504</v>
      </c>
      <c r="F718" s="162" t="s">
        <v>2035</v>
      </c>
      <c r="G718" s="162">
        <v>1</v>
      </c>
      <c r="H718" s="162">
        <v>1</v>
      </c>
    </row>
    <row r="719" spans="2:8" x14ac:dyDescent="0.25">
      <c r="B719" s="162" t="s">
        <v>117</v>
      </c>
      <c r="C719" s="162" t="s">
        <v>1027</v>
      </c>
      <c r="D719" s="162" t="s">
        <v>2031</v>
      </c>
      <c r="E719" s="162" t="s">
        <v>2034</v>
      </c>
      <c r="F719" s="162" t="s">
        <v>2035</v>
      </c>
      <c r="G719" s="162">
        <v>0.67863934637717105</v>
      </c>
      <c r="H719" s="162">
        <v>0.54631712371889196</v>
      </c>
    </row>
    <row r="720" spans="2:8" x14ac:dyDescent="0.25">
      <c r="B720" s="162" t="s">
        <v>117</v>
      </c>
      <c r="C720" s="162" t="s">
        <v>1027</v>
      </c>
      <c r="D720" s="162" t="s">
        <v>2031</v>
      </c>
      <c r="E720" s="162" t="s">
        <v>1873</v>
      </c>
      <c r="F720" s="162" t="s">
        <v>2035</v>
      </c>
      <c r="G720" s="162">
        <v>1</v>
      </c>
      <c r="H720" s="162">
        <v>1</v>
      </c>
    </row>
    <row r="721" spans="2:8" x14ac:dyDescent="0.25">
      <c r="B721" s="162" t="s">
        <v>117</v>
      </c>
      <c r="C721" s="162" t="s">
        <v>1027</v>
      </c>
      <c r="D721" s="162" t="s">
        <v>514</v>
      </c>
      <c r="E721" s="162" t="s">
        <v>496</v>
      </c>
      <c r="F721" s="162" t="s">
        <v>2036</v>
      </c>
      <c r="G721" s="162">
        <v>9.5763521609786208E-3</v>
      </c>
      <c r="H721" s="162">
        <v>9.7452764087643997E-3</v>
      </c>
    </row>
    <row r="722" spans="2:8" x14ac:dyDescent="0.25">
      <c r="B722" s="162" t="s">
        <v>117</v>
      </c>
      <c r="C722" s="162" t="s">
        <v>1027</v>
      </c>
      <c r="D722" s="162" t="s">
        <v>514</v>
      </c>
      <c r="E722" s="162" t="s">
        <v>2033</v>
      </c>
      <c r="F722" s="162" t="s">
        <v>2036</v>
      </c>
      <c r="G722" s="162">
        <v>0.99965980964152101</v>
      </c>
      <c r="H722" s="162">
        <v>0.999926695514612</v>
      </c>
    </row>
    <row r="723" spans="2:8" x14ac:dyDescent="0.25">
      <c r="B723" s="162" t="s">
        <v>117</v>
      </c>
      <c r="C723" s="162" t="s">
        <v>1027</v>
      </c>
      <c r="D723" s="162" t="s">
        <v>514</v>
      </c>
      <c r="E723" s="162" t="s">
        <v>504</v>
      </c>
      <c r="F723" s="162" t="s">
        <v>2036</v>
      </c>
      <c r="G723" s="162">
        <v>1</v>
      </c>
      <c r="H723" s="162">
        <v>1</v>
      </c>
    </row>
    <row r="724" spans="2:8" x14ac:dyDescent="0.25">
      <c r="B724" s="162" t="s">
        <v>117</v>
      </c>
      <c r="C724" s="162" t="s">
        <v>1027</v>
      </c>
      <c r="D724" s="162" t="s">
        <v>514</v>
      </c>
      <c r="E724" s="162" t="s">
        <v>2034</v>
      </c>
      <c r="F724" s="162" t="s">
        <v>2036</v>
      </c>
      <c r="G724" s="162">
        <v>0.52331473559280495</v>
      </c>
      <c r="H724" s="162">
        <v>0.318193458086101</v>
      </c>
    </row>
    <row r="725" spans="2:8" x14ac:dyDescent="0.25">
      <c r="B725" s="162" t="s">
        <v>117</v>
      </c>
      <c r="C725" s="162" t="s">
        <v>1027</v>
      </c>
      <c r="D725" s="162" t="s">
        <v>514</v>
      </c>
      <c r="E725" s="162" t="s">
        <v>1873</v>
      </c>
      <c r="F725" s="162" t="s">
        <v>2036</v>
      </c>
      <c r="G725" s="162">
        <v>0.71315905249087896</v>
      </c>
      <c r="H725" s="162">
        <v>0.81391054116053296</v>
      </c>
    </row>
    <row r="726" spans="2:8" x14ac:dyDescent="0.25">
      <c r="B726" s="162" t="s">
        <v>119</v>
      </c>
      <c r="C726" s="162" t="s">
        <v>1027</v>
      </c>
      <c r="D726" s="162" t="s">
        <v>2031</v>
      </c>
      <c r="E726" s="162" t="s">
        <v>496</v>
      </c>
      <c r="F726" s="162" t="s">
        <v>2032</v>
      </c>
      <c r="G726" s="162">
        <v>3.9928074099821402E-2</v>
      </c>
      <c r="H726" s="162">
        <v>5.64516098561961E-2</v>
      </c>
    </row>
    <row r="727" spans="2:8" x14ac:dyDescent="0.25">
      <c r="B727" s="162" t="s">
        <v>119</v>
      </c>
      <c r="C727" s="162" t="s">
        <v>1027</v>
      </c>
      <c r="D727" s="162" t="s">
        <v>2031</v>
      </c>
      <c r="E727" s="162" t="s">
        <v>2033</v>
      </c>
      <c r="F727" s="162" t="s">
        <v>2032</v>
      </c>
      <c r="G727" s="162">
        <v>0.99997869759476898</v>
      </c>
      <c r="H727" s="162">
        <v>0.99994420015076801</v>
      </c>
    </row>
    <row r="728" spans="2:8" x14ac:dyDescent="0.25">
      <c r="B728" s="162" t="s">
        <v>119</v>
      </c>
      <c r="C728" s="162" t="s">
        <v>1027</v>
      </c>
      <c r="D728" s="162" t="s">
        <v>2031</v>
      </c>
      <c r="E728" s="162" t="s">
        <v>504</v>
      </c>
      <c r="F728" s="162" t="s">
        <v>2032</v>
      </c>
      <c r="G728" s="162">
        <v>1</v>
      </c>
      <c r="H728" s="162">
        <v>1</v>
      </c>
    </row>
    <row r="729" spans="2:8" x14ac:dyDescent="0.25">
      <c r="B729" s="162" t="s">
        <v>119</v>
      </c>
      <c r="C729" s="162" t="s">
        <v>1027</v>
      </c>
      <c r="D729" s="162" t="s">
        <v>2031</v>
      </c>
      <c r="E729" s="162" t="s">
        <v>2034</v>
      </c>
      <c r="F729" s="162" t="s">
        <v>2032</v>
      </c>
      <c r="G729" s="162">
        <v>0.33072106076096403</v>
      </c>
      <c r="H729" s="162">
        <v>0.23450772972764999</v>
      </c>
    </row>
    <row r="730" spans="2:8" x14ac:dyDescent="0.25">
      <c r="B730" s="162" t="s">
        <v>119</v>
      </c>
      <c r="C730" s="162" t="s">
        <v>1027</v>
      </c>
      <c r="D730" s="162" t="s">
        <v>2031</v>
      </c>
      <c r="E730" s="162" t="s">
        <v>1873</v>
      </c>
      <c r="F730" s="162" t="s">
        <v>2032</v>
      </c>
      <c r="G730" s="162">
        <v>1</v>
      </c>
      <c r="H730" s="162">
        <v>1</v>
      </c>
    </row>
    <row r="731" spans="2:8" x14ac:dyDescent="0.25">
      <c r="B731" s="162" t="s">
        <v>119</v>
      </c>
      <c r="C731" s="162" t="s">
        <v>1027</v>
      </c>
      <c r="D731" s="162" t="s">
        <v>2031</v>
      </c>
      <c r="E731" s="162" t="s">
        <v>496</v>
      </c>
      <c r="F731" s="162" t="s">
        <v>2035</v>
      </c>
      <c r="G731" s="162">
        <v>3.9928074099821402E-2</v>
      </c>
      <c r="H731" s="162">
        <v>5.6451609856196003E-2</v>
      </c>
    </row>
    <row r="732" spans="2:8" x14ac:dyDescent="0.25">
      <c r="B732" s="162" t="s">
        <v>119</v>
      </c>
      <c r="C732" s="162" t="s">
        <v>1027</v>
      </c>
      <c r="D732" s="162" t="s">
        <v>2031</v>
      </c>
      <c r="E732" s="162" t="s">
        <v>2033</v>
      </c>
      <c r="F732" s="162" t="s">
        <v>2035</v>
      </c>
      <c r="G732" s="162">
        <v>0.99997869759476898</v>
      </c>
      <c r="H732" s="162">
        <v>0.99994420015076801</v>
      </c>
    </row>
    <row r="733" spans="2:8" x14ac:dyDescent="0.25">
      <c r="B733" s="162" t="s">
        <v>119</v>
      </c>
      <c r="C733" s="162" t="s">
        <v>1027</v>
      </c>
      <c r="D733" s="162" t="s">
        <v>2031</v>
      </c>
      <c r="E733" s="162" t="s">
        <v>504</v>
      </c>
      <c r="F733" s="162" t="s">
        <v>2035</v>
      </c>
      <c r="G733" s="162">
        <v>1</v>
      </c>
      <c r="H733" s="162">
        <v>1</v>
      </c>
    </row>
    <row r="734" spans="2:8" x14ac:dyDescent="0.25">
      <c r="B734" s="162" t="s">
        <v>119</v>
      </c>
      <c r="C734" s="162" t="s">
        <v>1027</v>
      </c>
      <c r="D734" s="162" t="s">
        <v>2031</v>
      </c>
      <c r="E734" s="162" t="s">
        <v>2034</v>
      </c>
      <c r="F734" s="162" t="s">
        <v>2035</v>
      </c>
      <c r="G734" s="162">
        <v>0.33072106076096403</v>
      </c>
      <c r="H734" s="162">
        <v>0.23450772972764999</v>
      </c>
    </row>
    <row r="735" spans="2:8" x14ac:dyDescent="0.25">
      <c r="B735" s="162" t="s">
        <v>119</v>
      </c>
      <c r="C735" s="162" t="s">
        <v>1027</v>
      </c>
      <c r="D735" s="162" t="s">
        <v>2031</v>
      </c>
      <c r="E735" s="162" t="s">
        <v>1873</v>
      </c>
      <c r="F735" s="162" t="s">
        <v>2035</v>
      </c>
      <c r="G735" s="162">
        <v>1</v>
      </c>
      <c r="H735" s="162">
        <v>1</v>
      </c>
    </row>
    <row r="736" spans="2:8" x14ac:dyDescent="0.25">
      <c r="B736" s="162" t="s">
        <v>119</v>
      </c>
      <c r="C736" s="162" t="s">
        <v>1027</v>
      </c>
      <c r="D736" s="162" t="s">
        <v>514</v>
      </c>
      <c r="E736" s="162" t="s">
        <v>496</v>
      </c>
      <c r="F736" s="162" t="s">
        <v>2036</v>
      </c>
      <c r="G736" s="162">
        <v>5.2877248337691802E-3</v>
      </c>
      <c r="H736" s="162">
        <v>6.6528759041264004E-3</v>
      </c>
    </row>
    <row r="737" spans="2:8" x14ac:dyDescent="0.25">
      <c r="B737" s="162" t="s">
        <v>119</v>
      </c>
      <c r="C737" s="162" t="s">
        <v>1027</v>
      </c>
      <c r="D737" s="162" t="s">
        <v>514</v>
      </c>
      <c r="E737" s="162" t="s">
        <v>2033</v>
      </c>
      <c r="F737" s="162" t="s">
        <v>2036</v>
      </c>
      <c r="G737" s="162">
        <v>0.99815931734450003</v>
      </c>
      <c r="H737" s="162">
        <v>0.99888145072749301</v>
      </c>
    </row>
    <row r="738" spans="2:8" x14ac:dyDescent="0.25">
      <c r="B738" s="162" t="s">
        <v>119</v>
      </c>
      <c r="C738" s="162" t="s">
        <v>1027</v>
      </c>
      <c r="D738" s="162" t="s">
        <v>514</v>
      </c>
      <c r="E738" s="162" t="s">
        <v>504</v>
      </c>
      <c r="F738" s="162" t="s">
        <v>2036</v>
      </c>
      <c r="G738" s="162">
        <v>1</v>
      </c>
      <c r="H738" s="162">
        <v>1</v>
      </c>
    </row>
    <row r="739" spans="2:8" x14ac:dyDescent="0.25">
      <c r="B739" s="162" t="s">
        <v>119</v>
      </c>
      <c r="C739" s="162" t="s">
        <v>1027</v>
      </c>
      <c r="D739" s="162" t="s">
        <v>514</v>
      </c>
      <c r="E739" s="162" t="s">
        <v>2034</v>
      </c>
      <c r="F739" s="162" t="s">
        <v>2036</v>
      </c>
      <c r="G739" s="162">
        <v>0.32574339998625401</v>
      </c>
      <c r="H739" s="162">
        <v>0.19447587135202099</v>
      </c>
    </row>
    <row r="740" spans="2:8" x14ac:dyDescent="0.25">
      <c r="B740" s="162" t="s">
        <v>119</v>
      </c>
      <c r="C740" s="162" t="s">
        <v>1027</v>
      </c>
      <c r="D740" s="162" t="s">
        <v>514</v>
      </c>
      <c r="E740" s="162" t="s">
        <v>1873</v>
      </c>
      <c r="F740" s="162" t="s">
        <v>2036</v>
      </c>
      <c r="G740" s="162">
        <v>0.56345012474015399</v>
      </c>
      <c r="H740" s="162">
        <v>0.78910016648495596</v>
      </c>
    </row>
    <row r="741" spans="2:8" x14ac:dyDescent="0.25">
      <c r="B741" s="162" t="s">
        <v>122</v>
      </c>
      <c r="C741" s="162" t="s">
        <v>1027</v>
      </c>
      <c r="D741" s="162" t="s">
        <v>2031</v>
      </c>
      <c r="E741" s="162" t="s">
        <v>496</v>
      </c>
      <c r="F741" s="162" t="s">
        <v>2032</v>
      </c>
      <c r="G741" s="162">
        <v>7.2867046504788202E-2</v>
      </c>
      <c r="H741" s="162">
        <v>0.110547893288221</v>
      </c>
    </row>
    <row r="742" spans="2:8" x14ac:dyDescent="0.25">
      <c r="B742" s="162" t="s">
        <v>122</v>
      </c>
      <c r="C742" s="162" t="s">
        <v>1027</v>
      </c>
      <c r="D742" s="162" t="s">
        <v>2031</v>
      </c>
      <c r="E742" s="162" t="s">
        <v>2033</v>
      </c>
      <c r="F742" s="162" t="s">
        <v>2032</v>
      </c>
      <c r="G742" s="162">
        <v>0.99995251012859099</v>
      </c>
      <c r="H742" s="162">
        <v>0.99993958758191903</v>
      </c>
    </row>
    <row r="743" spans="2:8" x14ac:dyDescent="0.25">
      <c r="B743" s="162" t="s">
        <v>122</v>
      </c>
      <c r="C743" s="162" t="s">
        <v>1027</v>
      </c>
      <c r="D743" s="162" t="s">
        <v>2031</v>
      </c>
      <c r="E743" s="162" t="s">
        <v>504</v>
      </c>
      <c r="F743" s="162" t="s">
        <v>2032</v>
      </c>
      <c r="G743" s="162">
        <v>1</v>
      </c>
      <c r="H743" s="162">
        <v>1</v>
      </c>
    </row>
    <row r="744" spans="2:8" x14ac:dyDescent="0.25">
      <c r="B744" s="162" t="s">
        <v>122</v>
      </c>
      <c r="C744" s="162" t="s">
        <v>1027</v>
      </c>
      <c r="D744" s="162" t="s">
        <v>2031</v>
      </c>
      <c r="E744" s="162" t="s">
        <v>2034</v>
      </c>
      <c r="F744" s="162" t="s">
        <v>2032</v>
      </c>
      <c r="G744" s="162">
        <v>0.73713830493639099</v>
      </c>
      <c r="H744" s="162">
        <v>0.77177349744172397</v>
      </c>
    </row>
    <row r="745" spans="2:8" x14ac:dyDescent="0.25">
      <c r="B745" s="162" t="s">
        <v>122</v>
      </c>
      <c r="C745" s="162" t="s">
        <v>1027</v>
      </c>
      <c r="D745" s="162" t="s">
        <v>2031</v>
      </c>
      <c r="E745" s="162" t="s">
        <v>1873</v>
      </c>
      <c r="F745" s="162" t="s">
        <v>2032</v>
      </c>
      <c r="G745" s="162">
        <v>1</v>
      </c>
      <c r="H745" s="162">
        <v>1</v>
      </c>
    </row>
    <row r="746" spans="2:8" x14ac:dyDescent="0.25">
      <c r="B746" s="162" t="s">
        <v>122</v>
      </c>
      <c r="C746" s="162" t="s">
        <v>1027</v>
      </c>
      <c r="D746" s="162" t="s">
        <v>2031</v>
      </c>
      <c r="E746" s="162" t="s">
        <v>496</v>
      </c>
      <c r="F746" s="162" t="s">
        <v>2035</v>
      </c>
      <c r="G746" s="162">
        <v>7.2867046504788202E-2</v>
      </c>
      <c r="H746" s="162">
        <v>0.110547893288221</v>
      </c>
    </row>
    <row r="747" spans="2:8" x14ac:dyDescent="0.25">
      <c r="B747" s="162" t="s">
        <v>122</v>
      </c>
      <c r="C747" s="162" t="s">
        <v>1027</v>
      </c>
      <c r="D747" s="162" t="s">
        <v>2031</v>
      </c>
      <c r="E747" s="162" t="s">
        <v>2033</v>
      </c>
      <c r="F747" s="162" t="s">
        <v>2035</v>
      </c>
      <c r="G747" s="162">
        <v>0.99995251012859099</v>
      </c>
      <c r="H747" s="162">
        <v>0.99993958758191903</v>
      </c>
    </row>
    <row r="748" spans="2:8" x14ac:dyDescent="0.25">
      <c r="B748" s="162" t="s">
        <v>122</v>
      </c>
      <c r="C748" s="162" t="s">
        <v>1027</v>
      </c>
      <c r="D748" s="162" t="s">
        <v>2031</v>
      </c>
      <c r="E748" s="162" t="s">
        <v>504</v>
      </c>
      <c r="F748" s="162" t="s">
        <v>2035</v>
      </c>
      <c r="G748" s="162">
        <v>1</v>
      </c>
      <c r="H748" s="162">
        <v>1</v>
      </c>
    </row>
    <row r="749" spans="2:8" x14ac:dyDescent="0.25">
      <c r="B749" s="162" t="s">
        <v>122</v>
      </c>
      <c r="C749" s="162" t="s">
        <v>1027</v>
      </c>
      <c r="D749" s="162" t="s">
        <v>2031</v>
      </c>
      <c r="E749" s="162" t="s">
        <v>2034</v>
      </c>
      <c r="F749" s="162" t="s">
        <v>2035</v>
      </c>
      <c r="G749" s="162">
        <v>0.73713830493639099</v>
      </c>
      <c r="H749" s="162">
        <v>0.77177349744172397</v>
      </c>
    </row>
    <row r="750" spans="2:8" x14ac:dyDescent="0.25">
      <c r="B750" s="162" t="s">
        <v>122</v>
      </c>
      <c r="C750" s="162" t="s">
        <v>1027</v>
      </c>
      <c r="D750" s="162" t="s">
        <v>2031</v>
      </c>
      <c r="E750" s="162" t="s">
        <v>1873</v>
      </c>
      <c r="F750" s="162" t="s">
        <v>2035</v>
      </c>
      <c r="G750" s="162">
        <v>1</v>
      </c>
      <c r="H750" s="162">
        <v>1</v>
      </c>
    </row>
    <row r="751" spans="2:8" x14ac:dyDescent="0.25">
      <c r="B751" s="162" t="s">
        <v>122</v>
      </c>
      <c r="C751" s="162" t="s">
        <v>1027</v>
      </c>
      <c r="D751" s="162" t="s">
        <v>514</v>
      </c>
      <c r="E751" s="162" t="s">
        <v>496</v>
      </c>
      <c r="F751" s="162" t="s">
        <v>2036</v>
      </c>
      <c r="G751" s="162">
        <v>6.3623505397353399E-3</v>
      </c>
      <c r="H751" s="162">
        <v>5.2525921743287497E-3</v>
      </c>
    </row>
    <row r="752" spans="2:8" x14ac:dyDescent="0.25">
      <c r="B752" s="162" t="s">
        <v>122</v>
      </c>
      <c r="C752" s="162" t="s">
        <v>1027</v>
      </c>
      <c r="D752" s="162" t="s">
        <v>514</v>
      </c>
      <c r="E752" s="162" t="s">
        <v>2033</v>
      </c>
      <c r="F752" s="162" t="s">
        <v>2036</v>
      </c>
      <c r="G752" s="162">
        <v>0.99997800896967903</v>
      </c>
      <c r="H752" s="162">
        <v>0.99998573226514098</v>
      </c>
    </row>
    <row r="753" spans="2:8" x14ac:dyDescent="0.25">
      <c r="B753" s="162" t="s">
        <v>122</v>
      </c>
      <c r="C753" s="162" t="s">
        <v>1027</v>
      </c>
      <c r="D753" s="162" t="s">
        <v>514</v>
      </c>
      <c r="E753" s="162" t="s">
        <v>504</v>
      </c>
      <c r="F753" s="162" t="s">
        <v>2036</v>
      </c>
      <c r="G753" s="162">
        <v>1</v>
      </c>
      <c r="H753" s="162">
        <v>1</v>
      </c>
    </row>
    <row r="754" spans="2:8" x14ac:dyDescent="0.25">
      <c r="B754" s="162" t="s">
        <v>122</v>
      </c>
      <c r="C754" s="162" t="s">
        <v>1027</v>
      </c>
      <c r="D754" s="162" t="s">
        <v>514</v>
      </c>
      <c r="E754" s="162" t="s">
        <v>2034</v>
      </c>
      <c r="F754" s="162" t="s">
        <v>2036</v>
      </c>
      <c r="G754" s="162">
        <v>0.51270413880620103</v>
      </c>
      <c r="H754" s="162">
        <v>0.33478249238325197</v>
      </c>
    </row>
    <row r="755" spans="2:8" x14ac:dyDescent="0.25">
      <c r="B755" s="162" t="s">
        <v>122</v>
      </c>
      <c r="C755" s="162" t="s">
        <v>1027</v>
      </c>
      <c r="D755" s="162" t="s">
        <v>514</v>
      </c>
      <c r="E755" s="162" t="s">
        <v>1873</v>
      </c>
      <c r="F755" s="162" t="s">
        <v>2036</v>
      </c>
      <c r="G755" s="162">
        <v>0.74345858905029805</v>
      </c>
      <c r="H755" s="162">
        <v>0.86424107415689799</v>
      </c>
    </row>
    <row r="756" spans="2:8" x14ac:dyDescent="0.25">
      <c r="B756" s="162" t="s">
        <v>125</v>
      </c>
      <c r="C756" s="162" t="s">
        <v>1027</v>
      </c>
      <c r="D756" s="162" t="s">
        <v>2031</v>
      </c>
      <c r="E756" s="162" t="s">
        <v>496</v>
      </c>
      <c r="F756" s="162" t="s">
        <v>2032</v>
      </c>
      <c r="G756" s="162">
        <v>6.3242894126874297E-2</v>
      </c>
      <c r="H756" s="162">
        <v>0.169197027346743</v>
      </c>
    </row>
    <row r="757" spans="2:8" x14ac:dyDescent="0.25">
      <c r="B757" s="162" t="s">
        <v>125</v>
      </c>
      <c r="C757" s="162" t="s">
        <v>1027</v>
      </c>
      <c r="D757" s="162" t="s">
        <v>2031</v>
      </c>
      <c r="E757" s="162" t="s">
        <v>2033</v>
      </c>
      <c r="F757" s="162" t="s">
        <v>2032</v>
      </c>
      <c r="G757" s="162">
        <v>0.99999999999136302</v>
      </c>
      <c r="H757" s="162">
        <v>0.99999999999587896</v>
      </c>
    </row>
    <row r="758" spans="2:8" x14ac:dyDescent="0.25">
      <c r="B758" s="162" t="s">
        <v>125</v>
      </c>
      <c r="C758" s="162" t="s">
        <v>1027</v>
      </c>
      <c r="D758" s="162" t="s">
        <v>2031</v>
      </c>
      <c r="E758" s="162" t="s">
        <v>504</v>
      </c>
      <c r="F758" s="162" t="s">
        <v>2032</v>
      </c>
      <c r="G758" s="162">
        <v>1</v>
      </c>
      <c r="H758" s="162">
        <v>1</v>
      </c>
    </row>
    <row r="759" spans="2:8" x14ac:dyDescent="0.25">
      <c r="B759" s="162" t="s">
        <v>125</v>
      </c>
      <c r="C759" s="162" t="s">
        <v>1027</v>
      </c>
      <c r="D759" s="162" t="s">
        <v>2031</v>
      </c>
      <c r="E759" s="162" t="s">
        <v>2034</v>
      </c>
      <c r="F759" s="162" t="s">
        <v>2032</v>
      </c>
      <c r="G759" s="162">
        <v>0.80149130353730702</v>
      </c>
      <c r="H759" s="162">
        <v>0.86662145809756796</v>
      </c>
    </row>
    <row r="760" spans="2:8" x14ac:dyDescent="0.25">
      <c r="B760" s="162" t="s">
        <v>125</v>
      </c>
      <c r="C760" s="162" t="s">
        <v>1027</v>
      </c>
      <c r="D760" s="162" t="s">
        <v>2031</v>
      </c>
      <c r="E760" s="162" t="s">
        <v>1873</v>
      </c>
      <c r="F760" s="162" t="s">
        <v>2032</v>
      </c>
      <c r="G760" s="162">
        <v>1</v>
      </c>
      <c r="H760" s="162">
        <v>1</v>
      </c>
    </row>
    <row r="761" spans="2:8" x14ac:dyDescent="0.25">
      <c r="B761" s="162" t="s">
        <v>125</v>
      </c>
      <c r="C761" s="162" t="s">
        <v>1027</v>
      </c>
      <c r="D761" s="162" t="s">
        <v>2031</v>
      </c>
      <c r="E761" s="162" t="s">
        <v>496</v>
      </c>
      <c r="F761" s="162" t="s">
        <v>2035</v>
      </c>
      <c r="G761" s="162">
        <v>6.3242894126874297E-2</v>
      </c>
      <c r="H761" s="162">
        <v>0.169197027346743</v>
      </c>
    </row>
    <row r="762" spans="2:8" x14ac:dyDescent="0.25">
      <c r="B762" s="162" t="s">
        <v>125</v>
      </c>
      <c r="C762" s="162" t="s">
        <v>1027</v>
      </c>
      <c r="D762" s="162" t="s">
        <v>2031</v>
      </c>
      <c r="E762" s="162" t="s">
        <v>2033</v>
      </c>
      <c r="F762" s="162" t="s">
        <v>2035</v>
      </c>
      <c r="G762" s="162">
        <v>0.99999999999136302</v>
      </c>
      <c r="H762" s="162">
        <v>0.99999999999587896</v>
      </c>
    </row>
    <row r="763" spans="2:8" x14ac:dyDescent="0.25">
      <c r="B763" s="162" t="s">
        <v>125</v>
      </c>
      <c r="C763" s="162" t="s">
        <v>1027</v>
      </c>
      <c r="D763" s="162" t="s">
        <v>2031</v>
      </c>
      <c r="E763" s="162" t="s">
        <v>504</v>
      </c>
      <c r="F763" s="162" t="s">
        <v>2035</v>
      </c>
      <c r="G763" s="162">
        <v>1</v>
      </c>
      <c r="H763" s="162">
        <v>1</v>
      </c>
    </row>
    <row r="764" spans="2:8" x14ac:dyDescent="0.25">
      <c r="B764" s="162" t="s">
        <v>125</v>
      </c>
      <c r="C764" s="162" t="s">
        <v>1027</v>
      </c>
      <c r="D764" s="162" t="s">
        <v>2031</v>
      </c>
      <c r="E764" s="162" t="s">
        <v>2034</v>
      </c>
      <c r="F764" s="162" t="s">
        <v>2035</v>
      </c>
      <c r="G764" s="162">
        <v>0.80149130353730702</v>
      </c>
      <c r="H764" s="162">
        <v>0.86662145809756796</v>
      </c>
    </row>
    <row r="765" spans="2:8" x14ac:dyDescent="0.25">
      <c r="B765" s="162" t="s">
        <v>125</v>
      </c>
      <c r="C765" s="162" t="s">
        <v>1027</v>
      </c>
      <c r="D765" s="162" t="s">
        <v>2031</v>
      </c>
      <c r="E765" s="162" t="s">
        <v>1873</v>
      </c>
      <c r="F765" s="162" t="s">
        <v>2035</v>
      </c>
      <c r="G765" s="162">
        <v>1</v>
      </c>
      <c r="H765" s="162">
        <v>1</v>
      </c>
    </row>
    <row r="766" spans="2:8" x14ac:dyDescent="0.25">
      <c r="B766" s="162" t="s">
        <v>125</v>
      </c>
      <c r="C766" s="162" t="s">
        <v>1027</v>
      </c>
      <c r="D766" s="162" t="s">
        <v>514</v>
      </c>
      <c r="E766" s="162" t="s">
        <v>496</v>
      </c>
      <c r="F766" s="162" t="s">
        <v>2036</v>
      </c>
      <c r="G766" s="162">
        <v>4.14610941456218E-3</v>
      </c>
      <c r="H766" s="162">
        <v>1.6806082520998101E-3</v>
      </c>
    </row>
    <row r="767" spans="2:8" x14ac:dyDescent="0.25">
      <c r="B767" s="162" t="s">
        <v>125</v>
      </c>
      <c r="C767" s="162" t="s">
        <v>1027</v>
      </c>
      <c r="D767" s="162" t="s">
        <v>514</v>
      </c>
      <c r="E767" s="162" t="s">
        <v>2033</v>
      </c>
      <c r="F767" s="162" t="s">
        <v>2036</v>
      </c>
      <c r="G767" s="162">
        <v>0.99989333328668795</v>
      </c>
      <c r="H767" s="162">
        <v>0.99972259708198397</v>
      </c>
    </row>
    <row r="768" spans="2:8" x14ac:dyDescent="0.25">
      <c r="B768" s="162" t="s">
        <v>125</v>
      </c>
      <c r="C768" s="162" t="s">
        <v>1027</v>
      </c>
      <c r="D768" s="162" t="s">
        <v>514</v>
      </c>
      <c r="E768" s="162" t="s">
        <v>504</v>
      </c>
      <c r="F768" s="162" t="s">
        <v>2036</v>
      </c>
      <c r="G768" s="162">
        <v>1</v>
      </c>
      <c r="H768" s="162">
        <v>1</v>
      </c>
    </row>
    <row r="769" spans="2:8" x14ac:dyDescent="0.25">
      <c r="B769" s="162" t="s">
        <v>125</v>
      </c>
      <c r="C769" s="162" t="s">
        <v>1027</v>
      </c>
      <c r="D769" s="162" t="s">
        <v>514</v>
      </c>
      <c r="E769" s="162" t="s">
        <v>2034</v>
      </c>
      <c r="F769" s="162" t="s">
        <v>2036</v>
      </c>
      <c r="G769" s="162">
        <v>0.83616624507048298</v>
      </c>
      <c r="H769" s="162">
        <v>0.59847591678929601</v>
      </c>
    </row>
    <row r="770" spans="2:8" x14ac:dyDescent="0.25">
      <c r="B770" s="162" t="s">
        <v>125</v>
      </c>
      <c r="C770" s="162" t="s">
        <v>1027</v>
      </c>
      <c r="D770" s="162" t="s">
        <v>514</v>
      </c>
      <c r="E770" s="162" t="s">
        <v>1873</v>
      </c>
      <c r="F770" s="162" t="s">
        <v>2036</v>
      </c>
      <c r="G770" s="162">
        <v>0.89095893645593804</v>
      </c>
      <c r="H770" s="162">
        <v>0.95945265474506602</v>
      </c>
    </row>
    <row r="771" spans="2:8" x14ac:dyDescent="0.25">
      <c r="B771" s="162" t="s">
        <v>128</v>
      </c>
      <c r="C771" s="162" t="s">
        <v>1027</v>
      </c>
      <c r="D771" s="162" t="s">
        <v>2031</v>
      </c>
      <c r="E771" s="162" t="s">
        <v>496</v>
      </c>
      <c r="F771" s="162" t="s">
        <v>2032</v>
      </c>
      <c r="G771" s="162">
        <v>0.10557834499697299</v>
      </c>
      <c r="H771" s="162">
        <v>8.9854755925643404E-2</v>
      </c>
    </row>
    <row r="772" spans="2:8" x14ac:dyDescent="0.25">
      <c r="B772" s="162" t="s">
        <v>128</v>
      </c>
      <c r="C772" s="162" t="s">
        <v>1027</v>
      </c>
      <c r="D772" s="162" t="s">
        <v>2031</v>
      </c>
      <c r="E772" s="162" t="s">
        <v>2033</v>
      </c>
      <c r="F772" s="162" t="s">
        <v>2032</v>
      </c>
      <c r="G772" s="162">
        <v>0.99986485556581095</v>
      </c>
      <c r="H772" s="162">
        <v>0.99976842454317205</v>
      </c>
    </row>
    <row r="773" spans="2:8" x14ac:dyDescent="0.25">
      <c r="B773" s="162" t="s">
        <v>128</v>
      </c>
      <c r="C773" s="162" t="s">
        <v>1027</v>
      </c>
      <c r="D773" s="162" t="s">
        <v>2031</v>
      </c>
      <c r="E773" s="162" t="s">
        <v>504</v>
      </c>
      <c r="F773" s="162" t="s">
        <v>2032</v>
      </c>
      <c r="G773" s="162">
        <v>1</v>
      </c>
      <c r="H773" s="162">
        <v>1</v>
      </c>
    </row>
    <row r="774" spans="2:8" x14ac:dyDescent="0.25">
      <c r="B774" s="162" t="s">
        <v>128</v>
      </c>
      <c r="C774" s="162" t="s">
        <v>1027</v>
      </c>
      <c r="D774" s="162" t="s">
        <v>2031</v>
      </c>
      <c r="E774" s="162" t="s">
        <v>2034</v>
      </c>
      <c r="F774" s="162" t="s">
        <v>2032</v>
      </c>
      <c r="G774" s="162">
        <v>0.76907474364081196</v>
      </c>
      <c r="H774" s="162">
        <v>0.69154941795671199</v>
      </c>
    </row>
    <row r="775" spans="2:8" x14ac:dyDescent="0.25">
      <c r="B775" s="162" t="s">
        <v>128</v>
      </c>
      <c r="C775" s="162" t="s">
        <v>1027</v>
      </c>
      <c r="D775" s="162" t="s">
        <v>2031</v>
      </c>
      <c r="E775" s="162" t="s">
        <v>1873</v>
      </c>
      <c r="F775" s="162" t="s">
        <v>2032</v>
      </c>
      <c r="G775" s="162">
        <v>1</v>
      </c>
      <c r="H775" s="162">
        <v>1</v>
      </c>
    </row>
    <row r="776" spans="2:8" x14ac:dyDescent="0.25">
      <c r="B776" s="162" t="s">
        <v>128</v>
      </c>
      <c r="C776" s="162" t="s">
        <v>1027</v>
      </c>
      <c r="D776" s="162" t="s">
        <v>2031</v>
      </c>
      <c r="E776" s="162" t="s">
        <v>496</v>
      </c>
      <c r="F776" s="162" t="s">
        <v>2035</v>
      </c>
      <c r="G776" s="162">
        <v>0.105578344996972</v>
      </c>
      <c r="H776" s="162">
        <v>8.9854755925643404E-2</v>
      </c>
    </row>
    <row r="777" spans="2:8" x14ac:dyDescent="0.25">
      <c r="B777" s="162" t="s">
        <v>128</v>
      </c>
      <c r="C777" s="162" t="s">
        <v>1027</v>
      </c>
      <c r="D777" s="162" t="s">
        <v>2031</v>
      </c>
      <c r="E777" s="162" t="s">
        <v>2033</v>
      </c>
      <c r="F777" s="162" t="s">
        <v>2035</v>
      </c>
      <c r="G777" s="162">
        <v>0.99986485556581095</v>
      </c>
      <c r="H777" s="162">
        <v>0.99976842454317205</v>
      </c>
    </row>
    <row r="778" spans="2:8" x14ac:dyDescent="0.25">
      <c r="B778" s="162" t="s">
        <v>128</v>
      </c>
      <c r="C778" s="162" t="s">
        <v>1027</v>
      </c>
      <c r="D778" s="162" t="s">
        <v>2031</v>
      </c>
      <c r="E778" s="162" t="s">
        <v>504</v>
      </c>
      <c r="F778" s="162" t="s">
        <v>2035</v>
      </c>
      <c r="G778" s="162">
        <v>1</v>
      </c>
      <c r="H778" s="162">
        <v>1</v>
      </c>
    </row>
    <row r="779" spans="2:8" x14ac:dyDescent="0.25">
      <c r="B779" s="162" t="s">
        <v>128</v>
      </c>
      <c r="C779" s="162" t="s">
        <v>1027</v>
      </c>
      <c r="D779" s="162" t="s">
        <v>2031</v>
      </c>
      <c r="E779" s="162" t="s">
        <v>2034</v>
      </c>
      <c r="F779" s="162" t="s">
        <v>2035</v>
      </c>
      <c r="G779" s="162">
        <v>0.76907474364081196</v>
      </c>
      <c r="H779" s="162">
        <v>0.69154941795671199</v>
      </c>
    </row>
    <row r="780" spans="2:8" x14ac:dyDescent="0.25">
      <c r="B780" s="162" t="s">
        <v>128</v>
      </c>
      <c r="C780" s="162" t="s">
        <v>1027</v>
      </c>
      <c r="D780" s="162" t="s">
        <v>2031</v>
      </c>
      <c r="E780" s="162" t="s">
        <v>1873</v>
      </c>
      <c r="F780" s="162" t="s">
        <v>2035</v>
      </c>
      <c r="G780" s="162">
        <v>1</v>
      </c>
      <c r="H780" s="162">
        <v>1</v>
      </c>
    </row>
    <row r="781" spans="2:8" x14ac:dyDescent="0.25">
      <c r="B781" s="162" t="s">
        <v>128</v>
      </c>
      <c r="C781" s="162" t="s">
        <v>1027</v>
      </c>
      <c r="D781" s="162" t="s">
        <v>514</v>
      </c>
      <c r="E781" s="162" t="s">
        <v>496</v>
      </c>
      <c r="F781" s="162" t="s">
        <v>2036</v>
      </c>
      <c r="G781" s="162">
        <v>1.07095676075334E-2</v>
      </c>
      <c r="H781" s="162">
        <v>9.0689024796579004E-3</v>
      </c>
    </row>
    <row r="782" spans="2:8" x14ac:dyDescent="0.25">
      <c r="B782" s="162" t="s">
        <v>128</v>
      </c>
      <c r="C782" s="162" t="s">
        <v>1027</v>
      </c>
      <c r="D782" s="162" t="s">
        <v>514</v>
      </c>
      <c r="E782" s="162" t="s">
        <v>2033</v>
      </c>
      <c r="F782" s="162" t="s">
        <v>2036</v>
      </c>
      <c r="G782" s="162">
        <v>0.99956587890619197</v>
      </c>
      <c r="H782" s="162">
        <v>0.99991885879086095</v>
      </c>
    </row>
    <row r="783" spans="2:8" x14ac:dyDescent="0.25">
      <c r="B783" s="162" t="s">
        <v>128</v>
      </c>
      <c r="C783" s="162" t="s">
        <v>1027</v>
      </c>
      <c r="D783" s="162" t="s">
        <v>514</v>
      </c>
      <c r="E783" s="162" t="s">
        <v>504</v>
      </c>
      <c r="F783" s="162" t="s">
        <v>2036</v>
      </c>
      <c r="G783" s="162">
        <v>1</v>
      </c>
      <c r="H783" s="162">
        <v>1</v>
      </c>
    </row>
    <row r="784" spans="2:8" x14ac:dyDescent="0.25">
      <c r="B784" s="162" t="s">
        <v>128</v>
      </c>
      <c r="C784" s="162" t="s">
        <v>1027</v>
      </c>
      <c r="D784" s="162" t="s">
        <v>514</v>
      </c>
      <c r="E784" s="162" t="s">
        <v>2034</v>
      </c>
      <c r="F784" s="162" t="s">
        <v>2036</v>
      </c>
      <c r="G784" s="162">
        <v>0.54873449839397703</v>
      </c>
      <c r="H784" s="162">
        <v>0.33296346078393502</v>
      </c>
    </row>
    <row r="785" spans="2:8" x14ac:dyDescent="0.25">
      <c r="B785" s="162" t="s">
        <v>128</v>
      </c>
      <c r="C785" s="162" t="s">
        <v>1027</v>
      </c>
      <c r="D785" s="162" t="s">
        <v>514</v>
      </c>
      <c r="E785" s="162" t="s">
        <v>1873</v>
      </c>
      <c r="F785" s="162" t="s">
        <v>2036</v>
      </c>
      <c r="G785" s="162">
        <v>0.77970444135415395</v>
      </c>
      <c r="H785" s="162">
        <v>0.92329808471027797</v>
      </c>
    </row>
    <row r="786" spans="2:8" x14ac:dyDescent="0.25">
      <c r="B786" s="162" t="s">
        <v>131</v>
      </c>
      <c r="C786" s="162" t="s">
        <v>1027</v>
      </c>
      <c r="D786" s="162" t="s">
        <v>2031</v>
      </c>
      <c r="E786" s="162" t="s">
        <v>496</v>
      </c>
      <c r="F786" s="162" t="s">
        <v>2032</v>
      </c>
      <c r="G786" s="162">
        <v>9.2118658710418203E-2</v>
      </c>
      <c r="H786" s="162">
        <v>0.18876428077796201</v>
      </c>
    </row>
    <row r="787" spans="2:8" x14ac:dyDescent="0.25">
      <c r="B787" s="162" t="s">
        <v>131</v>
      </c>
      <c r="C787" s="162" t="s">
        <v>1027</v>
      </c>
      <c r="D787" s="162" t="s">
        <v>2031</v>
      </c>
      <c r="E787" s="162" t="s">
        <v>2033</v>
      </c>
      <c r="F787" s="162" t="s">
        <v>2032</v>
      </c>
      <c r="G787" s="162">
        <v>0.99999412891006501</v>
      </c>
      <c r="H787" s="162">
        <v>0.99999547961366697</v>
      </c>
    </row>
    <row r="788" spans="2:8" x14ac:dyDescent="0.25">
      <c r="B788" s="162" t="s">
        <v>131</v>
      </c>
      <c r="C788" s="162" t="s">
        <v>1027</v>
      </c>
      <c r="D788" s="162" t="s">
        <v>2031</v>
      </c>
      <c r="E788" s="162" t="s">
        <v>504</v>
      </c>
      <c r="F788" s="162" t="s">
        <v>2032</v>
      </c>
      <c r="G788" s="162">
        <v>1</v>
      </c>
      <c r="H788" s="162">
        <v>1</v>
      </c>
    </row>
    <row r="789" spans="2:8" x14ac:dyDescent="0.25">
      <c r="B789" s="162" t="s">
        <v>131</v>
      </c>
      <c r="C789" s="162" t="s">
        <v>1027</v>
      </c>
      <c r="D789" s="162" t="s">
        <v>2031</v>
      </c>
      <c r="E789" s="162" t="s">
        <v>2034</v>
      </c>
      <c r="F789" s="162" t="s">
        <v>2032</v>
      </c>
      <c r="G789" s="162">
        <v>0.65384950887637305</v>
      </c>
      <c r="H789" s="162">
        <v>0.71421133761004596</v>
      </c>
    </row>
    <row r="790" spans="2:8" x14ac:dyDescent="0.25">
      <c r="B790" s="162" t="s">
        <v>131</v>
      </c>
      <c r="C790" s="162" t="s">
        <v>1027</v>
      </c>
      <c r="D790" s="162" t="s">
        <v>2031</v>
      </c>
      <c r="E790" s="162" t="s">
        <v>1873</v>
      </c>
      <c r="F790" s="162" t="s">
        <v>2032</v>
      </c>
      <c r="G790" s="162">
        <v>1</v>
      </c>
      <c r="H790" s="162">
        <v>1</v>
      </c>
    </row>
    <row r="791" spans="2:8" x14ac:dyDescent="0.25">
      <c r="B791" s="162" t="s">
        <v>131</v>
      </c>
      <c r="C791" s="162" t="s">
        <v>1027</v>
      </c>
      <c r="D791" s="162" t="s">
        <v>2031</v>
      </c>
      <c r="E791" s="162" t="s">
        <v>496</v>
      </c>
      <c r="F791" s="162" t="s">
        <v>2035</v>
      </c>
      <c r="G791" s="162">
        <v>9.2118658710418203E-2</v>
      </c>
      <c r="H791" s="162">
        <v>0.18876428077796201</v>
      </c>
    </row>
    <row r="792" spans="2:8" x14ac:dyDescent="0.25">
      <c r="B792" s="162" t="s">
        <v>131</v>
      </c>
      <c r="C792" s="162" t="s">
        <v>1027</v>
      </c>
      <c r="D792" s="162" t="s">
        <v>2031</v>
      </c>
      <c r="E792" s="162" t="s">
        <v>2033</v>
      </c>
      <c r="F792" s="162" t="s">
        <v>2035</v>
      </c>
      <c r="G792" s="162">
        <v>0.99999412891006501</v>
      </c>
      <c r="H792" s="162">
        <v>0.99999547961366697</v>
      </c>
    </row>
    <row r="793" spans="2:8" x14ac:dyDescent="0.25">
      <c r="B793" s="162" t="s">
        <v>131</v>
      </c>
      <c r="C793" s="162" t="s">
        <v>1027</v>
      </c>
      <c r="D793" s="162" t="s">
        <v>2031</v>
      </c>
      <c r="E793" s="162" t="s">
        <v>504</v>
      </c>
      <c r="F793" s="162" t="s">
        <v>2035</v>
      </c>
      <c r="G793" s="162">
        <v>1</v>
      </c>
      <c r="H793" s="162">
        <v>1</v>
      </c>
    </row>
    <row r="794" spans="2:8" x14ac:dyDescent="0.25">
      <c r="B794" s="162" t="s">
        <v>131</v>
      </c>
      <c r="C794" s="162" t="s">
        <v>1027</v>
      </c>
      <c r="D794" s="162" t="s">
        <v>2031</v>
      </c>
      <c r="E794" s="162" t="s">
        <v>2034</v>
      </c>
      <c r="F794" s="162" t="s">
        <v>2035</v>
      </c>
      <c r="G794" s="162">
        <v>0.65384950887637305</v>
      </c>
      <c r="H794" s="162">
        <v>0.71421133761004596</v>
      </c>
    </row>
    <row r="795" spans="2:8" x14ac:dyDescent="0.25">
      <c r="B795" s="162" t="s">
        <v>131</v>
      </c>
      <c r="C795" s="162" t="s">
        <v>1027</v>
      </c>
      <c r="D795" s="162" t="s">
        <v>2031</v>
      </c>
      <c r="E795" s="162" t="s">
        <v>1873</v>
      </c>
      <c r="F795" s="162" t="s">
        <v>2035</v>
      </c>
      <c r="G795" s="162">
        <v>1</v>
      </c>
      <c r="H795" s="162">
        <v>1</v>
      </c>
    </row>
    <row r="796" spans="2:8" x14ac:dyDescent="0.25">
      <c r="B796" s="162" t="s">
        <v>131</v>
      </c>
      <c r="C796" s="162" t="s">
        <v>1027</v>
      </c>
      <c r="D796" s="162" t="s">
        <v>514</v>
      </c>
      <c r="E796" s="162" t="s">
        <v>496</v>
      </c>
      <c r="F796" s="162" t="s">
        <v>2036</v>
      </c>
      <c r="G796" s="162">
        <v>4.8769951102650401E-2</v>
      </c>
      <c r="H796" s="162">
        <v>3.27025352273283E-2</v>
      </c>
    </row>
    <row r="797" spans="2:8" x14ac:dyDescent="0.25">
      <c r="B797" s="162" t="s">
        <v>131</v>
      </c>
      <c r="C797" s="162" t="s">
        <v>1027</v>
      </c>
      <c r="D797" s="162" t="s">
        <v>514</v>
      </c>
      <c r="E797" s="162" t="s">
        <v>2033</v>
      </c>
      <c r="F797" s="162" t="s">
        <v>2036</v>
      </c>
      <c r="G797" s="162">
        <v>1</v>
      </c>
      <c r="H797" s="162">
        <v>1</v>
      </c>
    </row>
    <row r="798" spans="2:8" x14ac:dyDescent="0.25">
      <c r="B798" s="162" t="s">
        <v>131</v>
      </c>
      <c r="C798" s="162" t="s">
        <v>1027</v>
      </c>
      <c r="D798" s="162" t="s">
        <v>514</v>
      </c>
      <c r="E798" s="162" t="s">
        <v>504</v>
      </c>
      <c r="F798" s="162" t="s">
        <v>2036</v>
      </c>
      <c r="G798" s="162">
        <v>1</v>
      </c>
      <c r="H798" s="162">
        <v>1</v>
      </c>
    </row>
    <row r="799" spans="2:8" x14ac:dyDescent="0.25">
      <c r="B799" s="162" t="s">
        <v>131</v>
      </c>
      <c r="C799" s="162" t="s">
        <v>1027</v>
      </c>
      <c r="D799" s="162" t="s">
        <v>514</v>
      </c>
      <c r="E799" s="162" t="s">
        <v>2034</v>
      </c>
      <c r="F799" s="162" t="s">
        <v>2036</v>
      </c>
      <c r="G799" s="162">
        <v>0.48244650274328499</v>
      </c>
      <c r="H799" s="162">
        <v>0.27095756450990499</v>
      </c>
    </row>
    <row r="800" spans="2:8" x14ac:dyDescent="0.25">
      <c r="B800" s="162" t="s">
        <v>131</v>
      </c>
      <c r="C800" s="162" t="s">
        <v>1027</v>
      </c>
      <c r="D800" s="162" t="s">
        <v>514</v>
      </c>
      <c r="E800" s="162" t="s">
        <v>1873</v>
      </c>
      <c r="F800" s="162" t="s">
        <v>2036</v>
      </c>
      <c r="G800" s="162">
        <v>0.68574060910900203</v>
      </c>
      <c r="H800" s="162">
        <v>0.84099823665232298</v>
      </c>
    </row>
    <row r="801" spans="2:8" x14ac:dyDescent="0.25">
      <c r="B801" s="162" t="s">
        <v>133</v>
      </c>
      <c r="C801" s="162" t="s">
        <v>1027</v>
      </c>
      <c r="D801" s="162" t="s">
        <v>2031</v>
      </c>
      <c r="E801" s="162" t="s">
        <v>496</v>
      </c>
      <c r="F801" s="162" t="s">
        <v>2032</v>
      </c>
      <c r="G801" s="162">
        <v>0.103000358336649</v>
      </c>
      <c r="H801" s="162">
        <v>8.57797855447162E-2</v>
      </c>
    </row>
    <row r="802" spans="2:8" x14ac:dyDescent="0.25">
      <c r="B802" s="162" t="s">
        <v>133</v>
      </c>
      <c r="C802" s="162" t="s">
        <v>1027</v>
      </c>
      <c r="D802" s="162" t="s">
        <v>2031</v>
      </c>
      <c r="E802" s="162" t="s">
        <v>2033</v>
      </c>
      <c r="F802" s="162" t="s">
        <v>2032</v>
      </c>
      <c r="G802" s="162">
        <v>0.99985305427192195</v>
      </c>
      <c r="H802" s="162">
        <v>0.99974372066670303</v>
      </c>
    </row>
    <row r="803" spans="2:8" x14ac:dyDescent="0.25">
      <c r="B803" s="162" t="s">
        <v>133</v>
      </c>
      <c r="C803" s="162" t="s">
        <v>1027</v>
      </c>
      <c r="D803" s="162" t="s">
        <v>2031</v>
      </c>
      <c r="E803" s="162" t="s">
        <v>504</v>
      </c>
      <c r="F803" s="162" t="s">
        <v>2032</v>
      </c>
      <c r="G803" s="162">
        <v>1</v>
      </c>
      <c r="H803" s="162">
        <v>1</v>
      </c>
    </row>
    <row r="804" spans="2:8" x14ac:dyDescent="0.25">
      <c r="B804" s="162" t="s">
        <v>133</v>
      </c>
      <c r="C804" s="162" t="s">
        <v>1027</v>
      </c>
      <c r="D804" s="162" t="s">
        <v>2031</v>
      </c>
      <c r="E804" s="162" t="s">
        <v>2034</v>
      </c>
      <c r="F804" s="162" t="s">
        <v>2032</v>
      </c>
      <c r="G804" s="162">
        <v>0.75351379550976305</v>
      </c>
      <c r="H804" s="162">
        <v>0.66646787533473695</v>
      </c>
    </row>
    <row r="805" spans="2:8" x14ac:dyDescent="0.25">
      <c r="B805" s="162" t="s">
        <v>133</v>
      </c>
      <c r="C805" s="162" t="s">
        <v>1027</v>
      </c>
      <c r="D805" s="162" t="s">
        <v>2031</v>
      </c>
      <c r="E805" s="162" t="s">
        <v>1873</v>
      </c>
      <c r="F805" s="162" t="s">
        <v>2032</v>
      </c>
      <c r="G805" s="162">
        <v>1</v>
      </c>
      <c r="H805" s="162">
        <v>1</v>
      </c>
    </row>
    <row r="806" spans="2:8" x14ac:dyDescent="0.25">
      <c r="B806" s="162" t="s">
        <v>133</v>
      </c>
      <c r="C806" s="162" t="s">
        <v>1027</v>
      </c>
      <c r="D806" s="162" t="s">
        <v>2031</v>
      </c>
      <c r="E806" s="162" t="s">
        <v>496</v>
      </c>
      <c r="F806" s="162" t="s">
        <v>2035</v>
      </c>
      <c r="G806" s="162">
        <v>0.103000358336649</v>
      </c>
      <c r="H806" s="162">
        <v>8.5779785544716103E-2</v>
      </c>
    </row>
    <row r="807" spans="2:8" x14ac:dyDescent="0.25">
      <c r="B807" s="162" t="s">
        <v>133</v>
      </c>
      <c r="C807" s="162" t="s">
        <v>1027</v>
      </c>
      <c r="D807" s="162" t="s">
        <v>2031</v>
      </c>
      <c r="E807" s="162" t="s">
        <v>2033</v>
      </c>
      <c r="F807" s="162" t="s">
        <v>2035</v>
      </c>
      <c r="G807" s="162">
        <v>0.99985305427192195</v>
      </c>
      <c r="H807" s="162">
        <v>0.99974372066670303</v>
      </c>
    </row>
    <row r="808" spans="2:8" x14ac:dyDescent="0.25">
      <c r="B808" s="162" t="s">
        <v>133</v>
      </c>
      <c r="C808" s="162" t="s">
        <v>1027</v>
      </c>
      <c r="D808" s="162" t="s">
        <v>2031</v>
      </c>
      <c r="E808" s="162" t="s">
        <v>504</v>
      </c>
      <c r="F808" s="162" t="s">
        <v>2035</v>
      </c>
      <c r="G808" s="162">
        <v>1</v>
      </c>
      <c r="H808" s="162">
        <v>1</v>
      </c>
    </row>
    <row r="809" spans="2:8" x14ac:dyDescent="0.25">
      <c r="B809" s="162" t="s">
        <v>133</v>
      </c>
      <c r="C809" s="162" t="s">
        <v>1027</v>
      </c>
      <c r="D809" s="162" t="s">
        <v>2031</v>
      </c>
      <c r="E809" s="162" t="s">
        <v>2034</v>
      </c>
      <c r="F809" s="162" t="s">
        <v>2035</v>
      </c>
      <c r="G809" s="162">
        <v>0.75351379550976305</v>
      </c>
      <c r="H809" s="162">
        <v>0.66646787533473695</v>
      </c>
    </row>
    <row r="810" spans="2:8" x14ac:dyDescent="0.25">
      <c r="B810" s="162" t="s">
        <v>133</v>
      </c>
      <c r="C810" s="162" t="s">
        <v>1027</v>
      </c>
      <c r="D810" s="162" t="s">
        <v>2031</v>
      </c>
      <c r="E810" s="162" t="s">
        <v>1873</v>
      </c>
      <c r="F810" s="162" t="s">
        <v>2035</v>
      </c>
      <c r="G810" s="162">
        <v>1</v>
      </c>
      <c r="H810" s="162">
        <v>1</v>
      </c>
    </row>
    <row r="811" spans="2:8" x14ac:dyDescent="0.25">
      <c r="B811" s="162" t="s">
        <v>133</v>
      </c>
      <c r="C811" s="162" t="s">
        <v>1027</v>
      </c>
      <c r="D811" s="162" t="s">
        <v>514</v>
      </c>
      <c r="E811" s="162" t="s">
        <v>496</v>
      </c>
      <c r="F811" s="162" t="s">
        <v>2036</v>
      </c>
      <c r="G811" s="162">
        <v>1.04920211693495E-2</v>
      </c>
      <c r="H811" s="162">
        <v>7.5461367353932803E-3</v>
      </c>
    </row>
    <row r="812" spans="2:8" x14ac:dyDescent="0.25">
      <c r="B812" s="162" t="s">
        <v>133</v>
      </c>
      <c r="C812" s="162" t="s">
        <v>1027</v>
      </c>
      <c r="D812" s="162" t="s">
        <v>514</v>
      </c>
      <c r="E812" s="162" t="s">
        <v>2033</v>
      </c>
      <c r="F812" s="162" t="s">
        <v>2036</v>
      </c>
      <c r="G812" s="162">
        <v>0.99981739437476502</v>
      </c>
      <c r="H812" s="162">
        <v>0.999977745715521</v>
      </c>
    </row>
    <row r="813" spans="2:8" x14ac:dyDescent="0.25">
      <c r="B813" s="162" t="s">
        <v>133</v>
      </c>
      <c r="C813" s="162" t="s">
        <v>1027</v>
      </c>
      <c r="D813" s="162" t="s">
        <v>514</v>
      </c>
      <c r="E813" s="162" t="s">
        <v>504</v>
      </c>
      <c r="F813" s="162" t="s">
        <v>2036</v>
      </c>
      <c r="G813" s="162">
        <v>1</v>
      </c>
      <c r="H813" s="162">
        <v>1</v>
      </c>
    </row>
    <row r="814" spans="2:8" x14ac:dyDescent="0.25">
      <c r="B814" s="162" t="s">
        <v>133</v>
      </c>
      <c r="C814" s="162" t="s">
        <v>1027</v>
      </c>
      <c r="D814" s="162" t="s">
        <v>514</v>
      </c>
      <c r="E814" s="162" t="s">
        <v>2034</v>
      </c>
      <c r="F814" s="162" t="s">
        <v>2036</v>
      </c>
      <c r="G814" s="162">
        <v>0.55581948355411004</v>
      </c>
      <c r="H814" s="162">
        <v>0.34036144412227598</v>
      </c>
    </row>
    <row r="815" spans="2:8" x14ac:dyDescent="0.25">
      <c r="B815" s="162" t="s">
        <v>133</v>
      </c>
      <c r="C815" s="162" t="s">
        <v>1027</v>
      </c>
      <c r="D815" s="162" t="s">
        <v>514</v>
      </c>
      <c r="E815" s="162" t="s">
        <v>1873</v>
      </c>
      <c r="F815" s="162" t="s">
        <v>2036</v>
      </c>
      <c r="G815" s="162">
        <v>0.78452055048490599</v>
      </c>
      <c r="H815" s="162">
        <v>0.92336292463456604</v>
      </c>
    </row>
    <row r="816" spans="2:8" x14ac:dyDescent="0.25">
      <c r="B816" s="162" t="s">
        <v>134</v>
      </c>
      <c r="C816" s="162" t="s">
        <v>1027</v>
      </c>
      <c r="D816" s="162" t="s">
        <v>2031</v>
      </c>
      <c r="E816" s="162" t="s">
        <v>496</v>
      </c>
      <c r="F816" s="162" t="s">
        <v>2032</v>
      </c>
      <c r="G816" s="162">
        <v>8.2271099395700195E-2</v>
      </c>
      <c r="H816" s="162">
        <v>9.6950574759865807E-2</v>
      </c>
    </row>
    <row r="817" spans="2:8" x14ac:dyDescent="0.25">
      <c r="B817" s="162" t="s">
        <v>134</v>
      </c>
      <c r="C817" s="162" t="s">
        <v>1027</v>
      </c>
      <c r="D817" s="162" t="s">
        <v>2031</v>
      </c>
      <c r="E817" s="162" t="s">
        <v>2033</v>
      </c>
      <c r="F817" s="162" t="s">
        <v>2032</v>
      </c>
      <c r="G817" s="162">
        <v>0.99999989556440605</v>
      </c>
      <c r="H817" s="162">
        <v>0.99999986834810695</v>
      </c>
    </row>
    <row r="818" spans="2:8" x14ac:dyDescent="0.25">
      <c r="B818" s="162" t="s">
        <v>134</v>
      </c>
      <c r="C818" s="162" t="s">
        <v>1027</v>
      </c>
      <c r="D818" s="162" t="s">
        <v>2031</v>
      </c>
      <c r="E818" s="162" t="s">
        <v>504</v>
      </c>
      <c r="F818" s="162" t="s">
        <v>2032</v>
      </c>
      <c r="G818" s="162">
        <v>1</v>
      </c>
      <c r="H818" s="162">
        <v>1</v>
      </c>
    </row>
    <row r="819" spans="2:8" x14ac:dyDescent="0.25">
      <c r="B819" s="162" t="s">
        <v>134</v>
      </c>
      <c r="C819" s="162" t="s">
        <v>1027</v>
      </c>
      <c r="D819" s="162" t="s">
        <v>2031</v>
      </c>
      <c r="E819" s="162" t="s">
        <v>2034</v>
      </c>
      <c r="F819" s="162" t="s">
        <v>2032</v>
      </c>
      <c r="G819" s="162">
        <v>0.80783046420912796</v>
      </c>
      <c r="H819" s="162">
        <v>0.74029757286850995</v>
      </c>
    </row>
    <row r="820" spans="2:8" x14ac:dyDescent="0.25">
      <c r="B820" s="162" t="s">
        <v>134</v>
      </c>
      <c r="C820" s="162" t="s">
        <v>1027</v>
      </c>
      <c r="D820" s="162" t="s">
        <v>2031</v>
      </c>
      <c r="E820" s="162" t="s">
        <v>1873</v>
      </c>
      <c r="F820" s="162" t="s">
        <v>2032</v>
      </c>
      <c r="G820" s="162">
        <v>1</v>
      </c>
      <c r="H820" s="162">
        <v>1</v>
      </c>
    </row>
    <row r="821" spans="2:8" x14ac:dyDescent="0.25">
      <c r="B821" s="162" t="s">
        <v>134</v>
      </c>
      <c r="C821" s="162" t="s">
        <v>1027</v>
      </c>
      <c r="D821" s="162" t="s">
        <v>2031</v>
      </c>
      <c r="E821" s="162" t="s">
        <v>496</v>
      </c>
      <c r="F821" s="162" t="s">
        <v>2035</v>
      </c>
      <c r="G821" s="162">
        <v>8.2271099395700195E-2</v>
      </c>
      <c r="H821" s="162">
        <v>9.6950574759865807E-2</v>
      </c>
    </row>
    <row r="822" spans="2:8" x14ac:dyDescent="0.25">
      <c r="B822" s="162" t="s">
        <v>134</v>
      </c>
      <c r="C822" s="162" t="s">
        <v>1027</v>
      </c>
      <c r="D822" s="162" t="s">
        <v>2031</v>
      </c>
      <c r="E822" s="162" t="s">
        <v>2033</v>
      </c>
      <c r="F822" s="162" t="s">
        <v>2035</v>
      </c>
      <c r="G822" s="162">
        <v>0.99999989556440605</v>
      </c>
      <c r="H822" s="162">
        <v>0.99999986834810695</v>
      </c>
    </row>
    <row r="823" spans="2:8" x14ac:dyDescent="0.25">
      <c r="B823" s="162" t="s">
        <v>134</v>
      </c>
      <c r="C823" s="162" t="s">
        <v>1027</v>
      </c>
      <c r="D823" s="162" t="s">
        <v>2031</v>
      </c>
      <c r="E823" s="162" t="s">
        <v>504</v>
      </c>
      <c r="F823" s="162" t="s">
        <v>2035</v>
      </c>
      <c r="G823" s="162">
        <v>1</v>
      </c>
      <c r="H823" s="162">
        <v>1</v>
      </c>
    </row>
    <row r="824" spans="2:8" x14ac:dyDescent="0.25">
      <c r="B824" s="162" t="s">
        <v>134</v>
      </c>
      <c r="C824" s="162" t="s">
        <v>1027</v>
      </c>
      <c r="D824" s="162" t="s">
        <v>2031</v>
      </c>
      <c r="E824" s="162" t="s">
        <v>2034</v>
      </c>
      <c r="F824" s="162" t="s">
        <v>2035</v>
      </c>
      <c r="G824" s="162">
        <v>0.80783046420912796</v>
      </c>
      <c r="H824" s="162">
        <v>0.74029757286850995</v>
      </c>
    </row>
    <row r="825" spans="2:8" x14ac:dyDescent="0.25">
      <c r="B825" s="162" t="s">
        <v>134</v>
      </c>
      <c r="C825" s="162" t="s">
        <v>1027</v>
      </c>
      <c r="D825" s="162" t="s">
        <v>2031</v>
      </c>
      <c r="E825" s="162" t="s">
        <v>1873</v>
      </c>
      <c r="F825" s="162" t="s">
        <v>2035</v>
      </c>
      <c r="G825" s="162">
        <v>1</v>
      </c>
      <c r="H825" s="162">
        <v>1</v>
      </c>
    </row>
    <row r="826" spans="2:8" x14ac:dyDescent="0.25">
      <c r="B826" s="162" t="s">
        <v>134</v>
      </c>
      <c r="C826" s="162" t="s">
        <v>1027</v>
      </c>
      <c r="D826" s="162" t="s">
        <v>514</v>
      </c>
      <c r="E826" s="162" t="s">
        <v>496</v>
      </c>
      <c r="F826" s="162" t="s">
        <v>2036</v>
      </c>
      <c r="G826" s="162">
        <v>6.4774247800897296E-3</v>
      </c>
      <c r="H826" s="162">
        <v>5.0238170139033297E-3</v>
      </c>
    </row>
    <row r="827" spans="2:8" x14ac:dyDescent="0.25">
      <c r="B827" s="162" t="s">
        <v>134</v>
      </c>
      <c r="C827" s="162" t="s">
        <v>1027</v>
      </c>
      <c r="D827" s="162" t="s">
        <v>514</v>
      </c>
      <c r="E827" s="162" t="s">
        <v>2033</v>
      </c>
      <c r="F827" s="162" t="s">
        <v>2036</v>
      </c>
      <c r="G827" s="162">
        <v>0.99998386965163799</v>
      </c>
      <c r="H827" s="162">
        <v>0.99992512792906796</v>
      </c>
    </row>
    <row r="828" spans="2:8" x14ac:dyDescent="0.25">
      <c r="B828" s="162" t="s">
        <v>134</v>
      </c>
      <c r="C828" s="162" t="s">
        <v>1027</v>
      </c>
      <c r="D828" s="162" t="s">
        <v>514</v>
      </c>
      <c r="E828" s="162" t="s">
        <v>504</v>
      </c>
      <c r="F828" s="162" t="s">
        <v>2036</v>
      </c>
      <c r="G828" s="162">
        <v>1</v>
      </c>
      <c r="H828" s="162">
        <v>1</v>
      </c>
    </row>
    <row r="829" spans="2:8" x14ac:dyDescent="0.25">
      <c r="B829" s="162" t="s">
        <v>134</v>
      </c>
      <c r="C829" s="162" t="s">
        <v>1027</v>
      </c>
      <c r="D829" s="162" t="s">
        <v>514</v>
      </c>
      <c r="E829" s="162" t="s">
        <v>2034</v>
      </c>
      <c r="F829" s="162" t="s">
        <v>2036</v>
      </c>
      <c r="G829" s="162">
        <v>0.66583587067517802</v>
      </c>
      <c r="H829" s="162">
        <v>0.42678716522307403</v>
      </c>
    </row>
    <row r="830" spans="2:8" x14ac:dyDescent="0.25">
      <c r="B830" s="162" t="s">
        <v>134</v>
      </c>
      <c r="C830" s="162" t="s">
        <v>1027</v>
      </c>
      <c r="D830" s="162" t="s">
        <v>514</v>
      </c>
      <c r="E830" s="162" t="s">
        <v>1873</v>
      </c>
      <c r="F830" s="162" t="s">
        <v>2036</v>
      </c>
      <c r="G830" s="162">
        <v>0.83106508026954795</v>
      </c>
      <c r="H830" s="162">
        <v>0.872480670030226</v>
      </c>
    </row>
    <row r="831" spans="2:8" x14ac:dyDescent="0.25">
      <c r="B831" s="162" t="s">
        <v>137</v>
      </c>
      <c r="C831" s="162" t="s">
        <v>1027</v>
      </c>
      <c r="D831" s="162" t="s">
        <v>2031</v>
      </c>
      <c r="E831" s="162" t="s">
        <v>496</v>
      </c>
      <c r="F831" s="162" t="s">
        <v>2032</v>
      </c>
      <c r="G831" s="162">
        <v>8.5202159244942496E-2</v>
      </c>
      <c r="H831" s="162">
        <v>0.124993854289667</v>
      </c>
    </row>
    <row r="832" spans="2:8" x14ac:dyDescent="0.25">
      <c r="B832" s="162" t="s">
        <v>137</v>
      </c>
      <c r="C832" s="162" t="s">
        <v>1027</v>
      </c>
      <c r="D832" s="162" t="s">
        <v>2031</v>
      </c>
      <c r="E832" s="162" t="s">
        <v>2033</v>
      </c>
      <c r="F832" s="162" t="s">
        <v>2032</v>
      </c>
      <c r="G832" s="162">
        <v>0.99995850260448405</v>
      </c>
      <c r="H832" s="162">
        <v>0.99994729836613305</v>
      </c>
    </row>
    <row r="833" spans="2:8" x14ac:dyDescent="0.25">
      <c r="B833" s="162" t="s">
        <v>137</v>
      </c>
      <c r="C833" s="162" t="s">
        <v>1027</v>
      </c>
      <c r="D833" s="162" t="s">
        <v>2031</v>
      </c>
      <c r="E833" s="162" t="s">
        <v>504</v>
      </c>
      <c r="F833" s="162" t="s">
        <v>2032</v>
      </c>
      <c r="G833" s="162">
        <v>1</v>
      </c>
      <c r="H833" s="162">
        <v>1</v>
      </c>
    </row>
    <row r="834" spans="2:8" x14ac:dyDescent="0.25">
      <c r="B834" s="162" t="s">
        <v>137</v>
      </c>
      <c r="C834" s="162" t="s">
        <v>1027</v>
      </c>
      <c r="D834" s="162" t="s">
        <v>2031</v>
      </c>
      <c r="E834" s="162" t="s">
        <v>2034</v>
      </c>
      <c r="F834" s="162" t="s">
        <v>2032</v>
      </c>
      <c r="G834" s="162">
        <v>0.75721318005234795</v>
      </c>
      <c r="H834" s="162">
        <v>0.78731223856417298</v>
      </c>
    </row>
    <row r="835" spans="2:8" x14ac:dyDescent="0.25">
      <c r="B835" s="162" t="s">
        <v>137</v>
      </c>
      <c r="C835" s="162" t="s">
        <v>1027</v>
      </c>
      <c r="D835" s="162" t="s">
        <v>2031</v>
      </c>
      <c r="E835" s="162" t="s">
        <v>1873</v>
      </c>
      <c r="F835" s="162" t="s">
        <v>2032</v>
      </c>
      <c r="G835" s="162">
        <v>1</v>
      </c>
      <c r="H835" s="162">
        <v>1</v>
      </c>
    </row>
    <row r="836" spans="2:8" x14ac:dyDescent="0.25">
      <c r="B836" s="162" t="s">
        <v>137</v>
      </c>
      <c r="C836" s="162" t="s">
        <v>1027</v>
      </c>
      <c r="D836" s="162" t="s">
        <v>2031</v>
      </c>
      <c r="E836" s="162" t="s">
        <v>496</v>
      </c>
      <c r="F836" s="162" t="s">
        <v>2035</v>
      </c>
      <c r="G836" s="162">
        <v>8.5202159244942496E-2</v>
      </c>
      <c r="H836" s="162">
        <v>0.124993854289667</v>
      </c>
    </row>
    <row r="837" spans="2:8" x14ac:dyDescent="0.25">
      <c r="B837" s="162" t="s">
        <v>137</v>
      </c>
      <c r="C837" s="162" t="s">
        <v>1027</v>
      </c>
      <c r="D837" s="162" t="s">
        <v>2031</v>
      </c>
      <c r="E837" s="162" t="s">
        <v>2033</v>
      </c>
      <c r="F837" s="162" t="s">
        <v>2035</v>
      </c>
      <c r="G837" s="162">
        <v>0.99995850260448405</v>
      </c>
      <c r="H837" s="162">
        <v>0.99994729836613305</v>
      </c>
    </row>
    <row r="838" spans="2:8" x14ac:dyDescent="0.25">
      <c r="B838" s="162" t="s">
        <v>137</v>
      </c>
      <c r="C838" s="162" t="s">
        <v>1027</v>
      </c>
      <c r="D838" s="162" t="s">
        <v>2031</v>
      </c>
      <c r="E838" s="162" t="s">
        <v>504</v>
      </c>
      <c r="F838" s="162" t="s">
        <v>2035</v>
      </c>
      <c r="G838" s="162">
        <v>1</v>
      </c>
      <c r="H838" s="162">
        <v>1</v>
      </c>
    </row>
    <row r="839" spans="2:8" x14ac:dyDescent="0.25">
      <c r="B839" s="162" t="s">
        <v>137</v>
      </c>
      <c r="C839" s="162" t="s">
        <v>1027</v>
      </c>
      <c r="D839" s="162" t="s">
        <v>2031</v>
      </c>
      <c r="E839" s="162" t="s">
        <v>2034</v>
      </c>
      <c r="F839" s="162" t="s">
        <v>2035</v>
      </c>
      <c r="G839" s="162">
        <v>0.75721318005234795</v>
      </c>
      <c r="H839" s="162">
        <v>0.78731223856417298</v>
      </c>
    </row>
    <row r="840" spans="2:8" x14ac:dyDescent="0.25">
      <c r="B840" s="162" t="s">
        <v>137</v>
      </c>
      <c r="C840" s="162" t="s">
        <v>1027</v>
      </c>
      <c r="D840" s="162" t="s">
        <v>2031</v>
      </c>
      <c r="E840" s="162" t="s">
        <v>1873</v>
      </c>
      <c r="F840" s="162" t="s">
        <v>2035</v>
      </c>
      <c r="G840" s="162">
        <v>1</v>
      </c>
      <c r="H840" s="162">
        <v>1</v>
      </c>
    </row>
    <row r="841" spans="2:8" x14ac:dyDescent="0.25">
      <c r="B841" s="162" t="s">
        <v>137</v>
      </c>
      <c r="C841" s="162" t="s">
        <v>1027</v>
      </c>
      <c r="D841" s="162" t="s">
        <v>514</v>
      </c>
      <c r="E841" s="162" t="s">
        <v>496</v>
      </c>
      <c r="F841" s="162" t="s">
        <v>2036</v>
      </c>
      <c r="G841" s="162">
        <v>1.07760265106258E-2</v>
      </c>
      <c r="H841" s="162">
        <v>7.1580236850464097E-3</v>
      </c>
    </row>
    <row r="842" spans="2:8" x14ac:dyDescent="0.25">
      <c r="B842" s="162" t="s">
        <v>137</v>
      </c>
      <c r="C842" s="162" t="s">
        <v>1027</v>
      </c>
      <c r="D842" s="162" t="s">
        <v>514</v>
      </c>
      <c r="E842" s="162" t="s">
        <v>2033</v>
      </c>
      <c r="F842" s="162" t="s">
        <v>2036</v>
      </c>
      <c r="G842" s="162">
        <v>0.99999890863891405</v>
      </c>
      <c r="H842" s="162">
        <v>0.999999923593339</v>
      </c>
    </row>
    <row r="843" spans="2:8" x14ac:dyDescent="0.25">
      <c r="B843" s="162" t="s">
        <v>137</v>
      </c>
      <c r="C843" s="162" t="s">
        <v>1027</v>
      </c>
      <c r="D843" s="162" t="s">
        <v>514</v>
      </c>
      <c r="E843" s="162" t="s">
        <v>504</v>
      </c>
      <c r="F843" s="162" t="s">
        <v>2036</v>
      </c>
      <c r="G843" s="162">
        <v>1</v>
      </c>
      <c r="H843" s="162">
        <v>1</v>
      </c>
    </row>
    <row r="844" spans="2:8" x14ac:dyDescent="0.25">
      <c r="B844" s="162" t="s">
        <v>137</v>
      </c>
      <c r="C844" s="162" t="s">
        <v>1027</v>
      </c>
      <c r="D844" s="162" t="s">
        <v>514</v>
      </c>
      <c r="E844" s="162" t="s">
        <v>2034</v>
      </c>
      <c r="F844" s="162" t="s">
        <v>2036</v>
      </c>
      <c r="G844" s="162">
        <v>0.59177825581434995</v>
      </c>
      <c r="H844" s="162">
        <v>0.40344337085791498</v>
      </c>
    </row>
    <row r="845" spans="2:8" x14ac:dyDescent="0.25">
      <c r="B845" s="162" t="s">
        <v>137</v>
      </c>
      <c r="C845" s="162" t="s">
        <v>1027</v>
      </c>
      <c r="D845" s="162" t="s">
        <v>514</v>
      </c>
      <c r="E845" s="162" t="s">
        <v>1873</v>
      </c>
      <c r="F845" s="162" t="s">
        <v>2036</v>
      </c>
      <c r="G845" s="162">
        <v>0.76247928428810496</v>
      </c>
      <c r="H845" s="162">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626FA-A128-4214-A7CB-389A862628C9}">
  <dimension ref="A1"/>
  <sheetViews>
    <sheetView workbookViewId="0"/>
  </sheetViews>
  <sheetFormatPr defaultRowHeight="15" x14ac:dyDescent="0.25"/>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2578125" defaultRowHeight="15" x14ac:dyDescent="0.25"/>
  <cols>
    <col min="1" max="1" width="47.85546875" style="112" bestFit="1" customWidth="1"/>
  </cols>
  <sheetData>
    <row r="1" spans="1:3" x14ac:dyDescent="0.25">
      <c r="A1" s="109" t="s">
        <v>274</v>
      </c>
      <c r="B1" s="110"/>
    </row>
    <row r="3" spans="1:3" s="64" customFormat="1" x14ac:dyDescent="0.25">
      <c r="A3" s="22" t="s">
        <v>275</v>
      </c>
    </row>
    <row r="4" spans="1:3" x14ac:dyDescent="0.25">
      <c r="A4" t="s">
        <v>276</v>
      </c>
    </row>
    <row r="5" spans="1:3" x14ac:dyDescent="0.25">
      <c r="A5" s="29" t="s">
        <v>277</v>
      </c>
      <c r="B5" s="29">
        <v>2019</v>
      </c>
      <c r="C5" s="29">
        <v>2050</v>
      </c>
    </row>
    <row r="6" spans="1:3" x14ac:dyDescent="0.25">
      <c r="A6" t="s">
        <v>258</v>
      </c>
      <c r="B6">
        <v>40.299999999999997</v>
      </c>
      <c r="C6">
        <v>27.4</v>
      </c>
    </row>
    <row r="7" spans="1:3" x14ac:dyDescent="0.25">
      <c r="A7" t="s">
        <v>259</v>
      </c>
      <c r="B7">
        <v>99.2</v>
      </c>
      <c r="C7">
        <v>97.899999999999991</v>
      </c>
    </row>
    <row r="8" spans="1:3" x14ac:dyDescent="0.25">
      <c r="A8" t="s">
        <v>260</v>
      </c>
      <c r="B8">
        <v>3.7</v>
      </c>
      <c r="C8">
        <v>3.3</v>
      </c>
    </row>
    <row r="9" spans="1:3" x14ac:dyDescent="0.25">
      <c r="A9" t="s">
        <v>261</v>
      </c>
      <c r="B9">
        <v>100</v>
      </c>
      <c r="C9">
        <v>100</v>
      </c>
    </row>
    <row r="10" spans="1:3" x14ac:dyDescent="0.25">
      <c r="A10" t="s">
        <v>262</v>
      </c>
      <c r="B10">
        <v>65.600000000000009</v>
      </c>
      <c r="C10">
        <v>79.400000000000006</v>
      </c>
    </row>
    <row r="11" spans="1:3" x14ac:dyDescent="0.25">
      <c r="A11" t="s">
        <v>263</v>
      </c>
      <c r="B11">
        <v>37.200000000000003</v>
      </c>
      <c r="C11">
        <v>32.1</v>
      </c>
    </row>
    <row r="12" spans="1:3" x14ac:dyDescent="0.25">
      <c r="A12" t="s">
        <v>264</v>
      </c>
      <c r="B12">
        <v>99.9</v>
      </c>
      <c r="C12">
        <v>99.9</v>
      </c>
    </row>
    <row r="13" spans="1:3" x14ac:dyDescent="0.25">
      <c r="A13" t="s">
        <v>265</v>
      </c>
      <c r="B13">
        <v>7.6</v>
      </c>
      <c r="C13">
        <v>8.5</v>
      </c>
    </row>
    <row r="14" spans="1:3" x14ac:dyDescent="0.25">
      <c r="A14" t="s">
        <v>266</v>
      </c>
      <c r="B14">
        <v>100</v>
      </c>
      <c r="C14">
        <v>100</v>
      </c>
    </row>
    <row r="15" spans="1:3" x14ac:dyDescent="0.25">
      <c r="A15" t="s">
        <v>267</v>
      </c>
      <c r="B15">
        <v>100</v>
      </c>
      <c r="C15">
        <v>100</v>
      </c>
    </row>
    <row r="16" spans="1:3" x14ac:dyDescent="0.25">
      <c r="A16" t="s">
        <v>268</v>
      </c>
      <c r="B16">
        <v>37.200000000000003</v>
      </c>
      <c r="C16">
        <v>32.1</v>
      </c>
    </row>
    <row r="17" spans="1:25" x14ac:dyDescent="0.25">
      <c r="A17" t="s">
        <v>269</v>
      </c>
      <c r="B17">
        <v>99.9</v>
      </c>
      <c r="C17">
        <v>99.9</v>
      </c>
    </row>
    <row r="18" spans="1:25" x14ac:dyDescent="0.25">
      <c r="A18" t="s">
        <v>270</v>
      </c>
      <c r="B18">
        <v>7.6</v>
      </c>
      <c r="C18">
        <v>8.5</v>
      </c>
    </row>
    <row r="19" spans="1:25" x14ac:dyDescent="0.25">
      <c r="A19" t="s">
        <v>271</v>
      </c>
      <c r="B19">
        <v>100</v>
      </c>
      <c r="C19">
        <v>100</v>
      </c>
    </row>
    <row r="20" spans="1:25" x14ac:dyDescent="0.25">
      <c r="A20" t="s">
        <v>272</v>
      </c>
      <c r="B20">
        <v>100</v>
      </c>
      <c r="C20">
        <v>100</v>
      </c>
    </row>
    <row r="22" spans="1:25" s="64" customFormat="1" x14ac:dyDescent="0.25">
      <c r="A22" s="22" t="s">
        <v>278</v>
      </c>
    </row>
    <row r="23" spans="1:25" x14ac:dyDescent="0.25">
      <c r="A23" s="29"/>
      <c r="B23" s="29">
        <v>2019</v>
      </c>
      <c r="C23" s="29">
        <v>2050</v>
      </c>
    </row>
    <row r="24" spans="1:25" x14ac:dyDescent="0.25">
      <c r="A24" t="s">
        <v>279</v>
      </c>
      <c r="B24">
        <v>13</v>
      </c>
      <c r="C24">
        <v>4331.4750000000004</v>
      </c>
    </row>
    <row r="26" spans="1:25" s="64" customFormat="1" x14ac:dyDescent="0.25">
      <c r="A26" s="22" t="s">
        <v>280</v>
      </c>
    </row>
    <row r="27" spans="1:25" x14ac:dyDescent="0.25">
      <c r="A27" s="29"/>
      <c r="B27" s="397" t="s">
        <v>247</v>
      </c>
      <c r="C27" s="398"/>
      <c r="D27" s="398"/>
      <c r="E27" s="398"/>
      <c r="F27" s="398"/>
      <c r="G27" s="398"/>
      <c r="H27" s="398"/>
      <c r="I27" s="398"/>
      <c r="J27" s="397" t="s">
        <v>281</v>
      </c>
      <c r="K27" s="398"/>
      <c r="L27" s="398"/>
      <c r="M27" s="398"/>
      <c r="N27" s="398"/>
      <c r="O27" s="398"/>
      <c r="P27" s="398"/>
      <c r="Q27" s="398"/>
      <c r="R27" s="397" t="s">
        <v>249</v>
      </c>
      <c r="S27" s="398"/>
      <c r="T27" s="398"/>
      <c r="U27" s="398"/>
      <c r="V27" s="398"/>
      <c r="W27" s="398"/>
      <c r="X27" s="398"/>
      <c r="Y27" s="398"/>
    </row>
    <row r="28" spans="1:25" s="29" customFormat="1" x14ac:dyDescent="0.2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2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5546875" defaultRowHeight="15" x14ac:dyDescent="0.25"/>
  <cols>
    <col min="1" max="1" width="23.85546875" style="111" customWidth="1"/>
    <col min="2" max="2" width="66.7109375" style="111" hidden="1" customWidth="1"/>
    <col min="3" max="3" width="44.28515625" style="111" customWidth="1"/>
    <col min="4" max="4" width="93.7109375" style="111" customWidth="1"/>
    <col min="5" max="5" width="41.42578125" style="111" customWidth="1"/>
    <col min="6" max="6" width="10.85546875" style="111" customWidth="1"/>
    <col min="7" max="7" width="24.28515625" style="111" customWidth="1"/>
    <col min="8" max="8" width="37.140625" style="111" customWidth="1"/>
    <col min="9" max="12" width="10.85546875" style="111" customWidth="1"/>
    <col min="13" max="16384" width="10.85546875" style="111"/>
  </cols>
  <sheetData>
    <row r="1" spans="1:13" ht="15.95" customHeight="1" x14ac:dyDescent="0.25">
      <c r="A1" s="100" t="s">
        <v>151</v>
      </c>
      <c r="B1" s="100" t="s">
        <v>85</v>
      </c>
      <c r="C1" s="111" t="str">
        <f>About!B1</f>
        <v>Louisiana</v>
      </c>
    </row>
    <row r="2" spans="1:13" ht="15.95" customHeight="1" x14ac:dyDescent="0.25">
      <c r="H2" s="399" t="s">
        <v>152</v>
      </c>
      <c r="I2" s="400"/>
      <c r="J2" s="400"/>
      <c r="K2" s="400"/>
      <c r="L2" s="400"/>
      <c r="M2" s="400"/>
    </row>
    <row r="3" spans="1:13" x14ac:dyDescent="0.25">
      <c r="H3" s="111">
        <v>2006</v>
      </c>
      <c r="I3" s="111">
        <v>2009</v>
      </c>
      <c r="J3" s="111">
        <v>2012</v>
      </c>
      <c r="K3" s="111">
        <v>2015</v>
      </c>
      <c r="L3" s="111">
        <v>2018</v>
      </c>
      <c r="M3" s="111">
        <v>2021</v>
      </c>
    </row>
    <row r="4" spans="1:13" ht="15.95" customHeight="1" x14ac:dyDescent="0.25">
      <c r="A4" s="101" t="s">
        <v>153</v>
      </c>
      <c r="H4" s="111" t="s">
        <v>154</v>
      </c>
      <c r="I4" s="63">
        <v>0.1</v>
      </c>
      <c r="J4" s="63">
        <v>0.2</v>
      </c>
      <c r="K4" s="103">
        <v>0.115</v>
      </c>
      <c r="L4" s="63">
        <v>0.05</v>
      </c>
      <c r="M4" s="63">
        <v>0.1</v>
      </c>
    </row>
    <row r="5" spans="1:13" ht="45.95" customHeight="1" x14ac:dyDescent="0.25">
      <c r="A5" s="95" t="s">
        <v>155</v>
      </c>
      <c r="B5" s="95"/>
      <c r="C5" s="95" t="s">
        <v>156</v>
      </c>
      <c r="D5" s="90" t="s">
        <v>157</v>
      </c>
      <c r="E5" s="66" t="s">
        <v>158</v>
      </c>
    </row>
    <row r="6" spans="1:13" ht="182.1" customHeight="1" x14ac:dyDescent="0.25">
      <c r="A6" s="111" t="s">
        <v>159</v>
      </c>
      <c r="B6" s="100" t="s">
        <v>160</v>
      </c>
      <c r="C6" s="111" t="s">
        <v>161</v>
      </c>
      <c r="D6" s="126"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7" t="s">
        <v>2011</v>
      </c>
      <c r="G6" s="111" t="s">
        <v>85</v>
      </c>
      <c r="H6" s="126"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Louisiana adopted 2018 IECC codes in 2020-- according to US DOE, this will save buildings 30 percent in site energy use and 32 percent in energy costs. These savings are not included in the BAU.</v>
      </c>
    </row>
    <row r="7" spans="1:13" ht="191.1" customHeight="1" x14ac:dyDescent="0.25">
      <c r="A7" s="111" t="s">
        <v>162</v>
      </c>
      <c r="B7" s="111" t="s">
        <v>163</v>
      </c>
      <c r="C7" s="111" t="s">
        <v>164</v>
      </c>
      <c r="D7" s="97" t="s">
        <v>2334</v>
      </c>
      <c r="E7" s="94"/>
      <c r="G7" s="111" t="s">
        <v>1</v>
      </c>
      <c r="H7" s="126"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25">
      <c r="A8" s="111" t="s">
        <v>165</v>
      </c>
      <c r="C8" s="111" t="s">
        <v>166</v>
      </c>
      <c r="D8" s="93" t="s">
        <v>167</v>
      </c>
    </row>
    <row r="9" spans="1:13" ht="63.95" customHeight="1" x14ac:dyDescent="0.25">
      <c r="B9" s="100" t="s">
        <v>168</v>
      </c>
      <c r="C9" s="111" t="s">
        <v>169</v>
      </c>
      <c r="D9" s="93" t="s">
        <v>170</v>
      </c>
    </row>
    <row r="11" spans="1:13" ht="63.95" customHeight="1" x14ac:dyDescent="0.25">
      <c r="B11" s="100" t="s">
        <v>171</v>
      </c>
    </row>
    <row r="12" spans="1:13" ht="63.95" customHeight="1" x14ac:dyDescent="0.25">
      <c r="B12" s="100" t="s">
        <v>172</v>
      </c>
    </row>
    <row r="13" spans="1:13" ht="63.95" customHeight="1" x14ac:dyDescent="0.25">
      <c r="B13" s="100" t="s">
        <v>173</v>
      </c>
    </row>
    <row r="14" spans="1:13" ht="63.95" customHeight="1" x14ac:dyDescent="0.25">
      <c r="B14" s="100" t="s">
        <v>174</v>
      </c>
    </row>
    <row r="15" spans="1:13" ht="63.95" customHeight="1" x14ac:dyDescent="0.25">
      <c r="B15" s="100" t="s">
        <v>175</v>
      </c>
    </row>
    <row r="16" spans="1:13" ht="63.95" customHeight="1" x14ac:dyDescent="0.25">
      <c r="B16" s="100" t="s">
        <v>176</v>
      </c>
    </row>
    <row r="17" spans="2:2" ht="63.95" customHeight="1" x14ac:dyDescent="0.25">
      <c r="B17" s="100" t="s">
        <v>177</v>
      </c>
    </row>
    <row r="18" spans="2:2" ht="63.95" customHeight="1" x14ac:dyDescent="0.25">
      <c r="B18" s="100" t="s">
        <v>178</v>
      </c>
    </row>
    <row r="19" spans="2:2" ht="63.95" customHeight="1" x14ac:dyDescent="0.25">
      <c r="B19" s="100" t="s">
        <v>179</v>
      </c>
    </row>
    <row r="20" spans="2:2" ht="63.95" customHeight="1" x14ac:dyDescent="0.25">
      <c r="B20" s="100" t="s">
        <v>180</v>
      </c>
    </row>
    <row r="21" spans="2:2" ht="63.95" customHeight="1" x14ac:dyDescent="0.25">
      <c r="B21" s="100" t="s">
        <v>181</v>
      </c>
    </row>
    <row r="22" spans="2:2" ht="63.95" customHeight="1" x14ac:dyDescent="0.25">
      <c r="B22" s="100" t="s">
        <v>182</v>
      </c>
    </row>
    <row r="23" spans="2:2" ht="63.95" customHeight="1" x14ac:dyDescent="0.25">
      <c r="B23" s="100" t="s">
        <v>183</v>
      </c>
    </row>
    <row r="24" spans="2:2" ht="63.95" customHeight="1" x14ac:dyDescent="0.25">
      <c r="B24" s="100" t="s">
        <v>184</v>
      </c>
    </row>
    <row r="25" spans="2:2" ht="48" customHeight="1" x14ac:dyDescent="0.25">
      <c r="B25" s="100" t="s">
        <v>185</v>
      </c>
    </row>
    <row r="26" spans="2:2" ht="63.95" customHeight="1" x14ac:dyDescent="0.25">
      <c r="B26" s="100" t="s">
        <v>186</v>
      </c>
    </row>
  </sheetData>
  <mergeCells count="1">
    <mergeCell ref="H2:M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109375" defaultRowHeight="15" customHeight="1" x14ac:dyDescent="0.2"/>
  <cols>
    <col min="1" max="1" width="21.7109375" style="70" customWidth="1"/>
    <col min="2" max="2" width="9.42578125" style="70" customWidth="1"/>
    <col min="3" max="3" width="14.140625" style="70" customWidth="1"/>
    <col min="4" max="5" width="9.42578125" style="70" hidden="1" customWidth="1"/>
    <col min="6" max="7" width="9.42578125" style="70" customWidth="1"/>
    <col min="8" max="8" width="18.42578125" style="70" customWidth="1"/>
    <col min="9" max="9" width="15.140625" style="70" customWidth="1"/>
    <col min="10" max="11" width="9.42578125" style="70" customWidth="1"/>
    <col min="12" max="26" width="9.28515625" style="70" customWidth="1"/>
    <col min="27" max="30" width="12.7109375" style="70" customWidth="1"/>
    <col min="31" max="16384" width="12.7109375" style="70"/>
  </cols>
  <sheetData>
    <row r="1" spans="1:26" ht="15.75" customHeight="1" x14ac:dyDescent="0.25">
      <c r="A1" s="77" t="s">
        <v>1853</v>
      </c>
      <c r="B1" s="77" t="s">
        <v>273</v>
      </c>
      <c r="C1" s="78" t="s">
        <v>156</v>
      </c>
      <c r="D1" s="77"/>
      <c r="E1" s="77"/>
      <c r="F1" s="78" t="s">
        <v>1854</v>
      </c>
      <c r="G1" s="77"/>
      <c r="H1" s="77"/>
      <c r="I1" s="77"/>
      <c r="J1" s="77"/>
      <c r="K1" s="77"/>
      <c r="L1" s="77"/>
      <c r="M1" s="77"/>
      <c r="N1" s="77"/>
      <c r="O1" s="77"/>
      <c r="P1" s="77"/>
      <c r="Q1" s="77"/>
      <c r="R1" s="77"/>
      <c r="S1" s="77"/>
      <c r="T1" s="77"/>
      <c r="U1" s="77"/>
      <c r="V1" s="77"/>
      <c r="W1" s="77"/>
      <c r="X1" s="77"/>
      <c r="Y1" s="77"/>
      <c r="Z1" s="77"/>
    </row>
    <row r="2" spans="1:26" ht="15.75" customHeight="1" x14ac:dyDescent="0.25">
      <c r="A2" s="79" t="s">
        <v>2</v>
      </c>
      <c r="B2" s="77" t="s">
        <v>3</v>
      </c>
      <c r="C2" s="77" t="s">
        <v>1855</v>
      </c>
      <c r="D2" s="77"/>
      <c r="E2" s="77"/>
      <c r="F2" s="77">
        <v>-54.651095819949703</v>
      </c>
      <c r="G2" s="77"/>
      <c r="H2" s="77"/>
      <c r="I2" s="69"/>
      <c r="J2" s="69"/>
      <c r="K2" s="69"/>
      <c r="L2" s="77"/>
      <c r="M2" s="77"/>
      <c r="N2" s="77"/>
      <c r="O2" s="77"/>
      <c r="P2" s="77"/>
      <c r="Q2" s="77"/>
      <c r="R2" s="77"/>
      <c r="S2" s="77"/>
      <c r="T2" s="77"/>
      <c r="U2" s="77"/>
      <c r="V2" s="77"/>
      <c r="W2" s="77"/>
      <c r="X2" s="77"/>
      <c r="Y2" s="77"/>
      <c r="Z2" s="77"/>
    </row>
    <row r="3" spans="1:26" ht="15.75" customHeight="1" x14ac:dyDescent="0.25">
      <c r="A3" s="79" t="s">
        <v>4</v>
      </c>
      <c r="B3" s="77" t="s">
        <v>5</v>
      </c>
      <c r="C3" s="77" t="s">
        <v>1855</v>
      </c>
      <c r="D3" s="77"/>
      <c r="E3" s="77"/>
      <c r="F3" s="77">
        <v>-5.9427464922921054</v>
      </c>
      <c r="G3" s="77"/>
      <c r="H3" s="77"/>
      <c r="I3" s="69"/>
      <c r="J3" s="69"/>
      <c r="K3" s="69"/>
      <c r="L3" s="77"/>
      <c r="M3" s="77"/>
      <c r="N3" s="77"/>
      <c r="O3" s="77"/>
      <c r="P3" s="77"/>
      <c r="Q3" s="77"/>
      <c r="R3" s="77"/>
      <c r="S3" s="77"/>
      <c r="T3" s="77"/>
      <c r="U3" s="77"/>
      <c r="V3" s="77"/>
      <c r="W3" s="77"/>
      <c r="X3" s="77"/>
      <c r="Y3" s="77"/>
      <c r="Z3" s="77"/>
    </row>
    <row r="4" spans="1:26" ht="15.75" customHeight="1" x14ac:dyDescent="0.25">
      <c r="A4" s="79" t="s">
        <v>7</v>
      </c>
      <c r="B4" s="77" t="s">
        <v>8</v>
      </c>
      <c r="C4" s="77" t="s">
        <v>1855</v>
      </c>
      <c r="D4" s="77"/>
      <c r="E4" s="77"/>
      <c r="F4" s="77">
        <v>14.110681388807681</v>
      </c>
      <c r="G4" s="77"/>
      <c r="H4" s="77"/>
      <c r="I4" s="80" t="s">
        <v>1856</v>
      </c>
      <c r="J4" s="69" t="str">
        <f>About!B1</f>
        <v>Louisiana</v>
      </c>
      <c r="K4" s="69"/>
      <c r="L4" s="77"/>
      <c r="M4" s="77"/>
      <c r="N4" s="77"/>
      <c r="O4" s="77"/>
      <c r="P4" s="77"/>
      <c r="Q4" s="77"/>
      <c r="R4" s="77"/>
      <c r="S4" s="77"/>
      <c r="T4" s="77"/>
      <c r="U4" s="77"/>
      <c r="V4" s="77"/>
      <c r="W4" s="77"/>
      <c r="X4" s="77"/>
      <c r="Y4" s="77"/>
      <c r="Z4" s="77"/>
    </row>
    <row r="5" spans="1:26" ht="15.75" customHeight="1" x14ac:dyDescent="0.25">
      <c r="A5" s="79" t="s">
        <v>10</v>
      </c>
      <c r="B5" s="77" t="s">
        <v>11</v>
      </c>
      <c r="C5" s="77" t="s">
        <v>1855</v>
      </c>
      <c r="D5" s="77"/>
      <c r="E5" s="77"/>
      <c r="F5" s="77">
        <v>-32.560941459691399</v>
      </c>
      <c r="G5" s="77"/>
      <c r="H5" s="73" t="s">
        <v>1857</v>
      </c>
      <c r="I5" s="69" t="s">
        <v>1358</v>
      </c>
      <c r="J5" s="69">
        <f t="shared" ref="J5:J11" si="0">SUMIFS(F:F,A:A,$J$4,C:C,I5)</f>
        <v>0</v>
      </c>
      <c r="K5" s="69"/>
      <c r="L5" s="77"/>
      <c r="M5" s="77"/>
      <c r="N5" s="77"/>
      <c r="O5" s="77"/>
      <c r="P5" s="77"/>
      <c r="Q5" s="77"/>
      <c r="R5" s="77"/>
      <c r="S5" s="77"/>
      <c r="T5" s="77"/>
      <c r="U5" s="77"/>
      <c r="V5" s="77"/>
      <c r="W5" s="77"/>
      <c r="X5" s="77"/>
      <c r="Y5" s="77"/>
      <c r="Z5" s="77"/>
    </row>
    <row r="6" spans="1:26" ht="15.75" customHeight="1" x14ac:dyDescent="0.25">
      <c r="A6" s="79" t="s">
        <v>13</v>
      </c>
      <c r="B6" s="77" t="s">
        <v>14</v>
      </c>
      <c r="C6" s="77" t="s">
        <v>1855</v>
      </c>
      <c r="D6" s="77"/>
      <c r="E6" s="77"/>
      <c r="F6" s="77">
        <v>-47.127535558012717</v>
      </c>
      <c r="G6" s="77"/>
      <c r="H6" s="73" t="s">
        <v>1027</v>
      </c>
      <c r="I6" s="69" t="s">
        <v>1028</v>
      </c>
      <c r="J6" s="69">
        <f t="shared" si="0"/>
        <v>0</v>
      </c>
      <c r="K6" s="69"/>
      <c r="L6" s="77"/>
      <c r="M6" s="77"/>
      <c r="N6" s="77"/>
      <c r="O6" s="77"/>
      <c r="P6" s="77"/>
      <c r="Q6" s="77"/>
      <c r="R6" s="77"/>
      <c r="S6" s="77"/>
      <c r="T6" s="77"/>
      <c r="U6" s="77"/>
      <c r="V6" s="77"/>
      <c r="W6" s="77"/>
      <c r="X6" s="77"/>
      <c r="Y6" s="77"/>
      <c r="Z6" s="77"/>
    </row>
    <row r="7" spans="1:26" ht="15.75" customHeight="1" x14ac:dyDescent="0.25">
      <c r="A7" s="79" t="s">
        <v>16</v>
      </c>
      <c r="B7" s="77" t="s">
        <v>17</v>
      </c>
      <c r="C7" s="77" t="s">
        <v>1855</v>
      </c>
      <c r="D7" s="77"/>
      <c r="E7" s="77"/>
      <c r="F7" s="77">
        <v>-2.6907445136881849</v>
      </c>
      <c r="G7" s="77"/>
      <c r="H7" s="73" t="s">
        <v>1858</v>
      </c>
      <c r="I7" s="69" t="s">
        <v>753</v>
      </c>
      <c r="J7" s="69">
        <f t="shared" si="0"/>
        <v>0</v>
      </c>
      <c r="K7" s="69"/>
      <c r="L7" s="77"/>
      <c r="M7" s="77"/>
      <c r="N7" s="77"/>
      <c r="O7" s="77"/>
      <c r="P7" s="77"/>
      <c r="Q7" s="77"/>
      <c r="R7" s="77"/>
      <c r="S7" s="77"/>
      <c r="T7" s="77"/>
      <c r="U7" s="77"/>
      <c r="V7" s="77"/>
      <c r="W7" s="77"/>
      <c r="X7" s="77"/>
      <c r="Y7" s="77"/>
      <c r="Z7" s="77"/>
    </row>
    <row r="8" spans="1:26" ht="15.75" customHeight="1" x14ac:dyDescent="0.25">
      <c r="A8" s="79" t="s">
        <v>18</v>
      </c>
      <c r="B8" s="77" t="s">
        <v>19</v>
      </c>
      <c r="C8" s="77" t="s">
        <v>1855</v>
      </c>
      <c r="D8" s="77"/>
      <c r="E8" s="77"/>
      <c r="F8" s="77">
        <v>-1.0180997139831851</v>
      </c>
      <c r="G8" s="77"/>
      <c r="H8" s="73" t="s">
        <v>1859</v>
      </c>
      <c r="I8" s="69" t="s">
        <v>304</v>
      </c>
      <c r="J8" s="69">
        <f t="shared" si="0"/>
        <v>0</v>
      </c>
      <c r="K8" s="69"/>
      <c r="L8" s="77"/>
      <c r="M8" s="77"/>
      <c r="N8" s="77"/>
      <c r="O8" s="77"/>
      <c r="P8" s="77"/>
      <c r="Q8" s="77"/>
      <c r="R8" s="77"/>
      <c r="S8" s="77"/>
      <c r="T8" s="77"/>
      <c r="U8" s="77"/>
      <c r="V8" s="77"/>
      <c r="W8" s="77"/>
      <c r="X8" s="77"/>
      <c r="Y8" s="77"/>
      <c r="Z8" s="77"/>
    </row>
    <row r="9" spans="1:26" ht="15.75" customHeight="1" x14ac:dyDescent="0.25">
      <c r="A9" s="79" t="s">
        <v>21</v>
      </c>
      <c r="B9" s="77" t="s">
        <v>22</v>
      </c>
      <c r="C9" s="77" t="s">
        <v>1855</v>
      </c>
      <c r="D9" s="77"/>
      <c r="E9" s="77"/>
      <c r="F9" s="77">
        <v>-1.08125033703433</v>
      </c>
      <c r="G9" s="77"/>
      <c r="H9" s="73" t="s">
        <v>774</v>
      </c>
      <c r="I9" s="69" t="s">
        <v>775</v>
      </c>
      <c r="J9" s="69">
        <f t="shared" si="0"/>
        <v>7.4822620999226386</v>
      </c>
      <c r="K9" s="69"/>
      <c r="L9" s="77"/>
      <c r="M9" s="77"/>
      <c r="N9" s="77"/>
      <c r="O9" s="77"/>
      <c r="P9" s="77"/>
      <c r="Q9" s="77"/>
      <c r="R9" s="77"/>
      <c r="S9" s="77"/>
      <c r="T9" s="77"/>
      <c r="U9" s="77"/>
      <c r="V9" s="77"/>
      <c r="W9" s="77"/>
      <c r="X9" s="77"/>
      <c r="Y9" s="77"/>
      <c r="Z9" s="77"/>
    </row>
    <row r="10" spans="1:26" ht="15.75" customHeight="1" x14ac:dyDescent="0.25">
      <c r="A10" s="79" t="s">
        <v>245</v>
      </c>
      <c r="B10" s="77" t="s">
        <v>22</v>
      </c>
      <c r="C10" s="77" t="s">
        <v>1855</v>
      </c>
      <c r="D10" s="77"/>
      <c r="E10" s="77"/>
      <c r="F10" s="77">
        <v>-7.642627077964137E-2</v>
      </c>
      <c r="G10" s="77"/>
      <c r="H10" s="73" t="s">
        <v>1860</v>
      </c>
      <c r="I10" s="69" t="s">
        <v>1855</v>
      </c>
      <c r="J10" s="69">
        <f t="shared" si="0"/>
        <v>-37.349535280838843</v>
      </c>
      <c r="K10" s="69"/>
      <c r="L10" s="77"/>
      <c r="M10" s="77"/>
      <c r="N10" s="77"/>
      <c r="O10" s="77"/>
      <c r="P10" s="77"/>
      <c r="Q10" s="77"/>
      <c r="R10" s="77"/>
      <c r="S10" s="77"/>
      <c r="T10" s="77"/>
      <c r="U10" s="77"/>
      <c r="V10" s="77"/>
      <c r="W10" s="77"/>
      <c r="X10" s="77"/>
      <c r="Y10" s="77"/>
      <c r="Z10" s="77"/>
    </row>
    <row r="11" spans="1:26" ht="15.75" customHeight="1" x14ac:dyDescent="0.25">
      <c r="A11" s="79" t="s">
        <v>24</v>
      </c>
      <c r="B11" s="77" t="s">
        <v>25</v>
      </c>
      <c r="C11" s="77" t="s">
        <v>1855</v>
      </c>
      <c r="D11" s="77"/>
      <c r="E11" s="77"/>
      <c r="F11" s="77">
        <v>-28.801510842298828</v>
      </c>
      <c r="G11" s="77"/>
      <c r="H11" s="73" t="s">
        <v>1861</v>
      </c>
      <c r="I11" s="69" t="s">
        <v>1862</v>
      </c>
      <c r="J11" s="69">
        <f t="shared" si="0"/>
        <v>3.8008074147584492</v>
      </c>
      <c r="K11" s="69" t="s">
        <v>1863</v>
      </c>
      <c r="L11" s="77"/>
      <c r="M11" s="77"/>
      <c r="N11" s="77"/>
      <c r="O11" s="77"/>
      <c r="P11" s="77"/>
      <c r="Q11" s="77"/>
      <c r="R11" s="77"/>
      <c r="S11" s="77"/>
      <c r="T11" s="77"/>
      <c r="U11" s="77"/>
      <c r="V11" s="77"/>
      <c r="W11" s="77"/>
      <c r="X11" s="77"/>
      <c r="Y11" s="77"/>
      <c r="Z11" s="77"/>
    </row>
    <row r="12" spans="1:26" ht="15.75" customHeight="1" x14ac:dyDescent="0.25">
      <c r="A12" s="79" t="s">
        <v>27</v>
      </c>
      <c r="B12" s="77" t="s">
        <v>28</v>
      </c>
      <c r="C12" s="77" t="s">
        <v>1855</v>
      </c>
      <c r="D12" s="77"/>
      <c r="E12" s="77"/>
      <c r="F12" s="77">
        <v>-46.216384074634021</v>
      </c>
      <c r="G12" s="77"/>
      <c r="H12" s="73" t="s">
        <v>1864</v>
      </c>
      <c r="I12" s="69" t="s">
        <v>1865</v>
      </c>
      <c r="J12" s="69">
        <f>SUM(J5:J11)</f>
        <v>-26.066465766157755</v>
      </c>
      <c r="K12" s="69"/>
      <c r="L12" s="77"/>
      <c r="M12" s="77"/>
      <c r="N12" s="77"/>
      <c r="O12" s="77"/>
      <c r="P12" s="77"/>
      <c r="Q12" s="77"/>
      <c r="R12" s="77"/>
      <c r="S12" s="77"/>
      <c r="T12" s="77"/>
      <c r="U12" s="77"/>
      <c r="V12" s="77"/>
      <c r="W12" s="77"/>
      <c r="X12" s="77"/>
      <c r="Y12" s="77"/>
      <c r="Z12" s="77"/>
    </row>
    <row r="13" spans="1:26" ht="15.75" customHeight="1" x14ac:dyDescent="0.25">
      <c r="A13" s="79" t="s">
        <v>29</v>
      </c>
      <c r="B13" s="77" t="s">
        <v>30</v>
      </c>
      <c r="C13" s="77" t="s">
        <v>1855</v>
      </c>
      <c r="D13" s="77"/>
      <c r="E13" s="77"/>
      <c r="F13" s="77">
        <v>-0.26087033101173579</v>
      </c>
      <c r="G13" s="77"/>
      <c r="H13" s="73" t="s">
        <v>1866</v>
      </c>
      <c r="I13" s="69" t="s">
        <v>1867</v>
      </c>
      <c r="J13" s="69">
        <f>SUM(J5:J11)-J10</f>
        <v>11.283069514681088</v>
      </c>
      <c r="K13" s="69"/>
      <c r="L13" s="77"/>
      <c r="M13" s="77"/>
      <c r="N13" s="77"/>
      <c r="O13" s="77"/>
      <c r="P13" s="77"/>
      <c r="Q13" s="77"/>
      <c r="R13" s="77"/>
      <c r="S13" s="77"/>
      <c r="T13" s="77"/>
      <c r="U13" s="77"/>
      <c r="V13" s="77"/>
      <c r="W13" s="77"/>
      <c r="X13" s="77"/>
      <c r="Y13" s="77"/>
      <c r="Z13" s="77"/>
    </row>
    <row r="14" spans="1:26" ht="15.75" customHeight="1" x14ac:dyDescent="0.25">
      <c r="A14" s="79" t="s">
        <v>32</v>
      </c>
      <c r="B14" s="77" t="s">
        <v>33</v>
      </c>
      <c r="C14" s="77" t="s">
        <v>1855</v>
      </c>
      <c r="D14" s="77"/>
      <c r="E14" s="77"/>
      <c r="F14" s="77">
        <v>-6.7326554268061942</v>
      </c>
      <c r="G14" s="77"/>
      <c r="H14" s="77" t="s">
        <v>1868</v>
      </c>
      <c r="I14" s="69"/>
      <c r="J14" s="69"/>
      <c r="K14" s="69"/>
      <c r="L14" s="77"/>
      <c r="M14" s="77"/>
      <c r="N14" s="77"/>
      <c r="O14" s="77"/>
      <c r="P14" s="77"/>
      <c r="Q14" s="77"/>
      <c r="R14" s="77"/>
      <c r="S14" s="77"/>
      <c r="T14" s="77"/>
      <c r="U14" s="77"/>
      <c r="V14" s="77"/>
      <c r="W14" s="77"/>
      <c r="X14" s="77"/>
      <c r="Y14" s="77"/>
      <c r="Z14" s="77"/>
    </row>
    <row r="15" spans="1:26" ht="15.75" customHeight="1" x14ac:dyDescent="0.25">
      <c r="A15" s="79" t="s">
        <v>35</v>
      </c>
      <c r="B15" s="77" t="s">
        <v>36</v>
      </c>
      <c r="C15" s="77" t="s">
        <v>1855</v>
      </c>
      <c r="D15" s="77"/>
      <c r="E15" s="77"/>
      <c r="F15" s="77">
        <v>-27.900813631021059</v>
      </c>
      <c r="G15" s="77"/>
      <c r="H15" s="77"/>
      <c r="I15" s="69"/>
      <c r="J15" s="69"/>
      <c r="K15" s="69"/>
      <c r="L15" s="77"/>
      <c r="M15" s="77"/>
      <c r="N15" s="77"/>
      <c r="O15" s="77"/>
      <c r="P15" s="77"/>
      <c r="Q15" s="77"/>
      <c r="R15" s="77"/>
      <c r="S15" s="77"/>
      <c r="T15" s="77"/>
      <c r="U15" s="77"/>
      <c r="V15" s="77"/>
      <c r="W15" s="77"/>
      <c r="X15" s="77"/>
      <c r="Y15" s="77"/>
      <c r="Z15" s="77"/>
    </row>
    <row r="16" spans="1:26" ht="15.75" customHeight="1" x14ac:dyDescent="0.25">
      <c r="A16" s="79" t="s">
        <v>38</v>
      </c>
      <c r="B16" s="77" t="s">
        <v>39</v>
      </c>
      <c r="C16" s="77" t="s">
        <v>1855</v>
      </c>
      <c r="D16" s="77"/>
      <c r="E16" s="77"/>
      <c r="F16" s="77">
        <v>-18.781436361783499</v>
      </c>
      <c r="G16" s="77"/>
      <c r="H16" s="77"/>
      <c r="I16" s="81" t="s">
        <v>1869</v>
      </c>
      <c r="J16" s="82">
        <f>28/25</f>
        <v>1.1200000000000001</v>
      </c>
      <c r="K16" s="69"/>
      <c r="L16" s="77"/>
      <c r="M16" s="77"/>
      <c r="N16" s="77"/>
      <c r="O16" s="77"/>
      <c r="P16" s="77"/>
      <c r="Q16" s="77"/>
      <c r="R16" s="77"/>
      <c r="S16" s="77"/>
      <c r="T16" s="77"/>
      <c r="U16" s="77"/>
      <c r="V16" s="77"/>
      <c r="W16" s="77"/>
      <c r="X16" s="77"/>
      <c r="Y16" s="77"/>
      <c r="Z16" s="77"/>
    </row>
    <row r="17" spans="1:26" ht="15.75" customHeight="1" x14ac:dyDescent="0.25">
      <c r="A17" s="79" t="s">
        <v>40</v>
      </c>
      <c r="B17" s="77" t="s">
        <v>41</v>
      </c>
      <c r="C17" s="77" t="s">
        <v>1855</v>
      </c>
      <c r="D17" s="77"/>
      <c r="E17" s="77"/>
      <c r="F17" s="77">
        <v>-20.063061590964889</v>
      </c>
      <c r="G17" s="77"/>
      <c r="H17" s="77"/>
      <c r="I17" s="83" t="s">
        <v>1870</v>
      </c>
      <c r="J17" s="84">
        <f>265/298</f>
        <v>0.88926174496644295</v>
      </c>
      <c r="K17" s="69"/>
      <c r="L17" s="77"/>
      <c r="M17" s="77"/>
      <c r="N17" s="77"/>
      <c r="O17" s="77"/>
      <c r="P17" s="77"/>
      <c r="Q17" s="77"/>
      <c r="R17" s="77"/>
      <c r="S17" s="77"/>
      <c r="T17" s="77"/>
      <c r="U17" s="77"/>
      <c r="V17" s="77"/>
      <c r="W17" s="77"/>
      <c r="X17" s="77"/>
      <c r="Y17" s="77"/>
      <c r="Z17" s="77"/>
    </row>
    <row r="18" spans="1:26" ht="15.75" customHeight="1" x14ac:dyDescent="0.25">
      <c r="A18" s="79" t="s">
        <v>43</v>
      </c>
      <c r="B18" s="77" t="s">
        <v>44</v>
      </c>
      <c r="C18" s="77" t="s">
        <v>1855</v>
      </c>
      <c r="D18" s="77"/>
      <c r="E18" s="77"/>
      <c r="F18" s="77">
        <v>-16.486996944707151</v>
      </c>
      <c r="G18" s="77"/>
      <c r="H18" s="77"/>
      <c r="I18" s="69"/>
      <c r="J18" s="69"/>
      <c r="K18" s="69"/>
      <c r="L18" s="77"/>
      <c r="M18" s="77"/>
      <c r="N18" s="77"/>
      <c r="O18" s="77"/>
      <c r="P18" s="77"/>
      <c r="Q18" s="77"/>
      <c r="R18" s="77"/>
      <c r="S18" s="77"/>
      <c r="T18" s="77"/>
      <c r="U18" s="77"/>
      <c r="V18" s="77"/>
      <c r="W18" s="77"/>
      <c r="X18" s="77"/>
      <c r="Y18" s="77"/>
      <c r="Z18" s="77"/>
    </row>
    <row r="19" spans="1:26" ht="15.75" customHeight="1" x14ac:dyDescent="0.25">
      <c r="A19" s="79" t="s">
        <v>46</v>
      </c>
      <c r="B19" s="77" t="s">
        <v>47</v>
      </c>
      <c r="C19" s="77" t="s">
        <v>1855</v>
      </c>
      <c r="D19" s="77"/>
      <c r="E19" s="77"/>
      <c r="F19" s="77">
        <v>-25.111501978197001</v>
      </c>
      <c r="G19" s="77"/>
      <c r="H19" s="77"/>
      <c r="I19" s="69"/>
      <c r="J19" s="69"/>
      <c r="K19" s="69"/>
      <c r="L19" s="77"/>
      <c r="M19" s="77"/>
      <c r="N19" s="77"/>
      <c r="O19" s="77"/>
      <c r="P19" s="77"/>
      <c r="Q19" s="77"/>
      <c r="R19" s="77"/>
      <c r="S19" s="77"/>
      <c r="T19" s="77"/>
      <c r="U19" s="77"/>
      <c r="V19" s="77"/>
      <c r="W19" s="77"/>
      <c r="X19" s="77"/>
      <c r="Y19" s="77"/>
      <c r="Z19" s="77"/>
    </row>
    <row r="20" spans="1:26" ht="15.75" customHeight="1" x14ac:dyDescent="0.25">
      <c r="A20" s="79" t="s">
        <v>49</v>
      </c>
      <c r="B20" s="77" t="s">
        <v>50</v>
      </c>
      <c r="C20" s="77" t="s">
        <v>1855</v>
      </c>
      <c r="D20" s="77"/>
      <c r="E20" s="77"/>
      <c r="F20" s="77">
        <v>-37.349535280838843</v>
      </c>
      <c r="G20" s="77"/>
      <c r="H20" s="77"/>
      <c r="I20" s="69"/>
      <c r="J20" s="69"/>
      <c r="K20" s="69"/>
      <c r="L20" s="77"/>
      <c r="M20" s="77"/>
      <c r="N20" s="77"/>
      <c r="O20" s="77"/>
      <c r="P20" s="77"/>
      <c r="Q20" s="77"/>
      <c r="R20" s="77"/>
      <c r="S20" s="77"/>
      <c r="T20" s="77"/>
      <c r="U20" s="77"/>
      <c r="V20" s="77"/>
      <c r="W20" s="77"/>
      <c r="X20" s="77"/>
      <c r="Y20" s="77"/>
      <c r="Z20" s="77"/>
    </row>
    <row r="21" spans="1:26" ht="15.75" customHeight="1" x14ac:dyDescent="0.25">
      <c r="A21" s="79" t="s">
        <v>52</v>
      </c>
      <c r="B21" s="77" t="s">
        <v>53</v>
      </c>
      <c r="C21" s="77" t="s">
        <v>1855</v>
      </c>
      <c r="D21" s="77"/>
      <c r="E21" s="77"/>
      <c r="F21" s="77">
        <v>-7.3855560879097961</v>
      </c>
      <c r="G21" s="77"/>
      <c r="H21" s="77"/>
      <c r="I21" s="69"/>
      <c r="J21" s="69"/>
      <c r="K21" s="69"/>
      <c r="L21" s="77"/>
      <c r="M21" s="77"/>
      <c r="N21" s="77"/>
      <c r="O21" s="77"/>
      <c r="P21" s="77"/>
      <c r="Q21" s="77"/>
      <c r="R21" s="77"/>
      <c r="S21" s="77"/>
      <c r="T21" s="77"/>
      <c r="U21" s="77"/>
      <c r="V21" s="77"/>
      <c r="W21" s="77"/>
      <c r="X21" s="77"/>
      <c r="Y21" s="77"/>
      <c r="Z21" s="77"/>
    </row>
    <row r="22" spans="1:26" ht="15.75" customHeight="1" x14ac:dyDescent="0.25">
      <c r="A22" s="79" t="s">
        <v>54</v>
      </c>
      <c r="B22" s="77" t="s">
        <v>55</v>
      </c>
      <c r="C22" s="77" t="s">
        <v>1855</v>
      </c>
      <c r="D22" s="77"/>
      <c r="E22" s="77"/>
      <c r="F22" s="77">
        <v>-6.5303935010815559</v>
      </c>
      <c r="G22" s="77"/>
      <c r="H22" s="77"/>
      <c r="I22" s="69"/>
      <c r="J22" s="69"/>
      <c r="K22" s="69"/>
      <c r="L22" s="77"/>
      <c r="M22" s="77"/>
      <c r="N22" s="77"/>
      <c r="O22" s="77"/>
      <c r="P22" s="77"/>
      <c r="Q22" s="77"/>
      <c r="R22" s="77"/>
      <c r="S22" s="77"/>
      <c r="T22" s="77"/>
      <c r="U22" s="77"/>
      <c r="V22" s="77"/>
      <c r="W22" s="77"/>
      <c r="X22" s="77"/>
      <c r="Y22" s="77"/>
      <c r="Z22" s="77"/>
    </row>
    <row r="23" spans="1:26" ht="15.75" customHeight="1" x14ac:dyDescent="0.25">
      <c r="A23" s="79" t="s">
        <v>57</v>
      </c>
      <c r="B23" s="77" t="s">
        <v>58</v>
      </c>
      <c r="C23" s="77" t="s">
        <v>1855</v>
      </c>
      <c r="D23" s="77"/>
      <c r="E23" s="77"/>
      <c r="F23" s="77">
        <v>-8.4989830142117846</v>
      </c>
      <c r="G23" s="77"/>
      <c r="H23" s="77"/>
      <c r="I23" s="69"/>
      <c r="J23" s="69"/>
      <c r="K23" s="69"/>
      <c r="L23" s="77"/>
      <c r="M23" s="77"/>
      <c r="N23" s="77"/>
      <c r="O23" s="77"/>
      <c r="P23" s="77"/>
      <c r="Q23" s="77"/>
      <c r="R23" s="77"/>
      <c r="S23" s="77"/>
      <c r="T23" s="77"/>
      <c r="U23" s="77"/>
      <c r="V23" s="77"/>
      <c r="W23" s="77"/>
      <c r="X23" s="77"/>
      <c r="Y23" s="77"/>
      <c r="Z23" s="77"/>
    </row>
    <row r="24" spans="1:26" ht="15.75" customHeight="1" x14ac:dyDescent="0.25">
      <c r="A24" s="79" t="s">
        <v>60</v>
      </c>
      <c r="B24" s="77" t="s">
        <v>61</v>
      </c>
      <c r="C24" s="77" t="s">
        <v>1855</v>
      </c>
      <c r="D24" s="77"/>
      <c r="E24" s="77"/>
      <c r="F24" s="77">
        <v>-56.70289430803291</v>
      </c>
      <c r="G24" s="77"/>
      <c r="H24" s="77"/>
      <c r="I24" s="69"/>
      <c r="J24" s="69"/>
      <c r="K24" s="69"/>
      <c r="L24" s="77"/>
      <c r="M24" s="77"/>
      <c r="N24" s="77"/>
      <c r="O24" s="77"/>
      <c r="P24" s="77"/>
      <c r="Q24" s="77"/>
      <c r="R24" s="77"/>
      <c r="S24" s="77"/>
      <c r="T24" s="77"/>
      <c r="U24" s="77"/>
      <c r="V24" s="77"/>
      <c r="W24" s="77"/>
      <c r="X24" s="77"/>
      <c r="Y24" s="77"/>
      <c r="Z24" s="77"/>
    </row>
    <row r="25" spans="1:26" ht="15.75" customHeight="1" x14ac:dyDescent="0.25">
      <c r="A25" s="79" t="s">
        <v>63</v>
      </c>
      <c r="B25" s="77" t="s">
        <v>64</v>
      </c>
      <c r="C25" s="77" t="s">
        <v>1855</v>
      </c>
      <c r="D25" s="77"/>
      <c r="E25" s="77"/>
      <c r="F25" s="77">
        <v>-49.028525742820356</v>
      </c>
      <c r="G25" s="77"/>
      <c r="H25" s="77"/>
      <c r="I25" s="69"/>
      <c r="J25" s="69"/>
      <c r="K25" s="69"/>
      <c r="L25" s="77"/>
      <c r="M25" s="77"/>
      <c r="N25" s="77"/>
      <c r="O25" s="77"/>
      <c r="P25" s="77"/>
      <c r="Q25" s="77"/>
      <c r="R25" s="77"/>
      <c r="S25" s="77"/>
      <c r="T25" s="77"/>
      <c r="U25" s="77"/>
      <c r="V25" s="77"/>
      <c r="W25" s="77"/>
      <c r="X25" s="77"/>
      <c r="Y25" s="77"/>
      <c r="Z25" s="77"/>
    </row>
    <row r="26" spans="1:26" ht="15.75" customHeight="1" x14ac:dyDescent="0.25">
      <c r="A26" s="79" t="s">
        <v>66</v>
      </c>
      <c r="B26" s="77" t="s">
        <v>67</v>
      </c>
      <c r="C26" s="77" t="s">
        <v>1855</v>
      </c>
      <c r="D26" s="77"/>
      <c r="E26" s="77"/>
      <c r="F26" s="77">
        <v>-55.486154452498113</v>
      </c>
      <c r="G26" s="77"/>
      <c r="H26" s="77"/>
      <c r="I26" s="69"/>
      <c r="J26" s="69"/>
      <c r="K26" s="69"/>
      <c r="L26" s="77"/>
      <c r="M26" s="77"/>
      <c r="N26" s="77"/>
      <c r="O26" s="77"/>
      <c r="P26" s="77"/>
      <c r="Q26" s="77"/>
      <c r="R26" s="77"/>
      <c r="S26" s="77"/>
      <c r="T26" s="77"/>
      <c r="U26" s="77"/>
      <c r="V26" s="77"/>
      <c r="W26" s="77"/>
      <c r="X26" s="77"/>
      <c r="Y26" s="77"/>
      <c r="Z26" s="77"/>
    </row>
    <row r="27" spans="1:26" ht="15.75" customHeight="1" x14ac:dyDescent="0.25">
      <c r="A27" s="79" t="s">
        <v>69</v>
      </c>
      <c r="B27" s="77" t="s">
        <v>70</v>
      </c>
      <c r="C27" s="77" t="s">
        <v>1855</v>
      </c>
      <c r="D27" s="77"/>
      <c r="E27" s="77"/>
      <c r="F27" s="77">
        <v>-53.379403038433807</v>
      </c>
      <c r="G27" s="77"/>
      <c r="H27" s="77"/>
      <c r="I27" s="69"/>
      <c r="J27" s="69"/>
      <c r="K27" s="69"/>
      <c r="L27" s="77"/>
      <c r="M27" s="77"/>
      <c r="N27" s="77"/>
      <c r="O27" s="77"/>
      <c r="P27" s="77"/>
      <c r="Q27" s="77"/>
      <c r="R27" s="77"/>
      <c r="S27" s="77"/>
      <c r="T27" s="77"/>
      <c r="U27" s="77"/>
      <c r="V27" s="77"/>
      <c r="W27" s="77"/>
      <c r="X27" s="77"/>
      <c r="Y27" s="77"/>
      <c r="Z27" s="77"/>
    </row>
    <row r="28" spans="1:26" ht="15.75" customHeight="1" x14ac:dyDescent="0.25">
      <c r="A28" s="79" t="s">
        <v>72</v>
      </c>
      <c r="B28" s="77" t="s">
        <v>73</v>
      </c>
      <c r="C28" s="77" t="s">
        <v>1855</v>
      </c>
      <c r="D28" s="77"/>
      <c r="E28" s="77"/>
      <c r="F28" s="77">
        <v>-23.903308552550211</v>
      </c>
      <c r="G28" s="77"/>
      <c r="H28" s="77"/>
      <c r="I28" s="69"/>
      <c r="J28" s="69"/>
      <c r="K28" s="69"/>
      <c r="L28" s="77"/>
      <c r="M28" s="77"/>
      <c r="N28" s="77"/>
      <c r="O28" s="77"/>
      <c r="P28" s="77"/>
      <c r="Q28" s="77"/>
      <c r="R28" s="77"/>
      <c r="S28" s="77"/>
      <c r="T28" s="77"/>
      <c r="U28" s="77"/>
      <c r="V28" s="77"/>
      <c r="W28" s="77"/>
      <c r="X28" s="77"/>
      <c r="Y28" s="77"/>
      <c r="Z28" s="77"/>
    </row>
    <row r="29" spans="1:26" ht="15.75" customHeight="1" x14ac:dyDescent="0.25">
      <c r="A29" s="79" t="s">
        <v>74</v>
      </c>
      <c r="B29" s="77" t="s">
        <v>75</v>
      </c>
      <c r="C29" s="77" t="s">
        <v>1855</v>
      </c>
      <c r="D29" s="77"/>
      <c r="E29" s="77"/>
      <c r="F29" s="77">
        <v>-10.83442961276282</v>
      </c>
      <c r="G29" s="77"/>
      <c r="H29" s="77"/>
      <c r="I29" s="69"/>
      <c r="J29" s="69"/>
      <c r="K29" s="69"/>
      <c r="L29" s="77"/>
      <c r="M29" s="77"/>
      <c r="N29" s="77"/>
      <c r="O29" s="77"/>
      <c r="P29" s="77"/>
      <c r="Q29" s="77"/>
      <c r="R29" s="77"/>
      <c r="S29" s="77"/>
      <c r="T29" s="77"/>
      <c r="U29" s="77"/>
      <c r="V29" s="77"/>
      <c r="W29" s="77"/>
      <c r="X29" s="77"/>
      <c r="Y29" s="77"/>
      <c r="Z29" s="77"/>
    </row>
    <row r="30" spans="1:26" ht="15.75" customHeight="1" x14ac:dyDescent="0.25">
      <c r="A30" s="79" t="s">
        <v>77</v>
      </c>
      <c r="B30" s="77" t="s">
        <v>78</v>
      </c>
      <c r="C30" s="77" t="s">
        <v>1855</v>
      </c>
      <c r="D30" s="77"/>
      <c r="E30" s="77"/>
      <c r="F30" s="77">
        <v>1.2108036145684951</v>
      </c>
      <c r="G30" s="77"/>
      <c r="H30" s="77"/>
      <c r="I30" s="69"/>
      <c r="J30" s="69"/>
      <c r="K30" s="69"/>
      <c r="L30" s="77"/>
      <c r="M30" s="77"/>
      <c r="N30" s="77"/>
      <c r="O30" s="77"/>
      <c r="P30" s="77"/>
      <c r="Q30" s="77"/>
      <c r="R30" s="77"/>
      <c r="S30" s="77"/>
      <c r="T30" s="77"/>
      <c r="U30" s="77"/>
      <c r="V30" s="77"/>
      <c r="W30" s="77"/>
      <c r="X30" s="77"/>
      <c r="Y30" s="77"/>
      <c r="Z30" s="77"/>
    </row>
    <row r="31" spans="1:26" ht="15.75" customHeight="1" x14ac:dyDescent="0.25">
      <c r="A31" s="79" t="s">
        <v>80</v>
      </c>
      <c r="B31" s="77" t="s">
        <v>81</v>
      </c>
      <c r="C31" s="77" t="s">
        <v>1855</v>
      </c>
      <c r="D31" s="77"/>
      <c r="E31" s="77"/>
      <c r="F31" s="77">
        <v>-7.7674235575247339</v>
      </c>
      <c r="G31" s="77"/>
      <c r="H31" s="77"/>
      <c r="I31" s="69"/>
      <c r="J31" s="69"/>
      <c r="K31" s="69"/>
      <c r="L31" s="77"/>
      <c r="M31" s="77"/>
      <c r="N31" s="77"/>
      <c r="O31" s="77"/>
      <c r="P31" s="77"/>
      <c r="Q31" s="77"/>
      <c r="R31" s="77"/>
      <c r="S31" s="77"/>
      <c r="T31" s="77"/>
      <c r="U31" s="77"/>
      <c r="V31" s="77"/>
      <c r="W31" s="77"/>
      <c r="X31" s="77"/>
      <c r="Y31" s="77"/>
      <c r="Z31" s="77"/>
    </row>
    <row r="32" spans="1:26" ht="15.75" customHeight="1" x14ac:dyDescent="0.25">
      <c r="A32" s="79" t="s">
        <v>83</v>
      </c>
      <c r="B32" s="77" t="s">
        <v>84</v>
      </c>
      <c r="C32" s="77" t="s">
        <v>1855</v>
      </c>
      <c r="D32" s="77"/>
      <c r="E32" s="77"/>
      <c r="F32" s="77">
        <v>-5.804732152172404</v>
      </c>
      <c r="G32" s="77"/>
      <c r="H32" s="77"/>
      <c r="I32" s="69"/>
      <c r="J32" s="69"/>
      <c r="K32" s="69"/>
      <c r="L32" s="77"/>
      <c r="M32" s="77"/>
      <c r="N32" s="77"/>
      <c r="O32" s="77"/>
      <c r="P32" s="77"/>
      <c r="Q32" s="77"/>
      <c r="R32" s="77"/>
      <c r="S32" s="77"/>
      <c r="T32" s="77"/>
      <c r="U32" s="77"/>
      <c r="V32" s="77"/>
      <c r="W32" s="77"/>
      <c r="X32" s="77"/>
      <c r="Y32" s="77"/>
      <c r="Z32" s="77"/>
    </row>
    <row r="33" spans="1:26" ht="15.75" customHeight="1" x14ac:dyDescent="0.25">
      <c r="A33" s="79" t="s">
        <v>85</v>
      </c>
      <c r="B33" s="77" t="s">
        <v>86</v>
      </c>
      <c r="C33" s="77" t="s">
        <v>1855</v>
      </c>
      <c r="D33" s="77"/>
      <c r="E33" s="77"/>
      <c r="F33" s="77">
        <v>4.7124774749117764</v>
      </c>
      <c r="G33" s="77"/>
      <c r="H33" s="77"/>
      <c r="I33" s="69"/>
      <c r="J33" s="69"/>
      <c r="K33" s="69"/>
      <c r="L33" s="77"/>
      <c r="M33" s="77"/>
      <c r="N33" s="77"/>
      <c r="O33" s="77"/>
      <c r="P33" s="77"/>
      <c r="Q33" s="77"/>
      <c r="R33" s="77"/>
      <c r="S33" s="77"/>
      <c r="T33" s="77"/>
      <c r="U33" s="77"/>
      <c r="V33" s="77"/>
      <c r="W33" s="77"/>
      <c r="X33" s="77"/>
      <c r="Y33" s="77"/>
      <c r="Z33" s="77"/>
    </row>
    <row r="34" spans="1:26" ht="15.75" customHeight="1" x14ac:dyDescent="0.25">
      <c r="A34" s="79" t="s">
        <v>88</v>
      </c>
      <c r="B34" s="77" t="s">
        <v>89</v>
      </c>
      <c r="C34" s="77" t="s">
        <v>1855</v>
      </c>
      <c r="D34" s="77"/>
      <c r="E34" s="77"/>
      <c r="F34" s="77">
        <v>-35.075700183663443</v>
      </c>
      <c r="G34" s="77"/>
      <c r="H34" s="77"/>
      <c r="I34" s="69"/>
      <c r="J34" s="69"/>
      <c r="K34" s="69"/>
      <c r="L34" s="77"/>
      <c r="M34" s="77"/>
      <c r="N34" s="77"/>
      <c r="O34" s="77"/>
      <c r="P34" s="77"/>
      <c r="Q34" s="77"/>
      <c r="R34" s="77"/>
      <c r="S34" s="77"/>
      <c r="T34" s="77"/>
      <c r="U34" s="77"/>
      <c r="V34" s="77"/>
      <c r="W34" s="77"/>
      <c r="X34" s="77"/>
      <c r="Y34" s="77"/>
      <c r="Z34" s="77"/>
    </row>
    <row r="35" spans="1:26" ht="15.75" customHeight="1" x14ac:dyDescent="0.25">
      <c r="A35" s="79" t="s">
        <v>91</v>
      </c>
      <c r="B35" s="77" t="s">
        <v>92</v>
      </c>
      <c r="C35" s="77" t="s">
        <v>1855</v>
      </c>
      <c r="D35" s="77"/>
      <c r="E35" s="77"/>
      <c r="F35" s="77">
        <v>-31.78583077705435</v>
      </c>
      <c r="G35" s="77"/>
      <c r="H35" s="77"/>
      <c r="I35" s="69"/>
      <c r="J35" s="69"/>
      <c r="K35" s="69"/>
      <c r="L35" s="77"/>
      <c r="M35" s="77"/>
      <c r="N35" s="77"/>
      <c r="O35" s="77"/>
      <c r="P35" s="77"/>
      <c r="Q35" s="77"/>
      <c r="R35" s="77"/>
      <c r="S35" s="77"/>
      <c r="T35" s="77"/>
      <c r="U35" s="77"/>
      <c r="V35" s="77"/>
      <c r="W35" s="77"/>
      <c r="X35" s="77"/>
      <c r="Y35" s="77"/>
      <c r="Z35" s="77"/>
    </row>
    <row r="36" spans="1:26" ht="15.75" customHeight="1" x14ac:dyDescent="0.25">
      <c r="A36" s="79" t="s">
        <v>94</v>
      </c>
      <c r="B36" s="77" t="s">
        <v>95</v>
      </c>
      <c r="C36" s="77" t="s">
        <v>1855</v>
      </c>
      <c r="D36" s="77"/>
      <c r="E36" s="77"/>
      <c r="F36" s="77">
        <v>-3.5034355364398508</v>
      </c>
      <c r="G36" s="77"/>
      <c r="H36" s="77"/>
      <c r="I36" s="69"/>
      <c r="J36" s="69"/>
      <c r="K36" s="69"/>
      <c r="L36" s="77"/>
      <c r="M36" s="77"/>
      <c r="N36" s="77"/>
      <c r="O36" s="77"/>
      <c r="P36" s="77"/>
      <c r="Q36" s="77"/>
      <c r="R36" s="77"/>
      <c r="S36" s="77"/>
      <c r="T36" s="77"/>
      <c r="U36" s="77"/>
      <c r="V36" s="77"/>
      <c r="W36" s="77"/>
      <c r="X36" s="77"/>
      <c r="Y36" s="77"/>
      <c r="Z36" s="77"/>
    </row>
    <row r="37" spans="1:26" ht="15.75" customHeight="1" x14ac:dyDescent="0.25">
      <c r="A37" s="79" t="s">
        <v>96</v>
      </c>
      <c r="B37" s="77" t="s">
        <v>97</v>
      </c>
      <c r="C37" s="77" t="s">
        <v>1855</v>
      </c>
      <c r="D37" s="77"/>
      <c r="E37" s="77"/>
      <c r="F37" s="77">
        <v>-24.94604556045255</v>
      </c>
      <c r="G37" s="77"/>
      <c r="H37" s="77"/>
      <c r="I37" s="69"/>
      <c r="J37" s="69"/>
      <c r="K37" s="69"/>
      <c r="L37" s="77"/>
      <c r="M37" s="77"/>
      <c r="N37" s="77"/>
      <c r="O37" s="77"/>
      <c r="P37" s="77"/>
      <c r="Q37" s="77"/>
      <c r="R37" s="77"/>
      <c r="S37" s="77"/>
      <c r="T37" s="77"/>
      <c r="U37" s="77"/>
      <c r="V37" s="77"/>
      <c r="W37" s="77"/>
      <c r="X37" s="77"/>
      <c r="Y37" s="77"/>
      <c r="Z37" s="77"/>
    </row>
    <row r="38" spans="1:26" ht="15.75" customHeight="1" x14ac:dyDescent="0.25">
      <c r="A38" s="79" t="s">
        <v>99</v>
      </c>
      <c r="B38" s="77" t="s">
        <v>100</v>
      </c>
      <c r="C38" s="77" t="s">
        <v>1855</v>
      </c>
      <c r="D38" s="77"/>
      <c r="E38" s="77"/>
      <c r="F38" s="77">
        <v>-11.0495049974502</v>
      </c>
      <c r="G38" s="77"/>
      <c r="H38" s="77"/>
      <c r="I38" s="69"/>
      <c r="J38" s="69"/>
      <c r="K38" s="69"/>
      <c r="L38" s="77"/>
      <c r="M38" s="77"/>
      <c r="N38" s="77"/>
      <c r="O38" s="77"/>
      <c r="P38" s="77"/>
      <c r="Q38" s="77"/>
      <c r="R38" s="77"/>
      <c r="S38" s="77"/>
      <c r="T38" s="77"/>
      <c r="U38" s="77"/>
      <c r="V38" s="77"/>
      <c r="W38" s="77"/>
      <c r="X38" s="77"/>
      <c r="Y38" s="77"/>
      <c r="Z38" s="77"/>
    </row>
    <row r="39" spans="1:26" ht="15.75" customHeight="1" x14ac:dyDescent="0.25">
      <c r="A39" s="79" t="s">
        <v>102</v>
      </c>
      <c r="B39" s="77" t="s">
        <v>103</v>
      </c>
      <c r="C39" s="77" t="s">
        <v>1855</v>
      </c>
      <c r="D39" s="77"/>
      <c r="E39" s="77"/>
      <c r="F39" s="77">
        <v>-1.924794567354271</v>
      </c>
      <c r="G39" s="77"/>
      <c r="H39" s="77"/>
      <c r="I39" s="69"/>
      <c r="J39" s="69"/>
      <c r="K39" s="69"/>
      <c r="L39" s="77"/>
      <c r="M39" s="77"/>
      <c r="N39" s="77"/>
      <c r="O39" s="77"/>
      <c r="P39" s="77"/>
      <c r="Q39" s="77"/>
      <c r="R39" s="77"/>
      <c r="S39" s="77"/>
      <c r="T39" s="77"/>
      <c r="U39" s="77"/>
      <c r="V39" s="77"/>
      <c r="W39" s="77"/>
      <c r="X39" s="77"/>
      <c r="Y39" s="77"/>
      <c r="Z39" s="77"/>
    </row>
    <row r="40" spans="1:26" ht="15.75" customHeight="1" x14ac:dyDescent="0.25">
      <c r="A40" s="79" t="s">
        <v>105</v>
      </c>
      <c r="B40" s="77" t="s">
        <v>106</v>
      </c>
      <c r="C40" s="77" t="s">
        <v>1855</v>
      </c>
      <c r="D40" s="77"/>
      <c r="E40" s="77"/>
      <c r="F40" s="77">
        <v>-34.910378078828131</v>
      </c>
      <c r="G40" s="77"/>
      <c r="H40" s="77"/>
      <c r="I40" s="69"/>
      <c r="J40" s="69"/>
      <c r="K40" s="69"/>
      <c r="L40" s="77"/>
      <c r="M40" s="77"/>
      <c r="N40" s="77"/>
      <c r="O40" s="77"/>
      <c r="P40" s="77"/>
      <c r="Q40" s="77"/>
      <c r="R40" s="77"/>
      <c r="S40" s="77"/>
      <c r="T40" s="77"/>
      <c r="U40" s="77"/>
      <c r="V40" s="77"/>
      <c r="W40" s="77"/>
      <c r="X40" s="77"/>
      <c r="Y40" s="77"/>
      <c r="Z40" s="77"/>
    </row>
    <row r="41" spans="1:26" ht="15.75" customHeight="1" x14ac:dyDescent="0.25">
      <c r="A41" s="79" t="s">
        <v>107</v>
      </c>
      <c r="B41" s="77" t="s">
        <v>108</v>
      </c>
      <c r="C41" s="77" t="s">
        <v>1855</v>
      </c>
      <c r="D41" s="77"/>
      <c r="E41" s="77"/>
      <c r="F41" s="77">
        <v>-1.103944058140798</v>
      </c>
      <c r="G41" s="77"/>
      <c r="H41" s="77"/>
      <c r="I41" s="69"/>
      <c r="J41" s="69"/>
      <c r="K41" s="69"/>
      <c r="L41" s="77"/>
      <c r="M41" s="77"/>
      <c r="N41" s="77"/>
      <c r="O41" s="77"/>
      <c r="P41" s="77"/>
      <c r="Q41" s="77"/>
      <c r="R41" s="77"/>
      <c r="S41" s="77"/>
      <c r="T41" s="77"/>
      <c r="U41" s="77"/>
      <c r="V41" s="77"/>
      <c r="W41" s="77"/>
      <c r="X41" s="77"/>
      <c r="Y41" s="77"/>
      <c r="Z41" s="77"/>
    </row>
    <row r="42" spans="1:26" ht="15.75" customHeight="1" x14ac:dyDescent="0.25">
      <c r="A42" s="79" t="s">
        <v>110</v>
      </c>
      <c r="B42" s="77" t="s">
        <v>111</v>
      </c>
      <c r="C42" s="77" t="s">
        <v>1855</v>
      </c>
      <c r="D42" s="77"/>
      <c r="E42" s="77"/>
      <c r="F42" s="77">
        <v>-37.742136268725602</v>
      </c>
      <c r="G42" s="77"/>
      <c r="H42" s="77"/>
      <c r="I42" s="69"/>
      <c r="J42" s="69"/>
      <c r="K42" s="69"/>
      <c r="L42" s="77"/>
      <c r="M42" s="77"/>
      <c r="N42" s="77"/>
      <c r="O42" s="77"/>
      <c r="P42" s="77"/>
      <c r="Q42" s="77"/>
      <c r="R42" s="77"/>
      <c r="S42" s="77"/>
      <c r="T42" s="77"/>
      <c r="U42" s="77"/>
      <c r="V42" s="77"/>
      <c r="W42" s="77"/>
      <c r="X42" s="77"/>
      <c r="Y42" s="77"/>
      <c r="Z42" s="77"/>
    </row>
    <row r="43" spans="1:26" ht="15.75" customHeight="1" x14ac:dyDescent="0.25">
      <c r="A43" s="79" t="s">
        <v>113</v>
      </c>
      <c r="B43" s="77" t="s">
        <v>114</v>
      </c>
      <c r="C43" s="77" t="s">
        <v>1855</v>
      </c>
      <c r="D43" s="77"/>
      <c r="E43" s="77"/>
      <c r="F43" s="77">
        <v>-6.6822163373437879</v>
      </c>
      <c r="G43" s="77"/>
      <c r="H43" s="77"/>
      <c r="I43" s="69"/>
      <c r="J43" s="69"/>
      <c r="K43" s="69"/>
      <c r="L43" s="77"/>
      <c r="M43" s="77"/>
      <c r="N43" s="77"/>
      <c r="O43" s="77"/>
      <c r="P43" s="77"/>
      <c r="Q43" s="77"/>
      <c r="R43" s="77"/>
      <c r="S43" s="77"/>
      <c r="T43" s="77"/>
      <c r="U43" s="77"/>
      <c r="V43" s="77"/>
      <c r="W43" s="77"/>
      <c r="X43" s="77"/>
      <c r="Y43" s="77"/>
      <c r="Z43" s="77"/>
    </row>
    <row r="44" spans="1:26" ht="15.75" customHeight="1" x14ac:dyDescent="0.25">
      <c r="A44" s="79" t="s">
        <v>116</v>
      </c>
      <c r="B44" s="77" t="s">
        <v>117</v>
      </c>
      <c r="C44" s="77" t="s">
        <v>1855</v>
      </c>
      <c r="D44" s="77"/>
      <c r="E44" s="77"/>
      <c r="F44" s="77">
        <v>-29.68209589209372</v>
      </c>
      <c r="G44" s="77"/>
      <c r="H44" s="77"/>
      <c r="I44" s="69"/>
      <c r="J44" s="69"/>
      <c r="K44" s="69"/>
      <c r="L44" s="77"/>
      <c r="M44" s="77"/>
      <c r="N44" s="77"/>
      <c r="O44" s="77"/>
      <c r="P44" s="77"/>
      <c r="Q44" s="77"/>
      <c r="R44" s="77"/>
      <c r="S44" s="77"/>
      <c r="T44" s="77"/>
      <c r="U44" s="77"/>
      <c r="V44" s="77"/>
      <c r="W44" s="77"/>
      <c r="X44" s="77"/>
      <c r="Y44" s="77"/>
      <c r="Z44" s="77"/>
    </row>
    <row r="45" spans="1:26" ht="15.75" customHeight="1" x14ac:dyDescent="0.25">
      <c r="A45" s="79" t="s">
        <v>118</v>
      </c>
      <c r="B45" s="77" t="s">
        <v>119</v>
      </c>
      <c r="C45" s="77" t="s">
        <v>1855</v>
      </c>
      <c r="D45" s="77"/>
      <c r="E45" s="77"/>
      <c r="F45" s="77">
        <v>-36.10534957119485</v>
      </c>
      <c r="G45" s="77"/>
      <c r="H45" s="77"/>
      <c r="I45" s="69"/>
      <c r="J45" s="69"/>
      <c r="K45" s="69"/>
      <c r="L45" s="77"/>
      <c r="M45" s="77"/>
      <c r="N45" s="77"/>
      <c r="O45" s="77"/>
      <c r="P45" s="77"/>
      <c r="Q45" s="77"/>
      <c r="R45" s="77"/>
      <c r="S45" s="77"/>
      <c r="T45" s="77"/>
      <c r="U45" s="77"/>
      <c r="V45" s="77"/>
      <c r="W45" s="77"/>
      <c r="X45" s="77"/>
      <c r="Y45" s="77"/>
      <c r="Z45" s="77"/>
    </row>
    <row r="46" spans="1:26" ht="15.75" customHeight="1" x14ac:dyDescent="0.25">
      <c r="A46" s="79" t="s">
        <v>121</v>
      </c>
      <c r="B46" s="77" t="s">
        <v>122</v>
      </c>
      <c r="C46" s="77" t="s">
        <v>1855</v>
      </c>
      <c r="D46" s="77"/>
      <c r="E46" s="77"/>
      <c r="F46" s="77">
        <v>-2.84145008544307</v>
      </c>
      <c r="G46" s="77"/>
      <c r="H46" s="77"/>
      <c r="I46" s="69"/>
      <c r="J46" s="69"/>
      <c r="K46" s="69"/>
      <c r="L46" s="77"/>
      <c r="M46" s="77"/>
      <c r="N46" s="77"/>
      <c r="O46" s="77"/>
      <c r="P46" s="77"/>
      <c r="Q46" s="77"/>
      <c r="R46" s="77"/>
      <c r="S46" s="77"/>
      <c r="T46" s="77"/>
      <c r="U46" s="77"/>
      <c r="V46" s="77"/>
      <c r="W46" s="77"/>
      <c r="X46" s="77"/>
      <c r="Y46" s="77"/>
      <c r="Z46" s="77"/>
    </row>
    <row r="47" spans="1:26" ht="15.75" customHeight="1" x14ac:dyDescent="0.25">
      <c r="A47" s="79" t="s">
        <v>124</v>
      </c>
      <c r="B47" s="77" t="s">
        <v>125</v>
      </c>
      <c r="C47" s="77" t="s">
        <v>1855</v>
      </c>
      <c r="D47" s="77"/>
      <c r="E47" s="77"/>
      <c r="F47" s="77">
        <v>-3.9111105022045769</v>
      </c>
      <c r="G47" s="77"/>
      <c r="H47" s="77"/>
      <c r="I47" s="69"/>
      <c r="J47" s="69"/>
      <c r="K47" s="69"/>
      <c r="L47" s="77"/>
      <c r="M47" s="77"/>
      <c r="N47" s="77"/>
      <c r="O47" s="77"/>
      <c r="P47" s="77"/>
      <c r="Q47" s="77"/>
      <c r="R47" s="77"/>
      <c r="S47" s="77"/>
      <c r="T47" s="77"/>
      <c r="U47" s="77"/>
      <c r="V47" s="77"/>
      <c r="W47" s="77"/>
      <c r="X47" s="77"/>
      <c r="Y47" s="77"/>
      <c r="Z47" s="77"/>
    </row>
    <row r="48" spans="1:26" ht="15.75" customHeight="1" x14ac:dyDescent="0.25">
      <c r="A48" s="79" t="s">
        <v>127</v>
      </c>
      <c r="B48" s="77" t="s">
        <v>128</v>
      </c>
      <c r="C48" s="77" t="s">
        <v>1855</v>
      </c>
      <c r="D48" s="77"/>
      <c r="E48" s="77"/>
      <c r="F48" s="77">
        <v>-33.373670736872697</v>
      </c>
      <c r="G48" s="77"/>
      <c r="H48" s="77"/>
      <c r="I48" s="69"/>
      <c r="J48" s="69"/>
      <c r="K48" s="69"/>
      <c r="L48" s="77"/>
      <c r="M48" s="77"/>
      <c r="N48" s="77"/>
      <c r="O48" s="77"/>
      <c r="P48" s="77"/>
      <c r="Q48" s="77"/>
      <c r="R48" s="77"/>
      <c r="S48" s="77"/>
      <c r="T48" s="77"/>
      <c r="U48" s="77"/>
      <c r="V48" s="77"/>
      <c r="W48" s="77"/>
      <c r="X48" s="77"/>
      <c r="Y48" s="77"/>
      <c r="Z48" s="77"/>
    </row>
    <row r="49" spans="1:26" ht="15.75" customHeight="1" x14ac:dyDescent="0.25">
      <c r="A49" s="79" t="s">
        <v>130</v>
      </c>
      <c r="B49" s="77" t="s">
        <v>131</v>
      </c>
      <c r="C49" s="77" t="s">
        <v>1855</v>
      </c>
      <c r="D49" s="77"/>
      <c r="E49" s="77"/>
      <c r="F49" s="77">
        <v>-35.75729607062145</v>
      </c>
      <c r="G49" s="77"/>
      <c r="H49" s="77"/>
      <c r="I49" s="69"/>
      <c r="J49" s="69"/>
      <c r="K49" s="69"/>
      <c r="L49" s="77"/>
      <c r="M49" s="77"/>
      <c r="N49" s="77"/>
      <c r="O49" s="77"/>
      <c r="P49" s="77"/>
      <c r="Q49" s="77"/>
      <c r="R49" s="77"/>
      <c r="S49" s="77"/>
      <c r="T49" s="77"/>
      <c r="U49" s="77"/>
      <c r="V49" s="77"/>
      <c r="W49" s="77"/>
      <c r="X49" s="77"/>
      <c r="Y49" s="77"/>
      <c r="Z49" s="77"/>
    </row>
    <row r="50" spans="1:26" ht="15.75" customHeight="1" x14ac:dyDescent="0.25">
      <c r="A50" s="79" t="s">
        <v>132</v>
      </c>
      <c r="B50" s="77" t="s">
        <v>133</v>
      </c>
      <c r="C50" s="77" t="s">
        <v>1855</v>
      </c>
      <c r="D50" s="77"/>
      <c r="E50" s="77"/>
      <c r="F50" s="77">
        <v>-32.799968592237171</v>
      </c>
      <c r="G50" s="77"/>
      <c r="H50" s="77"/>
      <c r="I50" s="69"/>
      <c r="J50" s="69"/>
      <c r="K50" s="69"/>
      <c r="L50" s="77"/>
      <c r="M50" s="77"/>
      <c r="N50" s="77"/>
      <c r="O50" s="77"/>
      <c r="P50" s="77"/>
      <c r="Q50" s="77"/>
      <c r="R50" s="77"/>
      <c r="S50" s="77"/>
      <c r="T50" s="77"/>
      <c r="U50" s="77"/>
      <c r="V50" s="77"/>
      <c r="W50" s="77"/>
      <c r="X50" s="77"/>
      <c r="Y50" s="77"/>
      <c r="Z50" s="77"/>
    </row>
    <row r="51" spans="1:26" ht="15.75" customHeight="1" x14ac:dyDescent="0.25">
      <c r="A51" s="79" t="s">
        <v>1</v>
      </c>
      <c r="B51" s="77" t="s">
        <v>134</v>
      </c>
      <c r="C51" s="77" t="s">
        <v>1855</v>
      </c>
      <c r="D51" s="77"/>
      <c r="E51" s="77"/>
      <c r="F51" s="77">
        <v>-54.633842204065907</v>
      </c>
      <c r="G51" s="77"/>
      <c r="H51" s="77"/>
      <c r="I51" s="69"/>
      <c r="J51" s="69"/>
      <c r="K51" s="69"/>
      <c r="L51" s="77"/>
      <c r="M51" s="77"/>
      <c r="N51" s="77"/>
      <c r="O51" s="77"/>
      <c r="P51" s="77"/>
      <c r="Q51" s="77"/>
      <c r="R51" s="77"/>
      <c r="S51" s="77"/>
      <c r="T51" s="77"/>
      <c r="U51" s="77"/>
      <c r="V51" s="77"/>
      <c r="W51" s="77"/>
      <c r="X51" s="77"/>
      <c r="Y51" s="77"/>
      <c r="Z51" s="77"/>
    </row>
    <row r="52" spans="1:26" ht="15.75" customHeight="1" x14ac:dyDescent="0.25">
      <c r="A52" s="79" t="s">
        <v>136</v>
      </c>
      <c r="B52" s="77" t="s">
        <v>137</v>
      </c>
      <c r="C52" s="77" t="s">
        <v>1855</v>
      </c>
      <c r="D52" s="77"/>
      <c r="E52" s="77"/>
      <c r="F52" s="77">
        <v>20.200073916406961</v>
      </c>
      <c r="G52" s="77"/>
      <c r="H52" s="77"/>
      <c r="I52" s="77"/>
      <c r="J52" s="77"/>
      <c r="K52" s="77"/>
      <c r="L52" s="77"/>
      <c r="M52" s="77"/>
      <c r="N52" s="77"/>
      <c r="O52" s="77"/>
      <c r="P52" s="77"/>
      <c r="Q52" s="77"/>
      <c r="R52" s="77"/>
      <c r="S52" s="77"/>
      <c r="T52" s="77"/>
      <c r="U52" s="77"/>
      <c r="V52" s="77"/>
      <c r="W52" s="77"/>
      <c r="X52" s="77"/>
      <c r="Y52" s="77"/>
      <c r="Z52" s="77"/>
    </row>
    <row r="53" spans="1:26" ht="15.75" customHeight="1" x14ac:dyDescent="0.25">
      <c r="A53" s="79" t="s">
        <v>2</v>
      </c>
      <c r="B53" s="77" t="s">
        <v>3</v>
      </c>
      <c r="C53" s="77" t="s">
        <v>1862</v>
      </c>
      <c r="D53" s="77"/>
      <c r="E53" s="77"/>
      <c r="F53" s="77">
        <v>5.2008180013742411</v>
      </c>
      <c r="G53" s="77"/>
      <c r="H53" s="77"/>
      <c r="I53" s="77"/>
      <c r="J53" s="77"/>
      <c r="K53" s="77"/>
      <c r="L53" s="77"/>
      <c r="M53" s="77"/>
      <c r="N53" s="77"/>
      <c r="O53" s="77"/>
      <c r="P53" s="77"/>
      <c r="Q53" s="77"/>
      <c r="R53" s="77"/>
      <c r="S53" s="77"/>
      <c r="T53" s="77"/>
      <c r="U53" s="77"/>
      <c r="V53" s="77"/>
      <c r="W53" s="77"/>
      <c r="X53" s="77"/>
      <c r="Y53" s="77"/>
      <c r="Z53" s="77"/>
    </row>
    <row r="54" spans="1:26" ht="15.75" customHeight="1" x14ac:dyDescent="0.25">
      <c r="A54" s="79" t="s">
        <v>4</v>
      </c>
      <c r="B54" s="77" t="s">
        <v>5</v>
      </c>
      <c r="C54" s="77" t="s">
        <v>1862</v>
      </c>
      <c r="D54" s="77"/>
      <c r="E54" s="77"/>
      <c r="F54" s="77">
        <v>0.6328789577415137</v>
      </c>
      <c r="G54" s="77"/>
      <c r="H54" s="77"/>
      <c r="I54" s="77"/>
      <c r="J54" s="77"/>
      <c r="K54" s="77"/>
      <c r="L54" s="77"/>
      <c r="M54" s="77"/>
      <c r="N54" s="77"/>
      <c r="O54" s="77"/>
      <c r="P54" s="77"/>
      <c r="Q54" s="77"/>
      <c r="R54" s="77"/>
      <c r="S54" s="77"/>
      <c r="T54" s="77"/>
      <c r="U54" s="77"/>
      <c r="V54" s="77"/>
      <c r="W54" s="77"/>
      <c r="X54" s="77"/>
      <c r="Y54" s="77"/>
      <c r="Z54" s="77"/>
    </row>
    <row r="55" spans="1:26" ht="15.75" customHeight="1" x14ac:dyDescent="0.25">
      <c r="A55" s="79" t="s">
        <v>7</v>
      </c>
      <c r="B55" s="77" t="s">
        <v>8</v>
      </c>
      <c r="C55" s="77" t="s">
        <v>1862</v>
      </c>
      <c r="D55" s="77"/>
      <c r="E55" s="77"/>
      <c r="F55" s="77">
        <v>2.7580660261091938</v>
      </c>
      <c r="G55" s="77"/>
      <c r="H55" s="77"/>
      <c r="I55" s="77"/>
      <c r="J55" s="77"/>
      <c r="K55" s="77"/>
      <c r="L55" s="77"/>
      <c r="M55" s="77"/>
      <c r="N55" s="77"/>
      <c r="O55" s="77"/>
      <c r="P55" s="77"/>
      <c r="Q55" s="77"/>
      <c r="R55" s="77"/>
      <c r="S55" s="77"/>
      <c r="T55" s="77"/>
      <c r="U55" s="77"/>
      <c r="V55" s="77"/>
      <c r="W55" s="77"/>
      <c r="X55" s="77"/>
      <c r="Y55" s="77"/>
      <c r="Z55" s="77"/>
    </row>
    <row r="56" spans="1:26" ht="15.75" customHeight="1" x14ac:dyDescent="0.25">
      <c r="A56" s="79" t="s">
        <v>10</v>
      </c>
      <c r="B56" s="77" t="s">
        <v>11</v>
      </c>
      <c r="C56" s="77" t="s">
        <v>1862</v>
      </c>
      <c r="D56" s="77"/>
      <c r="E56" s="77"/>
      <c r="F56" s="77">
        <v>2.1091321704415291</v>
      </c>
      <c r="G56" s="77"/>
      <c r="H56" s="77"/>
      <c r="I56" s="77"/>
      <c r="J56" s="77"/>
      <c r="K56" s="77"/>
      <c r="L56" s="77"/>
      <c r="M56" s="77"/>
      <c r="N56" s="77"/>
      <c r="O56" s="77"/>
      <c r="P56" s="77"/>
      <c r="Q56" s="77"/>
      <c r="R56" s="77"/>
      <c r="S56" s="77"/>
      <c r="T56" s="77"/>
      <c r="U56" s="77"/>
      <c r="V56" s="77"/>
      <c r="W56" s="77"/>
      <c r="X56" s="77"/>
      <c r="Y56" s="77"/>
      <c r="Z56" s="77"/>
    </row>
    <row r="57" spans="1:26" ht="15.75" customHeight="1" x14ac:dyDescent="0.25">
      <c r="A57" s="79" t="s">
        <v>13</v>
      </c>
      <c r="B57" s="77" t="s">
        <v>14</v>
      </c>
      <c r="C57" s="77" t="s">
        <v>1862</v>
      </c>
      <c r="D57" s="77"/>
      <c r="E57" s="77"/>
      <c r="F57" s="77">
        <v>17.946700622194559</v>
      </c>
      <c r="G57" s="77"/>
      <c r="H57" s="77"/>
      <c r="I57" s="77"/>
      <c r="J57" s="77"/>
      <c r="K57" s="77"/>
      <c r="L57" s="77"/>
      <c r="M57" s="77"/>
      <c r="N57" s="77"/>
      <c r="O57" s="77"/>
      <c r="P57" s="77"/>
      <c r="Q57" s="77"/>
      <c r="R57" s="77"/>
      <c r="S57" s="77"/>
      <c r="T57" s="77"/>
      <c r="U57" s="77"/>
      <c r="V57" s="77"/>
      <c r="W57" s="77"/>
      <c r="X57" s="77"/>
      <c r="Y57" s="77"/>
      <c r="Z57" s="77"/>
    </row>
    <row r="58" spans="1:26" ht="15.75" customHeight="1" x14ac:dyDescent="0.25">
      <c r="A58" s="79" t="s">
        <v>16</v>
      </c>
      <c r="B58" s="77" t="s">
        <v>17</v>
      </c>
      <c r="C58" s="77" t="s">
        <v>1862</v>
      </c>
      <c r="D58" s="77"/>
      <c r="E58" s="77"/>
      <c r="F58" s="77">
        <v>2.9640601206629902</v>
      </c>
      <c r="G58" s="77"/>
      <c r="H58" s="77"/>
      <c r="I58" s="77"/>
      <c r="J58" s="77"/>
      <c r="K58" s="77"/>
      <c r="L58" s="77"/>
      <c r="M58" s="77"/>
      <c r="N58" s="77"/>
      <c r="O58" s="77"/>
      <c r="P58" s="77"/>
      <c r="Q58" s="77"/>
      <c r="R58" s="77"/>
      <c r="S58" s="77"/>
      <c r="T58" s="77"/>
      <c r="U58" s="77"/>
      <c r="V58" s="77"/>
      <c r="W58" s="77"/>
      <c r="X58" s="77"/>
      <c r="Y58" s="77"/>
      <c r="Z58" s="77"/>
    </row>
    <row r="59" spans="1:26" ht="15.75" customHeight="1" x14ac:dyDescent="0.25">
      <c r="A59" s="79" t="s">
        <v>18</v>
      </c>
      <c r="B59" s="77" t="s">
        <v>19</v>
      </c>
      <c r="C59" s="77" t="s">
        <v>1862</v>
      </c>
      <c r="D59" s="77"/>
      <c r="E59" s="77"/>
      <c r="F59" s="77">
        <v>2.5849577210723842</v>
      </c>
      <c r="G59" s="77"/>
      <c r="H59" s="77"/>
      <c r="I59" s="77"/>
      <c r="J59" s="77"/>
      <c r="K59" s="77"/>
      <c r="L59" s="77"/>
      <c r="M59" s="77"/>
      <c r="N59" s="77"/>
      <c r="O59" s="77"/>
      <c r="P59" s="77"/>
      <c r="Q59" s="77"/>
      <c r="R59" s="77"/>
      <c r="S59" s="77"/>
      <c r="T59" s="77"/>
      <c r="U59" s="77"/>
      <c r="V59" s="77"/>
      <c r="W59" s="77"/>
      <c r="X59" s="77"/>
      <c r="Y59" s="77"/>
      <c r="Z59" s="77"/>
    </row>
    <row r="60" spans="1:26" ht="15.75" customHeight="1" x14ac:dyDescent="0.25">
      <c r="A60" s="79" t="s">
        <v>21</v>
      </c>
      <c r="B60" s="77" t="s">
        <v>22</v>
      </c>
      <c r="C60" s="77" t="s">
        <v>1862</v>
      </c>
      <c r="D60" s="77"/>
      <c r="E60" s="77"/>
      <c r="F60" s="77">
        <v>0.30260757417010292</v>
      </c>
      <c r="G60" s="77"/>
      <c r="H60" s="77"/>
      <c r="I60" s="77"/>
      <c r="J60" s="77"/>
      <c r="K60" s="77"/>
      <c r="L60" s="77"/>
      <c r="M60" s="77"/>
      <c r="N60" s="77"/>
      <c r="O60" s="77"/>
      <c r="P60" s="77"/>
      <c r="Q60" s="77"/>
      <c r="R60" s="77"/>
      <c r="S60" s="77"/>
      <c r="T60" s="77"/>
      <c r="U60" s="77"/>
      <c r="V60" s="77"/>
      <c r="W60" s="77"/>
      <c r="X60" s="77"/>
      <c r="Y60" s="77"/>
      <c r="Z60" s="77"/>
    </row>
    <row r="61" spans="1:26" ht="15.75" customHeight="1" x14ac:dyDescent="0.25">
      <c r="A61" s="79" t="s">
        <v>245</v>
      </c>
      <c r="B61" s="77" t="s">
        <v>22</v>
      </c>
      <c r="C61" s="77" t="s">
        <v>1862</v>
      </c>
      <c r="D61" s="77"/>
      <c r="E61" s="77"/>
      <c r="F61" s="77">
        <v>6.7943009351264433E-2</v>
      </c>
      <c r="G61" s="77"/>
      <c r="H61" s="77"/>
      <c r="I61" s="77"/>
      <c r="J61" s="77"/>
      <c r="K61" s="77"/>
      <c r="L61" s="77"/>
      <c r="M61" s="77"/>
      <c r="N61" s="77"/>
      <c r="O61" s="77"/>
      <c r="P61" s="77"/>
      <c r="Q61" s="77"/>
      <c r="R61" s="77"/>
      <c r="S61" s="77"/>
      <c r="T61" s="77"/>
      <c r="U61" s="77"/>
      <c r="V61" s="77"/>
      <c r="W61" s="77"/>
      <c r="X61" s="77"/>
      <c r="Y61" s="77"/>
      <c r="Z61" s="77"/>
    </row>
    <row r="62" spans="1:26" ht="15.75" customHeight="1" x14ac:dyDescent="0.25">
      <c r="A62" s="79" t="s">
        <v>24</v>
      </c>
      <c r="B62" s="77" t="s">
        <v>25</v>
      </c>
      <c r="C62" s="77" t="s">
        <v>1862</v>
      </c>
      <c r="D62" s="77"/>
      <c r="E62" s="77"/>
      <c r="F62" s="77">
        <v>14.43930599487885</v>
      </c>
      <c r="G62" s="77"/>
      <c r="H62" s="77"/>
      <c r="I62" s="77"/>
      <c r="J62" s="77"/>
      <c r="K62" s="77"/>
      <c r="L62" s="77"/>
      <c r="M62" s="77"/>
      <c r="N62" s="77"/>
      <c r="O62" s="77"/>
      <c r="P62" s="77"/>
      <c r="Q62" s="77"/>
      <c r="R62" s="77"/>
      <c r="S62" s="77"/>
      <c r="T62" s="77"/>
      <c r="U62" s="77"/>
      <c r="V62" s="77"/>
      <c r="W62" s="77"/>
      <c r="X62" s="77"/>
      <c r="Y62" s="77"/>
      <c r="Z62" s="77"/>
    </row>
    <row r="63" spans="1:26" ht="15.75" customHeight="1" x14ac:dyDescent="0.25">
      <c r="A63" s="79" t="s">
        <v>27</v>
      </c>
      <c r="B63" s="77" t="s">
        <v>28</v>
      </c>
      <c r="C63" s="77" t="s">
        <v>1862</v>
      </c>
      <c r="D63" s="77"/>
      <c r="E63" s="77"/>
      <c r="F63" s="77">
        <v>6.5240301625524797</v>
      </c>
      <c r="G63" s="77"/>
      <c r="H63" s="77"/>
      <c r="I63" s="77"/>
      <c r="J63" s="77"/>
      <c r="K63" s="77"/>
      <c r="L63" s="77"/>
      <c r="M63" s="77"/>
      <c r="N63" s="77"/>
      <c r="O63" s="77"/>
      <c r="P63" s="77"/>
      <c r="Q63" s="77"/>
      <c r="R63" s="77"/>
      <c r="S63" s="77"/>
      <c r="T63" s="77"/>
      <c r="U63" s="77"/>
      <c r="V63" s="77"/>
      <c r="W63" s="77"/>
      <c r="X63" s="77"/>
      <c r="Y63" s="77"/>
      <c r="Z63" s="77"/>
    </row>
    <row r="64" spans="1:26" ht="15.75" customHeight="1" x14ac:dyDescent="0.25">
      <c r="A64" s="79" t="s">
        <v>29</v>
      </c>
      <c r="B64" s="77" t="s">
        <v>30</v>
      </c>
      <c r="C64" s="77" t="s">
        <v>1862</v>
      </c>
      <c r="D64" s="77"/>
      <c r="E64" s="77"/>
      <c r="F64" s="77">
        <v>1.4701335135613649</v>
      </c>
      <c r="G64" s="77"/>
      <c r="H64" s="77"/>
      <c r="I64" s="77"/>
      <c r="J64" s="77"/>
      <c r="K64" s="77"/>
      <c r="L64" s="77"/>
      <c r="M64" s="77"/>
      <c r="N64" s="77"/>
      <c r="O64" s="77"/>
      <c r="P64" s="77"/>
      <c r="Q64" s="77"/>
      <c r="R64" s="77"/>
      <c r="S64" s="77"/>
      <c r="T64" s="77"/>
      <c r="U64" s="77"/>
      <c r="V64" s="77"/>
      <c r="W64" s="77"/>
      <c r="X64" s="77"/>
      <c r="Y64" s="77"/>
      <c r="Z64" s="77"/>
    </row>
    <row r="65" spans="1:26" ht="15.75" customHeight="1" x14ac:dyDescent="0.25">
      <c r="A65" s="79" t="s">
        <v>32</v>
      </c>
      <c r="B65" s="77" t="s">
        <v>33</v>
      </c>
      <c r="C65" s="77" t="s">
        <v>1862</v>
      </c>
      <c r="D65" s="77"/>
      <c r="E65" s="77"/>
      <c r="F65" s="77">
        <v>0.66657946908537102</v>
      </c>
      <c r="G65" s="77"/>
      <c r="H65" s="77"/>
      <c r="I65" s="77"/>
      <c r="J65" s="77"/>
      <c r="K65" s="77"/>
      <c r="L65" s="77"/>
      <c r="M65" s="77"/>
      <c r="N65" s="77"/>
      <c r="O65" s="77"/>
      <c r="P65" s="77"/>
      <c r="Q65" s="77"/>
      <c r="R65" s="77"/>
      <c r="S65" s="77"/>
      <c r="T65" s="77"/>
      <c r="U65" s="77"/>
      <c r="V65" s="77"/>
      <c r="W65" s="77"/>
      <c r="X65" s="77"/>
      <c r="Y65" s="77"/>
      <c r="Z65" s="77"/>
    </row>
    <row r="66" spans="1:26" ht="15.75" customHeight="1" x14ac:dyDescent="0.25">
      <c r="A66" s="79" t="s">
        <v>35</v>
      </c>
      <c r="B66" s="77" t="s">
        <v>36</v>
      </c>
      <c r="C66" s="77" t="s">
        <v>1862</v>
      </c>
      <c r="D66" s="77"/>
      <c r="E66" s="77"/>
      <c r="F66" s="77">
        <v>10.130164839970609</v>
      </c>
      <c r="G66" s="77"/>
      <c r="H66" s="77"/>
      <c r="I66" s="77"/>
      <c r="J66" s="77"/>
      <c r="K66" s="77"/>
      <c r="L66" s="77"/>
      <c r="M66" s="77"/>
      <c r="N66" s="77"/>
      <c r="O66" s="77"/>
      <c r="P66" s="77"/>
      <c r="Q66" s="77"/>
      <c r="R66" s="77"/>
      <c r="S66" s="77"/>
      <c r="T66" s="77"/>
      <c r="U66" s="77"/>
      <c r="V66" s="77"/>
      <c r="W66" s="77"/>
      <c r="X66" s="77"/>
      <c r="Y66" s="77"/>
      <c r="Z66" s="77"/>
    </row>
    <row r="67" spans="1:26" ht="15.75" customHeight="1" x14ac:dyDescent="0.25">
      <c r="A67" s="79" t="s">
        <v>38</v>
      </c>
      <c r="B67" s="77" t="s">
        <v>39</v>
      </c>
      <c r="C67" s="77" t="s">
        <v>1862</v>
      </c>
      <c r="D67" s="77"/>
      <c r="E67" s="77"/>
      <c r="F67" s="77">
        <v>5.8264303160598896</v>
      </c>
      <c r="G67" s="77"/>
      <c r="H67" s="77"/>
      <c r="I67" s="77"/>
      <c r="J67" s="77"/>
      <c r="K67" s="77"/>
      <c r="L67" s="77"/>
      <c r="M67" s="77"/>
      <c r="N67" s="77"/>
      <c r="O67" s="77"/>
      <c r="P67" s="77"/>
      <c r="Q67" s="77"/>
      <c r="R67" s="77"/>
      <c r="S67" s="77"/>
      <c r="T67" s="77"/>
      <c r="U67" s="77"/>
      <c r="V67" s="77"/>
      <c r="W67" s="77"/>
      <c r="X67" s="77"/>
      <c r="Y67" s="77"/>
      <c r="Z67" s="77"/>
    </row>
    <row r="68" spans="1:26" ht="15.75" customHeight="1" x14ac:dyDescent="0.25">
      <c r="A68" s="79" t="s">
        <v>40</v>
      </c>
      <c r="B68" s="77" t="s">
        <v>41</v>
      </c>
      <c r="C68" s="77" t="s">
        <v>1862</v>
      </c>
      <c r="D68" s="77"/>
      <c r="E68" s="77"/>
      <c r="F68" s="77">
        <v>2.939352039286903</v>
      </c>
      <c r="G68" s="77"/>
      <c r="H68" s="77"/>
      <c r="I68" s="77"/>
      <c r="J68" s="77"/>
      <c r="K68" s="77"/>
      <c r="L68" s="77"/>
      <c r="M68" s="77"/>
      <c r="N68" s="77"/>
      <c r="O68" s="77"/>
      <c r="P68" s="77"/>
      <c r="Q68" s="77"/>
      <c r="R68" s="77"/>
      <c r="S68" s="77"/>
      <c r="T68" s="77"/>
      <c r="U68" s="77"/>
      <c r="V68" s="77"/>
      <c r="W68" s="77"/>
      <c r="X68" s="77"/>
      <c r="Y68" s="77"/>
      <c r="Z68" s="77"/>
    </row>
    <row r="69" spans="1:26" ht="15.75" customHeight="1" x14ac:dyDescent="0.25">
      <c r="A69" s="79" t="s">
        <v>43</v>
      </c>
      <c r="B69" s="77" t="s">
        <v>44</v>
      </c>
      <c r="C69" s="77" t="s">
        <v>1862</v>
      </c>
      <c r="D69" s="77"/>
      <c r="E69" s="77"/>
      <c r="F69" s="77">
        <v>3.0939893467968829</v>
      </c>
      <c r="G69" s="77"/>
      <c r="H69" s="77"/>
      <c r="I69" s="77"/>
      <c r="J69" s="77"/>
      <c r="K69" s="77"/>
      <c r="L69" s="77"/>
      <c r="M69" s="77"/>
      <c r="N69" s="77"/>
      <c r="O69" s="77"/>
      <c r="P69" s="77"/>
      <c r="Q69" s="77"/>
      <c r="R69" s="77"/>
      <c r="S69" s="77"/>
      <c r="T69" s="77"/>
      <c r="U69" s="77"/>
      <c r="V69" s="77"/>
      <c r="W69" s="77"/>
      <c r="X69" s="77"/>
      <c r="Y69" s="77"/>
      <c r="Z69" s="77"/>
    </row>
    <row r="70" spans="1:26" ht="15.75" customHeight="1" x14ac:dyDescent="0.25">
      <c r="A70" s="79" t="s">
        <v>46</v>
      </c>
      <c r="B70" s="77" t="s">
        <v>47</v>
      </c>
      <c r="C70" s="77" t="s">
        <v>1862</v>
      </c>
      <c r="D70" s="77"/>
      <c r="E70" s="77"/>
      <c r="F70" s="77">
        <v>4.8395685471114378</v>
      </c>
      <c r="G70" s="77"/>
      <c r="H70" s="77"/>
      <c r="I70" s="77"/>
      <c r="J70" s="77"/>
      <c r="K70" s="77"/>
      <c r="L70" s="77"/>
      <c r="M70" s="77"/>
      <c r="N70" s="77"/>
      <c r="O70" s="77"/>
      <c r="P70" s="77"/>
      <c r="Q70" s="77"/>
      <c r="R70" s="77"/>
      <c r="S70" s="77"/>
      <c r="T70" s="77"/>
      <c r="U70" s="77"/>
      <c r="V70" s="77"/>
      <c r="W70" s="77"/>
      <c r="X70" s="77"/>
      <c r="Y70" s="77"/>
      <c r="Z70" s="77"/>
    </row>
    <row r="71" spans="1:26" ht="15.75" customHeight="1" x14ac:dyDescent="0.25">
      <c r="A71" s="79" t="s">
        <v>49</v>
      </c>
      <c r="B71" s="77" t="s">
        <v>50</v>
      </c>
      <c r="C71" s="77" t="s">
        <v>1862</v>
      </c>
      <c r="D71" s="77"/>
      <c r="E71" s="77"/>
      <c r="F71" s="77">
        <v>3.8008074147584492</v>
      </c>
      <c r="G71" s="77"/>
      <c r="H71" s="77"/>
      <c r="I71" s="77"/>
      <c r="J71" s="77"/>
      <c r="K71" s="77"/>
      <c r="L71" s="77"/>
      <c r="M71" s="77"/>
      <c r="N71" s="77"/>
      <c r="O71" s="77"/>
      <c r="P71" s="77"/>
      <c r="Q71" s="77"/>
      <c r="R71" s="77"/>
      <c r="S71" s="77"/>
      <c r="T71" s="77"/>
      <c r="U71" s="77"/>
      <c r="V71" s="77"/>
      <c r="W71" s="77"/>
      <c r="X71" s="77"/>
      <c r="Y71" s="77"/>
      <c r="Z71" s="77"/>
    </row>
    <row r="72" spans="1:26" ht="15.75" customHeight="1" x14ac:dyDescent="0.25">
      <c r="A72" s="79" t="s">
        <v>52</v>
      </c>
      <c r="B72" s="77" t="s">
        <v>53</v>
      </c>
      <c r="C72" s="77" t="s">
        <v>1862</v>
      </c>
      <c r="D72" s="77"/>
      <c r="E72" s="77"/>
      <c r="F72" s="77">
        <v>0.60554749065435198</v>
      </c>
      <c r="G72" s="77"/>
      <c r="H72" s="77"/>
      <c r="I72" s="77"/>
      <c r="J72" s="77"/>
      <c r="K72" s="77"/>
      <c r="L72" s="77"/>
      <c r="M72" s="77"/>
      <c r="N72" s="77"/>
      <c r="O72" s="77"/>
      <c r="P72" s="77"/>
      <c r="Q72" s="77"/>
      <c r="R72" s="77"/>
      <c r="S72" s="77"/>
      <c r="T72" s="77"/>
      <c r="U72" s="77"/>
      <c r="V72" s="77"/>
      <c r="W72" s="77"/>
      <c r="X72" s="77"/>
      <c r="Y72" s="77"/>
      <c r="Z72" s="77"/>
    </row>
    <row r="73" spans="1:26" ht="15.75" customHeight="1" x14ac:dyDescent="0.25">
      <c r="A73" s="79" t="s">
        <v>54</v>
      </c>
      <c r="B73" s="77" t="s">
        <v>55</v>
      </c>
      <c r="C73" s="77" t="s">
        <v>1862</v>
      </c>
      <c r="D73" s="77"/>
      <c r="E73" s="77"/>
      <c r="F73" s="77">
        <v>5.2152830624009434</v>
      </c>
      <c r="G73" s="77"/>
      <c r="H73" s="77"/>
      <c r="I73" s="77"/>
      <c r="J73" s="77"/>
      <c r="K73" s="77"/>
      <c r="L73" s="77"/>
      <c r="M73" s="77"/>
      <c r="N73" s="77"/>
      <c r="O73" s="77"/>
      <c r="P73" s="77"/>
      <c r="Q73" s="77"/>
      <c r="R73" s="77"/>
      <c r="S73" s="77"/>
      <c r="T73" s="77"/>
      <c r="U73" s="77"/>
      <c r="V73" s="77"/>
      <c r="W73" s="77"/>
      <c r="X73" s="77"/>
      <c r="Y73" s="77"/>
      <c r="Z73" s="77"/>
    </row>
    <row r="74" spans="1:26" ht="15.75" customHeight="1" x14ac:dyDescent="0.25">
      <c r="A74" s="79" t="s">
        <v>57</v>
      </c>
      <c r="B74" s="77" t="s">
        <v>58</v>
      </c>
      <c r="C74" s="77" t="s">
        <v>1862</v>
      </c>
      <c r="D74" s="77"/>
      <c r="E74" s="77"/>
      <c r="F74" s="77">
        <v>4.0453988612728908</v>
      </c>
      <c r="G74" s="77"/>
      <c r="H74" s="77"/>
      <c r="I74" s="77"/>
      <c r="J74" s="77"/>
      <c r="K74" s="77"/>
      <c r="L74" s="77"/>
      <c r="M74" s="77"/>
      <c r="N74" s="77"/>
      <c r="O74" s="77"/>
      <c r="P74" s="77"/>
      <c r="Q74" s="77"/>
      <c r="R74" s="77"/>
      <c r="S74" s="77"/>
      <c r="T74" s="77"/>
      <c r="U74" s="77"/>
      <c r="V74" s="77"/>
      <c r="W74" s="77"/>
      <c r="X74" s="77"/>
      <c r="Y74" s="77"/>
      <c r="Z74" s="77"/>
    </row>
    <row r="75" spans="1:26" ht="15.75" customHeight="1" x14ac:dyDescent="0.25">
      <c r="A75" s="79" t="s">
        <v>60</v>
      </c>
      <c r="B75" s="77" t="s">
        <v>61</v>
      </c>
      <c r="C75" s="77" t="s">
        <v>1862</v>
      </c>
      <c r="D75" s="77"/>
      <c r="E75" s="77"/>
      <c r="F75" s="77">
        <v>9.3754617640042408</v>
      </c>
      <c r="G75" s="77"/>
      <c r="H75" s="77"/>
      <c r="I75" s="77"/>
      <c r="J75" s="77"/>
      <c r="K75" s="77"/>
      <c r="L75" s="77"/>
      <c r="M75" s="77"/>
      <c r="N75" s="77"/>
      <c r="O75" s="77"/>
      <c r="P75" s="77"/>
      <c r="Q75" s="77"/>
      <c r="R75" s="77"/>
      <c r="S75" s="77"/>
      <c r="T75" s="77"/>
      <c r="U75" s="77"/>
      <c r="V75" s="77"/>
      <c r="W75" s="77"/>
      <c r="X75" s="77"/>
      <c r="Y75" s="77"/>
      <c r="Z75" s="77"/>
    </row>
    <row r="76" spans="1:26" ht="15.75" customHeight="1" x14ac:dyDescent="0.25">
      <c r="A76" s="79" t="s">
        <v>63</v>
      </c>
      <c r="B76" s="77" t="s">
        <v>64</v>
      </c>
      <c r="C76" s="77" t="s">
        <v>1862</v>
      </c>
      <c r="D76" s="77"/>
      <c r="E76" s="77"/>
      <c r="F76" s="77">
        <v>2.3464141456829308</v>
      </c>
      <c r="G76" s="77"/>
      <c r="H76" s="77"/>
      <c r="I76" s="77"/>
      <c r="J76" s="77"/>
      <c r="K76" s="77"/>
      <c r="L76" s="77"/>
      <c r="M76" s="77"/>
      <c r="N76" s="77"/>
      <c r="O76" s="77"/>
      <c r="P76" s="77"/>
      <c r="Q76" s="77"/>
      <c r="R76" s="77"/>
      <c r="S76" s="77"/>
      <c r="T76" s="77"/>
      <c r="U76" s="77"/>
      <c r="V76" s="77"/>
      <c r="W76" s="77"/>
      <c r="X76" s="77"/>
      <c r="Y76" s="77"/>
      <c r="Z76" s="77"/>
    </row>
    <row r="77" spans="1:26" ht="15.75" customHeight="1" x14ac:dyDescent="0.25">
      <c r="A77" s="79" t="s">
        <v>66</v>
      </c>
      <c r="B77" s="77" t="s">
        <v>67</v>
      </c>
      <c r="C77" s="77" t="s">
        <v>1862</v>
      </c>
      <c r="D77" s="77"/>
      <c r="E77" s="77"/>
      <c r="F77" s="77">
        <v>2.6841045544812618</v>
      </c>
      <c r="G77" s="77"/>
      <c r="H77" s="77"/>
      <c r="I77" s="77"/>
      <c r="J77" s="77"/>
      <c r="K77" s="77"/>
      <c r="L77" s="77"/>
      <c r="M77" s="77"/>
      <c r="N77" s="77"/>
      <c r="O77" s="77"/>
      <c r="P77" s="77"/>
      <c r="Q77" s="77"/>
      <c r="R77" s="77"/>
      <c r="S77" s="77"/>
      <c r="T77" s="77"/>
      <c r="U77" s="77"/>
      <c r="V77" s="77"/>
      <c r="W77" s="77"/>
      <c r="X77" s="77"/>
      <c r="Y77" s="77"/>
      <c r="Z77" s="77"/>
    </row>
    <row r="78" spans="1:26" ht="15.75" customHeight="1" x14ac:dyDescent="0.25">
      <c r="A78" s="79" t="s">
        <v>69</v>
      </c>
      <c r="B78" s="77" t="s">
        <v>70</v>
      </c>
      <c r="C78" s="77" t="s">
        <v>1862</v>
      </c>
      <c r="D78" s="77"/>
      <c r="E78" s="77"/>
      <c r="F78" s="77">
        <v>6.3000654739569519</v>
      </c>
      <c r="G78" s="77"/>
      <c r="H78" s="77"/>
      <c r="I78" s="77"/>
      <c r="J78" s="77"/>
      <c r="K78" s="77"/>
      <c r="L78" s="77"/>
      <c r="M78" s="77"/>
      <c r="N78" s="77"/>
      <c r="O78" s="77"/>
      <c r="P78" s="77"/>
      <c r="Q78" s="77"/>
      <c r="R78" s="77"/>
      <c r="S78" s="77"/>
      <c r="T78" s="77"/>
      <c r="U78" s="77"/>
      <c r="V78" s="77"/>
      <c r="W78" s="77"/>
      <c r="X78" s="77"/>
      <c r="Y78" s="77"/>
      <c r="Z78" s="77"/>
    </row>
    <row r="79" spans="1:26" ht="15.75" customHeight="1" x14ac:dyDescent="0.25">
      <c r="A79" s="79" t="s">
        <v>72</v>
      </c>
      <c r="B79" s="77" t="s">
        <v>73</v>
      </c>
      <c r="C79" s="77" t="s">
        <v>1862</v>
      </c>
      <c r="D79" s="77"/>
      <c r="E79" s="77"/>
      <c r="F79" s="77">
        <v>0.60666007392788868</v>
      </c>
      <c r="G79" s="77"/>
      <c r="H79" s="77"/>
      <c r="I79" s="77"/>
      <c r="J79" s="77"/>
      <c r="K79" s="77"/>
      <c r="L79" s="77"/>
      <c r="M79" s="77"/>
      <c r="N79" s="77"/>
      <c r="O79" s="77"/>
      <c r="P79" s="77"/>
      <c r="Q79" s="77"/>
      <c r="R79" s="77"/>
      <c r="S79" s="77"/>
      <c r="T79" s="77"/>
      <c r="U79" s="77"/>
      <c r="V79" s="77"/>
      <c r="W79" s="77"/>
      <c r="X79" s="77"/>
      <c r="Y79" s="77"/>
      <c r="Z79" s="77"/>
    </row>
    <row r="80" spans="1:26" ht="15.75" customHeight="1" x14ac:dyDescent="0.25">
      <c r="A80" s="79" t="s">
        <v>74</v>
      </c>
      <c r="B80" s="77" t="s">
        <v>75</v>
      </c>
      <c r="C80" s="77" t="s">
        <v>1862</v>
      </c>
      <c r="D80" s="77"/>
      <c r="E80" s="77"/>
      <c r="F80" s="77">
        <v>1.6227547817201029</v>
      </c>
      <c r="G80" s="77"/>
      <c r="H80" s="77"/>
      <c r="I80" s="77"/>
      <c r="J80" s="77"/>
      <c r="K80" s="77"/>
      <c r="L80" s="77"/>
      <c r="M80" s="77"/>
      <c r="N80" s="77"/>
      <c r="O80" s="77"/>
      <c r="P80" s="77"/>
      <c r="Q80" s="77"/>
      <c r="R80" s="77"/>
      <c r="S80" s="77"/>
      <c r="T80" s="77"/>
      <c r="U80" s="77"/>
      <c r="V80" s="77"/>
      <c r="W80" s="77"/>
      <c r="X80" s="77"/>
      <c r="Y80" s="77"/>
      <c r="Z80" s="77"/>
    </row>
    <row r="81" spans="1:26" ht="15.75" customHeight="1" x14ac:dyDescent="0.25">
      <c r="A81" s="79" t="s">
        <v>77</v>
      </c>
      <c r="B81" s="77" t="s">
        <v>78</v>
      </c>
      <c r="C81" s="77" t="s">
        <v>1862</v>
      </c>
      <c r="D81" s="77"/>
      <c r="E81" s="77"/>
      <c r="F81" s="77">
        <v>1.819880726473349</v>
      </c>
      <c r="G81" s="77"/>
      <c r="H81" s="77"/>
      <c r="I81" s="77"/>
      <c r="J81" s="77"/>
      <c r="K81" s="77"/>
      <c r="L81" s="77"/>
      <c r="M81" s="77"/>
      <c r="N81" s="77"/>
      <c r="O81" s="77"/>
      <c r="P81" s="77"/>
      <c r="Q81" s="77"/>
      <c r="R81" s="77"/>
      <c r="S81" s="77"/>
      <c r="T81" s="77"/>
      <c r="U81" s="77"/>
      <c r="V81" s="77"/>
      <c r="W81" s="77"/>
      <c r="X81" s="77"/>
      <c r="Y81" s="77"/>
      <c r="Z81" s="77"/>
    </row>
    <row r="82" spans="1:26" ht="15.75" customHeight="1" x14ac:dyDescent="0.25">
      <c r="A82" s="79" t="s">
        <v>80</v>
      </c>
      <c r="B82" s="77" t="s">
        <v>81</v>
      </c>
      <c r="C82" s="77" t="s">
        <v>1862</v>
      </c>
      <c r="D82" s="77"/>
      <c r="E82" s="77"/>
      <c r="F82" s="77">
        <v>0.47721577053519182</v>
      </c>
      <c r="G82" s="77"/>
      <c r="H82" s="77"/>
      <c r="I82" s="77"/>
      <c r="J82" s="77"/>
      <c r="K82" s="77"/>
      <c r="L82" s="77"/>
      <c r="M82" s="77"/>
      <c r="N82" s="77"/>
      <c r="O82" s="77"/>
      <c r="P82" s="77"/>
      <c r="Q82" s="77"/>
      <c r="R82" s="77"/>
      <c r="S82" s="77"/>
      <c r="T82" s="77"/>
      <c r="U82" s="77"/>
      <c r="V82" s="77"/>
      <c r="W82" s="77"/>
      <c r="X82" s="77"/>
      <c r="Y82" s="77"/>
      <c r="Z82" s="77"/>
    </row>
    <row r="83" spans="1:26" ht="15.75" customHeight="1" x14ac:dyDescent="0.25">
      <c r="A83" s="79" t="s">
        <v>83</v>
      </c>
      <c r="B83" s="77" t="s">
        <v>84</v>
      </c>
      <c r="C83" s="77" t="s">
        <v>1862</v>
      </c>
      <c r="D83" s="77"/>
      <c r="E83" s="77"/>
      <c r="F83" s="77">
        <v>4.607864068231283</v>
      </c>
      <c r="G83" s="77"/>
      <c r="H83" s="77"/>
      <c r="I83" s="77"/>
      <c r="J83" s="77"/>
      <c r="K83" s="77"/>
      <c r="L83" s="77"/>
      <c r="M83" s="77"/>
      <c r="N83" s="77"/>
      <c r="O83" s="77"/>
      <c r="P83" s="77"/>
      <c r="Q83" s="77"/>
      <c r="R83" s="77"/>
      <c r="S83" s="77"/>
      <c r="T83" s="77"/>
      <c r="U83" s="77"/>
      <c r="V83" s="77"/>
      <c r="W83" s="77"/>
      <c r="X83" s="77"/>
      <c r="Y83" s="77"/>
      <c r="Z83" s="77"/>
    </row>
    <row r="84" spans="1:26" ht="15.75" customHeight="1" x14ac:dyDescent="0.25">
      <c r="A84" s="79" t="s">
        <v>85</v>
      </c>
      <c r="B84" s="77" t="s">
        <v>86</v>
      </c>
      <c r="C84" s="77" t="s">
        <v>1862</v>
      </c>
      <c r="D84" s="77"/>
      <c r="E84" s="77"/>
      <c r="F84" s="77">
        <v>1.5819243221093799</v>
      </c>
      <c r="G84" s="77"/>
      <c r="H84" s="77"/>
      <c r="I84" s="77"/>
      <c r="J84" s="77"/>
      <c r="K84" s="77"/>
      <c r="L84" s="77"/>
      <c r="M84" s="77"/>
      <c r="N84" s="77"/>
      <c r="O84" s="77"/>
      <c r="P84" s="77"/>
      <c r="Q84" s="77"/>
      <c r="R84" s="77"/>
      <c r="S84" s="77"/>
      <c r="T84" s="77"/>
      <c r="U84" s="77"/>
      <c r="V84" s="77"/>
      <c r="W84" s="77"/>
      <c r="X84" s="77"/>
      <c r="Y84" s="77"/>
      <c r="Z84" s="77"/>
    </row>
    <row r="85" spans="1:26" ht="15.75" customHeight="1" x14ac:dyDescent="0.25">
      <c r="A85" s="79" t="s">
        <v>88</v>
      </c>
      <c r="B85" s="77" t="s">
        <v>89</v>
      </c>
      <c r="C85" s="77" t="s">
        <v>1862</v>
      </c>
      <c r="D85" s="77"/>
      <c r="E85" s="77"/>
      <c r="F85" s="77">
        <v>20.085159730983829</v>
      </c>
      <c r="G85" s="77"/>
      <c r="H85" s="77"/>
      <c r="I85" s="77"/>
      <c r="J85" s="77"/>
      <c r="K85" s="77"/>
      <c r="L85" s="77"/>
      <c r="M85" s="77"/>
      <c r="N85" s="77"/>
      <c r="O85" s="77"/>
      <c r="P85" s="77"/>
      <c r="Q85" s="77"/>
      <c r="R85" s="77"/>
      <c r="S85" s="77"/>
      <c r="T85" s="77"/>
      <c r="U85" s="77"/>
      <c r="V85" s="77"/>
      <c r="W85" s="77"/>
      <c r="X85" s="77"/>
      <c r="Y85" s="77"/>
      <c r="Z85" s="77"/>
    </row>
    <row r="86" spans="1:26" ht="15.75" customHeight="1" x14ac:dyDescent="0.25">
      <c r="A86" s="79" t="s">
        <v>91</v>
      </c>
      <c r="B86" s="77" t="s">
        <v>92</v>
      </c>
      <c r="C86" s="77" t="s">
        <v>1862</v>
      </c>
      <c r="D86" s="77"/>
      <c r="E86" s="77"/>
      <c r="F86" s="77">
        <v>7.1722213404621709</v>
      </c>
      <c r="G86" s="77"/>
      <c r="H86" s="77"/>
      <c r="I86" s="77"/>
      <c r="J86" s="77"/>
      <c r="K86" s="77"/>
      <c r="L86" s="77"/>
      <c r="M86" s="77"/>
      <c r="N86" s="77"/>
      <c r="O86" s="77"/>
      <c r="P86" s="77"/>
      <c r="Q86" s="77"/>
      <c r="R86" s="77"/>
      <c r="S86" s="77"/>
      <c r="T86" s="77"/>
      <c r="U86" s="77"/>
      <c r="V86" s="77"/>
      <c r="W86" s="77"/>
      <c r="X86" s="77"/>
      <c r="Y86" s="77"/>
      <c r="Z86" s="77"/>
    </row>
    <row r="87" spans="1:26" ht="15.75" customHeight="1" x14ac:dyDescent="0.25">
      <c r="A87" s="79" t="s">
        <v>94</v>
      </c>
      <c r="B87" s="77" t="s">
        <v>95</v>
      </c>
      <c r="C87" s="77" t="s">
        <v>1862</v>
      </c>
      <c r="D87" s="77"/>
      <c r="E87" s="77"/>
      <c r="F87" s="77">
        <v>0.4261605140062793</v>
      </c>
      <c r="G87" s="77"/>
      <c r="H87" s="77"/>
      <c r="I87" s="77"/>
      <c r="J87" s="77"/>
      <c r="K87" s="77"/>
      <c r="L87" s="77"/>
      <c r="M87" s="77"/>
      <c r="N87" s="77"/>
      <c r="O87" s="77"/>
      <c r="P87" s="77"/>
      <c r="Q87" s="77"/>
      <c r="R87" s="77"/>
      <c r="S87" s="77"/>
      <c r="T87" s="77"/>
      <c r="U87" s="77"/>
      <c r="V87" s="77"/>
      <c r="W87" s="77"/>
      <c r="X87" s="77"/>
      <c r="Y87" s="77"/>
      <c r="Z87" s="77"/>
    </row>
    <row r="88" spans="1:26" ht="15.75" customHeight="1" x14ac:dyDescent="0.25">
      <c r="A88" s="79" t="s">
        <v>96</v>
      </c>
      <c r="B88" s="77" t="s">
        <v>97</v>
      </c>
      <c r="C88" s="77" t="s">
        <v>1862</v>
      </c>
      <c r="D88" s="77"/>
      <c r="E88" s="77"/>
      <c r="F88" s="77">
        <v>10.25309053850977</v>
      </c>
      <c r="G88" s="77"/>
      <c r="H88" s="77"/>
      <c r="I88" s="77"/>
      <c r="J88" s="77"/>
      <c r="K88" s="77"/>
      <c r="L88" s="77"/>
      <c r="M88" s="77"/>
      <c r="N88" s="77"/>
      <c r="O88" s="77"/>
      <c r="P88" s="77"/>
      <c r="Q88" s="77"/>
      <c r="R88" s="77"/>
      <c r="S88" s="77"/>
      <c r="T88" s="77"/>
      <c r="U88" s="77"/>
      <c r="V88" s="77"/>
      <c r="W88" s="77"/>
      <c r="X88" s="77"/>
      <c r="Y88" s="77"/>
      <c r="Z88" s="77"/>
    </row>
    <row r="89" spans="1:26" ht="15.75" customHeight="1" x14ac:dyDescent="0.25">
      <c r="A89" s="79" t="s">
        <v>99</v>
      </c>
      <c r="B89" s="77" t="s">
        <v>100</v>
      </c>
      <c r="C89" s="77" t="s">
        <v>1862</v>
      </c>
      <c r="D89" s="77"/>
      <c r="E89" s="77"/>
      <c r="F89" s="77">
        <v>4.1247065545534278</v>
      </c>
      <c r="G89" s="77"/>
      <c r="H89" s="77"/>
      <c r="I89" s="77"/>
      <c r="J89" s="77"/>
      <c r="K89" s="77"/>
      <c r="L89" s="77"/>
      <c r="M89" s="77"/>
      <c r="N89" s="77"/>
      <c r="O89" s="77"/>
      <c r="P89" s="77"/>
      <c r="Q89" s="77"/>
      <c r="R89" s="77"/>
      <c r="S89" s="77"/>
      <c r="T89" s="77"/>
      <c r="U89" s="77"/>
      <c r="V89" s="77"/>
      <c r="W89" s="77"/>
      <c r="X89" s="77"/>
      <c r="Y89" s="77"/>
      <c r="Z89" s="77"/>
    </row>
    <row r="90" spans="1:26" ht="15.75" customHeight="1" x14ac:dyDescent="0.25">
      <c r="A90" s="79" t="s">
        <v>102</v>
      </c>
      <c r="B90" s="77" t="s">
        <v>103</v>
      </c>
      <c r="C90" s="77" t="s">
        <v>1862</v>
      </c>
      <c r="D90" s="77"/>
      <c r="E90" s="77"/>
      <c r="F90" s="77">
        <v>2.4144168013148559</v>
      </c>
      <c r="G90" s="77"/>
      <c r="H90" s="77"/>
      <c r="I90" s="77"/>
      <c r="J90" s="77"/>
      <c r="K90" s="77"/>
      <c r="L90" s="77"/>
      <c r="M90" s="77"/>
      <c r="N90" s="77"/>
      <c r="O90" s="77"/>
      <c r="P90" s="77"/>
      <c r="Q90" s="77"/>
      <c r="R90" s="77"/>
      <c r="S90" s="77"/>
      <c r="T90" s="77"/>
      <c r="U90" s="77"/>
      <c r="V90" s="77"/>
      <c r="W90" s="77"/>
      <c r="X90" s="77"/>
      <c r="Y90" s="77"/>
      <c r="Z90" s="77"/>
    </row>
    <row r="91" spans="1:26" ht="15.75" customHeight="1" x14ac:dyDescent="0.25">
      <c r="A91" s="79" t="s">
        <v>105</v>
      </c>
      <c r="B91" s="77" t="s">
        <v>106</v>
      </c>
      <c r="C91" s="77" t="s">
        <v>1862</v>
      </c>
      <c r="D91" s="77"/>
      <c r="E91" s="77"/>
      <c r="F91" s="77">
        <v>4.859659728010298</v>
      </c>
      <c r="G91" s="77"/>
      <c r="H91" s="77"/>
      <c r="I91" s="77"/>
      <c r="J91" s="77"/>
      <c r="K91" s="77"/>
      <c r="L91" s="77"/>
      <c r="M91" s="77"/>
      <c r="N91" s="77"/>
      <c r="O91" s="77"/>
      <c r="P91" s="77"/>
      <c r="Q91" s="77"/>
      <c r="R91" s="77"/>
      <c r="S91" s="77"/>
      <c r="T91" s="77"/>
      <c r="U91" s="77"/>
      <c r="V91" s="77"/>
      <c r="W91" s="77"/>
      <c r="X91" s="77"/>
      <c r="Y91" s="77"/>
      <c r="Z91" s="77"/>
    </row>
    <row r="92" spans="1:26" ht="15.75" customHeight="1" x14ac:dyDescent="0.25">
      <c r="A92" s="79" t="s">
        <v>107</v>
      </c>
      <c r="B92" s="77" t="s">
        <v>108</v>
      </c>
      <c r="C92" s="77" t="s">
        <v>1862</v>
      </c>
      <c r="D92" s="77"/>
      <c r="E92" s="77"/>
      <c r="F92" s="77">
        <v>0.1966129758619389</v>
      </c>
      <c r="G92" s="77"/>
      <c r="H92" s="77"/>
      <c r="I92" s="77"/>
      <c r="J92" s="77"/>
      <c r="K92" s="77"/>
      <c r="L92" s="77"/>
      <c r="M92" s="77"/>
      <c r="N92" s="77"/>
      <c r="O92" s="77"/>
      <c r="P92" s="77"/>
      <c r="Q92" s="77"/>
      <c r="R92" s="77"/>
      <c r="S92" s="77"/>
      <c r="T92" s="77"/>
      <c r="U92" s="77"/>
      <c r="V92" s="77"/>
      <c r="W92" s="77"/>
      <c r="X92" s="77"/>
      <c r="Y92" s="77"/>
      <c r="Z92" s="77"/>
    </row>
    <row r="93" spans="1:26" ht="15.75" customHeight="1" x14ac:dyDescent="0.25">
      <c r="A93" s="79" t="s">
        <v>110</v>
      </c>
      <c r="B93" s="77" t="s">
        <v>111</v>
      </c>
      <c r="C93" s="77" t="s">
        <v>1862</v>
      </c>
      <c r="D93" s="77"/>
      <c r="E93" s="77"/>
      <c r="F93" s="77">
        <v>4.2522465468662576</v>
      </c>
      <c r="G93" s="77"/>
      <c r="H93" s="77"/>
      <c r="I93" s="77"/>
      <c r="J93" s="77"/>
      <c r="K93" s="77"/>
      <c r="L93" s="77"/>
      <c r="M93" s="77"/>
      <c r="N93" s="77"/>
      <c r="O93" s="77"/>
      <c r="P93" s="77"/>
      <c r="Q93" s="77"/>
      <c r="R93" s="77"/>
      <c r="S93" s="77"/>
      <c r="T93" s="77"/>
      <c r="U93" s="77"/>
      <c r="V93" s="77"/>
      <c r="W93" s="77"/>
      <c r="X93" s="77"/>
      <c r="Y93" s="77"/>
      <c r="Z93" s="77"/>
    </row>
    <row r="94" spans="1:26" ht="15.75" customHeight="1" x14ac:dyDescent="0.25">
      <c r="A94" s="79" t="s">
        <v>113</v>
      </c>
      <c r="B94" s="77" t="s">
        <v>114</v>
      </c>
      <c r="C94" s="77" t="s">
        <v>1862</v>
      </c>
      <c r="D94" s="77"/>
      <c r="E94" s="77"/>
      <c r="F94" s="77">
        <v>0.61400939308951641</v>
      </c>
      <c r="G94" s="77"/>
      <c r="H94" s="77"/>
      <c r="I94" s="77"/>
      <c r="J94" s="77"/>
      <c r="K94" s="77"/>
      <c r="L94" s="77"/>
      <c r="M94" s="77"/>
      <c r="N94" s="77"/>
      <c r="O94" s="77"/>
      <c r="P94" s="77"/>
      <c r="Q94" s="77"/>
      <c r="R94" s="77"/>
      <c r="S94" s="77"/>
      <c r="T94" s="77"/>
      <c r="U94" s="77"/>
      <c r="V94" s="77"/>
      <c r="W94" s="77"/>
      <c r="X94" s="77"/>
      <c r="Y94" s="77"/>
      <c r="Z94" s="77"/>
    </row>
    <row r="95" spans="1:26" ht="15.75" customHeight="1" x14ac:dyDescent="0.25">
      <c r="A95" s="79" t="s">
        <v>116</v>
      </c>
      <c r="B95" s="77" t="s">
        <v>117</v>
      </c>
      <c r="C95" s="77" t="s">
        <v>1862</v>
      </c>
      <c r="D95" s="77"/>
      <c r="E95" s="77"/>
      <c r="F95" s="77">
        <v>4.0286596256362603</v>
      </c>
      <c r="G95" s="77"/>
      <c r="H95" s="77"/>
      <c r="I95" s="77"/>
      <c r="J95" s="77"/>
      <c r="K95" s="77"/>
      <c r="L95" s="77"/>
      <c r="M95" s="77"/>
      <c r="N95" s="77"/>
      <c r="O95" s="77"/>
      <c r="P95" s="77"/>
      <c r="Q95" s="77"/>
      <c r="R95" s="77"/>
      <c r="S95" s="77"/>
      <c r="T95" s="77"/>
      <c r="U95" s="77"/>
      <c r="V95" s="77"/>
      <c r="W95" s="77"/>
      <c r="X95" s="77"/>
      <c r="Y95" s="77"/>
      <c r="Z95" s="77"/>
    </row>
    <row r="96" spans="1:26" ht="15.75" customHeight="1" x14ac:dyDescent="0.25">
      <c r="A96" s="79" t="s">
        <v>118</v>
      </c>
      <c r="B96" s="77" t="s">
        <v>119</v>
      </c>
      <c r="C96" s="77" t="s">
        <v>1862</v>
      </c>
      <c r="D96" s="77"/>
      <c r="E96" s="77"/>
      <c r="F96" s="77">
        <v>22.392963891641529</v>
      </c>
      <c r="G96" s="77"/>
      <c r="H96" s="77"/>
      <c r="I96" s="77"/>
      <c r="J96" s="77"/>
      <c r="K96" s="77"/>
      <c r="L96" s="77"/>
      <c r="M96" s="77"/>
      <c r="N96" s="77"/>
      <c r="O96" s="77"/>
      <c r="P96" s="77"/>
      <c r="Q96" s="77"/>
      <c r="R96" s="77"/>
      <c r="S96" s="77"/>
      <c r="T96" s="77"/>
      <c r="U96" s="77"/>
      <c r="V96" s="77"/>
      <c r="W96" s="77"/>
      <c r="X96" s="77"/>
      <c r="Y96" s="77"/>
      <c r="Z96" s="77"/>
    </row>
    <row r="97" spans="1:26" ht="15.75" customHeight="1" x14ac:dyDescent="0.25">
      <c r="A97" s="79" t="s">
        <v>121</v>
      </c>
      <c r="B97" s="77" t="s">
        <v>122</v>
      </c>
      <c r="C97" s="77" t="s">
        <v>1862</v>
      </c>
      <c r="D97" s="77"/>
      <c r="E97" s="77"/>
      <c r="F97" s="77">
        <v>1.1659774672426739</v>
      </c>
      <c r="G97" s="77"/>
      <c r="H97" s="77"/>
      <c r="I97" s="77"/>
      <c r="J97" s="77"/>
      <c r="K97" s="77"/>
      <c r="L97" s="77"/>
      <c r="M97" s="77"/>
      <c r="N97" s="77"/>
      <c r="O97" s="77"/>
      <c r="P97" s="77"/>
      <c r="Q97" s="77"/>
      <c r="R97" s="77"/>
      <c r="S97" s="77"/>
      <c r="T97" s="77"/>
      <c r="U97" s="77"/>
      <c r="V97" s="77"/>
      <c r="W97" s="77"/>
      <c r="X97" s="77"/>
      <c r="Y97" s="77"/>
      <c r="Z97" s="77"/>
    </row>
    <row r="98" spans="1:26" ht="15.75" customHeight="1" x14ac:dyDescent="0.25">
      <c r="A98" s="79" t="s">
        <v>124</v>
      </c>
      <c r="B98" s="77" t="s">
        <v>125</v>
      </c>
      <c r="C98" s="77" t="s">
        <v>1862</v>
      </c>
      <c r="D98" s="77"/>
      <c r="E98" s="77"/>
      <c r="F98" s="77">
        <v>0.20969392566326081</v>
      </c>
      <c r="G98" s="77"/>
      <c r="H98" s="77"/>
      <c r="I98" s="77"/>
      <c r="J98" s="77"/>
      <c r="K98" s="77"/>
      <c r="L98" s="77"/>
      <c r="M98" s="77"/>
      <c r="N98" s="77"/>
      <c r="O98" s="77"/>
      <c r="P98" s="77"/>
      <c r="Q98" s="77"/>
      <c r="R98" s="77"/>
      <c r="S98" s="77"/>
      <c r="T98" s="77"/>
      <c r="U98" s="77"/>
      <c r="V98" s="77"/>
      <c r="W98" s="77"/>
      <c r="X98" s="77"/>
      <c r="Y98" s="77"/>
      <c r="Z98" s="77"/>
    </row>
    <row r="99" spans="1:26" ht="15.75" customHeight="1" x14ac:dyDescent="0.25">
      <c r="A99" s="79" t="s">
        <v>127</v>
      </c>
      <c r="B99" s="77" t="s">
        <v>128</v>
      </c>
      <c r="C99" s="77" t="s">
        <v>1862</v>
      </c>
      <c r="D99" s="77"/>
      <c r="E99" s="77"/>
      <c r="F99" s="77">
        <v>5.7600924654091932</v>
      </c>
      <c r="G99" s="77"/>
      <c r="H99" s="77"/>
      <c r="I99" s="77"/>
      <c r="J99" s="77"/>
      <c r="K99" s="77"/>
      <c r="L99" s="77"/>
      <c r="M99" s="77"/>
      <c r="N99" s="77"/>
      <c r="O99" s="77"/>
      <c r="P99" s="77"/>
      <c r="Q99" s="77"/>
      <c r="R99" s="77"/>
      <c r="S99" s="77"/>
      <c r="T99" s="77"/>
      <c r="U99" s="77"/>
      <c r="V99" s="77"/>
      <c r="W99" s="77"/>
      <c r="X99" s="77"/>
      <c r="Y99" s="77"/>
      <c r="Z99" s="77"/>
    </row>
    <row r="100" spans="1:26" ht="15.75" customHeight="1" x14ac:dyDescent="0.25">
      <c r="A100" s="79" t="s">
        <v>130</v>
      </c>
      <c r="B100" s="77" t="s">
        <v>131</v>
      </c>
      <c r="C100" s="77" t="s">
        <v>1862</v>
      </c>
      <c r="D100" s="77"/>
      <c r="E100" s="77"/>
      <c r="F100" s="77">
        <v>2.8562106710962132</v>
      </c>
      <c r="G100" s="77"/>
      <c r="H100" s="77"/>
      <c r="I100" s="77"/>
      <c r="J100" s="77"/>
      <c r="K100" s="77"/>
      <c r="L100" s="77"/>
      <c r="M100" s="77"/>
      <c r="N100" s="77"/>
      <c r="O100" s="77"/>
      <c r="P100" s="77"/>
      <c r="Q100" s="77"/>
      <c r="R100" s="77"/>
      <c r="S100" s="77"/>
      <c r="T100" s="77"/>
      <c r="U100" s="77"/>
      <c r="V100" s="77"/>
      <c r="W100" s="77"/>
      <c r="X100" s="77"/>
      <c r="Y100" s="77"/>
      <c r="Z100" s="77"/>
    </row>
    <row r="101" spans="1:26" ht="15.75" customHeight="1" x14ac:dyDescent="0.25">
      <c r="A101" s="79" t="s">
        <v>132</v>
      </c>
      <c r="B101" s="77" t="s">
        <v>133</v>
      </c>
      <c r="C101" s="77" t="s">
        <v>1862</v>
      </c>
      <c r="D101" s="77"/>
      <c r="E101" s="77"/>
      <c r="F101" s="77">
        <v>1.9997411985456941</v>
      </c>
      <c r="G101" s="77"/>
      <c r="H101" s="77"/>
      <c r="I101" s="77"/>
      <c r="J101" s="77"/>
      <c r="K101" s="77"/>
      <c r="L101" s="77"/>
      <c r="M101" s="77"/>
      <c r="N101" s="77"/>
      <c r="O101" s="77"/>
      <c r="P101" s="77"/>
      <c r="Q101" s="77"/>
      <c r="R101" s="77"/>
      <c r="S101" s="77"/>
      <c r="T101" s="77"/>
      <c r="U101" s="77"/>
      <c r="V101" s="77"/>
      <c r="W101" s="77"/>
      <c r="X101" s="77"/>
      <c r="Y101" s="77"/>
      <c r="Z101" s="77"/>
    </row>
    <row r="102" spans="1:26" ht="15.75" customHeight="1" x14ac:dyDescent="0.25">
      <c r="A102" s="79" t="s">
        <v>1</v>
      </c>
      <c r="B102" s="77" t="s">
        <v>134</v>
      </c>
      <c r="C102" s="77" t="s">
        <v>1862</v>
      </c>
      <c r="D102" s="77"/>
      <c r="E102" s="77"/>
      <c r="F102" s="77">
        <v>2.8099739843118821</v>
      </c>
      <c r="G102" s="77"/>
      <c r="H102" s="77"/>
      <c r="I102" s="77"/>
      <c r="J102" s="77"/>
      <c r="K102" s="77"/>
      <c r="L102" s="77"/>
      <c r="M102" s="77"/>
      <c r="N102" s="77"/>
      <c r="O102" s="77"/>
      <c r="P102" s="77"/>
      <c r="Q102" s="77"/>
      <c r="R102" s="77"/>
      <c r="S102" s="77"/>
      <c r="T102" s="77"/>
      <c r="U102" s="77"/>
      <c r="V102" s="77"/>
      <c r="W102" s="77"/>
      <c r="X102" s="77"/>
      <c r="Y102" s="77"/>
      <c r="Z102" s="77"/>
    </row>
    <row r="103" spans="1:26" ht="15.75" customHeight="1" x14ac:dyDescent="0.25">
      <c r="A103" s="79" t="s">
        <v>136</v>
      </c>
      <c r="B103" s="77" t="s">
        <v>137</v>
      </c>
      <c r="C103" s="77" t="s">
        <v>1862</v>
      </c>
      <c r="D103" s="77"/>
      <c r="E103" s="77"/>
      <c r="F103" s="77">
        <v>0.39526820183314498</v>
      </c>
      <c r="G103" s="77"/>
      <c r="H103" s="77"/>
      <c r="I103" s="77"/>
      <c r="J103" s="77"/>
      <c r="K103" s="77"/>
      <c r="L103" s="77"/>
      <c r="M103" s="77"/>
      <c r="N103" s="77"/>
      <c r="O103" s="77"/>
      <c r="P103" s="77"/>
      <c r="Q103" s="77"/>
      <c r="R103" s="77"/>
      <c r="S103" s="77"/>
      <c r="T103" s="77"/>
      <c r="U103" s="77"/>
      <c r="V103" s="77"/>
      <c r="W103" s="77"/>
      <c r="X103" s="77"/>
      <c r="Y103" s="77"/>
      <c r="Z103" s="77"/>
    </row>
    <row r="104" spans="1:26" ht="15.75" customHeight="1" x14ac:dyDescent="0.25">
      <c r="A104" s="79" t="s">
        <v>2</v>
      </c>
      <c r="B104" s="77" t="s">
        <v>3</v>
      </c>
      <c r="C104" s="77" t="s">
        <v>775</v>
      </c>
      <c r="D104" s="77"/>
      <c r="E104" s="77"/>
      <c r="F104" s="77">
        <v>6.0785186757677598</v>
      </c>
      <c r="G104" s="77"/>
      <c r="H104" s="77"/>
      <c r="I104" s="77"/>
      <c r="J104" s="77"/>
      <c r="K104" s="77"/>
      <c r="L104" s="77"/>
      <c r="M104" s="77"/>
      <c r="N104" s="77"/>
      <c r="O104" s="77"/>
      <c r="P104" s="77"/>
      <c r="Q104" s="77"/>
      <c r="R104" s="77"/>
      <c r="S104" s="77"/>
      <c r="T104" s="77"/>
      <c r="U104" s="77"/>
      <c r="V104" s="77"/>
      <c r="W104" s="77"/>
      <c r="X104" s="77"/>
      <c r="Y104" s="77"/>
      <c r="Z104" s="77"/>
    </row>
    <row r="105" spans="1:26" ht="15.75" customHeight="1" x14ac:dyDescent="0.25">
      <c r="A105" s="79" t="s">
        <v>4</v>
      </c>
      <c r="B105" s="77" t="s">
        <v>5</v>
      </c>
      <c r="C105" s="77" t="s">
        <v>775</v>
      </c>
      <c r="D105" s="77"/>
      <c r="E105" s="77"/>
      <c r="F105" s="77">
        <v>7.8678964407874058E-2</v>
      </c>
      <c r="G105" s="77"/>
      <c r="H105" s="77"/>
      <c r="I105" s="77"/>
      <c r="J105" s="77"/>
      <c r="K105" s="77"/>
      <c r="L105" s="77"/>
      <c r="M105" s="77"/>
      <c r="N105" s="77"/>
      <c r="O105" s="77"/>
      <c r="P105" s="77"/>
      <c r="Q105" s="77"/>
      <c r="R105" s="77"/>
      <c r="S105" s="77"/>
      <c r="T105" s="77"/>
      <c r="U105" s="77"/>
      <c r="V105" s="77"/>
      <c r="W105" s="77"/>
      <c r="X105" s="77"/>
      <c r="Y105" s="77"/>
      <c r="Z105" s="77"/>
    </row>
    <row r="106" spans="1:26" ht="15.75" customHeight="1" x14ac:dyDescent="0.25">
      <c r="A106" s="79" t="s">
        <v>7</v>
      </c>
      <c r="B106" s="77" t="s">
        <v>8</v>
      </c>
      <c r="C106" s="77" t="s">
        <v>775</v>
      </c>
      <c r="D106" s="77"/>
      <c r="E106" s="77"/>
      <c r="F106" s="77">
        <v>5.4553256563434553</v>
      </c>
      <c r="G106" s="77"/>
      <c r="H106" s="77"/>
      <c r="I106" s="77"/>
      <c r="J106" s="77"/>
      <c r="K106" s="77"/>
      <c r="L106" s="77"/>
      <c r="M106" s="77"/>
      <c r="N106" s="77"/>
      <c r="O106" s="77"/>
      <c r="P106" s="77"/>
      <c r="Q106" s="77"/>
      <c r="R106" s="77"/>
      <c r="S106" s="77"/>
      <c r="T106" s="77"/>
      <c r="U106" s="77"/>
      <c r="V106" s="77"/>
      <c r="W106" s="77"/>
      <c r="X106" s="77"/>
      <c r="Y106" s="77"/>
      <c r="Z106" s="77"/>
    </row>
    <row r="107" spans="1:26" ht="15.75" customHeight="1" x14ac:dyDescent="0.25">
      <c r="A107" s="79" t="s">
        <v>10</v>
      </c>
      <c r="B107" s="77" t="s">
        <v>11</v>
      </c>
      <c r="C107" s="77" t="s">
        <v>775</v>
      </c>
      <c r="D107" s="77"/>
      <c r="E107" s="77"/>
      <c r="F107" s="77">
        <v>14.93108914113596</v>
      </c>
      <c r="G107" s="77"/>
      <c r="H107" s="77"/>
      <c r="I107" s="77"/>
      <c r="J107" s="77"/>
      <c r="K107" s="77"/>
      <c r="L107" s="77"/>
      <c r="M107" s="77"/>
      <c r="N107" s="77"/>
      <c r="O107" s="77"/>
      <c r="P107" s="77"/>
      <c r="Q107" s="77"/>
      <c r="R107" s="77"/>
      <c r="S107" s="77"/>
      <c r="T107" s="77"/>
      <c r="U107" s="77"/>
      <c r="V107" s="77"/>
      <c r="W107" s="77"/>
      <c r="X107" s="77"/>
      <c r="Y107" s="77"/>
      <c r="Z107" s="77"/>
    </row>
    <row r="108" spans="1:26" ht="15.75" customHeight="1" x14ac:dyDescent="0.25">
      <c r="A108" s="79" t="s">
        <v>13</v>
      </c>
      <c r="B108" s="77" t="s">
        <v>14</v>
      </c>
      <c r="C108" s="77" t="s">
        <v>775</v>
      </c>
      <c r="D108" s="77"/>
      <c r="E108" s="77"/>
      <c r="F108" s="77">
        <v>34.273494787472899</v>
      </c>
      <c r="G108" s="77"/>
      <c r="H108" s="77"/>
      <c r="I108" s="77"/>
      <c r="J108" s="77"/>
      <c r="K108" s="77"/>
      <c r="L108" s="77"/>
      <c r="M108" s="77"/>
      <c r="N108" s="77"/>
      <c r="O108" s="77"/>
      <c r="P108" s="77"/>
      <c r="Q108" s="77"/>
      <c r="R108" s="77"/>
      <c r="S108" s="77"/>
      <c r="T108" s="77"/>
      <c r="U108" s="77"/>
      <c r="V108" s="77"/>
      <c r="W108" s="77"/>
      <c r="X108" s="77"/>
      <c r="Y108" s="77"/>
      <c r="Z108" s="77"/>
    </row>
    <row r="109" spans="1:26" ht="15.75" customHeight="1" x14ac:dyDescent="0.25">
      <c r="A109" s="79" t="s">
        <v>16</v>
      </c>
      <c r="B109" s="77" t="s">
        <v>17</v>
      </c>
      <c r="C109" s="77" t="s">
        <v>775</v>
      </c>
      <c r="D109" s="77"/>
      <c r="E109" s="77"/>
      <c r="F109" s="77">
        <v>11.420256865280979</v>
      </c>
      <c r="G109" s="77"/>
      <c r="H109" s="77"/>
      <c r="I109" s="77"/>
      <c r="J109" s="77"/>
      <c r="K109" s="77"/>
      <c r="L109" s="77"/>
      <c r="M109" s="77"/>
      <c r="N109" s="77"/>
      <c r="O109" s="77"/>
      <c r="P109" s="77"/>
      <c r="Q109" s="77"/>
      <c r="R109" s="77"/>
      <c r="S109" s="77"/>
      <c r="T109" s="77"/>
      <c r="U109" s="77"/>
      <c r="V109" s="77"/>
      <c r="W109" s="77"/>
      <c r="X109" s="77"/>
      <c r="Y109" s="77"/>
      <c r="Z109" s="77"/>
    </row>
    <row r="110" spans="1:26" ht="15.75" customHeight="1" x14ac:dyDescent="0.25">
      <c r="A110" s="79" t="s">
        <v>18</v>
      </c>
      <c r="B110" s="77" t="s">
        <v>19</v>
      </c>
      <c r="C110" s="77" t="s">
        <v>775</v>
      </c>
      <c r="D110" s="77"/>
      <c r="E110" s="77"/>
      <c r="F110" s="77">
        <v>0.38204183167039463</v>
      </c>
      <c r="G110" s="77"/>
      <c r="H110" s="77"/>
      <c r="I110" s="77"/>
      <c r="J110" s="77"/>
      <c r="K110" s="77"/>
      <c r="L110" s="77"/>
      <c r="M110" s="77"/>
      <c r="N110" s="77"/>
      <c r="O110" s="77"/>
      <c r="P110" s="77"/>
      <c r="Q110" s="77"/>
      <c r="R110" s="77"/>
      <c r="S110" s="77"/>
      <c r="T110" s="77"/>
      <c r="U110" s="77"/>
      <c r="V110" s="77"/>
      <c r="W110" s="77"/>
      <c r="X110" s="77"/>
      <c r="Y110" s="77"/>
      <c r="Z110" s="77"/>
    </row>
    <row r="111" spans="1:26" ht="15.75" customHeight="1" x14ac:dyDescent="0.25">
      <c r="A111" s="79" t="s">
        <v>21</v>
      </c>
      <c r="B111" s="77" t="s">
        <v>22</v>
      </c>
      <c r="C111" s="77" t="s">
        <v>775</v>
      </c>
      <c r="D111" s="77"/>
      <c r="E111" s="77"/>
      <c r="F111" s="77">
        <v>0.49594104199421107</v>
      </c>
      <c r="G111" s="77"/>
      <c r="H111" s="77"/>
      <c r="I111" s="77"/>
      <c r="J111" s="77"/>
      <c r="K111" s="77"/>
      <c r="L111" s="77"/>
      <c r="M111" s="77"/>
      <c r="N111" s="77"/>
      <c r="O111" s="77"/>
      <c r="P111" s="77"/>
      <c r="Q111" s="77"/>
      <c r="R111" s="77"/>
      <c r="S111" s="77"/>
      <c r="T111" s="77"/>
      <c r="U111" s="77"/>
      <c r="V111" s="77"/>
      <c r="W111" s="77"/>
      <c r="X111" s="77"/>
      <c r="Y111" s="77"/>
      <c r="Z111" s="77"/>
    </row>
    <row r="112" spans="1:26" ht="15.75" customHeight="1" x14ac:dyDescent="0.25">
      <c r="A112" s="79" t="s">
        <v>245</v>
      </c>
      <c r="B112" s="77" t="s">
        <v>22</v>
      </c>
      <c r="C112" s="77" t="s">
        <v>775</v>
      </c>
      <c r="D112" s="77"/>
      <c r="E112" s="77"/>
      <c r="F112" s="77">
        <v>0</v>
      </c>
      <c r="G112" s="77"/>
      <c r="H112" s="77"/>
      <c r="I112" s="77"/>
      <c r="J112" s="77"/>
      <c r="K112" s="77"/>
      <c r="L112" s="77"/>
      <c r="M112" s="77"/>
      <c r="N112" s="77"/>
      <c r="O112" s="77"/>
      <c r="P112" s="77"/>
      <c r="Q112" s="77"/>
      <c r="R112" s="77"/>
      <c r="S112" s="77"/>
      <c r="T112" s="77"/>
      <c r="U112" s="77"/>
      <c r="V112" s="77"/>
      <c r="W112" s="77"/>
      <c r="X112" s="77"/>
      <c r="Y112" s="77"/>
      <c r="Z112" s="77"/>
    </row>
    <row r="113" spans="1:26" ht="15.75" customHeight="1" x14ac:dyDescent="0.25">
      <c r="A113" s="79" t="s">
        <v>24</v>
      </c>
      <c r="B113" s="77" t="s">
        <v>25</v>
      </c>
      <c r="C113" s="77" t="s">
        <v>775</v>
      </c>
      <c r="D113" s="77"/>
      <c r="E113" s="77"/>
      <c r="F113" s="77">
        <v>8.014372658002511</v>
      </c>
      <c r="G113" s="77"/>
      <c r="H113" s="77"/>
      <c r="I113" s="77"/>
      <c r="J113" s="77"/>
      <c r="K113" s="77"/>
      <c r="L113" s="77"/>
      <c r="M113" s="77"/>
      <c r="N113" s="77"/>
      <c r="O113" s="77"/>
      <c r="P113" s="77"/>
      <c r="Q113" s="77"/>
      <c r="R113" s="77"/>
      <c r="S113" s="77"/>
      <c r="T113" s="77"/>
      <c r="U113" s="77"/>
      <c r="V113" s="77"/>
      <c r="W113" s="77"/>
      <c r="X113" s="77"/>
      <c r="Y113" s="77"/>
      <c r="Z113" s="77"/>
    </row>
    <row r="114" spans="1:26" ht="15.75" customHeight="1" x14ac:dyDescent="0.25">
      <c r="A114" s="79" t="s">
        <v>27</v>
      </c>
      <c r="B114" s="77" t="s">
        <v>28</v>
      </c>
      <c r="C114" s="77" t="s">
        <v>775</v>
      </c>
      <c r="D114" s="77"/>
      <c r="E114" s="77"/>
      <c r="F114" s="77">
        <v>7.078259139086895</v>
      </c>
      <c r="G114" s="77"/>
      <c r="H114" s="77"/>
      <c r="I114" s="77"/>
      <c r="J114" s="77"/>
      <c r="K114" s="77"/>
      <c r="L114" s="77"/>
      <c r="M114" s="77"/>
      <c r="N114" s="77"/>
      <c r="O114" s="77"/>
      <c r="P114" s="77"/>
      <c r="Q114" s="77"/>
      <c r="R114" s="77"/>
      <c r="S114" s="77"/>
      <c r="T114" s="77"/>
      <c r="U114" s="77"/>
      <c r="V114" s="77"/>
      <c r="W114" s="77"/>
      <c r="X114" s="77"/>
      <c r="Y114" s="77"/>
      <c r="Z114" s="77"/>
    </row>
    <row r="115" spans="1:26" ht="15.75" customHeight="1" x14ac:dyDescent="0.25">
      <c r="A115" s="79" t="s">
        <v>29</v>
      </c>
      <c r="B115" s="77" t="s">
        <v>30</v>
      </c>
      <c r="C115" s="77" t="s">
        <v>775</v>
      </c>
      <c r="D115" s="77"/>
      <c r="E115" s="77"/>
      <c r="F115" s="77">
        <v>0.57837849165936361</v>
      </c>
      <c r="G115" s="77"/>
      <c r="H115" s="77"/>
      <c r="I115" s="77"/>
      <c r="J115" s="77"/>
      <c r="K115" s="77"/>
      <c r="L115" s="77"/>
      <c r="M115" s="77"/>
      <c r="N115" s="77"/>
      <c r="O115" s="77"/>
      <c r="P115" s="77"/>
      <c r="Q115" s="77"/>
      <c r="R115" s="77"/>
      <c r="S115" s="77"/>
      <c r="T115" s="77"/>
      <c r="U115" s="77"/>
      <c r="V115" s="77"/>
      <c r="W115" s="77"/>
      <c r="X115" s="77"/>
      <c r="Y115" s="77"/>
      <c r="Z115" s="77"/>
    </row>
    <row r="116" spans="1:26" ht="15.75" customHeight="1" x14ac:dyDescent="0.25">
      <c r="A116" s="79" t="s">
        <v>32</v>
      </c>
      <c r="B116" s="77" t="s">
        <v>33</v>
      </c>
      <c r="C116" s="77" t="s">
        <v>775</v>
      </c>
      <c r="D116" s="77"/>
      <c r="E116" s="77"/>
      <c r="F116" s="77">
        <v>11.515133764034051</v>
      </c>
      <c r="G116" s="77"/>
      <c r="H116" s="77"/>
      <c r="I116" s="77"/>
      <c r="J116" s="77"/>
      <c r="K116" s="77"/>
      <c r="L116" s="77"/>
      <c r="M116" s="77"/>
      <c r="N116" s="77"/>
      <c r="O116" s="77"/>
      <c r="P116" s="77"/>
      <c r="Q116" s="77"/>
      <c r="R116" s="77"/>
      <c r="S116" s="77"/>
      <c r="T116" s="77"/>
      <c r="U116" s="77"/>
      <c r="V116" s="77"/>
      <c r="W116" s="77"/>
      <c r="X116" s="77"/>
      <c r="Y116" s="77"/>
      <c r="Z116" s="77"/>
    </row>
    <row r="117" spans="1:26" ht="15.75" customHeight="1" x14ac:dyDescent="0.25">
      <c r="A117" s="79" t="s">
        <v>35</v>
      </c>
      <c r="B117" s="77" t="s">
        <v>36</v>
      </c>
      <c r="C117" s="77" t="s">
        <v>775</v>
      </c>
      <c r="D117" s="77"/>
      <c r="E117" s="77"/>
      <c r="F117" s="77">
        <v>18.448807091380999</v>
      </c>
      <c r="G117" s="77"/>
      <c r="H117" s="77"/>
      <c r="I117" s="77"/>
      <c r="J117" s="77"/>
      <c r="K117" s="77"/>
      <c r="L117" s="77"/>
      <c r="M117" s="77"/>
      <c r="N117" s="77"/>
      <c r="O117" s="77"/>
      <c r="P117" s="77"/>
      <c r="Q117" s="77"/>
      <c r="R117" s="77"/>
      <c r="S117" s="77"/>
      <c r="T117" s="77"/>
      <c r="U117" s="77"/>
      <c r="V117" s="77"/>
      <c r="W117" s="77"/>
      <c r="X117" s="77"/>
      <c r="Y117" s="77"/>
      <c r="Z117" s="77"/>
    </row>
    <row r="118" spans="1:26" ht="15.75" customHeight="1" x14ac:dyDescent="0.25">
      <c r="A118" s="79" t="s">
        <v>38</v>
      </c>
      <c r="B118" s="77" t="s">
        <v>39</v>
      </c>
      <c r="C118" s="77" t="s">
        <v>775</v>
      </c>
      <c r="D118" s="77"/>
      <c r="E118" s="77"/>
      <c r="F118" s="77">
        <v>12.301707161489309</v>
      </c>
      <c r="G118" s="77"/>
      <c r="H118" s="77"/>
      <c r="I118" s="77"/>
      <c r="J118" s="77"/>
      <c r="K118" s="77"/>
      <c r="L118" s="77"/>
      <c r="M118" s="77"/>
      <c r="N118" s="77"/>
      <c r="O118" s="77"/>
      <c r="P118" s="77"/>
      <c r="Q118" s="77"/>
      <c r="R118" s="77"/>
      <c r="S118" s="77"/>
      <c r="T118" s="77"/>
      <c r="U118" s="77"/>
      <c r="V118" s="77"/>
      <c r="W118" s="77"/>
      <c r="X118" s="77"/>
      <c r="Y118" s="77"/>
      <c r="Z118" s="77"/>
    </row>
    <row r="119" spans="1:26" ht="15.75" customHeight="1" x14ac:dyDescent="0.25">
      <c r="A119" s="79" t="s">
        <v>40</v>
      </c>
      <c r="B119" s="77" t="s">
        <v>41</v>
      </c>
      <c r="C119" s="77" t="s">
        <v>775</v>
      </c>
      <c r="D119" s="77"/>
      <c r="E119" s="77"/>
      <c r="F119" s="77">
        <v>33.715469481214093</v>
      </c>
      <c r="G119" s="77"/>
      <c r="H119" s="77"/>
      <c r="I119" s="77"/>
      <c r="J119" s="77"/>
      <c r="K119" s="77"/>
      <c r="L119" s="77"/>
      <c r="M119" s="77"/>
      <c r="N119" s="77"/>
      <c r="O119" s="77"/>
      <c r="P119" s="77"/>
      <c r="Q119" s="77"/>
      <c r="R119" s="77"/>
      <c r="S119" s="77"/>
      <c r="T119" s="77"/>
      <c r="U119" s="77"/>
      <c r="V119" s="77"/>
      <c r="W119" s="77"/>
      <c r="X119" s="77"/>
      <c r="Y119" s="77"/>
      <c r="Z119" s="77"/>
    </row>
    <row r="120" spans="1:26" ht="15.75" customHeight="1" x14ac:dyDescent="0.25">
      <c r="A120" s="79" t="s">
        <v>43</v>
      </c>
      <c r="B120" s="77" t="s">
        <v>44</v>
      </c>
      <c r="C120" s="77" t="s">
        <v>775</v>
      </c>
      <c r="D120" s="77"/>
      <c r="E120" s="77"/>
      <c r="F120" s="77">
        <v>29.441177029568401</v>
      </c>
      <c r="G120" s="77"/>
      <c r="H120" s="77"/>
      <c r="I120" s="77"/>
      <c r="J120" s="77"/>
      <c r="K120" s="77"/>
      <c r="L120" s="77"/>
      <c r="M120" s="77"/>
      <c r="N120" s="77"/>
      <c r="O120" s="77"/>
      <c r="P120" s="77"/>
      <c r="Q120" s="77"/>
      <c r="R120" s="77"/>
      <c r="S120" s="77"/>
      <c r="T120" s="77"/>
      <c r="U120" s="77"/>
      <c r="V120" s="77"/>
      <c r="W120" s="77"/>
      <c r="X120" s="77"/>
      <c r="Y120" s="77"/>
      <c r="Z120" s="77"/>
    </row>
    <row r="121" spans="1:26" ht="15.75" customHeight="1" x14ac:dyDescent="0.25">
      <c r="A121" s="79" t="s">
        <v>46</v>
      </c>
      <c r="B121" s="77" t="s">
        <v>47</v>
      </c>
      <c r="C121" s="77" t="s">
        <v>775</v>
      </c>
      <c r="D121" s="77"/>
      <c r="E121" s="77"/>
      <c r="F121" s="77">
        <v>9.5819015499978999</v>
      </c>
      <c r="G121" s="77"/>
      <c r="H121" s="77"/>
      <c r="I121" s="77"/>
      <c r="J121" s="77"/>
      <c r="K121" s="77"/>
      <c r="L121" s="77"/>
      <c r="M121" s="77"/>
      <c r="N121" s="77"/>
      <c r="O121" s="77"/>
      <c r="P121" s="77"/>
      <c r="Q121" s="77"/>
      <c r="R121" s="77"/>
      <c r="S121" s="77"/>
      <c r="T121" s="77"/>
      <c r="U121" s="77"/>
      <c r="V121" s="77"/>
      <c r="W121" s="77"/>
      <c r="X121" s="77"/>
      <c r="Y121" s="77"/>
      <c r="Z121" s="77"/>
    </row>
    <row r="122" spans="1:26" ht="15.75" customHeight="1" x14ac:dyDescent="0.25">
      <c r="A122" s="79" t="s">
        <v>49</v>
      </c>
      <c r="B122" s="77" t="s">
        <v>50</v>
      </c>
      <c r="C122" s="77" t="s">
        <v>775</v>
      </c>
      <c r="D122" s="77"/>
      <c r="E122" s="77"/>
      <c r="F122" s="77">
        <v>7.4822620999226386</v>
      </c>
      <c r="G122" s="77"/>
      <c r="H122" s="77"/>
      <c r="I122" s="77"/>
      <c r="J122" s="77"/>
      <c r="K122" s="77"/>
      <c r="L122" s="77"/>
      <c r="M122" s="77"/>
      <c r="N122" s="77"/>
      <c r="O122" s="77"/>
      <c r="P122" s="77"/>
      <c r="Q122" s="77"/>
      <c r="R122" s="77"/>
      <c r="S122" s="77"/>
      <c r="T122" s="77"/>
      <c r="U122" s="77"/>
      <c r="V122" s="77"/>
      <c r="W122" s="77"/>
      <c r="X122" s="77"/>
      <c r="Y122" s="77"/>
      <c r="Z122" s="77"/>
    </row>
    <row r="123" spans="1:26" ht="15.75" customHeight="1" x14ac:dyDescent="0.25">
      <c r="A123" s="79" t="s">
        <v>52</v>
      </c>
      <c r="B123" s="77" t="s">
        <v>53</v>
      </c>
      <c r="C123" s="77" t="s">
        <v>775</v>
      </c>
      <c r="D123" s="77"/>
      <c r="E123" s="77"/>
      <c r="F123" s="77">
        <v>0.57020245785021695</v>
      </c>
      <c r="G123" s="77"/>
      <c r="H123" s="77"/>
      <c r="I123" s="77"/>
      <c r="J123" s="77"/>
      <c r="K123" s="77"/>
      <c r="L123" s="77"/>
      <c r="M123" s="77"/>
      <c r="N123" s="77"/>
      <c r="O123" s="77"/>
      <c r="P123" s="77"/>
      <c r="Q123" s="77"/>
      <c r="R123" s="77"/>
      <c r="S123" s="77"/>
      <c r="T123" s="77"/>
      <c r="U123" s="77"/>
      <c r="V123" s="77"/>
      <c r="W123" s="77"/>
      <c r="X123" s="77"/>
      <c r="Y123" s="77"/>
      <c r="Z123" s="77"/>
    </row>
    <row r="124" spans="1:26" ht="15.75" customHeight="1" x14ac:dyDescent="0.25">
      <c r="A124" s="79" t="s">
        <v>54</v>
      </c>
      <c r="B124" s="77" t="s">
        <v>55</v>
      </c>
      <c r="C124" s="77" t="s">
        <v>775</v>
      </c>
      <c r="D124" s="77"/>
      <c r="E124" s="77"/>
      <c r="F124" s="77">
        <v>1.797938652939711</v>
      </c>
      <c r="G124" s="77"/>
      <c r="H124" s="77"/>
      <c r="I124" s="77"/>
      <c r="J124" s="77"/>
      <c r="K124" s="77"/>
      <c r="L124" s="77"/>
      <c r="M124" s="77"/>
      <c r="N124" s="77"/>
      <c r="O124" s="77"/>
      <c r="P124" s="77"/>
      <c r="Q124" s="77"/>
      <c r="R124" s="77"/>
      <c r="S124" s="77"/>
      <c r="T124" s="77"/>
      <c r="U124" s="77"/>
      <c r="V124" s="77"/>
      <c r="W124" s="77"/>
      <c r="X124" s="77"/>
      <c r="Y124" s="77"/>
      <c r="Z124" s="77"/>
    </row>
    <row r="125" spans="1:26" ht="15.75" customHeight="1" x14ac:dyDescent="0.25">
      <c r="A125" s="79" t="s">
        <v>57</v>
      </c>
      <c r="B125" s="77" t="s">
        <v>58</v>
      </c>
      <c r="C125" s="77" t="s">
        <v>775</v>
      </c>
      <c r="D125" s="77"/>
      <c r="E125" s="77"/>
      <c r="F125" s="77">
        <v>0.31952172800242601</v>
      </c>
      <c r="G125" s="77"/>
      <c r="H125" s="77"/>
      <c r="I125" s="77"/>
      <c r="J125" s="77"/>
      <c r="K125" s="77"/>
      <c r="L125" s="77"/>
      <c r="M125" s="77"/>
      <c r="N125" s="77"/>
      <c r="O125" s="77"/>
      <c r="P125" s="77"/>
      <c r="Q125" s="77"/>
      <c r="R125" s="77"/>
      <c r="S125" s="77"/>
      <c r="T125" s="77"/>
      <c r="U125" s="77"/>
      <c r="V125" s="77"/>
      <c r="W125" s="77"/>
      <c r="X125" s="77"/>
      <c r="Y125" s="77"/>
      <c r="Z125" s="77"/>
    </row>
    <row r="126" spans="1:26" ht="15.75" customHeight="1" x14ac:dyDescent="0.25">
      <c r="A126" s="79" t="s">
        <v>60</v>
      </c>
      <c r="B126" s="77" t="s">
        <v>61</v>
      </c>
      <c r="C126" s="77" t="s">
        <v>775</v>
      </c>
      <c r="D126" s="77"/>
      <c r="E126" s="77"/>
      <c r="F126" s="77">
        <v>7.9167757605942288</v>
      </c>
      <c r="G126" s="77"/>
      <c r="H126" s="77"/>
      <c r="I126" s="77"/>
      <c r="J126" s="77"/>
      <c r="K126" s="77"/>
      <c r="L126" s="77"/>
      <c r="M126" s="77"/>
      <c r="N126" s="77"/>
      <c r="O126" s="77"/>
      <c r="P126" s="77"/>
      <c r="Q126" s="77"/>
      <c r="R126" s="77"/>
      <c r="S126" s="77"/>
      <c r="T126" s="77"/>
      <c r="U126" s="77"/>
      <c r="V126" s="77"/>
      <c r="W126" s="77"/>
      <c r="X126" s="77"/>
      <c r="Y126" s="77"/>
      <c r="Z126" s="77"/>
    </row>
    <row r="127" spans="1:26" ht="15.75" customHeight="1" x14ac:dyDescent="0.25">
      <c r="A127" s="79" t="s">
        <v>63</v>
      </c>
      <c r="B127" s="77" t="s">
        <v>64</v>
      </c>
      <c r="C127" s="77" t="s">
        <v>775</v>
      </c>
      <c r="D127" s="77"/>
      <c r="E127" s="77"/>
      <c r="F127" s="77">
        <v>19.66708079856015</v>
      </c>
      <c r="G127" s="77"/>
      <c r="H127" s="77"/>
      <c r="I127" s="77"/>
      <c r="J127" s="77"/>
      <c r="K127" s="77"/>
      <c r="L127" s="77"/>
      <c r="M127" s="77"/>
      <c r="N127" s="77"/>
      <c r="O127" s="77"/>
      <c r="P127" s="77"/>
      <c r="Q127" s="77"/>
      <c r="R127" s="77"/>
      <c r="S127" s="77"/>
      <c r="T127" s="77"/>
      <c r="U127" s="77"/>
      <c r="V127" s="77"/>
      <c r="W127" s="77"/>
      <c r="X127" s="77"/>
      <c r="Y127" s="77"/>
      <c r="Z127" s="77"/>
    </row>
    <row r="128" spans="1:26" ht="15.75" customHeight="1" x14ac:dyDescent="0.25">
      <c r="A128" s="79" t="s">
        <v>66</v>
      </c>
      <c r="B128" s="77" t="s">
        <v>67</v>
      </c>
      <c r="C128" s="77" t="s">
        <v>775</v>
      </c>
      <c r="D128" s="77"/>
      <c r="E128" s="77"/>
      <c r="F128" s="77">
        <v>6.9276871862912008</v>
      </c>
      <c r="G128" s="77"/>
      <c r="H128" s="77"/>
      <c r="I128" s="77"/>
      <c r="J128" s="77"/>
      <c r="K128" s="77"/>
      <c r="L128" s="77"/>
      <c r="M128" s="77"/>
      <c r="N128" s="77"/>
      <c r="O128" s="77"/>
      <c r="P128" s="77"/>
      <c r="Q128" s="77"/>
      <c r="R128" s="77"/>
      <c r="S128" s="77"/>
      <c r="T128" s="77"/>
      <c r="U128" s="77"/>
      <c r="V128" s="77"/>
      <c r="W128" s="77"/>
      <c r="X128" s="77"/>
      <c r="Y128" s="77"/>
      <c r="Z128" s="77"/>
    </row>
    <row r="129" spans="1:26" ht="15.75" customHeight="1" x14ac:dyDescent="0.25">
      <c r="A129" s="79" t="s">
        <v>69</v>
      </c>
      <c r="B129" s="77" t="s">
        <v>70</v>
      </c>
      <c r="C129" s="77" t="s">
        <v>775</v>
      </c>
      <c r="D129" s="77"/>
      <c r="E129" s="77"/>
      <c r="F129" s="77">
        <v>20.54117524514918</v>
      </c>
      <c r="G129" s="77"/>
      <c r="H129" s="77"/>
      <c r="I129" s="77"/>
      <c r="J129" s="77"/>
      <c r="K129" s="77"/>
      <c r="L129" s="77"/>
      <c r="M129" s="77"/>
      <c r="N129" s="77"/>
      <c r="O129" s="77"/>
      <c r="P129" s="77"/>
      <c r="Q129" s="77"/>
      <c r="R129" s="77"/>
      <c r="S129" s="77"/>
      <c r="T129" s="77"/>
      <c r="U129" s="77"/>
      <c r="V129" s="77"/>
      <c r="W129" s="77"/>
      <c r="X129" s="77"/>
      <c r="Y129" s="77"/>
      <c r="Z129" s="77"/>
    </row>
    <row r="130" spans="1:26" ht="15.75" customHeight="1" x14ac:dyDescent="0.25">
      <c r="A130" s="79" t="s">
        <v>72</v>
      </c>
      <c r="B130" s="77" t="s">
        <v>73</v>
      </c>
      <c r="C130" s="77" t="s">
        <v>775</v>
      </c>
      <c r="D130" s="77"/>
      <c r="E130" s="77"/>
      <c r="F130" s="77">
        <v>9.7836916467677728</v>
      </c>
      <c r="G130" s="77"/>
      <c r="H130" s="77"/>
      <c r="I130" s="77"/>
      <c r="J130" s="77"/>
      <c r="K130" s="77"/>
      <c r="L130" s="77"/>
      <c r="M130" s="77"/>
      <c r="N130" s="77"/>
      <c r="O130" s="77"/>
      <c r="P130" s="77"/>
      <c r="Q130" s="77"/>
      <c r="R130" s="77"/>
      <c r="S130" s="77"/>
      <c r="T130" s="77"/>
      <c r="U130" s="77"/>
      <c r="V130" s="77"/>
      <c r="W130" s="77"/>
      <c r="X130" s="77"/>
      <c r="Y130" s="77"/>
      <c r="Z130" s="77"/>
    </row>
    <row r="131" spans="1:26" ht="15.75" customHeight="1" x14ac:dyDescent="0.25">
      <c r="A131" s="79" t="s">
        <v>74</v>
      </c>
      <c r="B131" s="77" t="s">
        <v>75</v>
      </c>
      <c r="C131" s="77" t="s">
        <v>775</v>
      </c>
      <c r="D131" s="77"/>
      <c r="E131" s="77"/>
      <c r="F131" s="77">
        <v>32.14581761399684</v>
      </c>
      <c r="G131" s="77"/>
      <c r="H131" s="77"/>
      <c r="I131" s="77"/>
      <c r="J131" s="77"/>
      <c r="K131" s="77"/>
      <c r="L131" s="77"/>
      <c r="M131" s="77"/>
      <c r="N131" s="77"/>
      <c r="O131" s="77"/>
      <c r="P131" s="77"/>
      <c r="Q131" s="77"/>
      <c r="R131" s="77"/>
      <c r="S131" s="77"/>
      <c r="T131" s="77"/>
      <c r="U131" s="77"/>
      <c r="V131" s="77"/>
      <c r="W131" s="77"/>
      <c r="X131" s="77"/>
      <c r="Y131" s="77"/>
      <c r="Z131" s="77"/>
    </row>
    <row r="132" spans="1:26" ht="15.75" customHeight="1" x14ac:dyDescent="0.25">
      <c r="A132" s="79" t="s">
        <v>77</v>
      </c>
      <c r="B132" s="77" t="s">
        <v>78</v>
      </c>
      <c r="C132" s="77" t="s">
        <v>775</v>
      </c>
      <c r="D132" s="77"/>
      <c r="E132" s="77"/>
      <c r="F132" s="77">
        <v>1.9160229338549359</v>
      </c>
      <c r="G132" s="77"/>
      <c r="H132" s="77"/>
      <c r="I132" s="77"/>
      <c r="J132" s="77"/>
      <c r="K132" s="77"/>
      <c r="L132" s="77"/>
      <c r="M132" s="77"/>
      <c r="N132" s="77"/>
      <c r="O132" s="77"/>
      <c r="P132" s="77"/>
      <c r="Q132" s="77"/>
      <c r="R132" s="77"/>
      <c r="S132" s="77"/>
      <c r="T132" s="77"/>
      <c r="U132" s="77"/>
      <c r="V132" s="77"/>
      <c r="W132" s="77"/>
      <c r="X132" s="77"/>
      <c r="Y132" s="77"/>
      <c r="Z132" s="77"/>
    </row>
    <row r="133" spans="1:26" ht="15.75" customHeight="1" x14ac:dyDescent="0.25">
      <c r="A133" s="79" t="s">
        <v>80</v>
      </c>
      <c r="B133" s="77" t="s">
        <v>81</v>
      </c>
      <c r="C133" s="77" t="s">
        <v>775</v>
      </c>
      <c r="D133" s="77"/>
      <c r="E133" s="77"/>
      <c r="F133" s="77">
        <v>0.20038224117163481</v>
      </c>
      <c r="G133" s="77"/>
      <c r="H133" s="77"/>
      <c r="I133" s="77"/>
      <c r="J133" s="77"/>
      <c r="K133" s="77"/>
      <c r="L133" s="77"/>
      <c r="M133" s="77"/>
      <c r="N133" s="77"/>
      <c r="O133" s="77"/>
      <c r="P133" s="77"/>
      <c r="Q133" s="77"/>
      <c r="R133" s="77"/>
      <c r="S133" s="77"/>
      <c r="T133" s="77"/>
      <c r="U133" s="77"/>
      <c r="V133" s="77"/>
      <c r="W133" s="77"/>
      <c r="X133" s="77"/>
      <c r="Y133" s="77"/>
      <c r="Z133" s="77"/>
    </row>
    <row r="134" spans="1:26" ht="15.75" customHeight="1" x14ac:dyDescent="0.25">
      <c r="A134" s="79" t="s">
        <v>83</v>
      </c>
      <c r="B134" s="77" t="s">
        <v>84</v>
      </c>
      <c r="C134" s="77" t="s">
        <v>775</v>
      </c>
      <c r="D134" s="77"/>
      <c r="E134" s="77"/>
      <c r="F134" s="77">
        <v>0.39596992400695857</v>
      </c>
      <c r="G134" s="77"/>
      <c r="H134" s="77"/>
      <c r="I134" s="77"/>
      <c r="J134" s="77"/>
      <c r="K134" s="77"/>
      <c r="L134" s="77"/>
      <c r="M134" s="77"/>
      <c r="N134" s="77"/>
      <c r="O134" s="77"/>
      <c r="P134" s="77"/>
      <c r="Q134" s="77"/>
      <c r="R134" s="77"/>
      <c r="S134" s="77"/>
      <c r="T134" s="77"/>
      <c r="U134" s="77"/>
      <c r="V134" s="77"/>
      <c r="W134" s="77"/>
      <c r="X134" s="77"/>
      <c r="Y134" s="77"/>
      <c r="Z134" s="77"/>
    </row>
    <row r="135" spans="1:26" ht="15.75" customHeight="1" x14ac:dyDescent="0.25">
      <c r="A135" s="79" t="s">
        <v>85</v>
      </c>
      <c r="B135" s="77" t="s">
        <v>86</v>
      </c>
      <c r="C135" s="77" t="s">
        <v>775</v>
      </c>
      <c r="D135" s="77"/>
      <c r="E135" s="77"/>
      <c r="F135" s="77">
        <v>7.3467290162071146</v>
      </c>
      <c r="G135" s="77"/>
      <c r="H135" s="77"/>
      <c r="I135" s="77"/>
      <c r="J135" s="77"/>
      <c r="K135" s="77"/>
      <c r="L135" s="77"/>
      <c r="M135" s="77"/>
      <c r="N135" s="77"/>
      <c r="O135" s="77"/>
      <c r="P135" s="77"/>
      <c r="Q135" s="77"/>
      <c r="R135" s="77"/>
      <c r="S135" s="77"/>
      <c r="T135" s="77"/>
      <c r="U135" s="77"/>
      <c r="V135" s="77"/>
      <c r="W135" s="77"/>
      <c r="X135" s="77"/>
      <c r="Y135" s="77"/>
      <c r="Z135" s="77"/>
    </row>
    <row r="136" spans="1:26" ht="15.75" customHeight="1" x14ac:dyDescent="0.25">
      <c r="A136" s="79" t="s">
        <v>88</v>
      </c>
      <c r="B136" s="77" t="s">
        <v>89</v>
      </c>
      <c r="C136" s="77" t="s">
        <v>775</v>
      </c>
      <c r="D136" s="77"/>
      <c r="E136" s="77"/>
      <c r="F136" s="77">
        <v>6.744180358536453</v>
      </c>
      <c r="G136" s="77"/>
      <c r="H136" s="77"/>
      <c r="I136" s="77"/>
      <c r="J136" s="77"/>
      <c r="K136" s="77"/>
      <c r="L136" s="77"/>
      <c r="M136" s="77"/>
      <c r="N136" s="77"/>
      <c r="O136" s="77"/>
      <c r="P136" s="77"/>
      <c r="Q136" s="77"/>
      <c r="R136" s="77"/>
      <c r="S136" s="77"/>
      <c r="T136" s="77"/>
      <c r="U136" s="77"/>
      <c r="V136" s="77"/>
      <c r="W136" s="77"/>
      <c r="X136" s="77"/>
      <c r="Y136" s="77"/>
      <c r="Z136" s="77"/>
    </row>
    <row r="137" spans="1:26" ht="15.75" customHeight="1" x14ac:dyDescent="0.25">
      <c r="A137" s="79" t="s">
        <v>91</v>
      </c>
      <c r="B137" s="77" t="s">
        <v>92</v>
      </c>
      <c r="C137" s="77" t="s">
        <v>775</v>
      </c>
      <c r="D137" s="77"/>
      <c r="E137" s="77"/>
      <c r="F137" s="77">
        <v>11.929893585805139</v>
      </c>
      <c r="G137" s="77"/>
      <c r="H137" s="77"/>
      <c r="I137" s="77"/>
      <c r="J137" s="77"/>
      <c r="K137" s="77"/>
      <c r="L137" s="77"/>
      <c r="M137" s="77"/>
      <c r="N137" s="77"/>
      <c r="O137" s="77"/>
      <c r="P137" s="77"/>
      <c r="Q137" s="77"/>
      <c r="R137" s="77"/>
      <c r="S137" s="77"/>
      <c r="T137" s="77"/>
      <c r="U137" s="77"/>
      <c r="V137" s="77"/>
      <c r="W137" s="77"/>
      <c r="X137" s="77"/>
      <c r="Y137" s="77"/>
      <c r="Z137" s="77"/>
    </row>
    <row r="138" spans="1:26" ht="15.75" customHeight="1" x14ac:dyDescent="0.25">
      <c r="A138" s="79" t="s">
        <v>94</v>
      </c>
      <c r="B138" s="77" t="s">
        <v>95</v>
      </c>
      <c r="C138" s="77" t="s">
        <v>775</v>
      </c>
      <c r="D138" s="77"/>
      <c r="E138" s="77"/>
      <c r="F138" s="77">
        <v>11.55035238074411</v>
      </c>
      <c r="G138" s="77"/>
      <c r="H138" s="77"/>
      <c r="I138" s="77"/>
      <c r="J138" s="77"/>
      <c r="K138" s="77"/>
      <c r="L138" s="77"/>
      <c r="M138" s="77"/>
      <c r="N138" s="77"/>
      <c r="O138" s="77"/>
      <c r="P138" s="77"/>
      <c r="Q138" s="77"/>
      <c r="R138" s="77"/>
      <c r="S138" s="77"/>
      <c r="T138" s="77"/>
      <c r="U138" s="77"/>
      <c r="V138" s="77"/>
      <c r="W138" s="77"/>
      <c r="X138" s="77"/>
      <c r="Y138" s="77"/>
      <c r="Z138" s="77"/>
    </row>
    <row r="139" spans="1:26" ht="15.75" customHeight="1" x14ac:dyDescent="0.25">
      <c r="A139" s="79" t="s">
        <v>96</v>
      </c>
      <c r="B139" s="77" t="s">
        <v>97</v>
      </c>
      <c r="C139" s="77" t="s">
        <v>775</v>
      </c>
      <c r="D139" s="77"/>
      <c r="E139" s="77"/>
      <c r="F139" s="77">
        <v>11.05247786920294</v>
      </c>
      <c r="G139" s="77"/>
      <c r="H139" s="77"/>
      <c r="I139" s="77"/>
      <c r="J139" s="77"/>
      <c r="K139" s="77"/>
      <c r="L139" s="77"/>
      <c r="M139" s="77"/>
      <c r="N139" s="77"/>
      <c r="O139" s="77"/>
      <c r="P139" s="77"/>
      <c r="Q139" s="77"/>
      <c r="R139" s="77"/>
      <c r="S139" s="77"/>
      <c r="T139" s="77"/>
      <c r="U139" s="77"/>
      <c r="V139" s="77"/>
      <c r="W139" s="77"/>
      <c r="X139" s="77"/>
      <c r="Y139" s="77"/>
      <c r="Z139" s="77"/>
    </row>
    <row r="140" spans="1:26" ht="15.75" customHeight="1" x14ac:dyDescent="0.25">
      <c r="A140" s="79" t="s">
        <v>99</v>
      </c>
      <c r="B140" s="77" t="s">
        <v>100</v>
      </c>
      <c r="C140" s="77" t="s">
        <v>775</v>
      </c>
      <c r="D140" s="77"/>
      <c r="E140" s="77"/>
      <c r="F140" s="77">
        <v>19.90656619203752</v>
      </c>
      <c r="G140" s="77"/>
      <c r="H140" s="77"/>
      <c r="I140" s="77"/>
      <c r="J140" s="77"/>
      <c r="K140" s="77"/>
      <c r="L140" s="77"/>
      <c r="M140" s="77"/>
      <c r="N140" s="77"/>
      <c r="O140" s="77"/>
      <c r="P140" s="77"/>
      <c r="Q140" s="77"/>
      <c r="R140" s="77"/>
      <c r="S140" s="77"/>
      <c r="T140" s="77"/>
      <c r="U140" s="77"/>
      <c r="V140" s="77"/>
      <c r="W140" s="77"/>
      <c r="X140" s="77"/>
      <c r="Y140" s="77"/>
      <c r="Z140" s="77"/>
    </row>
    <row r="141" spans="1:26" ht="15.75" customHeight="1" x14ac:dyDescent="0.25">
      <c r="A141" s="79" t="s">
        <v>102</v>
      </c>
      <c r="B141" s="77" t="s">
        <v>103</v>
      </c>
      <c r="C141" s="77" t="s">
        <v>775</v>
      </c>
      <c r="D141" s="77"/>
      <c r="E141" s="77"/>
      <c r="F141" s="77">
        <v>6.5643605396284324</v>
      </c>
      <c r="G141" s="77"/>
      <c r="H141" s="77"/>
      <c r="I141" s="77"/>
      <c r="J141" s="77"/>
      <c r="K141" s="77"/>
      <c r="L141" s="77"/>
      <c r="M141" s="77"/>
      <c r="N141" s="77"/>
      <c r="O141" s="77"/>
      <c r="P141" s="77"/>
      <c r="Q141" s="77"/>
      <c r="R141" s="77"/>
      <c r="S141" s="77"/>
      <c r="T141" s="77"/>
      <c r="U141" s="77"/>
      <c r="V141" s="77"/>
      <c r="W141" s="77"/>
      <c r="X141" s="77"/>
      <c r="Y141" s="77"/>
      <c r="Z141" s="77"/>
    </row>
    <row r="142" spans="1:26" ht="15.75" customHeight="1" x14ac:dyDescent="0.25">
      <c r="A142" s="79" t="s">
        <v>105</v>
      </c>
      <c r="B142" s="77" t="s">
        <v>106</v>
      </c>
      <c r="C142" s="77" t="s">
        <v>775</v>
      </c>
      <c r="D142" s="77"/>
      <c r="E142" s="77"/>
      <c r="F142" s="77">
        <v>7.7049237356988884</v>
      </c>
      <c r="G142" s="77"/>
      <c r="H142" s="77"/>
      <c r="I142" s="77"/>
      <c r="J142" s="77"/>
      <c r="K142" s="77"/>
      <c r="L142" s="77"/>
      <c r="M142" s="77"/>
      <c r="N142" s="77"/>
      <c r="O142" s="77"/>
      <c r="P142" s="77"/>
      <c r="Q142" s="77"/>
      <c r="R142" s="77"/>
      <c r="S142" s="77"/>
      <c r="T142" s="77"/>
      <c r="U142" s="77"/>
      <c r="V142" s="77"/>
      <c r="W142" s="77"/>
      <c r="X142" s="77"/>
      <c r="Y142" s="77"/>
      <c r="Z142" s="77"/>
    </row>
    <row r="143" spans="1:26" ht="15.75" customHeight="1" x14ac:dyDescent="0.25">
      <c r="A143" s="79" t="s">
        <v>107</v>
      </c>
      <c r="B143" s="77" t="s">
        <v>108</v>
      </c>
      <c r="C143" s="77" t="s">
        <v>775</v>
      </c>
      <c r="D143" s="77"/>
      <c r="E143" s="77"/>
      <c r="F143" s="77">
        <v>6.9835194983714849E-2</v>
      </c>
      <c r="G143" s="77"/>
      <c r="H143" s="77"/>
      <c r="I143" s="77"/>
      <c r="J143" s="77"/>
      <c r="K143" s="77"/>
      <c r="L143" s="77"/>
      <c r="M143" s="77"/>
      <c r="N143" s="77"/>
      <c r="O143" s="77"/>
      <c r="P143" s="77"/>
      <c r="Q143" s="77"/>
      <c r="R143" s="77"/>
      <c r="S143" s="77"/>
      <c r="T143" s="77"/>
      <c r="U143" s="77"/>
      <c r="V143" s="77"/>
      <c r="W143" s="77"/>
      <c r="X143" s="77"/>
      <c r="Y143" s="77"/>
      <c r="Z143" s="77"/>
    </row>
    <row r="144" spans="1:26" ht="15.75" customHeight="1" x14ac:dyDescent="0.25">
      <c r="A144" s="79" t="s">
        <v>110</v>
      </c>
      <c r="B144" s="77" t="s">
        <v>111</v>
      </c>
      <c r="C144" s="77" t="s">
        <v>775</v>
      </c>
      <c r="D144" s="77"/>
      <c r="E144" s="77"/>
      <c r="F144" s="77">
        <v>2.5452355345988811</v>
      </c>
      <c r="G144" s="77"/>
      <c r="H144" s="77"/>
      <c r="I144" s="77"/>
      <c r="J144" s="77"/>
      <c r="K144" s="77"/>
      <c r="L144" s="77"/>
      <c r="M144" s="77"/>
      <c r="N144" s="77"/>
      <c r="O144" s="77"/>
      <c r="P144" s="77"/>
      <c r="Q144" s="77"/>
      <c r="R144" s="77"/>
      <c r="S144" s="77"/>
      <c r="T144" s="77"/>
      <c r="U144" s="77"/>
      <c r="V144" s="77"/>
      <c r="W144" s="77"/>
      <c r="X144" s="77"/>
      <c r="Y144" s="77"/>
      <c r="Z144" s="77"/>
    </row>
    <row r="145" spans="1:26" ht="15.75" customHeight="1" x14ac:dyDescent="0.25">
      <c r="A145" s="79" t="s">
        <v>113</v>
      </c>
      <c r="B145" s="77" t="s">
        <v>114</v>
      </c>
      <c r="C145" s="77" t="s">
        <v>775</v>
      </c>
      <c r="D145" s="77"/>
      <c r="E145" s="77"/>
      <c r="F145" s="77">
        <v>18.553762894672349</v>
      </c>
      <c r="G145" s="77"/>
      <c r="H145" s="77"/>
      <c r="I145" s="77"/>
      <c r="J145" s="77"/>
      <c r="K145" s="77"/>
      <c r="L145" s="77"/>
      <c r="M145" s="77"/>
      <c r="N145" s="77"/>
      <c r="O145" s="77"/>
      <c r="P145" s="77"/>
      <c r="Q145" s="77"/>
      <c r="R145" s="77"/>
      <c r="S145" s="77"/>
      <c r="T145" s="77"/>
      <c r="U145" s="77"/>
      <c r="V145" s="77"/>
      <c r="W145" s="77"/>
      <c r="X145" s="77"/>
      <c r="Y145" s="77"/>
      <c r="Z145" s="77"/>
    </row>
    <row r="146" spans="1:26" ht="15.75" customHeight="1" x14ac:dyDescent="0.25">
      <c r="A146" s="79" t="s">
        <v>116</v>
      </c>
      <c r="B146" s="77" t="s">
        <v>117</v>
      </c>
      <c r="C146" s="77" t="s">
        <v>775</v>
      </c>
      <c r="D146" s="77"/>
      <c r="E146" s="77"/>
      <c r="F146" s="77">
        <v>8.3853602960643485</v>
      </c>
      <c r="G146" s="77"/>
      <c r="H146" s="77"/>
      <c r="I146" s="77"/>
      <c r="J146" s="77"/>
      <c r="K146" s="77"/>
      <c r="L146" s="77"/>
      <c r="M146" s="77"/>
      <c r="N146" s="77"/>
      <c r="O146" s="77"/>
      <c r="P146" s="77"/>
      <c r="Q146" s="77"/>
      <c r="R146" s="77"/>
      <c r="S146" s="77"/>
      <c r="T146" s="77"/>
      <c r="U146" s="77"/>
      <c r="V146" s="77"/>
      <c r="W146" s="77"/>
      <c r="X146" s="77"/>
      <c r="Y146" s="77"/>
      <c r="Z146" s="77"/>
    </row>
    <row r="147" spans="1:26" ht="15.75" customHeight="1" x14ac:dyDescent="0.25">
      <c r="A147" s="79" t="s">
        <v>118</v>
      </c>
      <c r="B147" s="77" t="s">
        <v>119</v>
      </c>
      <c r="C147" s="77" t="s">
        <v>775</v>
      </c>
      <c r="D147" s="77"/>
      <c r="E147" s="77"/>
      <c r="F147" s="77">
        <v>54.673320341150038</v>
      </c>
      <c r="G147" s="77"/>
      <c r="H147" s="77"/>
      <c r="I147" s="77"/>
      <c r="J147" s="77"/>
      <c r="K147" s="77"/>
      <c r="L147" s="77"/>
      <c r="M147" s="77"/>
      <c r="N147" s="77"/>
      <c r="O147" s="77"/>
      <c r="P147" s="77"/>
      <c r="Q147" s="77"/>
      <c r="R147" s="77"/>
      <c r="S147" s="77"/>
      <c r="T147" s="77"/>
      <c r="U147" s="77"/>
      <c r="V147" s="77"/>
      <c r="W147" s="77"/>
      <c r="X147" s="77"/>
      <c r="Y147" s="77"/>
      <c r="Z147" s="77"/>
    </row>
    <row r="148" spans="1:26" ht="15.75" customHeight="1" x14ac:dyDescent="0.25">
      <c r="A148" s="79" t="s">
        <v>121</v>
      </c>
      <c r="B148" s="77" t="s">
        <v>122</v>
      </c>
      <c r="C148" s="77" t="s">
        <v>775</v>
      </c>
      <c r="D148" s="77"/>
      <c r="E148" s="77"/>
      <c r="F148" s="77">
        <v>3.9241596840212432</v>
      </c>
      <c r="G148" s="77"/>
      <c r="H148" s="77"/>
      <c r="I148" s="77"/>
      <c r="J148" s="77"/>
      <c r="K148" s="77"/>
      <c r="L148" s="77"/>
      <c r="M148" s="77"/>
      <c r="N148" s="77"/>
      <c r="O148" s="77"/>
      <c r="P148" s="77"/>
      <c r="Q148" s="77"/>
      <c r="R148" s="77"/>
      <c r="S148" s="77"/>
      <c r="T148" s="77"/>
      <c r="U148" s="77"/>
      <c r="V148" s="77"/>
      <c r="W148" s="77"/>
      <c r="X148" s="77"/>
      <c r="Y148" s="77"/>
      <c r="Z148" s="77"/>
    </row>
    <row r="149" spans="1:26" ht="15.75" customHeight="1" x14ac:dyDescent="0.25">
      <c r="A149" s="79" t="s">
        <v>124</v>
      </c>
      <c r="B149" s="77" t="s">
        <v>125</v>
      </c>
      <c r="C149" s="77" t="s">
        <v>775</v>
      </c>
      <c r="D149" s="77"/>
      <c r="E149" s="77"/>
      <c r="F149" s="77">
        <v>1.2331066120161771</v>
      </c>
      <c r="G149" s="77"/>
      <c r="H149" s="77"/>
      <c r="I149" s="77"/>
      <c r="J149" s="77"/>
      <c r="K149" s="77"/>
      <c r="L149" s="77"/>
      <c r="M149" s="77"/>
      <c r="N149" s="77"/>
      <c r="O149" s="77"/>
      <c r="P149" s="77"/>
      <c r="Q149" s="77"/>
      <c r="R149" s="77"/>
      <c r="S149" s="77"/>
      <c r="T149" s="77"/>
      <c r="U149" s="77"/>
      <c r="V149" s="77"/>
      <c r="W149" s="77"/>
      <c r="X149" s="77"/>
      <c r="Y149" s="77"/>
      <c r="Z149" s="77"/>
    </row>
    <row r="150" spans="1:26" ht="15.75" customHeight="1" x14ac:dyDescent="0.25">
      <c r="A150" s="79" t="s">
        <v>127</v>
      </c>
      <c r="B150" s="77" t="s">
        <v>128</v>
      </c>
      <c r="C150" s="77" t="s">
        <v>775</v>
      </c>
      <c r="D150" s="77"/>
      <c r="E150" s="77"/>
      <c r="F150" s="77">
        <v>6.5586726442117129</v>
      </c>
      <c r="G150" s="77"/>
      <c r="H150" s="77"/>
      <c r="I150" s="77"/>
      <c r="J150" s="77"/>
      <c r="K150" s="77"/>
      <c r="L150" s="77"/>
      <c r="M150" s="77"/>
      <c r="N150" s="77"/>
      <c r="O150" s="77"/>
      <c r="P150" s="77"/>
      <c r="Q150" s="77"/>
      <c r="R150" s="77"/>
      <c r="S150" s="77"/>
      <c r="T150" s="77"/>
      <c r="U150" s="77"/>
      <c r="V150" s="77"/>
      <c r="W150" s="77"/>
      <c r="X150" s="77"/>
      <c r="Y150" s="77"/>
      <c r="Z150" s="77"/>
    </row>
    <row r="151" spans="1:26" ht="15.75" customHeight="1" x14ac:dyDescent="0.25">
      <c r="A151" s="79" t="s">
        <v>130</v>
      </c>
      <c r="B151" s="77" t="s">
        <v>131</v>
      </c>
      <c r="C151" s="77" t="s">
        <v>775</v>
      </c>
      <c r="D151" s="77"/>
      <c r="E151" s="77"/>
      <c r="F151" s="77">
        <v>6.739083818486761</v>
      </c>
      <c r="G151" s="77"/>
      <c r="H151" s="77"/>
      <c r="I151" s="77"/>
      <c r="J151" s="77"/>
      <c r="K151" s="77"/>
      <c r="L151" s="77"/>
      <c r="M151" s="77"/>
      <c r="N151" s="77"/>
      <c r="O151" s="77"/>
      <c r="P151" s="77"/>
      <c r="Q151" s="77"/>
      <c r="R151" s="77"/>
      <c r="S151" s="77"/>
      <c r="T151" s="77"/>
      <c r="U151" s="77"/>
      <c r="V151" s="77"/>
      <c r="W151" s="77"/>
      <c r="X151" s="77"/>
      <c r="Y151" s="77"/>
      <c r="Z151" s="77"/>
    </row>
    <row r="152" spans="1:26" ht="15.75" customHeight="1" x14ac:dyDescent="0.25">
      <c r="A152" s="79" t="s">
        <v>132</v>
      </c>
      <c r="B152" s="77" t="s">
        <v>133</v>
      </c>
      <c r="C152" s="77" t="s">
        <v>775</v>
      </c>
      <c r="D152" s="77"/>
      <c r="E152" s="77"/>
      <c r="F152" s="77">
        <v>1.649349237515791</v>
      </c>
      <c r="G152" s="77"/>
      <c r="H152" s="77"/>
      <c r="I152" s="77"/>
      <c r="J152" s="77"/>
      <c r="K152" s="77"/>
      <c r="L152" s="77"/>
      <c r="M152" s="77"/>
      <c r="N152" s="77"/>
      <c r="O152" s="77"/>
      <c r="P152" s="77"/>
      <c r="Q152" s="77"/>
      <c r="R152" s="77"/>
      <c r="S152" s="77"/>
      <c r="T152" s="77"/>
      <c r="U152" s="77"/>
      <c r="V152" s="77"/>
      <c r="W152" s="77"/>
      <c r="X152" s="77"/>
      <c r="Y152" s="77"/>
      <c r="Z152" s="77"/>
    </row>
    <row r="153" spans="1:26" ht="15.75" customHeight="1" x14ac:dyDescent="0.25">
      <c r="A153" s="79" t="s">
        <v>1</v>
      </c>
      <c r="B153" s="77" t="s">
        <v>134</v>
      </c>
      <c r="C153" s="77" t="s">
        <v>775</v>
      </c>
      <c r="D153" s="77"/>
      <c r="E153" s="77"/>
      <c r="F153" s="77">
        <v>16.410265028440239</v>
      </c>
      <c r="G153" s="77"/>
      <c r="H153" s="77"/>
      <c r="I153" s="77"/>
      <c r="J153" s="77"/>
      <c r="K153" s="77"/>
      <c r="L153" s="77"/>
      <c r="M153" s="77"/>
      <c r="N153" s="77"/>
      <c r="O153" s="77"/>
      <c r="P153" s="77"/>
      <c r="Q153" s="77"/>
      <c r="R153" s="77"/>
      <c r="S153" s="77"/>
      <c r="T153" s="77"/>
      <c r="U153" s="77"/>
      <c r="V153" s="77"/>
      <c r="W153" s="77"/>
      <c r="X153" s="77"/>
      <c r="Y153" s="77"/>
      <c r="Z153" s="77"/>
    </row>
    <row r="154" spans="1:26" ht="15.75" customHeight="1" x14ac:dyDescent="0.25">
      <c r="A154" s="79" t="s">
        <v>136</v>
      </c>
      <c r="B154" s="77" t="s">
        <v>137</v>
      </c>
      <c r="C154" s="77" t="s">
        <v>775</v>
      </c>
      <c r="D154" s="77"/>
      <c r="E154" s="77"/>
      <c r="F154" s="77">
        <v>5.2864294409061161</v>
      </c>
      <c r="G154" s="77"/>
      <c r="H154" s="77"/>
      <c r="I154" s="77"/>
      <c r="J154" s="77"/>
      <c r="K154" s="77"/>
      <c r="L154" s="77"/>
      <c r="M154" s="77"/>
      <c r="N154" s="77"/>
      <c r="O154" s="77"/>
      <c r="P154" s="77"/>
      <c r="Q154" s="77"/>
      <c r="R154" s="77"/>
      <c r="S154" s="77"/>
      <c r="T154" s="77"/>
      <c r="U154" s="77"/>
      <c r="V154" s="77"/>
      <c r="W154" s="77"/>
      <c r="X154" s="77"/>
      <c r="Y154" s="77"/>
      <c r="Z154" s="77"/>
    </row>
    <row r="155" spans="1:26" ht="15.75" customHeight="1" x14ac:dyDescent="0.25">
      <c r="A155" s="77"/>
      <c r="B155" s="77"/>
      <c r="C155" s="77"/>
      <c r="D155" s="77"/>
      <c r="E155" s="77"/>
      <c r="F155" s="77"/>
      <c r="G155" s="77"/>
      <c r="H155" s="77"/>
      <c r="I155" s="77"/>
      <c r="J155" s="77"/>
      <c r="K155" s="77"/>
      <c r="L155" s="77"/>
      <c r="M155" s="77"/>
      <c r="N155" s="77"/>
      <c r="O155" s="77"/>
      <c r="P155" s="77"/>
      <c r="Q155" s="77"/>
      <c r="R155" s="77"/>
      <c r="S155" s="77"/>
      <c r="T155" s="77"/>
      <c r="U155" s="77"/>
      <c r="V155" s="77"/>
      <c r="W155" s="77"/>
      <c r="X155" s="77"/>
      <c r="Y155" s="77"/>
      <c r="Z155" s="77"/>
    </row>
    <row r="156" spans="1:26" ht="15.75" customHeight="1" x14ac:dyDescent="0.25">
      <c r="A156" s="77"/>
      <c r="B156" s="77"/>
      <c r="C156" s="77"/>
      <c r="D156" s="77"/>
      <c r="E156" s="77"/>
      <c r="F156" s="77"/>
      <c r="G156" s="77"/>
      <c r="H156" s="77"/>
      <c r="I156" s="77"/>
      <c r="J156" s="77"/>
      <c r="K156" s="77"/>
      <c r="L156" s="77"/>
      <c r="M156" s="77"/>
      <c r="N156" s="77"/>
      <c r="O156" s="77"/>
      <c r="P156" s="77"/>
      <c r="Q156" s="77"/>
      <c r="R156" s="77"/>
      <c r="S156" s="77"/>
      <c r="T156" s="77"/>
      <c r="U156" s="77"/>
      <c r="V156" s="77"/>
      <c r="W156" s="77"/>
      <c r="X156" s="77"/>
      <c r="Y156" s="77"/>
      <c r="Z156" s="77"/>
    </row>
    <row r="157" spans="1:26" ht="15.75" customHeight="1" x14ac:dyDescent="0.25">
      <c r="A157" s="77"/>
      <c r="B157" s="77"/>
      <c r="C157" s="77"/>
      <c r="D157" s="77"/>
      <c r="E157" s="69" t="s">
        <v>1871</v>
      </c>
      <c r="F157" s="69" t="s">
        <v>1872</v>
      </c>
      <c r="G157" s="77"/>
      <c r="H157" s="77"/>
      <c r="I157" s="77"/>
      <c r="J157" s="77"/>
      <c r="K157" s="77"/>
      <c r="L157" s="77"/>
      <c r="M157" s="77"/>
      <c r="N157" s="77"/>
      <c r="O157" s="77"/>
      <c r="P157" s="77"/>
      <c r="Q157" s="77"/>
      <c r="R157" s="77"/>
      <c r="S157" s="77"/>
      <c r="T157" s="77"/>
      <c r="U157" s="77"/>
      <c r="V157" s="77"/>
      <c r="W157" s="77"/>
      <c r="X157" s="77"/>
      <c r="Y157" s="77"/>
      <c r="Z157" s="77"/>
    </row>
    <row r="158" spans="1:26" ht="15.75" customHeight="1" x14ac:dyDescent="0.25">
      <c r="A158" s="85" t="s">
        <v>7</v>
      </c>
      <c r="B158" s="86" t="s">
        <v>8</v>
      </c>
      <c r="C158" s="77" t="s">
        <v>1028</v>
      </c>
      <c r="D158" s="77" t="s">
        <v>1369</v>
      </c>
      <c r="E158" s="87">
        <v>50.360372685285448</v>
      </c>
      <c r="F158" s="88">
        <f>IF(D158="CO2",E158,IF(D158="CH4",E158*'State 2005 Data'!$J$16,IF(D158="N2O",'State 2005 Data'!$J$17,IF(D158="Other",E158))))</f>
        <v>50.360372685285448</v>
      </c>
      <c r="G158" s="77"/>
      <c r="H158" s="77"/>
      <c r="I158" s="77"/>
      <c r="J158" s="77"/>
      <c r="K158" s="77"/>
      <c r="L158" s="77"/>
      <c r="M158" s="77"/>
      <c r="N158" s="77"/>
      <c r="O158" s="77"/>
      <c r="P158" s="77"/>
      <c r="Q158" s="77"/>
      <c r="R158" s="77"/>
      <c r="S158" s="77"/>
      <c r="T158" s="77"/>
      <c r="U158" s="77"/>
      <c r="V158" s="77"/>
      <c r="W158" s="77"/>
      <c r="X158" s="77"/>
      <c r="Y158" s="77"/>
      <c r="Z158" s="77"/>
    </row>
    <row r="159" spans="1:26" ht="15.75" customHeight="1" x14ac:dyDescent="0.25">
      <c r="A159" s="85" t="s">
        <v>7</v>
      </c>
      <c r="B159" s="86" t="s">
        <v>8</v>
      </c>
      <c r="C159" s="77" t="s">
        <v>1028</v>
      </c>
      <c r="D159" s="77" t="s">
        <v>331</v>
      </c>
      <c r="E159" s="87">
        <v>1.5843389499999999E-2</v>
      </c>
      <c r="F159" s="88">
        <f>IF(D159="CO2",E159,IF(D159="CH4",E159*'State 2005 Data'!$J$16,IF(D159="N2O",'State 2005 Data'!$J$17,IF(D159="Other",E159))))</f>
        <v>1.774459624E-2</v>
      </c>
      <c r="G159" s="77"/>
      <c r="H159" s="69"/>
      <c r="I159" s="77"/>
      <c r="J159" s="77"/>
      <c r="K159" s="77"/>
      <c r="L159" s="77"/>
      <c r="M159" s="77"/>
      <c r="N159" s="77"/>
      <c r="O159" s="77"/>
      <c r="P159" s="77"/>
      <c r="Q159" s="77"/>
      <c r="R159" s="77"/>
      <c r="S159" s="77"/>
      <c r="T159" s="77"/>
      <c r="U159" s="77"/>
      <c r="V159" s="77"/>
      <c r="W159" s="77"/>
      <c r="X159" s="77"/>
      <c r="Y159" s="77"/>
      <c r="Z159" s="77"/>
    </row>
    <row r="160" spans="1:26" ht="15.75" customHeight="1" x14ac:dyDescent="0.25">
      <c r="A160" s="85" t="s">
        <v>7</v>
      </c>
      <c r="B160" s="86" t="s">
        <v>8</v>
      </c>
      <c r="C160" s="77" t="s">
        <v>1028</v>
      </c>
      <c r="D160" s="77" t="s">
        <v>333</v>
      </c>
      <c r="E160" s="87">
        <v>0.19076809123999999</v>
      </c>
      <c r="F160" s="88">
        <f>IF(D160="CO2",E160,IF(D160="CH4",E160*'State 2005 Data'!$J$16,IF(D160="N2O",'State 2005 Data'!$J$17,IF(D160="Other",E160))))</f>
        <v>0.88926174496644295</v>
      </c>
      <c r="G160" s="77"/>
      <c r="H160" s="69"/>
      <c r="I160" s="77"/>
      <c r="J160" s="77"/>
      <c r="K160" s="77"/>
      <c r="L160" s="77"/>
      <c r="M160" s="77"/>
      <c r="N160" s="77"/>
      <c r="O160" s="77"/>
      <c r="P160" s="77"/>
      <c r="Q160" s="77"/>
      <c r="R160" s="77"/>
      <c r="S160" s="77"/>
      <c r="T160" s="77"/>
      <c r="U160" s="77"/>
      <c r="V160" s="77"/>
      <c r="W160" s="77"/>
      <c r="X160" s="77"/>
      <c r="Y160" s="77"/>
      <c r="Z160" s="77"/>
    </row>
    <row r="161" spans="1:26" ht="15.75" customHeight="1" x14ac:dyDescent="0.25">
      <c r="A161" s="85" t="s">
        <v>7</v>
      </c>
      <c r="B161" s="86" t="s">
        <v>8</v>
      </c>
      <c r="C161" s="77" t="s">
        <v>1028</v>
      </c>
      <c r="D161" s="89" t="s">
        <v>1873</v>
      </c>
      <c r="E161" s="87"/>
      <c r="F161" s="88">
        <f>IF(D161="CO2",E161,IF(D161="CH4",E161*'State 2005 Data'!$J$16,IF(D161="N2O",'State 2005 Data'!$J$17,IF(D161="Other",E161))))</f>
        <v>0</v>
      </c>
      <c r="G161" s="77"/>
      <c r="H161" s="69"/>
      <c r="I161" s="77"/>
      <c r="J161" s="77"/>
      <c r="K161" s="77"/>
      <c r="L161" s="77"/>
      <c r="M161" s="77"/>
      <c r="N161" s="77"/>
      <c r="O161" s="77"/>
      <c r="P161" s="77"/>
      <c r="Q161" s="77"/>
      <c r="R161" s="77"/>
      <c r="S161" s="77"/>
      <c r="T161" s="77"/>
      <c r="U161" s="77"/>
      <c r="V161" s="77"/>
      <c r="W161" s="77"/>
      <c r="X161" s="77"/>
      <c r="Y161" s="77"/>
      <c r="Z161" s="77"/>
    </row>
    <row r="162" spans="1:26" ht="15.75" customHeight="1" x14ac:dyDescent="0.25">
      <c r="A162" s="85" t="s">
        <v>7</v>
      </c>
      <c r="B162" s="86" t="s">
        <v>8</v>
      </c>
      <c r="C162" s="77" t="s">
        <v>1358</v>
      </c>
      <c r="D162" s="77" t="s">
        <v>1369</v>
      </c>
      <c r="E162" s="87">
        <v>4.1342231629645863</v>
      </c>
      <c r="F162" s="88">
        <f>IF(D162="CO2",E162,IF(D162="CH4",E162*'State 2005 Data'!$J$16,IF(D162="N2O",'State 2005 Data'!$J$17,IF(D162="Other",E162))))</f>
        <v>4.1342231629645863</v>
      </c>
      <c r="G162" s="77"/>
      <c r="H162" s="69"/>
      <c r="I162" s="77"/>
      <c r="J162" s="77"/>
      <c r="K162" s="77"/>
      <c r="L162" s="77"/>
      <c r="M162" s="77"/>
      <c r="N162" s="77"/>
      <c r="O162" s="77"/>
      <c r="P162" s="77"/>
      <c r="Q162" s="77"/>
      <c r="R162" s="77"/>
      <c r="S162" s="77"/>
      <c r="T162" s="77"/>
      <c r="U162" s="77"/>
      <c r="V162" s="77"/>
      <c r="W162" s="77"/>
      <c r="X162" s="77"/>
      <c r="Y162" s="77"/>
      <c r="Z162" s="77"/>
    </row>
    <row r="163" spans="1:26" ht="15.75" customHeight="1" x14ac:dyDescent="0.25">
      <c r="A163" s="85" t="s">
        <v>7</v>
      </c>
      <c r="B163" s="86" t="s">
        <v>8</v>
      </c>
      <c r="C163" s="77" t="s">
        <v>1358</v>
      </c>
      <c r="D163" s="77" t="s">
        <v>331</v>
      </c>
      <c r="E163" s="87">
        <v>7.8895044999999997E-2</v>
      </c>
      <c r="F163" s="88">
        <f>IF(D163="CO2",E163,IF(D163="CH4",E163*'State 2005 Data'!$J$16,IF(D163="N2O",'State 2005 Data'!$J$17,IF(D163="Other",E163))))</f>
        <v>8.8362450400000001E-2</v>
      </c>
      <c r="G163" s="77"/>
      <c r="H163" s="69"/>
      <c r="I163" s="77"/>
      <c r="J163" s="77"/>
      <c r="K163" s="77"/>
      <c r="L163" s="77"/>
      <c r="M163" s="77"/>
      <c r="N163" s="77"/>
      <c r="O163" s="77"/>
      <c r="P163" s="77"/>
      <c r="Q163" s="77"/>
      <c r="R163" s="77"/>
      <c r="S163" s="77"/>
      <c r="T163" s="77"/>
      <c r="U163" s="77"/>
      <c r="V163" s="77"/>
      <c r="W163" s="77"/>
      <c r="X163" s="77"/>
      <c r="Y163" s="77"/>
      <c r="Z163" s="77"/>
    </row>
    <row r="164" spans="1:26" ht="15.75" customHeight="1" x14ac:dyDescent="0.25">
      <c r="A164" s="85" t="s">
        <v>7</v>
      </c>
      <c r="B164" s="86" t="s">
        <v>8</v>
      </c>
      <c r="C164" s="77" t="s">
        <v>1358</v>
      </c>
      <c r="D164" s="77" t="s">
        <v>333</v>
      </c>
      <c r="E164" s="87">
        <v>1.4053459480000001E-2</v>
      </c>
      <c r="F164" s="88">
        <f>IF(D164="CO2",E164,IF(D164="CH4",E164*'State 2005 Data'!$J$16,IF(D164="N2O",'State 2005 Data'!$J$17,IF(D164="Other",E164))))</f>
        <v>0.88926174496644295</v>
      </c>
      <c r="G164" s="77"/>
      <c r="H164" s="69"/>
      <c r="I164" s="77"/>
      <c r="J164" s="77"/>
      <c r="K164" s="77"/>
      <c r="L164" s="77"/>
      <c r="M164" s="77"/>
      <c r="N164" s="77"/>
      <c r="O164" s="77"/>
      <c r="P164" s="77"/>
      <c r="Q164" s="77"/>
      <c r="R164" s="77"/>
      <c r="S164" s="77"/>
      <c r="T164" s="77"/>
      <c r="U164" s="77"/>
      <c r="V164" s="77"/>
      <c r="W164" s="77"/>
      <c r="X164" s="77"/>
      <c r="Y164" s="77"/>
      <c r="Z164" s="77"/>
    </row>
    <row r="165" spans="1:26" ht="15.75" customHeight="1" x14ac:dyDescent="0.25">
      <c r="A165" s="85" t="s">
        <v>7</v>
      </c>
      <c r="B165" s="86" t="s">
        <v>8</v>
      </c>
      <c r="C165" s="77" t="s">
        <v>1358</v>
      </c>
      <c r="D165" s="89" t="s">
        <v>1873</v>
      </c>
      <c r="E165" s="87"/>
      <c r="F165" s="88">
        <f>IF(D165="CO2",E165,IF(D165="CH4",E165*'State 2005 Data'!$J$16,IF(D165="N2O",'State 2005 Data'!$J$17,IF(D165="Other",E165))))</f>
        <v>0</v>
      </c>
      <c r="G165" s="77"/>
      <c r="H165" s="69"/>
      <c r="I165" s="77"/>
      <c r="J165" s="77"/>
      <c r="K165" s="77"/>
      <c r="L165" s="77"/>
      <c r="M165" s="77"/>
      <c r="N165" s="77"/>
      <c r="O165" s="77"/>
      <c r="P165" s="77"/>
      <c r="Q165" s="77"/>
      <c r="R165" s="77"/>
      <c r="S165" s="77"/>
      <c r="T165" s="77"/>
      <c r="U165" s="77"/>
      <c r="V165" s="77"/>
      <c r="W165" s="77"/>
      <c r="X165" s="77"/>
      <c r="Y165" s="77"/>
      <c r="Z165" s="77"/>
    </row>
    <row r="166" spans="1:26" ht="15.75" customHeight="1" x14ac:dyDescent="0.25">
      <c r="A166" s="85" t="s">
        <v>7</v>
      </c>
      <c r="B166" s="86" t="s">
        <v>8</v>
      </c>
      <c r="C166" s="77" t="s">
        <v>304</v>
      </c>
      <c r="D166" s="77" t="s">
        <v>1369</v>
      </c>
      <c r="E166" s="87">
        <v>36.892906379155242</v>
      </c>
      <c r="F166" s="88">
        <f>IF(D166="CO2",E166,IF(D166="CH4",E166*'State 2005 Data'!$J$16,IF(D166="N2O",'State 2005 Data'!$J$17,IF(D166="Other",E166))))</f>
        <v>36.892906379155242</v>
      </c>
      <c r="G166" s="77"/>
      <c r="H166" s="69"/>
      <c r="I166" s="77"/>
      <c r="J166" s="77"/>
      <c r="K166" s="77"/>
      <c r="L166" s="77"/>
      <c r="M166" s="77"/>
      <c r="N166" s="77"/>
      <c r="O166" s="77"/>
      <c r="P166" s="77"/>
      <c r="Q166" s="77"/>
      <c r="R166" s="77"/>
      <c r="S166" s="77"/>
      <c r="T166" s="77"/>
      <c r="U166" s="77"/>
      <c r="V166" s="77"/>
      <c r="W166" s="77"/>
      <c r="X166" s="77"/>
      <c r="Y166" s="77"/>
      <c r="Z166" s="77"/>
    </row>
    <row r="167" spans="1:26" ht="15.75" customHeight="1" x14ac:dyDescent="0.25">
      <c r="A167" s="85" t="s">
        <v>7</v>
      </c>
      <c r="B167" s="86" t="s">
        <v>8</v>
      </c>
      <c r="C167" s="77" t="s">
        <v>304</v>
      </c>
      <c r="D167" s="77" t="s">
        <v>331</v>
      </c>
      <c r="E167" s="87">
        <v>8.2130164830722538E-2</v>
      </c>
      <c r="F167" s="88">
        <f>IF(D167="CO2",E167,IF(D167="CH4",E167*'State 2005 Data'!$J$16,IF(D167="N2O",'State 2005 Data'!$J$17,IF(D167="Other",E167))))</f>
        <v>9.1985784610409252E-2</v>
      </c>
      <c r="G167" s="77"/>
      <c r="H167" s="69"/>
      <c r="I167" s="77"/>
      <c r="J167" s="77"/>
      <c r="K167" s="77"/>
      <c r="L167" s="77"/>
      <c r="M167" s="77"/>
      <c r="N167" s="77"/>
      <c r="O167" s="77"/>
      <c r="P167" s="77"/>
      <c r="Q167" s="77"/>
      <c r="R167" s="77"/>
      <c r="S167" s="77"/>
      <c r="T167" s="77"/>
      <c r="U167" s="77"/>
      <c r="V167" s="77"/>
      <c r="W167" s="77"/>
      <c r="X167" s="77"/>
      <c r="Y167" s="77"/>
      <c r="Z167" s="77"/>
    </row>
    <row r="168" spans="1:26" ht="15.75" customHeight="1" x14ac:dyDescent="0.25">
      <c r="A168" s="85" t="s">
        <v>7</v>
      </c>
      <c r="B168" s="86" t="s">
        <v>8</v>
      </c>
      <c r="C168" s="77" t="s">
        <v>304</v>
      </c>
      <c r="D168" s="77" t="s">
        <v>333</v>
      </c>
      <c r="E168" s="87">
        <v>1.066754909309976</v>
      </c>
      <c r="F168" s="88">
        <f>IF(D168="CO2",E168,IF(D168="CH4",E168*'State 2005 Data'!$J$16,IF(D168="N2O",'State 2005 Data'!$J$17,IF(D168="Other",E168))))</f>
        <v>0.88926174496644295</v>
      </c>
      <c r="G168" s="77"/>
      <c r="H168" s="69"/>
      <c r="I168" s="77"/>
      <c r="J168" s="77"/>
      <c r="K168" s="77"/>
      <c r="L168" s="77"/>
      <c r="M168" s="77"/>
      <c r="N168" s="77"/>
      <c r="O168" s="77"/>
      <c r="P168" s="77"/>
      <c r="Q168" s="77"/>
      <c r="R168" s="77"/>
      <c r="S168" s="77"/>
      <c r="T168" s="77"/>
      <c r="U168" s="77"/>
      <c r="V168" s="77"/>
      <c r="W168" s="77"/>
      <c r="X168" s="77"/>
      <c r="Y168" s="77"/>
      <c r="Z168" s="77"/>
    </row>
    <row r="169" spans="1:26" ht="15.75" customHeight="1" x14ac:dyDescent="0.25">
      <c r="A169" s="85" t="s">
        <v>7</v>
      </c>
      <c r="B169" s="86" t="s">
        <v>8</v>
      </c>
      <c r="C169" s="77" t="s">
        <v>304</v>
      </c>
      <c r="D169" s="89" t="s">
        <v>1873</v>
      </c>
      <c r="E169" s="87"/>
      <c r="F169" s="88">
        <f>IF(D169="CO2",E169,IF(D169="CH4",E169*'State 2005 Data'!$J$16,IF(D169="N2O",'State 2005 Data'!$J$17,IF(D169="Other",E169))))</f>
        <v>0</v>
      </c>
      <c r="G169" s="77"/>
      <c r="H169" s="69"/>
      <c r="I169" s="77"/>
      <c r="J169" s="77"/>
      <c r="K169" s="77"/>
      <c r="L169" s="77"/>
      <c r="M169" s="77"/>
      <c r="N169" s="77"/>
      <c r="O169" s="77"/>
      <c r="P169" s="77"/>
      <c r="Q169" s="77"/>
      <c r="R169" s="77"/>
      <c r="S169" s="77"/>
      <c r="T169" s="77"/>
      <c r="U169" s="77"/>
      <c r="V169" s="77"/>
      <c r="W169" s="77"/>
      <c r="X169" s="77"/>
      <c r="Y169" s="77"/>
      <c r="Z169" s="77"/>
    </row>
    <row r="170" spans="1:26" ht="15.75" customHeight="1" x14ac:dyDescent="0.25">
      <c r="A170" s="85" t="s">
        <v>7</v>
      </c>
      <c r="B170" s="86" t="s">
        <v>8</v>
      </c>
      <c r="C170" s="77" t="s">
        <v>753</v>
      </c>
      <c r="D170" s="77" t="s">
        <v>1369</v>
      </c>
      <c r="E170" s="88">
        <v>6.4484197003645596</v>
      </c>
      <c r="F170" s="88">
        <f>IF(D170="CO2",E170,IF(D170="CH4",E170*'State 2005 Data'!$J$16,IF(D170="N2O",'State 2005 Data'!$J$17,IF(D170="Other",E170))))</f>
        <v>6.4484197003645596</v>
      </c>
      <c r="G170" s="77"/>
      <c r="H170" s="69"/>
      <c r="I170" s="77"/>
      <c r="J170" s="77"/>
      <c r="K170" s="77"/>
      <c r="L170" s="77"/>
      <c r="M170" s="77"/>
      <c r="N170" s="77"/>
      <c r="O170" s="77"/>
      <c r="P170" s="77"/>
      <c r="Q170" s="77"/>
      <c r="R170" s="77"/>
      <c r="S170" s="77"/>
      <c r="T170" s="77"/>
      <c r="U170" s="77"/>
      <c r="V170" s="77"/>
      <c r="W170" s="77"/>
      <c r="X170" s="77"/>
      <c r="Y170" s="77"/>
      <c r="Z170" s="77"/>
    </row>
    <row r="171" spans="1:26" ht="15.75" customHeight="1" x14ac:dyDescent="0.25">
      <c r="A171" s="85" t="s">
        <v>7</v>
      </c>
      <c r="B171" s="86" t="s">
        <v>8</v>
      </c>
      <c r="C171" s="77" t="s">
        <v>753</v>
      </c>
      <c r="D171" s="77" t="s">
        <v>331</v>
      </c>
      <c r="E171" s="87">
        <v>1.329155009510985</v>
      </c>
      <c r="F171" s="88">
        <f>IF(D171="CO2",E171,IF(D171="CH4",E171*'State 2005 Data'!$J$16,IF(D171="N2O",'State 2005 Data'!$J$17,IF(D171="Other",E171))))</f>
        <v>1.4886536106523034</v>
      </c>
      <c r="G171" s="77"/>
      <c r="H171" s="69"/>
      <c r="I171" s="77"/>
      <c r="J171" s="77"/>
      <c r="K171" s="77"/>
      <c r="L171" s="77"/>
      <c r="M171" s="77"/>
      <c r="N171" s="77"/>
      <c r="O171" s="77"/>
      <c r="P171" s="77"/>
      <c r="Q171" s="77"/>
      <c r="R171" s="77"/>
      <c r="S171" s="77"/>
      <c r="T171" s="77"/>
      <c r="U171" s="77"/>
      <c r="V171" s="77"/>
      <c r="W171" s="77"/>
      <c r="X171" s="77"/>
      <c r="Y171" s="77"/>
      <c r="Z171" s="77"/>
    </row>
    <row r="172" spans="1:26" ht="15.75" customHeight="1" x14ac:dyDescent="0.25">
      <c r="A172" s="85" t="s">
        <v>7</v>
      </c>
      <c r="B172" s="86" t="s">
        <v>8</v>
      </c>
      <c r="C172" s="77" t="s">
        <v>753</v>
      </c>
      <c r="D172" s="77" t="s">
        <v>333</v>
      </c>
      <c r="E172" s="87">
        <v>1.44668760152252E-2</v>
      </c>
      <c r="F172" s="88">
        <f>IF(D172="CO2",E172,IF(D172="CH4",E172*'State 2005 Data'!$J$16,IF(D172="N2O",'State 2005 Data'!$J$17,IF(D172="Other",E172))))</f>
        <v>0.88926174496644295</v>
      </c>
      <c r="G172" s="77"/>
      <c r="H172" s="69"/>
      <c r="I172" s="77"/>
      <c r="J172" s="77"/>
      <c r="K172" s="77"/>
      <c r="L172" s="77"/>
      <c r="M172" s="77"/>
      <c r="N172" s="77"/>
      <c r="O172" s="77"/>
      <c r="P172" s="77"/>
      <c r="Q172" s="77"/>
      <c r="R172" s="77"/>
      <c r="S172" s="77"/>
      <c r="T172" s="77"/>
      <c r="U172" s="77"/>
      <c r="V172" s="77"/>
      <c r="W172" s="77"/>
      <c r="X172" s="77"/>
      <c r="Y172" s="77"/>
      <c r="Z172" s="77"/>
    </row>
    <row r="173" spans="1:26" ht="15.75" customHeight="1" x14ac:dyDescent="0.25">
      <c r="A173" s="85" t="s">
        <v>7</v>
      </c>
      <c r="B173" s="86" t="s">
        <v>8</v>
      </c>
      <c r="C173" s="77" t="s">
        <v>753</v>
      </c>
      <c r="D173" s="77" t="s">
        <v>1873</v>
      </c>
      <c r="E173" s="87">
        <v>2.782833380710616</v>
      </c>
      <c r="F173" s="88">
        <f>IF(D173="CO2",E173,IF(D173="CH4",E173*'State 2005 Data'!$J$16,IF(D173="N2O",'State 2005 Data'!$J$17,IF(D173="Other",E173))))</f>
        <v>2.782833380710616</v>
      </c>
      <c r="G173" s="77"/>
      <c r="H173" s="69"/>
      <c r="I173" s="77"/>
      <c r="J173" s="77"/>
      <c r="K173" s="77"/>
      <c r="L173" s="77"/>
      <c r="M173" s="77"/>
      <c r="N173" s="77"/>
      <c r="O173" s="77"/>
      <c r="P173" s="77"/>
      <c r="Q173" s="77"/>
      <c r="R173" s="77"/>
      <c r="S173" s="77"/>
      <c r="T173" s="77"/>
      <c r="U173" s="77"/>
      <c r="V173" s="77"/>
      <c r="W173" s="77"/>
      <c r="X173" s="77"/>
      <c r="Y173" s="77"/>
      <c r="Z173" s="77"/>
    </row>
    <row r="174" spans="1:26" ht="15.75" customHeight="1" x14ac:dyDescent="0.25">
      <c r="A174" s="85" t="s">
        <v>16</v>
      </c>
      <c r="B174" s="86" t="s">
        <v>17</v>
      </c>
      <c r="C174" s="77" t="s">
        <v>1028</v>
      </c>
      <c r="D174" s="77" t="s">
        <v>1369</v>
      </c>
      <c r="E174" s="87">
        <v>40.107797868594993</v>
      </c>
      <c r="F174" s="88">
        <f>IF(D174="CO2",E174,IF(D174="CH4",E174*'State 2005 Data'!$J$16,IF(D174="N2O",'State 2005 Data'!$J$17,IF(D174="Other",E174))))</f>
        <v>40.107797868594993</v>
      </c>
      <c r="G174" s="77"/>
      <c r="H174" s="69"/>
      <c r="I174" s="77"/>
      <c r="J174" s="77"/>
      <c r="K174" s="77"/>
      <c r="L174" s="77"/>
      <c r="M174" s="77"/>
      <c r="N174" s="77"/>
      <c r="O174" s="77"/>
      <c r="P174" s="77"/>
      <c r="Q174" s="77"/>
      <c r="R174" s="77"/>
      <c r="S174" s="77"/>
      <c r="T174" s="77"/>
      <c r="U174" s="77"/>
      <c r="V174" s="77"/>
      <c r="W174" s="77"/>
      <c r="X174" s="77"/>
      <c r="Y174" s="77"/>
      <c r="Z174" s="77"/>
    </row>
    <row r="175" spans="1:26" ht="15.75" customHeight="1" x14ac:dyDescent="0.25">
      <c r="A175" s="85" t="s">
        <v>16</v>
      </c>
      <c r="B175" s="86" t="s">
        <v>17</v>
      </c>
      <c r="C175" s="77" t="s">
        <v>1028</v>
      </c>
      <c r="D175" s="77" t="s">
        <v>331</v>
      </c>
      <c r="E175" s="87">
        <v>1.172075325E-2</v>
      </c>
      <c r="F175" s="88">
        <f>IF(D175="CO2",E175,IF(D175="CH4",E175*'State 2005 Data'!$J$16,IF(D175="N2O",'State 2005 Data'!$J$17,IF(D175="Other",E175))))</f>
        <v>1.3127243640000001E-2</v>
      </c>
      <c r="G175" s="77"/>
      <c r="H175" s="69"/>
      <c r="I175" s="77"/>
      <c r="J175" s="77"/>
      <c r="K175" s="77"/>
      <c r="L175" s="77"/>
      <c r="M175" s="77"/>
      <c r="N175" s="77"/>
      <c r="O175" s="77"/>
      <c r="P175" s="77"/>
      <c r="Q175" s="77"/>
      <c r="R175" s="77"/>
      <c r="S175" s="77"/>
      <c r="T175" s="77"/>
      <c r="U175" s="77"/>
      <c r="V175" s="77"/>
      <c r="W175" s="77"/>
      <c r="X175" s="77"/>
      <c r="Y175" s="77"/>
      <c r="Z175" s="77"/>
    </row>
    <row r="176" spans="1:26" ht="15.75" customHeight="1" x14ac:dyDescent="0.25">
      <c r="A176" s="85" t="s">
        <v>16</v>
      </c>
      <c r="B176" s="86" t="s">
        <v>17</v>
      </c>
      <c r="C176" s="77" t="s">
        <v>1028</v>
      </c>
      <c r="D176" s="77" t="s">
        <v>333</v>
      </c>
      <c r="E176" s="87">
        <v>0.17104304211999999</v>
      </c>
      <c r="F176" s="88">
        <f>IF(D176="CO2",E176,IF(D176="CH4",E176*'State 2005 Data'!$J$16,IF(D176="N2O",'State 2005 Data'!$J$17,IF(D176="Other",E176))))</f>
        <v>0.88926174496644295</v>
      </c>
      <c r="G176" s="77"/>
      <c r="H176" s="69"/>
      <c r="I176" s="77"/>
      <c r="J176" s="77"/>
      <c r="K176" s="77"/>
      <c r="L176" s="77"/>
      <c r="M176" s="77"/>
      <c r="N176" s="77"/>
      <c r="O176" s="77"/>
      <c r="P176" s="77"/>
      <c r="Q176" s="77"/>
      <c r="R176" s="77"/>
      <c r="S176" s="77"/>
      <c r="T176" s="77"/>
      <c r="U176" s="77"/>
      <c r="V176" s="77"/>
      <c r="W176" s="77"/>
      <c r="X176" s="77"/>
      <c r="Y176" s="77"/>
      <c r="Z176" s="77"/>
    </row>
    <row r="177" spans="1:26" ht="15.75" customHeight="1" x14ac:dyDescent="0.25">
      <c r="A177" s="85" t="s">
        <v>16</v>
      </c>
      <c r="B177" s="86" t="s">
        <v>17</v>
      </c>
      <c r="C177" s="77" t="s">
        <v>1028</v>
      </c>
      <c r="D177" s="89" t="s">
        <v>1873</v>
      </c>
      <c r="E177" s="87"/>
      <c r="F177" s="88">
        <f>IF(D177="CO2",E177,IF(D177="CH4",E177*'State 2005 Data'!$J$16,IF(D177="N2O",'State 2005 Data'!$J$17,IF(D177="Other",E177))))</f>
        <v>0</v>
      </c>
      <c r="G177" s="77"/>
      <c r="H177" s="69"/>
      <c r="I177" s="77"/>
      <c r="J177" s="77"/>
      <c r="K177" s="77"/>
      <c r="L177" s="77"/>
      <c r="M177" s="77"/>
      <c r="N177" s="77"/>
      <c r="O177" s="77"/>
      <c r="P177" s="77"/>
      <c r="Q177" s="77"/>
      <c r="R177" s="77"/>
      <c r="S177" s="77"/>
      <c r="T177" s="77"/>
      <c r="U177" s="77"/>
      <c r="V177" s="77"/>
      <c r="W177" s="77"/>
      <c r="X177" s="77"/>
      <c r="Y177" s="77"/>
      <c r="Z177" s="77"/>
    </row>
    <row r="178" spans="1:26" ht="15.75" customHeight="1" x14ac:dyDescent="0.25">
      <c r="A178" s="85" t="s">
        <v>16</v>
      </c>
      <c r="B178" s="86" t="s">
        <v>17</v>
      </c>
      <c r="C178" s="77" t="s">
        <v>1358</v>
      </c>
      <c r="D178" s="77" t="s">
        <v>1369</v>
      </c>
      <c r="E178" s="87">
        <v>11.706353540059521</v>
      </c>
      <c r="F178" s="88">
        <f>IF(D178="CO2",E178,IF(D178="CH4",E178*'State 2005 Data'!$J$16,IF(D178="N2O",'State 2005 Data'!$J$17,IF(D178="Other",E178))))</f>
        <v>11.706353540059521</v>
      </c>
      <c r="G178" s="77"/>
      <c r="H178" s="69"/>
      <c r="I178" s="77"/>
      <c r="J178" s="77"/>
      <c r="K178" s="77"/>
      <c r="L178" s="77"/>
      <c r="M178" s="77"/>
      <c r="N178" s="77"/>
      <c r="O178" s="77"/>
      <c r="P178" s="77"/>
      <c r="Q178" s="77"/>
      <c r="R178" s="77"/>
      <c r="S178" s="77"/>
      <c r="T178" s="77"/>
      <c r="U178" s="77"/>
      <c r="V178" s="77"/>
      <c r="W178" s="77"/>
      <c r="X178" s="77"/>
      <c r="Y178" s="77"/>
      <c r="Z178" s="77"/>
    </row>
    <row r="179" spans="1:26" ht="15.75" customHeight="1" x14ac:dyDescent="0.25">
      <c r="A179" s="85" t="s">
        <v>16</v>
      </c>
      <c r="B179" s="86" t="s">
        <v>17</v>
      </c>
      <c r="C179" s="77" t="s">
        <v>1358</v>
      </c>
      <c r="D179" s="77" t="s">
        <v>331</v>
      </c>
      <c r="E179" s="87">
        <v>8.6610018750000003E-2</v>
      </c>
      <c r="F179" s="88">
        <f>IF(D179="CO2",E179,IF(D179="CH4",E179*'State 2005 Data'!$J$16,IF(D179="N2O",'State 2005 Data'!$J$17,IF(D179="Other",E179))))</f>
        <v>9.7003221000000014E-2</v>
      </c>
      <c r="G179" s="77"/>
      <c r="H179" s="69"/>
      <c r="I179" s="77"/>
      <c r="J179" s="77"/>
      <c r="K179" s="77"/>
      <c r="L179" s="77"/>
      <c r="M179" s="77"/>
      <c r="N179" s="77"/>
      <c r="O179" s="77"/>
      <c r="P179" s="77"/>
      <c r="Q179" s="77"/>
      <c r="R179" s="77"/>
      <c r="S179" s="77"/>
      <c r="T179" s="77"/>
      <c r="U179" s="77"/>
      <c r="V179" s="77"/>
      <c r="W179" s="77"/>
      <c r="X179" s="77"/>
      <c r="Y179" s="77"/>
      <c r="Z179" s="77"/>
    </row>
    <row r="180" spans="1:26" ht="15.75" customHeight="1" x14ac:dyDescent="0.25">
      <c r="A180" s="85" t="s">
        <v>16</v>
      </c>
      <c r="B180" s="86" t="s">
        <v>17</v>
      </c>
      <c r="C180" s="77" t="s">
        <v>1358</v>
      </c>
      <c r="D180" s="77" t="s">
        <v>333</v>
      </c>
      <c r="E180" s="87">
        <v>1.8966043120000001E-2</v>
      </c>
      <c r="F180" s="88">
        <f>IF(D180="CO2",E180,IF(D180="CH4",E180*'State 2005 Data'!$J$16,IF(D180="N2O",'State 2005 Data'!$J$17,IF(D180="Other",E180))))</f>
        <v>0.88926174496644295</v>
      </c>
      <c r="G180" s="77"/>
      <c r="H180" s="69"/>
      <c r="I180" s="77"/>
      <c r="J180" s="77"/>
      <c r="K180" s="77"/>
      <c r="L180" s="77"/>
      <c r="M180" s="77"/>
      <c r="N180" s="77"/>
      <c r="O180" s="77"/>
      <c r="P180" s="77"/>
      <c r="Q180" s="77"/>
      <c r="R180" s="77"/>
      <c r="S180" s="77"/>
      <c r="T180" s="77"/>
      <c r="U180" s="77"/>
      <c r="V180" s="77"/>
      <c r="W180" s="77"/>
      <c r="X180" s="77"/>
      <c r="Y180" s="77"/>
      <c r="Z180" s="77"/>
    </row>
    <row r="181" spans="1:26" ht="15.75" customHeight="1" x14ac:dyDescent="0.25">
      <c r="A181" s="85" t="s">
        <v>16</v>
      </c>
      <c r="B181" s="86" t="s">
        <v>17</v>
      </c>
      <c r="C181" s="77" t="s">
        <v>1358</v>
      </c>
      <c r="D181" s="89" t="s">
        <v>1873</v>
      </c>
      <c r="E181" s="87"/>
      <c r="F181" s="88">
        <f>IF(D181="CO2",E181,IF(D181="CH4",E181*'State 2005 Data'!$J$16,IF(D181="N2O",'State 2005 Data'!$J$17,IF(D181="Other",E181))))</f>
        <v>0</v>
      </c>
      <c r="G181" s="77"/>
      <c r="H181" s="69"/>
      <c r="I181" s="77"/>
      <c r="J181" s="77"/>
      <c r="K181" s="77"/>
      <c r="L181" s="77"/>
      <c r="M181" s="77"/>
      <c r="N181" s="77"/>
      <c r="O181" s="77"/>
      <c r="P181" s="77"/>
      <c r="Q181" s="77"/>
      <c r="R181" s="77"/>
      <c r="S181" s="77"/>
      <c r="T181" s="77"/>
      <c r="U181" s="77"/>
      <c r="V181" s="77"/>
      <c r="W181" s="77"/>
      <c r="X181" s="77"/>
      <c r="Y181" s="77"/>
      <c r="Z181" s="77"/>
    </row>
    <row r="182" spans="1:26" ht="15.75" customHeight="1" x14ac:dyDescent="0.25">
      <c r="A182" s="85" t="s">
        <v>16</v>
      </c>
      <c r="B182" s="86" t="s">
        <v>17</v>
      </c>
      <c r="C182" s="77" t="s">
        <v>304</v>
      </c>
      <c r="D182" s="77" t="s">
        <v>1369</v>
      </c>
      <c r="E182" s="87">
        <v>29.81263867078847</v>
      </c>
      <c r="F182" s="88">
        <f>IF(D182="CO2",E182,IF(D182="CH4",E182*'State 2005 Data'!$J$16,IF(D182="N2O",'State 2005 Data'!$J$17,IF(D182="Other",E182))))</f>
        <v>29.81263867078847</v>
      </c>
      <c r="G182" s="77"/>
      <c r="H182" s="69"/>
      <c r="I182" s="77"/>
      <c r="J182" s="77"/>
      <c r="K182" s="77"/>
      <c r="L182" s="77"/>
      <c r="M182" s="77"/>
      <c r="N182" s="77"/>
      <c r="O182" s="77"/>
      <c r="P182" s="77"/>
      <c r="Q182" s="77"/>
      <c r="R182" s="77"/>
      <c r="S182" s="77"/>
      <c r="T182" s="77"/>
      <c r="U182" s="77"/>
      <c r="V182" s="77"/>
      <c r="W182" s="77"/>
      <c r="X182" s="77"/>
      <c r="Y182" s="77"/>
      <c r="Z182" s="77"/>
    </row>
    <row r="183" spans="1:26" ht="15.75" customHeight="1" x14ac:dyDescent="0.25">
      <c r="A183" s="85" t="s">
        <v>16</v>
      </c>
      <c r="B183" s="86" t="s">
        <v>17</v>
      </c>
      <c r="C183" s="77" t="s">
        <v>304</v>
      </c>
      <c r="D183" s="77" t="s">
        <v>331</v>
      </c>
      <c r="E183" s="87">
        <v>8.2130164830722538E-2</v>
      </c>
      <c r="F183" s="88">
        <f>IF(D183="CO2",E183,IF(D183="CH4",E183*'State 2005 Data'!$J$16,IF(D183="N2O",'State 2005 Data'!$J$17,IF(D183="Other",E183))))</f>
        <v>9.1985784610409252E-2</v>
      </c>
      <c r="G183" s="77"/>
      <c r="H183" s="69"/>
      <c r="I183" s="77"/>
      <c r="J183" s="77"/>
      <c r="K183" s="77"/>
      <c r="L183" s="77"/>
      <c r="M183" s="77"/>
      <c r="N183" s="77"/>
      <c r="O183" s="77"/>
      <c r="P183" s="77"/>
      <c r="Q183" s="77"/>
      <c r="R183" s="77"/>
      <c r="S183" s="77"/>
      <c r="T183" s="77"/>
      <c r="U183" s="77"/>
      <c r="V183" s="77"/>
      <c r="W183" s="77"/>
      <c r="X183" s="77"/>
      <c r="Y183" s="77"/>
      <c r="Z183" s="77"/>
    </row>
    <row r="184" spans="1:26" ht="15.75" customHeight="1" x14ac:dyDescent="0.25">
      <c r="A184" s="85" t="s">
        <v>16</v>
      </c>
      <c r="B184" s="86" t="s">
        <v>17</v>
      </c>
      <c r="C184" s="77" t="s">
        <v>304</v>
      </c>
      <c r="D184" s="77" t="s">
        <v>333</v>
      </c>
      <c r="E184" s="87">
        <v>1.066754909309976</v>
      </c>
      <c r="F184" s="88">
        <f>IF(D184="CO2",E184,IF(D184="CH4",E184*'State 2005 Data'!$J$16,IF(D184="N2O",'State 2005 Data'!$J$17,IF(D184="Other",E184))))</f>
        <v>0.88926174496644295</v>
      </c>
      <c r="G184" s="77"/>
      <c r="H184" s="69"/>
      <c r="I184" s="77"/>
      <c r="J184" s="77"/>
      <c r="K184" s="77"/>
      <c r="L184" s="77"/>
      <c r="M184" s="77"/>
      <c r="N184" s="77"/>
      <c r="O184" s="77"/>
      <c r="P184" s="77"/>
      <c r="Q184" s="77"/>
      <c r="R184" s="77"/>
      <c r="S184" s="77"/>
      <c r="T184" s="77"/>
      <c r="U184" s="77"/>
      <c r="V184" s="77"/>
      <c r="W184" s="77"/>
      <c r="X184" s="77"/>
      <c r="Y184" s="77"/>
      <c r="Z184" s="77"/>
    </row>
    <row r="185" spans="1:26" ht="15.75" customHeight="1" x14ac:dyDescent="0.25">
      <c r="A185" s="85" t="s">
        <v>16</v>
      </c>
      <c r="B185" s="86" t="s">
        <v>17</v>
      </c>
      <c r="C185" s="77" t="s">
        <v>304</v>
      </c>
      <c r="D185" s="89" t="s">
        <v>1873</v>
      </c>
      <c r="E185" s="87"/>
      <c r="F185" s="88">
        <f>IF(D185="CO2",E185,IF(D185="CH4",E185*'State 2005 Data'!$J$16,IF(D185="N2O",'State 2005 Data'!$J$17,IF(D185="Other",E185))))</f>
        <v>0</v>
      </c>
      <c r="G185" s="77"/>
      <c r="H185" s="69"/>
      <c r="I185" s="77"/>
      <c r="J185" s="77"/>
      <c r="K185" s="77"/>
      <c r="L185" s="77"/>
      <c r="M185" s="77"/>
      <c r="N185" s="77"/>
      <c r="O185" s="77"/>
      <c r="P185" s="77"/>
      <c r="Q185" s="77"/>
      <c r="R185" s="77"/>
      <c r="S185" s="77"/>
      <c r="T185" s="77"/>
      <c r="U185" s="77"/>
      <c r="V185" s="77"/>
      <c r="W185" s="77"/>
      <c r="X185" s="77"/>
      <c r="Y185" s="77"/>
      <c r="Z185" s="77"/>
    </row>
    <row r="186" spans="1:26" ht="15.75" customHeight="1" x14ac:dyDescent="0.25">
      <c r="A186" s="85" t="s">
        <v>16</v>
      </c>
      <c r="B186" s="86" t="s">
        <v>17</v>
      </c>
      <c r="C186" s="77" t="s">
        <v>753</v>
      </c>
      <c r="D186" s="77" t="s">
        <v>1369</v>
      </c>
      <c r="E186" s="88">
        <v>14.13769554109442</v>
      </c>
      <c r="F186" s="88">
        <f>IF(D186="CO2",E186,IF(D186="CH4",E186*'State 2005 Data'!$J$16,IF(D186="N2O",'State 2005 Data'!$J$17,IF(D186="Other",E186))))</f>
        <v>14.13769554109442</v>
      </c>
      <c r="G186" s="77"/>
      <c r="H186" s="69"/>
      <c r="I186" s="77"/>
      <c r="J186" s="77"/>
      <c r="K186" s="77"/>
      <c r="L186" s="77"/>
      <c r="M186" s="77"/>
      <c r="N186" s="77"/>
      <c r="O186" s="77"/>
      <c r="P186" s="77"/>
      <c r="Q186" s="77"/>
      <c r="R186" s="77"/>
      <c r="S186" s="77"/>
      <c r="T186" s="77"/>
      <c r="U186" s="77"/>
      <c r="V186" s="77"/>
      <c r="W186" s="77"/>
      <c r="X186" s="77"/>
      <c r="Y186" s="77"/>
      <c r="Z186" s="77"/>
    </row>
    <row r="187" spans="1:26" ht="15.75" customHeight="1" x14ac:dyDescent="0.25">
      <c r="A187" s="85" t="s">
        <v>16</v>
      </c>
      <c r="B187" s="86" t="s">
        <v>17</v>
      </c>
      <c r="C187" s="77" t="s">
        <v>753</v>
      </c>
      <c r="D187" s="77" t="s">
        <v>331</v>
      </c>
      <c r="E187" s="87">
        <v>14.1305559944258</v>
      </c>
      <c r="F187" s="88">
        <f>IF(D187="CO2",E187,IF(D187="CH4",E187*'State 2005 Data'!$J$16,IF(D187="N2O",'State 2005 Data'!$J$17,IF(D187="Other",E187))))</f>
        <v>15.826222713756897</v>
      </c>
      <c r="G187" s="77"/>
      <c r="H187" s="69"/>
      <c r="I187" s="77"/>
      <c r="J187" s="77"/>
      <c r="K187" s="77"/>
      <c r="L187" s="77"/>
      <c r="M187" s="77"/>
      <c r="N187" s="77"/>
      <c r="O187" s="77"/>
      <c r="P187" s="77"/>
      <c r="Q187" s="77"/>
      <c r="R187" s="77"/>
      <c r="S187" s="77"/>
      <c r="T187" s="77"/>
      <c r="U187" s="77"/>
      <c r="V187" s="77"/>
      <c r="W187" s="77"/>
      <c r="X187" s="77"/>
      <c r="Y187" s="77"/>
      <c r="Z187" s="77"/>
    </row>
    <row r="188" spans="1:26" ht="15.75" customHeight="1" x14ac:dyDescent="0.25">
      <c r="A188" s="85" t="s">
        <v>16</v>
      </c>
      <c r="B188" s="86" t="s">
        <v>17</v>
      </c>
      <c r="C188" s="77" t="s">
        <v>753</v>
      </c>
      <c r="D188" s="77" t="s">
        <v>333</v>
      </c>
      <c r="E188" s="87">
        <v>1.26924525690083E-2</v>
      </c>
      <c r="F188" s="88">
        <f>IF(D188="CO2",E188,IF(D188="CH4",E188*'State 2005 Data'!$J$16,IF(D188="N2O",'State 2005 Data'!$J$17,IF(D188="Other",E188))))</f>
        <v>0.88926174496644295</v>
      </c>
      <c r="G188" s="77"/>
      <c r="H188" s="69"/>
      <c r="I188" s="77"/>
      <c r="J188" s="77"/>
      <c r="K188" s="77"/>
      <c r="L188" s="77"/>
      <c r="M188" s="77"/>
      <c r="N188" s="77"/>
      <c r="O188" s="77"/>
      <c r="P188" s="77"/>
      <c r="Q188" s="77"/>
      <c r="R188" s="77"/>
      <c r="S188" s="77"/>
      <c r="T188" s="77"/>
      <c r="U188" s="77"/>
      <c r="V188" s="77"/>
      <c r="W188" s="77"/>
      <c r="X188" s="77"/>
      <c r="Y188" s="77"/>
      <c r="Z188" s="77"/>
    </row>
    <row r="189" spans="1:26" ht="15.75" customHeight="1" x14ac:dyDescent="0.25">
      <c r="A189" s="85" t="s">
        <v>16</v>
      </c>
      <c r="B189" s="86" t="s">
        <v>17</v>
      </c>
      <c r="C189" s="77" t="s">
        <v>753</v>
      </c>
      <c r="D189" s="77" t="s">
        <v>1873</v>
      </c>
      <c r="E189" s="87">
        <v>1.857612991806183</v>
      </c>
      <c r="F189" s="88">
        <f>IF(D189="CO2",E189,IF(D189="CH4",E189*'State 2005 Data'!$J$16,IF(D189="N2O",'State 2005 Data'!$J$17,IF(D189="Other",E189))))</f>
        <v>1.857612991806183</v>
      </c>
      <c r="G189" s="77"/>
      <c r="H189" s="69"/>
      <c r="I189" s="77"/>
      <c r="J189" s="77"/>
      <c r="K189" s="77"/>
      <c r="L189" s="77"/>
      <c r="M189" s="77"/>
      <c r="N189" s="77"/>
      <c r="O189" s="77"/>
      <c r="P189" s="77"/>
      <c r="Q189" s="77"/>
      <c r="R189" s="77"/>
      <c r="S189" s="77"/>
      <c r="T189" s="77"/>
      <c r="U189" s="77"/>
      <c r="V189" s="77"/>
      <c r="W189" s="77"/>
      <c r="X189" s="77"/>
      <c r="Y189" s="77"/>
      <c r="Z189" s="77"/>
    </row>
    <row r="190" spans="1:26" ht="15.75" customHeight="1" x14ac:dyDescent="0.25">
      <c r="A190" s="85" t="s">
        <v>24</v>
      </c>
      <c r="B190" s="86" t="s">
        <v>25</v>
      </c>
      <c r="C190" s="77" t="s">
        <v>1028</v>
      </c>
      <c r="D190" s="77" t="s">
        <v>1369</v>
      </c>
      <c r="E190" s="87">
        <v>124.34854050073351</v>
      </c>
      <c r="F190" s="88">
        <f>IF(D190="CO2",E190,IF(D190="CH4",E190*'State 2005 Data'!$J$16,IF(D190="N2O",'State 2005 Data'!$J$17,IF(D190="Other",E190))))</f>
        <v>124.34854050073351</v>
      </c>
      <c r="G190" s="77"/>
      <c r="H190" s="69"/>
      <c r="I190" s="77"/>
      <c r="J190" s="77"/>
      <c r="K190" s="77"/>
      <c r="L190" s="77"/>
      <c r="M190" s="77"/>
      <c r="N190" s="77"/>
      <c r="O190" s="77"/>
      <c r="P190" s="77"/>
      <c r="Q190" s="77"/>
      <c r="R190" s="77"/>
      <c r="S190" s="77"/>
      <c r="T190" s="77"/>
      <c r="U190" s="77"/>
      <c r="V190" s="77"/>
      <c r="W190" s="77"/>
      <c r="X190" s="77"/>
      <c r="Y190" s="77"/>
      <c r="Z190" s="77"/>
    </row>
    <row r="191" spans="1:26" ht="15.75" customHeight="1" x14ac:dyDescent="0.25">
      <c r="A191" s="85" t="s">
        <v>24</v>
      </c>
      <c r="B191" s="86" t="s">
        <v>25</v>
      </c>
      <c r="C191" s="77" t="s">
        <v>1028</v>
      </c>
      <c r="D191" s="77" t="s">
        <v>331</v>
      </c>
      <c r="E191" s="87">
        <v>6.7666522749999999E-2</v>
      </c>
      <c r="F191" s="88">
        <f>IF(D191="CO2",E191,IF(D191="CH4",E191*'State 2005 Data'!$J$16,IF(D191="N2O",'State 2005 Data'!$J$17,IF(D191="Other",E191))))</f>
        <v>7.5786505480000002E-2</v>
      </c>
      <c r="G191" s="77"/>
      <c r="H191" s="69"/>
      <c r="I191" s="77"/>
      <c r="J191" s="77"/>
      <c r="K191" s="77"/>
      <c r="L191" s="77"/>
      <c r="M191" s="77"/>
      <c r="N191" s="77"/>
      <c r="O191" s="77"/>
      <c r="P191" s="77"/>
      <c r="Q191" s="77"/>
      <c r="R191" s="77"/>
      <c r="S191" s="77"/>
      <c r="T191" s="77"/>
      <c r="U191" s="77"/>
      <c r="V191" s="77"/>
      <c r="W191" s="77"/>
      <c r="X191" s="77"/>
      <c r="Y191" s="77"/>
      <c r="Z191" s="77"/>
    </row>
    <row r="192" spans="1:26" ht="15.75" customHeight="1" x14ac:dyDescent="0.25">
      <c r="A192" s="85" t="s">
        <v>24</v>
      </c>
      <c r="B192" s="86" t="s">
        <v>25</v>
      </c>
      <c r="C192" s="77" t="s">
        <v>1028</v>
      </c>
      <c r="D192" s="77" t="s">
        <v>333</v>
      </c>
      <c r="E192" s="87">
        <v>0.38522212362000002</v>
      </c>
      <c r="F192" s="88">
        <f>IF(D192="CO2",E192,IF(D192="CH4",E192*'State 2005 Data'!$J$16,IF(D192="N2O",'State 2005 Data'!$J$17,IF(D192="Other",E192))))</f>
        <v>0.88926174496644295</v>
      </c>
      <c r="G192" s="77"/>
      <c r="H192" s="69"/>
      <c r="I192" s="77"/>
      <c r="J192" s="77"/>
      <c r="K192" s="77"/>
      <c r="L192" s="77"/>
      <c r="M192" s="77"/>
      <c r="N192" s="77"/>
      <c r="O192" s="77"/>
      <c r="P192" s="77"/>
      <c r="Q192" s="77"/>
      <c r="R192" s="77"/>
      <c r="S192" s="77"/>
      <c r="T192" s="77"/>
      <c r="U192" s="77"/>
      <c r="V192" s="77"/>
      <c r="W192" s="77"/>
      <c r="X192" s="77"/>
      <c r="Y192" s="77"/>
      <c r="Z192" s="77"/>
    </row>
    <row r="193" spans="1:26" ht="15.75" customHeight="1" x14ac:dyDescent="0.25">
      <c r="A193" s="85" t="s">
        <v>24</v>
      </c>
      <c r="B193" s="86" t="s">
        <v>25</v>
      </c>
      <c r="C193" s="77" t="s">
        <v>1028</v>
      </c>
      <c r="D193" s="89" t="s">
        <v>1873</v>
      </c>
      <c r="E193" s="87"/>
      <c r="F193" s="88">
        <f>IF(D193="CO2",E193,IF(D193="CH4",E193*'State 2005 Data'!$J$16,IF(D193="N2O",'State 2005 Data'!$J$17,IF(D193="Other",E193))))</f>
        <v>0</v>
      </c>
      <c r="G193" s="77"/>
      <c r="H193" s="69"/>
      <c r="I193" s="77"/>
      <c r="J193" s="77"/>
      <c r="K193" s="77"/>
      <c r="L193" s="77"/>
      <c r="M193" s="77"/>
      <c r="N193" s="77"/>
      <c r="O193" s="77"/>
      <c r="P193" s="77"/>
      <c r="Q193" s="77"/>
      <c r="R193" s="77"/>
      <c r="S193" s="77"/>
      <c r="T193" s="77"/>
      <c r="U193" s="77"/>
      <c r="V193" s="77"/>
      <c r="W193" s="77"/>
      <c r="X193" s="77"/>
      <c r="Y193" s="77"/>
      <c r="Z193" s="77"/>
    </row>
    <row r="194" spans="1:26" ht="15.75" customHeight="1" x14ac:dyDescent="0.25">
      <c r="A194" s="85" t="s">
        <v>24</v>
      </c>
      <c r="B194" s="86" t="s">
        <v>25</v>
      </c>
      <c r="C194" s="77" t="s">
        <v>1358</v>
      </c>
      <c r="D194" s="77" t="s">
        <v>1369</v>
      </c>
      <c r="E194" s="87">
        <v>7.1471620544010257</v>
      </c>
      <c r="F194" s="88">
        <f>IF(D194="CO2",E194,IF(D194="CH4",E194*'State 2005 Data'!$J$16,IF(D194="N2O",'State 2005 Data'!$J$17,IF(D194="Other",E194))))</f>
        <v>7.1471620544010257</v>
      </c>
      <c r="G194" s="77"/>
      <c r="H194" s="69"/>
      <c r="I194" s="77"/>
      <c r="J194" s="77"/>
      <c r="K194" s="77"/>
      <c r="L194" s="77"/>
      <c r="M194" s="77"/>
      <c r="N194" s="77"/>
      <c r="O194" s="77"/>
      <c r="P194" s="77"/>
      <c r="Q194" s="77"/>
      <c r="R194" s="77"/>
      <c r="S194" s="77"/>
      <c r="T194" s="77"/>
      <c r="U194" s="77"/>
      <c r="V194" s="77"/>
      <c r="W194" s="77"/>
      <c r="X194" s="77"/>
      <c r="Y194" s="77"/>
      <c r="Z194" s="77"/>
    </row>
    <row r="195" spans="1:26" ht="15.75" customHeight="1" x14ac:dyDescent="0.25">
      <c r="A195" s="85" t="s">
        <v>24</v>
      </c>
      <c r="B195" s="86" t="s">
        <v>25</v>
      </c>
      <c r="C195" s="77" t="s">
        <v>1358</v>
      </c>
      <c r="D195" s="77" t="s">
        <v>331</v>
      </c>
      <c r="E195" s="87">
        <v>3.8571613749999983E-2</v>
      </c>
      <c r="F195" s="88">
        <f>IF(D195="CO2",E195,IF(D195="CH4",E195*'State 2005 Data'!$J$16,IF(D195="N2O",'State 2005 Data'!$J$17,IF(D195="Other",E195))))</f>
        <v>4.3200207399999989E-2</v>
      </c>
      <c r="G195" s="77"/>
      <c r="H195" s="69"/>
      <c r="I195" s="77"/>
      <c r="J195" s="77"/>
      <c r="K195" s="77"/>
      <c r="L195" s="77"/>
      <c r="M195" s="77"/>
      <c r="N195" s="77"/>
      <c r="O195" s="77"/>
      <c r="P195" s="77"/>
      <c r="Q195" s="77"/>
      <c r="R195" s="77"/>
      <c r="S195" s="77"/>
      <c r="T195" s="77"/>
      <c r="U195" s="77"/>
      <c r="V195" s="77"/>
      <c r="W195" s="77"/>
      <c r="X195" s="77"/>
      <c r="Y195" s="77"/>
      <c r="Z195" s="77"/>
    </row>
    <row r="196" spans="1:26" ht="15.75" customHeight="1" x14ac:dyDescent="0.25">
      <c r="A196" s="85" t="s">
        <v>24</v>
      </c>
      <c r="B196" s="86" t="s">
        <v>25</v>
      </c>
      <c r="C196" s="77" t="s">
        <v>1358</v>
      </c>
      <c r="D196" s="77" t="s">
        <v>333</v>
      </c>
      <c r="E196" s="87">
        <v>1.297185358E-2</v>
      </c>
      <c r="F196" s="88">
        <f>IF(D196="CO2",E196,IF(D196="CH4",E196*'State 2005 Data'!$J$16,IF(D196="N2O",'State 2005 Data'!$J$17,IF(D196="Other",E196))))</f>
        <v>0.88926174496644295</v>
      </c>
      <c r="G196" s="77"/>
      <c r="H196" s="69"/>
      <c r="I196" s="77"/>
      <c r="J196" s="77"/>
      <c r="K196" s="77"/>
      <c r="L196" s="77"/>
      <c r="M196" s="77"/>
      <c r="N196" s="77"/>
      <c r="O196" s="77"/>
      <c r="P196" s="77"/>
      <c r="Q196" s="77"/>
      <c r="R196" s="77"/>
      <c r="S196" s="77"/>
      <c r="T196" s="77"/>
      <c r="U196" s="77"/>
      <c r="V196" s="77"/>
      <c r="W196" s="77"/>
      <c r="X196" s="77"/>
      <c r="Y196" s="77"/>
      <c r="Z196" s="77"/>
    </row>
    <row r="197" spans="1:26" ht="15.75" customHeight="1" x14ac:dyDescent="0.25">
      <c r="A197" s="85" t="s">
        <v>24</v>
      </c>
      <c r="B197" s="86" t="s">
        <v>25</v>
      </c>
      <c r="C197" s="77" t="s">
        <v>1358</v>
      </c>
      <c r="D197" s="89" t="s">
        <v>1873</v>
      </c>
      <c r="E197" s="87"/>
      <c r="F197" s="88">
        <f>IF(D197="CO2",E197,IF(D197="CH4",E197*'State 2005 Data'!$J$16,IF(D197="N2O",'State 2005 Data'!$J$17,IF(D197="Other",E197))))</f>
        <v>0</v>
      </c>
      <c r="G197" s="77"/>
      <c r="H197" s="69"/>
      <c r="I197" s="77"/>
      <c r="J197" s="77"/>
      <c r="K197" s="77"/>
      <c r="L197" s="77"/>
      <c r="M197" s="77"/>
      <c r="N197" s="77"/>
      <c r="O197" s="77"/>
      <c r="P197" s="77"/>
      <c r="Q197" s="77"/>
      <c r="R197" s="77"/>
      <c r="S197" s="77"/>
      <c r="T197" s="77"/>
      <c r="U197" s="77"/>
      <c r="V197" s="77"/>
      <c r="W197" s="77"/>
      <c r="X197" s="77"/>
      <c r="Y197" s="77"/>
      <c r="Z197" s="77"/>
    </row>
    <row r="198" spans="1:26" ht="15.75" customHeight="1" x14ac:dyDescent="0.25">
      <c r="A198" s="85" t="s">
        <v>24</v>
      </c>
      <c r="B198" s="86" t="s">
        <v>25</v>
      </c>
      <c r="C198" s="77" t="s">
        <v>304</v>
      </c>
      <c r="D198" s="77" t="s">
        <v>1369</v>
      </c>
      <c r="E198" s="87">
        <v>113.61701908194929</v>
      </c>
      <c r="F198" s="88">
        <f>IF(D198="CO2",E198,IF(D198="CH4",E198*'State 2005 Data'!$J$16,IF(D198="N2O",'State 2005 Data'!$J$17,IF(D198="Other",E198))))</f>
        <v>113.61701908194929</v>
      </c>
      <c r="G198" s="77"/>
      <c r="H198" s="69"/>
      <c r="I198" s="77"/>
      <c r="J198" s="77"/>
      <c r="K198" s="77"/>
      <c r="L198" s="77"/>
      <c r="M198" s="77"/>
      <c r="N198" s="77"/>
      <c r="O198" s="77"/>
      <c r="P198" s="77"/>
      <c r="Q198" s="77"/>
      <c r="R198" s="77"/>
      <c r="S198" s="77"/>
      <c r="T198" s="77"/>
      <c r="U198" s="77"/>
      <c r="V198" s="77"/>
      <c r="W198" s="77"/>
      <c r="X198" s="77"/>
      <c r="Y198" s="77"/>
      <c r="Z198" s="77"/>
    </row>
    <row r="199" spans="1:26" ht="15.75" customHeight="1" x14ac:dyDescent="0.25">
      <c r="A199" s="85" t="s">
        <v>24</v>
      </c>
      <c r="B199" s="86" t="s">
        <v>25</v>
      </c>
      <c r="C199" s="77" t="s">
        <v>304</v>
      </c>
      <c r="D199" s="77" t="s">
        <v>331</v>
      </c>
      <c r="E199" s="87">
        <v>8.2130164830722538E-2</v>
      </c>
      <c r="F199" s="88">
        <f>IF(D199="CO2",E199,IF(D199="CH4",E199*'State 2005 Data'!$J$16,IF(D199="N2O",'State 2005 Data'!$J$17,IF(D199="Other",E199))))</f>
        <v>9.1985784610409252E-2</v>
      </c>
      <c r="G199" s="77"/>
      <c r="H199" s="69"/>
      <c r="I199" s="77"/>
      <c r="J199" s="77"/>
      <c r="K199" s="77"/>
      <c r="L199" s="77"/>
      <c r="M199" s="77"/>
      <c r="N199" s="77"/>
      <c r="O199" s="77"/>
      <c r="P199" s="77"/>
      <c r="Q199" s="77"/>
      <c r="R199" s="77"/>
      <c r="S199" s="77"/>
      <c r="T199" s="77"/>
      <c r="U199" s="77"/>
      <c r="V199" s="77"/>
      <c r="W199" s="77"/>
      <c r="X199" s="77"/>
      <c r="Y199" s="77"/>
      <c r="Z199" s="77"/>
    </row>
    <row r="200" spans="1:26" ht="15.75" customHeight="1" x14ac:dyDescent="0.25">
      <c r="A200" s="85" t="s">
        <v>24</v>
      </c>
      <c r="B200" s="86" t="s">
        <v>25</v>
      </c>
      <c r="C200" s="77" t="s">
        <v>304</v>
      </c>
      <c r="D200" s="77" t="s">
        <v>333</v>
      </c>
      <c r="E200" s="87">
        <v>1.066754909309976</v>
      </c>
      <c r="F200" s="88">
        <f>IF(D200="CO2",E200,IF(D200="CH4",E200*'State 2005 Data'!$J$16,IF(D200="N2O",'State 2005 Data'!$J$17,IF(D200="Other",E200))))</f>
        <v>0.88926174496644295</v>
      </c>
      <c r="G200" s="77"/>
      <c r="H200" s="69"/>
      <c r="I200" s="77"/>
      <c r="J200" s="77"/>
      <c r="K200" s="77"/>
      <c r="L200" s="77"/>
      <c r="M200" s="77"/>
      <c r="N200" s="77"/>
      <c r="O200" s="77"/>
      <c r="P200" s="77"/>
      <c r="Q200" s="77"/>
      <c r="R200" s="77"/>
      <c r="S200" s="77"/>
      <c r="T200" s="77"/>
      <c r="U200" s="77"/>
      <c r="V200" s="77"/>
      <c r="W200" s="77"/>
      <c r="X200" s="77"/>
      <c r="Y200" s="77"/>
      <c r="Z200" s="77"/>
    </row>
    <row r="201" spans="1:26" ht="15.75" customHeight="1" x14ac:dyDescent="0.25">
      <c r="A201" s="85" t="s">
        <v>24</v>
      </c>
      <c r="B201" s="86" t="s">
        <v>25</v>
      </c>
      <c r="C201" s="77" t="s">
        <v>304</v>
      </c>
      <c r="D201" s="89" t="s">
        <v>1873</v>
      </c>
      <c r="E201" s="87"/>
      <c r="F201" s="88">
        <f>IF(D201="CO2",E201,IF(D201="CH4",E201*'State 2005 Data'!$J$16,IF(D201="N2O",'State 2005 Data'!$J$17,IF(D201="Other",E201))))</f>
        <v>0</v>
      </c>
      <c r="G201" s="77"/>
      <c r="H201" s="69"/>
      <c r="I201" s="77"/>
      <c r="J201" s="77"/>
      <c r="K201" s="77"/>
      <c r="L201" s="77"/>
      <c r="M201" s="77"/>
      <c r="N201" s="77"/>
      <c r="O201" s="77"/>
      <c r="P201" s="77"/>
      <c r="Q201" s="77"/>
      <c r="R201" s="77"/>
      <c r="S201" s="77"/>
      <c r="T201" s="77"/>
      <c r="U201" s="77"/>
      <c r="V201" s="77"/>
      <c r="W201" s="77"/>
      <c r="X201" s="77"/>
      <c r="Y201" s="77"/>
      <c r="Z201" s="77"/>
    </row>
    <row r="202" spans="1:26" ht="15.75" customHeight="1" x14ac:dyDescent="0.25">
      <c r="A202" s="85" t="s">
        <v>24</v>
      </c>
      <c r="B202" s="86" t="s">
        <v>25</v>
      </c>
      <c r="C202" s="77" t="s">
        <v>753</v>
      </c>
      <c r="D202" s="77" t="s">
        <v>1369</v>
      </c>
      <c r="E202" s="88">
        <v>17.307304834425619</v>
      </c>
      <c r="F202" s="88">
        <f>IF(D202="CO2",E202,IF(D202="CH4",E202*'State 2005 Data'!$J$16,IF(D202="N2O",'State 2005 Data'!$J$17,IF(D202="Other",E202))))</f>
        <v>17.307304834425619</v>
      </c>
      <c r="G202" s="77"/>
      <c r="H202" s="69"/>
      <c r="I202" s="77"/>
      <c r="J202" s="77"/>
      <c r="K202" s="77"/>
      <c r="L202" s="77"/>
      <c r="M202" s="77"/>
      <c r="N202" s="77"/>
      <c r="O202" s="77"/>
      <c r="P202" s="77"/>
      <c r="Q202" s="77"/>
      <c r="R202" s="77"/>
      <c r="S202" s="77"/>
      <c r="T202" s="77"/>
      <c r="U202" s="77"/>
      <c r="V202" s="77"/>
      <c r="W202" s="77"/>
      <c r="X202" s="77"/>
      <c r="Y202" s="77"/>
      <c r="Z202" s="77"/>
    </row>
    <row r="203" spans="1:26" ht="15.75" customHeight="1" x14ac:dyDescent="0.25">
      <c r="A203" s="85" t="s">
        <v>24</v>
      </c>
      <c r="B203" s="86" t="s">
        <v>25</v>
      </c>
      <c r="C203" s="77" t="s">
        <v>753</v>
      </c>
      <c r="D203" s="77" t="s">
        <v>331</v>
      </c>
      <c r="E203" s="87">
        <v>5.4055024195238586</v>
      </c>
      <c r="F203" s="88">
        <f>IF(D203="CO2",E203,IF(D203="CH4",E203*'State 2005 Data'!$J$16,IF(D203="N2O",'State 2005 Data'!$J$17,IF(D203="Other",E203))))</f>
        <v>6.0541627098667226</v>
      </c>
      <c r="G203" s="77"/>
      <c r="H203" s="69"/>
      <c r="I203" s="77"/>
      <c r="J203" s="77"/>
      <c r="K203" s="77"/>
      <c r="L203" s="77"/>
      <c r="M203" s="77"/>
      <c r="N203" s="77"/>
      <c r="O203" s="77"/>
      <c r="P203" s="77"/>
      <c r="Q203" s="77"/>
      <c r="R203" s="77"/>
      <c r="S203" s="77"/>
      <c r="T203" s="77"/>
      <c r="U203" s="77"/>
      <c r="V203" s="77"/>
      <c r="W203" s="77"/>
      <c r="X203" s="77"/>
      <c r="Y203" s="77"/>
      <c r="Z203" s="77"/>
    </row>
    <row r="204" spans="1:26" ht="15.75" customHeight="1" x14ac:dyDescent="0.25">
      <c r="A204" s="85" t="s">
        <v>24</v>
      </c>
      <c r="B204" s="86" t="s">
        <v>25</v>
      </c>
      <c r="C204" s="77" t="s">
        <v>753</v>
      </c>
      <c r="D204" s="77" t="s">
        <v>333</v>
      </c>
      <c r="E204" s="87">
        <v>0.1191928749665859</v>
      </c>
      <c r="F204" s="88">
        <f>IF(D204="CO2",E204,IF(D204="CH4",E204*'State 2005 Data'!$J$16,IF(D204="N2O",'State 2005 Data'!$J$17,IF(D204="Other",E204))))</f>
        <v>0.88926174496644295</v>
      </c>
      <c r="G204" s="77"/>
      <c r="H204" s="69"/>
      <c r="I204" s="77"/>
      <c r="J204" s="77"/>
      <c r="K204" s="77"/>
      <c r="L204" s="77"/>
      <c r="M204" s="77"/>
      <c r="N204" s="77"/>
      <c r="O204" s="77"/>
      <c r="P204" s="77"/>
      <c r="Q204" s="77"/>
      <c r="R204" s="77"/>
      <c r="S204" s="77"/>
      <c r="T204" s="77"/>
      <c r="U204" s="77"/>
      <c r="V204" s="77"/>
      <c r="W204" s="77"/>
      <c r="X204" s="77"/>
      <c r="Y204" s="77"/>
      <c r="Z204" s="77"/>
    </row>
    <row r="205" spans="1:26" ht="15.75" customHeight="1" x14ac:dyDescent="0.25">
      <c r="A205" s="85" t="s">
        <v>24</v>
      </c>
      <c r="B205" s="86" t="s">
        <v>25</v>
      </c>
      <c r="C205" s="77" t="s">
        <v>753</v>
      </c>
      <c r="D205" s="77" t="s">
        <v>1873</v>
      </c>
      <c r="E205" s="87">
        <v>6.6549254490800127</v>
      </c>
      <c r="F205" s="88">
        <f>IF(D205="CO2",E205,IF(D205="CH4",E205*'State 2005 Data'!$J$16,IF(D205="N2O",'State 2005 Data'!$J$17,IF(D205="Other",E205))))</f>
        <v>6.6549254490800127</v>
      </c>
      <c r="G205" s="77"/>
      <c r="H205" s="69"/>
      <c r="I205" s="77"/>
      <c r="J205" s="77"/>
      <c r="K205" s="77"/>
      <c r="L205" s="77"/>
      <c r="M205" s="77"/>
      <c r="N205" s="77"/>
      <c r="O205" s="77"/>
      <c r="P205" s="77"/>
      <c r="Q205" s="77"/>
      <c r="R205" s="77"/>
      <c r="S205" s="77"/>
      <c r="T205" s="77"/>
      <c r="U205" s="77"/>
      <c r="V205" s="77"/>
      <c r="W205" s="77"/>
      <c r="X205" s="77"/>
      <c r="Y205" s="77"/>
      <c r="Z205" s="77"/>
    </row>
    <row r="206" spans="1:26" ht="15.75" customHeight="1" x14ac:dyDescent="0.25">
      <c r="A206" s="85" t="s">
        <v>35</v>
      </c>
      <c r="B206" s="86" t="s">
        <v>36</v>
      </c>
      <c r="C206" s="77" t="s">
        <v>1028</v>
      </c>
      <c r="D206" s="77" t="s">
        <v>1369</v>
      </c>
      <c r="E206" s="87">
        <v>91.32605566711716</v>
      </c>
      <c r="F206" s="88">
        <f>IF(D206="CO2",E206,IF(D206="CH4",E206*'State 2005 Data'!$J$16,IF(D206="N2O",'State 2005 Data'!$J$17,IF(D206="Other",E206))))</f>
        <v>91.32605566711716</v>
      </c>
      <c r="G206" s="77"/>
      <c r="H206" s="69"/>
      <c r="I206" s="77"/>
      <c r="J206" s="77"/>
      <c r="K206" s="77"/>
      <c r="L206" s="77"/>
      <c r="M206" s="77"/>
      <c r="N206" s="77"/>
      <c r="O206" s="77"/>
      <c r="P206" s="77"/>
      <c r="Q206" s="77"/>
      <c r="R206" s="77"/>
      <c r="S206" s="77"/>
      <c r="T206" s="77"/>
      <c r="U206" s="77"/>
      <c r="V206" s="77"/>
      <c r="W206" s="77"/>
      <c r="X206" s="77"/>
      <c r="Y206" s="77"/>
      <c r="Z206" s="77"/>
    </row>
    <row r="207" spans="1:26" ht="15.75" customHeight="1" x14ac:dyDescent="0.25">
      <c r="A207" s="85" t="s">
        <v>35</v>
      </c>
      <c r="B207" s="86" t="s">
        <v>36</v>
      </c>
      <c r="C207" s="77" t="s">
        <v>1028</v>
      </c>
      <c r="D207" s="77" t="s">
        <v>331</v>
      </c>
      <c r="E207" s="87">
        <v>2.5502911999999999E-2</v>
      </c>
      <c r="F207" s="88">
        <f>IF(D207="CO2",E207,IF(D207="CH4",E207*'State 2005 Data'!$J$16,IF(D207="N2O",'State 2005 Data'!$J$17,IF(D207="Other",E207))))</f>
        <v>2.8563261440000001E-2</v>
      </c>
      <c r="G207" s="77"/>
      <c r="H207" s="69"/>
      <c r="I207" s="77"/>
      <c r="J207" s="77"/>
      <c r="K207" s="77"/>
      <c r="L207" s="77"/>
      <c r="M207" s="77"/>
      <c r="N207" s="77"/>
      <c r="O207" s="77"/>
      <c r="P207" s="77"/>
      <c r="Q207" s="77"/>
      <c r="R207" s="77"/>
      <c r="S207" s="77"/>
      <c r="T207" s="77"/>
      <c r="U207" s="77"/>
      <c r="V207" s="77"/>
      <c r="W207" s="77"/>
      <c r="X207" s="77"/>
      <c r="Y207" s="77"/>
      <c r="Z207" s="77"/>
    </row>
    <row r="208" spans="1:26" ht="15.75" customHeight="1" x14ac:dyDescent="0.25">
      <c r="A208" s="85" t="s">
        <v>35</v>
      </c>
      <c r="B208" s="86" t="s">
        <v>36</v>
      </c>
      <c r="C208" s="77" t="s">
        <v>1028</v>
      </c>
      <c r="D208" s="77" t="s">
        <v>333</v>
      </c>
      <c r="E208" s="87">
        <v>0.42768784776000002</v>
      </c>
      <c r="F208" s="88">
        <f>IF(D208="CO2",E208,IF(D208="CH4",E208*'State 2005 Data'!$J$16,IF(D208="N2O",'State 2005 Data'!$J$17,IF(D208="Other",E208))))</f>
        <v>0.88926174496644295</v>
      </c>
      <c r="G208" s="77"/>
      <c r="H208" s="69"/>
      <c r="I208" s="77"/>
      <c r="J208" s="77"/>
      <c r="K208" s="77"/>
      <c r="L208" s="77"/>
      <c r="M208" s="77"/>
      <c r="N208" s="77"/>
      <c r="O208" s="77"/>
      <c r="P208" s="77"/>
      <c r="Q208" s="77"/>
      <c r="R208" s="77"/>
      <c r="S208" s="77"/>
      <c r="T208" s="77"/>
      <c r="U208" s="77"/>
      <c r="V208" s="77"/>
      <c r="W208" s="77"/>
      <c r="X208" s="77"/>
      <c r="Y208" s="77"/>
      <c r="Z208" s="77"/>
    </row>
    <row r="209" spans="1:26" ht="15.75" customHeight="1" x14ac:dyDescent="0.25">
      <c r="A209" s="85" t="s">
        <v>35</v>
      </c>
      <c r="B209" s="86" t="s">
        <v>36</v>
      </c>
      <c r="C209" s="77" t="s">
        <v>1028</v>
      </c>
      <c r="D209" s="89" t="s">
        <v>1873</v>
      </c>
      <c r="E209" s="87"/>
      <c r="F209" s="88">
        <f>IF(D209="CO2",E209,IF(D209="CH4",E209*'State 2005 Data'!$J$16,IF(D209="N2O",'State 2005 Data'!$J$17,IF(D209="Other",E209))))</f>
        <v>0</v>
      </c>
      <c r="G209" s="77"/>
      <c r="H209" s="69"/>
      <c r="I209" s="77"/>
      <c r="J209" s="77"/>
      <c r="K209" s="77"/>
      <c r="L209" s="77"/>
      <c r="M209" s="77"/>
      <c r="N209" s="77"/>
      <c r="O209" s="77"/>
      <c r="P209" s="77"/>
      <c r="Q209" s="77"/>
      <c r="R209" s="77"/>
      <c r="S209" s="77"/>
      <c r="T209" s="77"/>
      <c r="U209" s="77"/>
      <c r="V209" s="77"/>
      <c r="W209" s="77"/>
      <c r="X209" s="77"/>
      <c r="Y209" s="77"/>
      <c r="Z209" s="77"/>
    </row>
    <row r="210" spans="1:26" ht="15.75" customHeight="1" x14ac:dyDescent="0.25">
      <c r="A210" s="85" t="s">
        <v>35</v>
      </c>
      <c r="B210" s="86" t="s">
        <v>36</v>
      </c>
      <c r="C210" s="77" t="s">
        <v>1358</v>
      </c>
      <c r="D210" s="77" t="s">
        <v>1369</v>
      </c>
      <c r="E210" s="87">
        <v>36.592351012463148</v>
      </c>
      <c r="F210" s="88">
        <f>IF(D210="CO2",E210,IF(D210="CH4",E210*'State 2005 Data'!$J$16,IF(D210="N2O",'State 2005 Data'!$J$17,IF(D210="Other",E210))))</f>
        <v>36.592351012463148</v>
      </c>
      <c r="G210" s="77"/>
      <c r="H210" s="69"/>
      <c r="I210" s="77"/>
      <c r="J210" s="77"/>
      <c r="K210" s="77"/>
      <c r="L210" s="77"/>
      <c r="M210" s="77"/>
      <c r="N210" s="77"/>
      <c r="O210" s="77"/>
      <c r="P210" s="77"/>
      <c r="Q210" s="77"/>
      <c r="R210" s="77"/>
      <c r="S210" s="77"/>
      <c r="T210" s="77"/>
      <c r="U210" s="77"/>
      <c r="V210" s="77"/>
      <c r="W210" s="77"/>
      <c r="X210" s="77"/>
      <c r="Y210" s="77"/>
      <c r="Z210" s="77"/>
    </row>
    <row r="211" spans="1:26" ht="15.75" customHeight="1" x14ac:dyDescent="0.25">
      <c r="A211" s="85" t="s">
        <v>35</v>
      </c>
      <c r="B211" s="86" t="s">
        <v>36</v>
      </c>
      <c r="C211" s="77" t="s">
        <v>1358</v>
      </c>
      <c r="D211" s="77" t="s">
        <v>331</v>
      </c>
      <c r="E211" s="87">
        <v>0.1392324305</v>
      </c>
      <c r="F211" s="88">
        <f>IF(D211="CO2",E211,IF(D211="CH4",E211*'State 2005 Data'!$J$16,IF(D211="N2O",'State 2005 Data'!$J$17,IF(D211="Other",E211))))</f>
        <v>0.15594032216000001</v>
      </c>
      <c r="G211" s="77"/>
      <c r="H211" s="69"/>
      <c r="I211" s="77"/>
      <c r="J211" s="77"/>
      <c r="K211" s="77"/>
      <c r="L211" s="77"/>
      <c r="M211" s="77"/>
      <c r="N211" s="77"/>
      <c r="O211" s="77"/>
      <c r="P211" s="77"/>
      <c r="Q211" s="77"/>
      <c r="R211" s="77"/>
      <c r="S211" s="77"/>
      <c r="T211" s="77"/>
      <c r="U211" s="77"/>
      <c r="V211" s="77"/>
      <c r="W211" s="77"/>
      <c r="X211" s="77"/>
      <c r="Y211" s="77"/>
      <c r="Z211" s="77"/>
    </row>
    <row r="212" spans="1:26" ht="15.75" customHeight="1" x14ac:dyDescent="0.25">
      <c r="A212" s="85" t="s">
        <v>35</v>
      </c>
      <c r="B212" s="86" t="s">
        <v>36</v>
      </c>
      <c r="C212" s="77" t="s">
        <v>1358</v>
      </c>
      <c r="D212" s="77" t="s">
        <v>333</v>
      </c>
      <c r="E212" s="87">
        <v>3.2298506499999997E-2</v>
      </c>
      <c r="F212" s="88">
        <f>IF(D212="CO2",E212,IF(D212="CH4",E212*'State 2005 Data'!$J$16,IF(D212="N2O",'State 2005 Data'!$J$17,IF(D212="Other",E212))))</f>
        <v>0.88926174496644295</v>
      </c>
      <c r="G212" s="77"/>
      <c r="H212" s="69"/>
      <c r="I212" s="77"/>
      <c r="J212" s="77"/>
      <c r="K212" s="77"/>
      <c r="L212" s="77"/>
      <c r="M212" s="77"/>
      <c r="N212" s="77"/>
      <c r="O212" s="77"/>
      <c r="P212" s="77"/>
      <c r="Q212" s="77"/>
      <c r="R212" s="77"/>
      <c r="S212" s="77"/>
      <c r="T212" s="77"/>
      <c r="U212" s="77"/>
      <c r="V212" s="77"/>
      <c r="W212" s="77"/>
      <c r="X212" s="77"/>
      <c r="Y212" s="77"/>
      <c r="Z212" s="77"/>
    </row>
    <row r="213" spans="1:26" ht="15.75" customHeight="1" x14ac:dyDescent="0.25">
      <c r="A213" s="85" t="s">
        <v>35</v>
      </c>
      <c r="B213" s="86" t="s">
        <v>36</v>
      </c>
      <c r="C213" s="77" t="s">
        <v>1358</v>
      </c>
      <c r="D213" s="89" t="s">
        <v>1873</v>
      </c>
      <c r="E213" s="87"/>
      <c r="F213" s="88">
        <f>IF(D213="CO2",E213,IF(D213="CH4",E213*'State 2005 Data'!$J$16,IF(D213="N2O",'State 2005 Data'!$J$17,IF(D213="Other",E213))))</f>
        <v>0</v>
      </c>
      <c r="G213" s="77"/>
      <c r="H213" s="69"/>
      <c r="I213" s="77"/>
      <c r="J213" s="77"/>
      <c r="K213" s="77"/>
      <c r="L213" s="77"/>
      <c r="M213" s="77"/>
      <c r="N213" s="77"/>
      <c r="O213" s="77"/>
      <c r="P213" s="77"/>
      <c r="Q213" s="77"/>
      <c r="R213" s="77"/>
      <c r="S213" s="77"/>
      <c r="T213" s="77"/>
      <c r="U213" s="77"/>
      <c r="V213" s="77"/>
      <c r="W213" s="77"/>
      <c r="X213" s="77"/>
      <c r="Y213" s="77"/>
      <c r="Z213" s="77"/>
    </row>
    <row r="214" spans="1:26" ht="15.75" customHeight="1" x14ac:dyDescent="0.25">
      <c r="A214" s="85" t="s">
        <v>35</v>
      </c>
      <c r="B214" s="86" t="s">
        <v>36</v>
      </c>
      <c r="C214" s="77" t="s">
        <v>304</v>
      </c>
      <c r="D214" s="77" t="s">
        <v>1369</v>
      </c>
      <c r="E214" s="87">
        <v>76.820478528891528</v>
      </c>
      <c r="F214" s="88">
        <f>IF(D214="CO2",E214,IF(D214="CH4",E214*'State 2005 Data'!$J$16,IF(D214="N2O",'State 2005 Data'!$J$17,IF(D214="Other",E214))))</f>
        <v>76.820478528891528</v>
      </c>
      <c r="G214" s="77"/>
      <c r="H214" s="69"/>
      <c r="I214" s="77"/>
      <c r="J214" s="77"/>
      <c r="K214" s="77"/>
      <c r="L214" s="77"/>
      <c r="M214" s="77"/>
      <c r="N214" s="77"/>
      <c r="O214" s="77"/>
      <c r="P214" s="77"/>
      <c r="Q214" s="77"/>
      <c r="R214" s="77"/>
      <c r="S214" s="77"/>
      <c r="T214" s="77"/>
      <c r="U214" s="77"/>
      <c r="V214" s="77"/>
      <c r="W214" s="77"/>
      <c r="X214" s="77"/>
      <c r="Y214" s="77"/>
      <c r="Z214" s="77"/>
    </row>
    <row r="215" spans="1:26" ht="15.75" customHeight="1" x14ac:dyDescent="0.25">
      <c r="A215" s="85" t="s">
        <v>35</v>
      </c>
      <c r="B215" s="86" t="s">
        <v>36</v>
      </c>
      <c r="C215" s="77" t="s">
        <v>304</v>
      </c>
      <c r="D215" s="77" t="s">
        <v>331</v>
      </c>
      <c r="E215" s="87">
        <v>8.2130164830722538E-2</v>
      </c>
      <c r="F215" s="88">
        <f>IF(D215="CO2",E215,IF(D215="CH4",E215*'State 2005 Data'!$J$16,IF(D215="N2O",'State 2005 Data'!$J$17,IF(D215="Other",E215))))</f>
        <v>9.1985784610409252E-2</v>
      </c>
      <c r="G215" s="77"/>
      <c r="H215" s="69"/>
      <c r="I215" s="77"/>
      <c r="J215" s="77"/>
      <c r="K215" s="77"/>
      <c r="L215" s="77"/>
      <c r="M215" s="77"/>
      <c r="N215" s="77"/>
      <c r="O215" s="77"/>
      <c r="P215" s="77"/>
      <c r="Q215" s="77"/>
      <c r="R215" s="77"/>
      <c r="S215" s="77"/>
      <c r="T215" s="77"/>
      <c r="U215" s="77"/>
      <c r="V215" s="77"/>
      <c r="W215" s="77"/>
      <c r="X215" s="77"/>
      <c r="Y215" s="77"/>
      <c r="Z215" s="77"/>
    </row>
    <row r="216" spans="1:26" ht="15.75" customHeight="1" x14ac:dyDescent="0.25">
      <c r="A216" s="85" t="s">
        <v>35</v>
      </c>
      <c r="B216" s="86" t="s">
        <v>36</v>
      </c>
      <c r="C216" s="77" t="s">
        <v>304</v>
      </c>
      <c r="D216" s="77" t="s">
        <v>333</v>
      </c>
      <c r="E216" s="87">
        <v>1.066754909309976</v>
      </c>
      <c r="F216" s="88">
        <f>IF(D216="CO2",E216,IF(D216="CH4",E216*'State 2005 Data'!$J$16,IF(D216="N2O",'State 2005 Data'!$J$17,IF(D216="Other",E216))))</f>
        <v>0.88926174496644295</v>
      </c>
      <c r="G216" s="77"/>
      <c r="H216" s="69"/>
      <c r="I216" s="77"/>
      <c r="J216" s="77"/>
      <c r="K216" s="77"/>
      <c r="L216" s="77"/>
      <c r="M216" s="77"/>
      <c r="N216" s="77"/>
      <c r="O216" s="77"/>
      <c r="P216" s="77"/>
      <c r="Q216" s="77"/>
      <c r="R216" s="77"/>
      <c r="S216" s="77"/>
      <c r="T216" s="77"/>
      <c r="U216" s="77"/>
      <c r="V216" s="77"/>
      <c r="W216" s="77"/>
      <c r="X216" s="77"/>
      <c r="Y216" s="77"/>
      <c r="Z216" s="77"/>
    </row>
    <row r="217" spans="1:26" ht="15.75" customHeight="1" x14ac:dyDescent="0.25">
      <c r="A217" s="85" t="s">
        <v>35</v>
      </c>
      <c r="B217" s="86" t="s">
        <v>36</v>
      </c>
      <c r="C217" s="77" t="s">
        <v>304</v>
      </c>
      <c r="D217" s="89" t="s">
        <v>1873</v>
      </c>
      <c r="E217" s="87"/>
      <c r="F217" s="88">
        <f>IF(D217="CO2",E217,IF(D217="CH4",E217*'State 2005 Data'!$J$16,IF(D217="N2O",'State 2005 Data'!$J$17,IF(D217="Other",E217))))</f>
        <v>0</v>
      </c>
      <c r="G217" s="77"/>
      <c r="H217" s="69"/>
      <c r="I217" s="77"/>
      <c r="J217" s="77"/>
      <c r="K217" s="77"/>
      <c r="L217" s="77"/>
      <c r="M217" s="77"/>
      <c r="N217" s="77"/>
      <c r="O217" s="77"/>
      <c r="P217" s="77"/>
      <c r="Q217" s="77"/>
      <c r="R217" s="77"/>
      <c r="S217" s="77"/>
      <c r="T217" s="77"/>
      <c r="U217" s="77"/>
      <c r="V217" s="77"/>
      <c r="W217" s="77"/>
      <c r="X217" s="77"/>
      <c r="Y217" s="77"/>
      <c r="Z217" s="77"/>
    </row>
    <row r="218" spans="1:26" ht="15.75" customHeight="1" x14ac:dyDescent="0.25">
      <c r="A218" s="85" t="s">
        <v>35</v>
      </c>
      <c r="B218" s="86" t="s">
        <v>36</v>
      </c>
      <c r="C218" s="77" t="s">
        <v>753</v>
      </c>
      <c r="D218" s="77" t="s">
        <v>1369</v>
      </c>
      <c r="E218" s="88">
        <v>44.346810454061938</v>
      </c>
      <c r="F218" s="88">
        <f>IF(D218="CO2",E218,IF(D218="CH4",E218*'State 2005 Data'!$J$16,IF(D218="N2O",'State 2005 Data'!$J$17,IF(D218="Other",E218))))</f>
        <v>44.346810454061938</v>
      </c>
      <c r="G218" s="77"/>
      <c r="H218" s="69"/>
      <c r="I218" s="77"/>
      <c r="J218" s="77"/>
      <c r="K218" s="77"/>
      <c r="L218" s="77"/>
      <c r="M218" s="77"/>
      <c r="N218" s="77"/>
      <c r="O218" s="77"/>
      <c r="P218" s="77"/>
      <c r="Q218" s="77"/>
      <c r="R218" s="77"/>
      <c r="S218" s="77"/>
      <c r="T218" s="77"/>
      <c r="U218" s="77"/>
      <c r="V218" s="77"/>
      <c r="W218" s="77"/>
      <c r="X218" s="77"/>
      <c r="Y218" s="77"/>
      <c r="Z218" s="77"/>
    </row>
    <row r="219" spans="1:26" ht="15.75" customHeight="1" x14ac:dyDescent="0.25">
      <c r="A219" s="85" t="s">
        <v>35</v>
      </c>
      <c r="B219" s="86" t="s">
        <v>36</v>
      </c>
      <c r="C219" s="77" t="s">
        <v>753</v>
      </c>
      <c r="D219" s="77" t="s">
        <v>331</v>
      </c>
      <c r="E219" s="87">
        <v>7.3419556746771004</v>
      </c>
      <c r="F219" s="88">
        <f>IF(D219="CO2",E219,IF(D219="CH4",E219*'State 2005 Data'!$J$16,IF(D219="N2O",'State 2005 Data'!$J$17,IF(D219="Other",E219))))</f>
        <v>8.2229903556383537</v>
      </c>
      <c r="G219" s="77"/>
      <c r="H219" s="69"/>
      <c r="I219" s="77"/>
      <c r="J219" s="77"/>
      <c r="K219" s="77"/>
      <c r="L219" s="77"/>
      <c r="M219" s="77"/>
      <c r="N219" s="77"/>
      <c r="O219" s="77"/>
      <c r="P219" s="77"/>
      <c r="Q219" s="77"/>
      <c r="R219" s="77"/>
      <c r="S219" s="77"/>
      <c r="T219" s="77"/>
      <c r="U219" s="77"/>
      <c r="V219" s="77"/>
      <c r="W219" s="77"/>
      <c r="X219" s="77"/>
      <c r="Y219" s="77"/>
      <c r="Z219" s="77"/>
    </row>
    <row r="220" spans="1:26" ht="15.75" customHeight="1" x14ac:dyDescent="0.25">
      <c r="A220" s="85" t="s">
        <v>35</v>
      </c>
      <c r="B220" s="86" t="s">
        <v>36</v>
      </c>
      <c r="C220" s="77" t="s">
        <v>753</v>
      </c>
      <c r="D220" s="77" t="s">
        <v>333</v>
      </c>
      <c r="E220" s="87">
        <v>7.3166243436791858E-2</v>
      </c>
      <c r="F220" s="88">
        <f>IF(D220="CO2",E220,IF(D220="CH4",E220*'State 2005 Data'!$J$16,IF(D220="N2O",'State 2005 Data'!$J$17,IF(D220="Other",E220))))</f>
        <v>0.88926174496644295</v>
      </c>
      <c r="G220" s="77"/>
      <c r="H220" s="69"/>
      <c r="I220" s="77"/>
      <c r="J220" s="77"/>
      <c r="K220" s="77"/>
      <c r="L220" s="77"/>
      <c r="M220" s="77"/>
      <c r="N220" s="77"/>
      <c r="O220" s="77"/>
      <c r="P220" s="77"/>
      <c r="Q220" s="77"/>
      <c r="R220" s="77"/>
      <c r="S220" s="77"/>
      <c r="T220" s="77"/>
      <c r="U220" s="77"/>
      <c r="V220" s="77"/>
      <c r="W220" s="77"/>
      <c r="X220" s="77"/>
      <c r="Y220" s="77"/>
      <c r="Z220" s="77"/>
    </row>
    <row r="221" spans="1:26" ht="15.75" customHeight="1" x14ac:dyDescent="0.25">
      <c r="A221" s="85" t="s">
        <v>35</v>
      </c>
      <c r="B221" s="86" t="s">
        <v>36</v>
      </c>
      <c r="C221" s="77" t="s">
        <v>753</v>
      </c>
      <c r="D221" s="77" t="s">
        <v>1873</v>
      </c>
      <c r="E221" s="87">
        <v>4.7202127697351726</v>
      </c>
      <c r="F221" s="88">
        <f>IF(D221="CO2",E221,IF(D221="CH4",E221*'State 2005 Data'!$J$16,IF(D221="N2O",'State 2005 Data'!$J$17,IF(D221="Other",E221))))</f>
        <v>4.7202127697351726</v>
      </c>
      <c r="G221" s="77"/>
      <c r="H221" s="69"/>
      <c r="I221" s="77"/>
      <c r="J221" s="77"/>
      <c r="K221" s="77"/>
      <c r="L221" s="77"/>
      <c r="M221" s="77"/>
      <c r="N221" s="77"/>
      <c r="O221" s="77"/>
      <c r="P221" s="77"/>
      <c r="Q221" s="77"/>
      <c r="R221" s="77"/>
      <c r="S221" s="77"/>
      <c r="T221" s="77"/>
      <c r="U221" s="77"/>
      <c r="V221" s="77"/>
      <c r="W221" s="77"/>
      <c r="X221" s="77"/>
      <c r="Y221" s="77"/>
      <c r="Z221" s="77"/>
    </row>
    <row r="222" spans="1:26" ht="15.75" customHeight="1" x14ac:dyDescent="0.25">
      <c r="A222" s="85" t="s">
        <v>38</v>
      </c>
      <c r="B222" s="86" t="s">
        <v>39</v>
      </c>
      <c r="C222" s="77" t="s">
        <v>1028</v>
      </c>
      <c r="D222" s="77" t="s">
        <v>1369</v>
      </c>
      <c r="E222" s="87">
        <v>118.8417901899133</v>
      </c>
      <c r="F222" s="88">
        <f>IF(D222="CO2",E222,IF(D222="CH4",E222*'State 2005 Data'!$J$16,IF(D222="N2O",'State 2005 Data'!$J$17,IF(D222="Other",E222))))</f>
        <v>118.8417901899133</v>
      </c>
      <c r="G222" s="77"/>
      <c r="H222" s="69"/>
      <c r="I222" s="77"/>
      <c r="J222" s="77"/>
      <c r="K222" s="77"/>
      <c r="L222" s="77"/>
      <c r="M222" s="77"/>
      <c r="N222" s="77"/>
      <c r="O222" s="77"/>
      <c r="P222" s="77"/>
      <c r="Q222" s="77"/>
      <c r="R222" s="77"/>
      <c r="S222" s="77"/>
      <c r="T222" s="77"/>
      <c r="U222" s="77"/>
      <c r="V222" s="77"/>
      <c r="W222" s="77"/>
      <c r="X222" s="77"/>
      <c r="Y222" s="77"/>
      <c r="Z222" s="77"/>
    </row>
    <row r="223" spans="1:26" ht="15.75" customHeight="1" x14ac:dyDescent="0.25">
      <c r="A223" s="85" t="s">
        <v>38</v>
      </c>
      <c r="B223" s="86" t="s">
        <v>39</v>
      </c>
      <c r="C223" s="77" t="s">
        <v>1028</v>
      </c>
      <c r="D223" s="77" t="s">
        <v>331</v>
      </c>
      <c r="E223" s="87">
        <v>3.2869988000000003E-2</v>
      </c>
      <c r="F223" s="88">
        <f>IF(D223="CO2",E223,IF(D223="CH4",E223*'State 2005 Data'!$J$16,IF(D223="N2O",'State 2005 Data'!$J$17,IF(D223="Other",E223))))</f>
        <v>3.6814386560000009E-2</v>
      </c>
      <c r="G223" s="77"/>
      <c r="H223" s="69"/>
      <c r="I223" s="77"/>
      <c r="J223" s="77"/>
      <c r="K223" s="77"/>
      <c r="L223" s="77"/>
      <c r="M223" s="77"/>
      <c r="N223" s="77"/>
      <c r="O223" s="77"/>
      <c r="P223" s="77"/>
      <c r="Q223" s="77"/>
      <c r="R223" s="77"/>
      <c r="S223" s="77"/>
      <c r="T223" s="77"/>
      <c r="U223" s="77"/>
      <c r="V223" s="77"/>
      <c r="W223" s="77"/>
      <c r="X223" s="77"/>
      <c r="Y223" s="77"/>
      <c r="Z223" s="77"/>
    </row>
    <row r="224" spans="1:26" ht="15.75" customHeight="1" x14ac:dyDescent="0.25">
      <c r="A224" s="85" t="s">
        <v>38</v>
      </c>
      <c r="B224" s="86" t="s">
        <v>39</v>
      </c>
      <c r="C224" s="77" t="s">
        <v>1028</v>
      </c>
      <c r="D224" s="77" t="s">
        <v>333</v>
      </c>
      <c r="E224" s="87">
        <v>0.56993080206000002</v>
      </c>
      <c r="F224" s="88">
        <f>IF(D224="CO2",E224,IF(D224="CH4",E224*'State 2005 Data'!$J$16,IF(D224="N2O",'State 2005 Data'!$J$17,IF(D224="Other",E224))))</f>
        <v>0.88926174496644295</v>
      </c>
      <c r="G224" s="77"/>
      <c r="H224" s="69"/>
      <c r="I224" s="77"/>
      <c r="J224" s="77"/>
      <c r="K224" s="77"/>
      <c r="L224" s="77"/>
      <c r="M224" s="77"/>
      <c r="N224" s="77"/>
      <c r="O224" s="77"/>
      <c r="P224" s="77"/>
      <c r="Q224" s="77"/>
      <c r="R224" s="77"/>
      <c r="S224" s="77"/>
      <c r="T224" s="77"/>
      <c r="U224" s="77"/>
      <c r="V224" s="77"/>
      <c r="W224" s="77"/>
      <c r="X224" s="77"/>
      <c r="Y224" s="77"/>
      <c r="Z224" s="77"/>
    </row>
    <row r="225" spans="1:26" ht="15.75" customHeight="1" x14ac:dyDescent="0.25">
      <c r="A225" s="85" t="s">
        <v>38</v>
      </c>
      <c r="B225" s="86" t="s">
        <v>39</v>
      </c>
      <c r="C225" s="77" t="s">
        <v>1028</v>
      </c>
      <c r="D225" s="89" t="s">
        <v>1873</v>
      </c>
      <c r="E225" s="87"/>
      <c r="F225" s="88">
        <f>IF(D225="CO2",E225,IF(D225="CH4",E225*'State 2005 Data'!$J$16,IF(D225="N2O",'State 2005 Data'!$J$17,IF(D225="Other",E225))))</f>
        <v>0</v>
      </c>
      <c r="G225" s="77"/>
      <c r="H225" s="69"/>
      <c r="I225" s="77"/>
      <c r="J225" s="77"/>
      <c r="K225" s="77"/>
      <c r="L225" s="77"/>
      <c r="M225" s="77"/>
      <c r="N225" s="77"/>
      <c r="O225" s="77"/>
      <c r="P225" s="77"/>
      <c r="Q225" s="77"/>
      <c r="R225" s="77"/>
      <c r="S225" s="77"/>
      <c r="T225" s="77"/>
      <c r="U225" s="77"/>
      <c r="V225" s="77"/>
      <c r="W225" s="77"/>
      <c r="X225" s="77"/>
      <c r="Y225" s="77"/>
      <c r="Z225" s="77"/>
    </row>
    <row r="226" spans="1:26" ht="15.75" customHeight="1" x14ac:dyDescent="0.25">
      <c r="A226" s="85" t="s">
        <v>38</v>
      </c>
      <c r="B226" s="86" t="s">
        <v>39</v>
      </c>
      <c r="C226" s="77" t="s">
        <v>1358</v>
      </c>
      <c r="D226" s="77" t="s">
        <v>1369</v>
      </c>
      <c r="E226" s="87">
        <v>14.94514739401354</v>
      </c>
      <c r="F226" s="88">
        <f>IF(D226="CO2",E226,IF(D226="CH4",E226*'State 2005 Data'!$J$16,IF(D226="N2O",'State 2005 Data'!$J$17,IF(D226="Other",E226))))</f>
        <v>14.94514739401354</v>
      </c>
      <c r="G226" s="77"/>
      <c r="H226" s="69"/>
      <c r="I226" s="77"/>
      <c r="J226" s="77"/>
      <c r="K226" s="77"/>
      <c r="L226" s="77"/>
      <c r="M226" s="77"/>
      <c r="N226" s="77"/>
      <c r="O226" s="77"/>
      <c r="P226" s="77"/>
      <c r="Q226" s="77"/>
      <c r="R226" s="77"/>
      <c r="S226" s="77"/>
      <c r="T226" s="77"/>
      <c r="U226" s="77"/>
      <c r="V226" s="77"/>
      <c r="W226" s="77"/>
      <c r="X226" s="77"/>
      <c r="Y226" s="77"/>
      <c r="Z226" s="77"/>
    </row>
    <row r="227" spans="1:26" ht="15.75" customHeight="1" x14ac:dyDescent="0.25">
      <c r="A227" s="85" t="s">
        <v>38</v>
      </c>
      <c r="B227" s="86" t="s">
        <v>39</v>
      </c>
      <c r="C227" s="77" t="s">
        <v>1358</v>
      </c>
      <c r="D227" s="77" t="s">
        <v>331</v>
      </c>
      <c r="E227" s="87">
        <v>0.14570402825000001</v>
      </c>
      <c r="F227" s="88">
        <f>IF(D227="CO2",E227,IF(D227="CH4",E227*'State 2005 Data'!$J$16,IF(D227="N2O",'State 2005 Data'!$J$17,IF(D227="Other",E227))))</f>
        <v>0.16318851164000003</v>
      </c>
      <c r="G227" s="77"/>
      <c r="H227" s="69"/>
      <c r="I227" s="77"/>
      <c r="J227" s="77"/>
      <c r="K227" s="77"/>
      <c r="L227" s="77"/>
      <c r="M227" s="77"/>
      <c r="N227" s="77"/>
      <c r="O227" s="77"/>
      <c r="P227" s="77"/>
      <c r="Q227" s="77"/>
      <c r="R227" s="77"/>
      <c r="S227" s="77"/>
      <c r="T227" s="77"/>
      <c r="U227" s="77"/>
      <c r="V227" s="77"/>
      <c r="W227" s="77"/>
      <c r="X227" s="77"/>
      <c r="Y227" s="77"/>
      <c r="Z227" s="77"/>
    </row>
    <row r="228" spans="1:26" ht="15.75" customHeight="1" x14ac:dyDescent="0.25">
      <c r="A228" s="85" t="s">
        <v>38</v>
      </c>
      <c r="B228" s="86" t="s">
        <v>39</v>
      </c>
      <c r="C228" s="77" t="s">
        <v>1358</v>
      </c>
      <c r="D228" s="77" t="s">
        <v>333</v>
      </c>
      <c r="E228" s="87">
        <v>3.1460560300000003E-2</v>
      </c>
      <c r="F228" s="88">
        <f>IF(D228="CO2",E228,IF(D228="CH4",E228*'State 2005 Data'!$J$16,IF(D228="N2O",'State 2005 Data'!$J$17,IF(D228="Other",E228))))</f>
        <v>0.88926174496644295</v>
      </c>
      <c r="G228" s="77"/>
      <c r="H228" s="69"/>
      <c r="I228" s="77"/>
      <c r="J228" s="77"/>
      <c r="K228" s="77"/>
      <c r="L228" s="77"/>
      <c r="M228" s="77"/>
      <c r="N228" s="77"/>
      <c r="O228" s="77"/>
      <c r="P228" s="77"/>
      <c r="Q228" s="77"/>
      <c r="R228" s="77"/>
      <c r="S228" s="77"/>
      <c r="T228" s="77"/>
      <c r="U228" s="77"/>
      <c r="V228" s="77"/>
      <c r="W228" s="77"/>
      <c r="X228" s="77"/>
      <c r="Y228" s="77"/>
      <c r="Z228" s="77"/>
    </row>
    <row r="229" spans="1:26" ht="15.75" customHeight="1" x14ac:dyDescent="0.25">
      <c r="A229" s="85" t="s">
        <v>38</v>
      </c>
      <c r="B229" s="86" t="s">
        <v>39</v>
      </c>
      <c r="C229" s="77" t="s">
        <v>1358</v>
      </c>
      <c r="D229" s="89" t="s">
        <v>1873</v>
      </c>
      <c r="E229" s="87"/>
      <c r="F229" s="88">
        <f>IF(D229="CO2",E229,IF(D229="CH4",E229*'State 2005 Data'!$J$16,IF(D229="N2O",'State 2005 Data'!$J$17,IF(D229="Other",E229))))</f>
        <v>0</v>
      </c>
      <c r="G229" s="77"/>
      <c r="H229" s="69"/>
      <c r="I229" s="77"/>
      <c r="J229" s="77"/>
      <c r="K229" s="77"/>
      <c r="L229" s="77"/>
      <c r="M229" s="77"/>
      <c r="N229" s="77"/>
      <c r="O229" s="77"/>
      <c r="P229" s="77"/>
      <c r="Q229" s="77"/>
      <c r="R229" s="77"/>
      <c r="S229" s="77"/>
      <c r="T229" s="77"/>
      <c r="U229" s="77"/>
      <c r="V229" s="77"/>
      <c r="W229" s="77"/>
      <c r="X229" s="77"/>
      <c r="Y229" s="77"/>
      <c r="Z229" s="77"/>
    </row>
    <row r="230" spans="1:26" ht="15.75" customHeight="1" x14ac:dyDescent="0.25">
      <c r="A230" s="85" t="s">
        <v>38</v>
      </c>
      <c r="B230" s="86" t="s">
        <v>39</v>
      </c>
      <c r="C230" s="77" t="s">
        <v>304</v>
      </c>
      <c r="D230" s="77" t="s">
        <v>1369</v>
      </c>
      <c r="E230" s="87">
        <v>45.307164047810048</v>
      </c>
      <c r="F230" s="88">
        <f>IF(D230="CO2",E230,IF(D230="CH4",E230*'State 2005 Data'!$J$16,IF(D230="N2O",'State 2005 Data'!$J$17,IF(D230="Other",E230))))</f>
        <v>45.307164047810048</v>
      </c>
      <c r="G230" s="77"/>
      <c r="H230" s="69"/>
      <c r="I230" s="77"/>
      <c r="J230" s="77"/>
      <c r="K230" s="77"/>
      <c r="L230" s="77"/>
      <c r="M230" s="77"/>
      <c r="N230" s="77"/>
      <c r="O230" s="77"/>
      <c r="P230" s="77"/>
      <c r="Q230" s="77"/>
      <c r="R230" s="77"/>
      <c r="S230" s="77"/>
      <c r="T230" s="77"/>
      <c r="U230" s="77"/>
      <c r="V230" s="77"/>
      <c r="W230" s="77"/>
      <c r="X230" s="77"/>
      <c r="Y230" s="77"/>
      <c r="Z230" s="77"/>
    </row>
    <row r="231" spans="1:26" ht="15.75" customHeight="1" x14ac:dyDescent="0.25">
      <c r="A231" s="85" t="s">
        <v>38</v>
      </c>
      <c r="B231" s="86" t="s">
        <v>39</v>
      </c>
      <c r="C231" s="77" t="s">
        <v>304</v>
      </c>
      <c r="D231" s="77" t="s">
        <v>331</v>
      </c>
      <c r="E231" s="87">
        <v>8.2130164830722538E-2</v>
      </c>
      <c r="F231" s="88">
        <f>IF(D231="CO2",E231,IF(D231="CH4",E231*'State 2005 Data'!$J$16,IF(D231="N2O",'State 2005 Data'!$J$17,IF(D231="Other",E231))))</f>
        <v>9.1985784610409252E-2</v>
      </c>
      <c r="G231" s="77"/>
      <c r="H231" s="69"/>
      <c r="I231" s="77"/>
      <c r="J231" s="77"/>
      <c r="K231" s="77"/>
      <c r="L231" s="77"/>
      <c r="M231" s="77"/>
      <c r="N231" s="77"/>
      <c r="O231" s="77"/>
      <c r="P231" s="77"/>
      <c r="Q231" s="77"/>
      <c r="R231" s="77"/>
      <c r="S231" s="77"/>
      <c r="T231" s="77"/>
      <c r="U231" s="77"/>
      <c r="V231" s="77"/>
      <c r="W231" s="77"/>
      <c r="X231" s="77"/>
      <c r="Y231" s="77"/>
      <c r="Z231" s="77"/>
    </row>
    <row r="232" spans="1:26" ht="15.75" customHeight="1" x14ac:dyDescent="0.25">
      <c r="A232" s="85" t="s">
        <v>38</v>
      </c>
      <c r="B232" s="86" t="s">
        <v>39</v>
      </c>
      <c r="C232" s="77" t="s">
        <v>304</v>
      </c>
      <c r="D232" s="77" t="s">
        <v>333</v>
      </c>
      <c r="E232" s="87">
        <v>1.066754909309976</v>
      </c>
      <c r="F232" s="88">
        <f>IF(D232="CO2",E232,IF(D232="CH4",E232*'State 2005 Data'!$J$16,IF(D232="N2O",'State 2005 Data'!$J$17,IF(D232="Other",E232))))</f>
        <v>0.88926174496644295</v>
      </c>
      <c r="G232" s="77"/>
      <c r="H232" s="69"/>
      <c r="I232" s="77"/>
      <c r="J232" s="77"/>
      <c r="K232" s="77"/>
      <c r="L232" s="77"/>
      <c r="M232" s="77"/>
      <c r="N232" s="77"/>
      <c r="O232" s="77"/>
      <c r="P232" s="77"/>
      <c r="Q232" s="77"/>
      <c r="R232" s="77"/>
      <c r="S232" s="77"/>
      <c r="T232" s="77"/>
      <c r="U232" s="77"/>
      <c r="V232" s="77"/>
      <c r="W232" s="77"/>
      <c r="X232" s="77"/>
      <c r="Y232" s="77"/>
      <c r="Z232" s="77"/>
    </row>
    <row r="233" spans="1:26" ht="15.75" customHeight="1" x14ac:dyDescent="0.25">
      <c r="A233" s="85" t="s">
        <v>38</v>
      </c>
      <c r="B233" s="86" t="s">
        <v>39</v>
      </c>
      <c r="C233" s="77" t="s">
        <v>304</v>
      </c>
      <c r="D233" s="89" t="s">
        <v>1873</v>
      </c>
      <c r="E233" s="87"/>
      <c r="F233" s="88">
        <f>IF(D233="CO2",E233,IF(D233="CH4",E233*'State 2005 Data'!$J$16,IF(D233="N2O",'State 2005 Data'!$J$17,IF(D233="Other",E233))))</f>
        <v>0</v>
      </c>
      <c r="G233" s="77"/>
      <c r="H233" s="69"/>
      <c r="I233" s="77"/>
      <c r="J233" s="77"/>
      <c r="K233" s="77"/>
      <c r="L233" s="77"/>
      <c r="M233" s="77"/>
      <c r="N233" s="77"/>
      <c r="O233" s="77"/>
      <c r="P233" s="77"/>
      <c r="Q233" s="77"/>
      <c r="R233" s="77"/>
      <c r="S233" s="77"/>
      <c r="T233" s="77"/>
      <c r="U233" s="77"/>
      <c r="V233" s="77"/>
      <c r="W233" s="77"/>
      <c r="X233" s="77"/>
      <c r="Y233" s="77"/>
      <c r="Z233" s="77"/>
    </row>
    <row r="234" spans="1:26" ht="15.75" customHeight="1" x14ac:dyDescent="0.25">
      <c r="A234" s="85" t="s">
        <v>38</v>
      </c>
      <c r="B234" s="86" t="s">
        <v>39</v>
      </c>
      <c r="C234" s="77" t="s">
        <v>753</v>
      </c>
      <c r="D234" s="77" t="s">
        <v>1369</v>
      </c>
      <c r="E234" s="88">
        <v>73.835147937354691</v>
      </c>
      <c r="F234" s="88">
        <f>IF(D234="CO2",E234,IF(D234="CH4",E234*'State 2005 Data'!$J$16,IF(D234="N2O",'State 2005 Data'!$J$17,IF(D234="Other",E234))))</f>
        <v>73.835147937354691</v>
      </c>
      <c r="G234" s="77"/>
      <c r="H234" s="69"/>
      <c r="I234" s="77"/>
      <c r="J234" s="77"/>
      <c r="K234" s="77"/>
      <c r="L234" s="77"/>
      <c r="M234" s="77"/>
      <c r="N234" s="77"/>
      <c r="O234" s="77"/>
      <c r="P234" s="77"/>
      <c r="Q234" s="77"/>
      <c r="R234" s="77"/>
      <c r="S234" s="77"/>
      <c r="T234" s="77"/>
      <c r="U234" s="77"/>
      <c r="V234" s="77"/>
      <c r="W234" s="77"/>
      <c r="X234" s="77"/>
      <c r="Y234" s="77"/>
      <c r="Z234" s="77"/>
    </row>
    <row r="235" spans="1:26" ht="15.75" customHeight="1" x14ac:dyDescent="0.25">
      <c r="A235" s="85" t="s">
        <v>38</v>
      </c>
      <c r="B235" s="86" t="s">
        <v>39</v>
      </c>
      <c r="C235" s="77" t="s">
        <v>753</v>
      </c>
      <c r="D235" s="77" t="s">
        <v>331</v>
      </c>
      <c r="E235" s="87">
        <v>4.5960954520579351</v>
      </c>
      <c r="F235" s="88">
        <f>IF(D235="CO2",E235,IF(D235="CH4",E235*'State 2005 Data'!$J$16,IF(D235="N2O",'State 2005 Data'!$J$17,IF(D235="Other",E235))))</f>
        <v>5.1476269063048878</v>
      </c>
      <c r="G235" s="77"/>
      <c r="H235" s="69"/>
      <c r="I235" s="77"/>
      <c r="J235" s="77"/>
      <c r="K235" s="77"/>
      <c r="L235" s="77"/>
      <c r="M235" s="77"/>
      <c r="N235" s="77"/>
      <c r="O235" s="77"/>
      <c r="P235" s="77"/>
      <c r="Q235" s="77"/>
      <c r="R235" s="77"/>
      <c r="S235" s="77"/>
      <c r="T235" s="77"/>
      <c r="U235" s="77"/>
      <c r="V235" s="77"/>
      <c r="W235" s="77"/>
      <c r="X235" s="77"/>
      <c r="Y235" s="77"/>
      <c r="Z235" s="77"/>
    </row>
    <row r="236" spans="1:26" ht="15.75" customHeight="1" x14ac:dyDescent="0.25">
      <c r="A236" s="85" t="s">
        <v>38</v>
      </c>
      <c r="B236" s="86" t="s">
        <v>39</v>
      </c>
      <c r="C236" s="77" t="s">
        <v>753</v>
      </c>
      <c r="D236" s="77" t="s">
        <v>333</v>
      </c>
      <c r="E236" s="87">
        <v>8.6851378995289677E-2</v>
      </c>
      <c r="F236" s="88">
        <f>IF(D236="CO2",E236,IF(D236="CH4",E236*'State 2005 Data'!$J$16,IF(D236="N2O",'State 2005 Data'!$J$17,IF(D236="Other",E236))))</f>
        <v>0.88926174496644295</v>
      </c>
      <c r="G236" s="77"/>
      <c r="H236" s="69"/>
      <c r="I236" s="77"/>
      <c r="J236" s="77"/>
      <c r="K236" s="77"/>
      <c r="L236" s="77"/>
      <c r="M236" s="77"/>
      <c r="N236" s="77"/>
      <c r="O236" s="77"/>
      <c r="P236" s="77"/>
      <c r="Q236" s="77"/>
      <c r="R236" s="77"/>
      <c r="S236" s="77"/>
      <c r="T236" s="77"/>
      <c r="U236" s="77"/>
      <c r="V236" s="77"/>
      <c r="W236" s="77"/>
      <c r="X236" s="77"/>
      <c r="Y236" s="77"/>
      <c r="Z236" s="77"/>
    </row>
    <row r="237" spans="1:26" ht="15.75" customHeight="1" x14ac:dyDescent="0.25">
      <c r="A237" s="85" t="s">
        <v>38</v>
      </c>
      <c r="B237" s="86" t="s">
        <v>39</v>
      </c>
      <c r="C237" s="77" t="s">
        <v>753</v>
      </c>
      <c r="D237" s="77" t="s">
        <v>1873</v>
      </c>
      <c r="E237" s="87">
        <v>2.7295367168902969</v>
      </c>
      <c r="F237" s="88">
        <f>IF(D237="CO2",E237,IF(D237="CH4",E237*'State 2005 Data'!$J$16,IF(D237="N2O",'State 2005 Data'!$J$17,IF(D237="Other",E237))))</f>
        <v>2.7295367168902969</v>
      </c>
      <c r="G237" s="77"/>
      <c r="H237" s="69"/>
      <c r="I237" s="77"/>
      <c r="J237" s="77"/>
      <c r="K237" s="77"/>
      <c r="L237" s="77"/>
      <c r="M237" s="77"/>
      <c r="N237" s="77"/>
      <c r="O237" s="77"/>
      <c r="P237" s="77"/>
      <c r="Q237" s="77"/>
      <c r="R237" s="77"/>
      <c r="S237" s="77"/>
      <c r="T237" s="77"/>
      <c r="U237" s="77"/>
      <c r="V237" s="77"/>
      <c r="W237" s="77"/>
      <c r="X237" s="77"/>
      <c r="Y237" s="77"/>
      <c r="Z237" s="77"/>
    </row>
    <row r="238" spans="1:26" ht="15.75" customHeight="1" x14ac:dyDescent="0.25">
      <c r="A238" s="85" t="s">
        <v>40</v>
      </c>
      <c r="B238" s="86" t="s">
        <v>41</v>
      </c>
      <c r="C238" s="77" t="s">
        <v>1028</v>
      </c>
      <c r="D238" s="77" t="s">
        <v>1369</v>
      </c>
      <c r="E238" s="87">
        <v>35.197852706175141</v>
      </c>
      <c r="F238" s="88">
        <f>IF(D238="CO2",E238,IF(D238="CH4",E238*'State 2005 Data'!$J$16,IF(D238="N2O",'State 2005 Data'!$J$17,IF(D238="Other",E238))))</f>
        <v>35.197852706175141</v>
      </c>
      <c r="G238" s="77"/>
      <c r="H238" s="69"/>
      <c r="I238" s="77"/>
      <c r="J238" s="77"/>
      <c r="K238" s="77"/>
      <c r="L238" s="77"/>
      <c r="M238" s="77"/>
      <c r="N238" s="77"/>
      <c r="O238" s="77"/>
      <c r="P238" s="77"/>
      <c r="Q238" s="77"/>
      <c r="R238" s="77"/>
      <c r="S238" s="77"/>
      <c r="T238" s="77"/>
      <c r="U238" s="77"/>
      <c r="V238" s="77"/>
      <c r="W238" s="77"/>
      <c r="X238" s="77"/>
      <c r="Y238" s="77"/>
      <c r="Z238" s="77"/>
    </row>
    <row r="239" spans="1:26" ht="15.75" customHeight="1" x14ac:dyDescent="0.25">
      <c r="A239" s="85" t="s">
        <v>40</v>
      </c>
      <c r="B239" s="86" t="s">
        <v>41</v>
      </c>
      <c r="C239" s="77" t="s">
        <v>1028</v>
      </c>
      <c r="D239" s="77" t="s">
        <v>331</v>
      </c>
      <c r="E239" s="87">
        <v>9.7670457499999998E-3</v>
      </c>
      <c r="F239" s="88">
        <f>IF(D239="CO2",E239,IF(D239="CH4",E239*'State 2005 Data'!$J$16,IF(D239="N2O",'State 2005 Data'!$J$17,IF(D239="Other",E239))))</f>
        <v>1.0939091240000001E-2</v>
      </c>
      <c r="G239" s="77"/>
      <c r="H239" s="69"/>
      <c r="I239" s="77"/>
      <c r="J239" s="77"/>
      <c r="K239" s="77"/>
      <c r="L239" s="77"/>
      <c r="M239" s="77"/>
      <c r="N239" s="77"/>
      <c r="O239" s="77"/>
      <c r="P239" s="77"/>
      <c r="Q239" s="77"/>
      <c r="R239" s="77"/>
      <c r="S239" s="77"/>
      <c r="T239" s="77"/>
      <c r="U239" s="77"/>
      <c r="V239" s="77"/>
      <c r="W239" s="77"/>
      <c r="X239" s="77"/>
      <c r="Y239" s="77"/>
      <c r="Z239" s="77"/>
    </row>
    <row r="240" spans="1:26" ht="15.75" customHeight="1" x14ac:dyDescent="0.25">
      <c r="A240" s="85" t="s">
        <v>40</v>
      </c>
      <c r="B240" s="86" t="s">
        <v>41</v>
      </c>
      <c r="C240" s="77" t="s">
        <v>1028</v>
      </c>
      <c r="D240" s="77" t="s">
        <v>333</v>
      </c>
      <c r="E240" s="87">
        <v>0.16373188032</v>
      </c>
      <c r="F240" s="88">
        <f>IF(D240="CO2",E240,IF(D240="CH4",E240*'State 2005 Data'!$J$16,IF(D240="N2O",'State 2005 Data'!$J$17,IF(D240="Other",E240))))</f>
        <v>0.88926174496644295</v>
      </c>
      <c r="G240" s="77"/>
      <c r="H240" s="69"/>
      <c r="I240" s="77"/>
      <c r="J240" s="77"/>
      <c r="K240" s="77"/>
      <c r="L240" s="77"/>
      <c r="M240" s="77"/>
      <c r="N240" s="77"/>
      <c r="O240" s="77"/>
      <c r="P240" s="77"/>
      <c r="Q240" s="77"/>
      <c r="R240" s="77"/>
      <c r="S240" s="77"/>
      <c r="T240" s="77"/>
      <c r="U240" s="77"/>
      <c r="V240" s="77"/>
      <c r="W240" s="77"/>
      <c r="X240" s="77"/>
      <c r="Y240" s="77"/>
      <c r="Z240" s="77"/>
    </row>
    <row r="241" spans="1:26" ht="15.75" customHeight="1" x14ac:dyDescent="0.25">
      <c r="A241" s="85" t="s">
        <v>40</v>
      </c>
      <c r="B241" s="86" t="s">
        <v>41</v>
      </c>
      <c r="C241" s="77" t="s">
        <v>1028</v>
      </c>
      <c r="D241" s="89" t="s">
        <v>1873</v>
      </c>
      <c r="E241" s="87"/>
      <c r="F241" s="88">
        <f>IF(D241="CO2",E241,IF(D241="CH4",E241*'State 2005 Data'!$J$16,IF(D241="N2O",'State 2005 Data'!$J$17,IF(D241="Other",E241))))</f>
        <v>0</v>
      </c>
      <c r="G241" s="77"/>
      <c r="H241" s="69"/>
      <c r="I241" s="77"/>
      <c r="J241" s="77"/>
      <c r="K241" s="77"/>
      <c r="L241" s="77"/>
      <c r="M241" s="77"/>
      <c r="N241" s="77"/>
      <c r="O241" s="77"/>
      <c r="P241" s="77"/>
      <c r="Q241" s="77"/>
      <c r="R241" s="77"/>
      <c r="S241" s="77"/>
      <c r="T241" s="77"/>
      <c r="U241" s="77"/>
      <c r="V241" s="77"/>
      <c r="W241" s="77"/>
      <c r="X241" s="77"/>
      <c r="Y241" s="77"/>
      <c r="Z241" s="77"/>
    </row>
    <row r="242" spans="1:26" ht="15.75" customHeight="1" x14ac:dyDescent="0.25">
      <c r="A242" s="85" t="s">
        <v>40</v>
      </c>
      <c r="B242" s="86" t="s">
        <v>41</v>
      </c>
      <c r="C242" s="77" t="s">
        <v>1358</v>
      </c>
      <c r="D242" s="77" t="s">
        <v>1369</v>
      </c>
      <c r="E242" s="87">
        <v>8.3074301404111939</v>
      </c>
      <c r="F242" s="88">
        <f>IF(D242="CO2",E242,IF(D242="CH4",E242*'State 2005 Data'!$J$16,IF(D242="N2O",'State 2005 Data'!$J$17,IF(D242="Other",E242))))</f>
        <v>8.3074301404111939</v>
      </c>
      <c r="G242" s="77"/>
      <c r="H242" s="69"/>
      <c r="I242" s="77"/>
      <c r="J242" s="77"/>
      <c r="K242" s="77"/>
      <c r="L242" s="77"/>
      <c r="M242" s="77"/>
      <c r="N242" s="77"/>
      <c r="O242" s="77"/>
      <c r="P242" s="77"/>
      <c r="Q242" s="77"/>
      <c r="R242" s="77"/>
      <c r="S242" s="77"/>
      <c r="T242" s="77"/>
      <c r="U242" s="77"/>
      <c r="V242" s="77"/>
      <c r="W242" s="77"/>
      <c r="X242" s="77"/>
      <c r="Y242" s="77"/>
      <c r="Z242" s="77"/>
    </row>
    <row r="243" spans="1:26" ht="15.75" customHeight="1" x14ac:dyDescent="0.25">
      <c r="A243" s="85" t="s">
        <v>40</v>
      </c>
      <c r="B243" s="86" t="s">
        <v>41</v>
      </c>
      <c r="C243" s="77" t="s">
        <v>1358</v>
      </c>
      <c r="D243" s="77" t="s">
        <v>331</v>
      </c>
      <c r="E243" s="87">
        <v>6.1174107499999991E-2</v>
      </c>
      <c r="F243" s="88">
        <f>IF(D243="CO2",E243,IF(D243="CH4",E243*'State 2005 Data'!$J$16,IF(D243="N2O",'State 2005 Data'!$J$17,IF(D243="Other",E243))))</f>
        <v>6.8515000399999998E-2</v>
      </c>
      <c r="G243" s="77"/>
      <c r="H243" s="69"/>
      <c r="I243" s="77"/>
      <c r="J243" s="77"/>
      <c r="K243" s="77"/>
      <c r="L243" s="77"/>
      <c r="M243" s="77"/>
      <c r="N243" s="77"/>
      <c r="O243" s="77"/>
      <c r="P243" s="77"/>
      <c r="Q243" s="77"/>
      <c r="R243" s="77"/>
      <c r="S243" s="77"/>
      <c r="T243" s="77"/>
      <c r="U243" s="77"/>
      <c r="V243" s="77"/>
      <c r="W243" s="77"/>
      <c r="X243" s="77"/>
      <c r="Y243" s="77"/>
      <c r="Z243" s="77"/>
    </row>
    <row r="244" spans="1:26" ht="15.75" customHeight="1" x14ac:dyDescent="0.25">
      <c r="A244" s="85" t="s">
        <v>40</v>
      </c>
      <c r="B244" s="86" t="s">
        <v>41</v>
      </c>
      <c r="C244" s="77" t="s">
        <v>1358</v>
      </c>
      <c r="D244" s="77" t="s">
        <v>333</v>
      </c>
      <c r="E244" s="87">
        <v>1.6326922340000001E-2</v>
      </c>
      <c r="F244" s="88">
        <f>IF(D244="CO2",E244,IF(D244="CH4",E244*'State 2005 Data'!$J$16,IF(D244="N2O",'State 2005 Data'!$J$17,IF(D244="Other",E244))))</f>
        <v>0.88926174496644295</v>
      </c>
      <c r="G244" s="77"/>
      <c r="H244" s="69"/>
      <c r="I244" s="77"/>
      <c r="J244" s="77"/>
      <c r="K244" s="77"/>
      <c r="L244" s="77"/>
      <c r="M244" s="77"/>
      <c r="N244" s="77"/>
      <c r="O244" s="77"/>
      <c r="P244" s="77"/>
      <c r="Q244" s="77"/>
      <c r="R244" s="77"/>
      <c r="S244" s="77"/>
      <c r="T244" s="77"/>
      <c r="U244" s="77"/>
      <c r="V244" s="77"/>
      <c r="W244" s="77"/>
      <c r="X244" s="77"/>
      <c r="Y244" s="77"/>
      <c r="Z244" s="77"/>
    </row>
    <row r="245" spans="1:26" ht="15.75" customHeight="1" x14ac:dyDescent="0.25">
      <c r="A245" s="85" t="s">
        <v>40</v>
      </c>
      <c r="B245" s="86" t="s">
        <v>41</v>
      </c>
      <c r="C245" s="77" t="s">
        <v>1358</v>
      </c>
      <c r="D245" s="89" t="s">
        <v>1873</v>
      </c>
      <c r="E245" s="87"/>
      <c r="F245" s="88">
        <f>IF(D245="CO2",E245,IF(D245="CH4",E245*'State 2005 Data'!$J$16,IF(D245="N2O",'State 2005 Data'!$J$17,IF(D245="Other",E245))))</f>
        <v>0</v>
      </c>
      <c r="G245" s="77"/>
      <c r="H245" s="69"/>
      <c r="I245" s="77"/>
      <c r="J245" s="77"/>
      <c r="K245" s="77"/>
      <c r="L245" s="77"/>
      <c r="M245" s="77"/>
      <c r="N245" s="77"/>
      <c r="O245" s="77"/>
      <c r="P245" s="77"/>
      <c r="Q245" s="77"/>
      <c r="R245" s="77"/>
      <c r="S245" s="77"/>
      <c r="T245" s="77"/>
      <c r="U245" s="77"/>
      <c r="V245" s="77"/>
      <c r="W245" s="77"/>
      <c r="X245" s="77"/>
      <c r="Y245" s="77"/>
      <c r="Z245" s="77"/>
    </row>
    <row r="246" spans="1:26" ht="15.75" customHeight="1" x14ac:dyDescent="0.25">
      <c r="A246" s="85" t="s">
        <v>40</v>
      </c>
      <c r="B246" s="86" t="s">
        <v>41</v>
      </c>
      <c r="C246" s="77" t="s">
        <v>304</v>
      </c>
      <c r="D246" s="77" t="s">
        <v>1369</v>
      </c>
      <c r="E246" s="87">
        <v>21.191823288749038</v>
      </c>
      <c r="F246" s="88">
        <f>IF(D246="CO2",E246,IF(D246="CH4",E246*'State 2005 Data'!$J$16,IF(D246="N2O",'State 2005 Data'!$J$17,IF(D246="Other",E246))))</f>
        <v>21.191823288749038</v>
      </c>
      <c r="G246" s="77"/>
      <c r="H246" s="69"/>
      <c r="I246" s="77"/>
      <c r="J246" s="77"/>
      <c r="K246" s="77"/>
      <c r="L246" s="77"/>
      <c r="M246" s="77"/>
      <c r="N246" s="77"/>
      <c r="O246" s="77"/>
      <c r="P246" s="77"/>
      <c r="Q246" s="77"/>
      <c r="R246" s="77"/>
      <c r="S246" s="77"/>
      <c r="T246" s="77"/>
      <c r="U246" s="77"/>
      <c r="V246" s="77"/>
      <c r="W246" s="77"/>
      <c r="X246" s="77"/>
      <c r="Y246" s="77"/>
      <c r="Z246" s="77"/>
    </row>
    <row r="247" spans="1:26" ht="15.75" customHeight="1" x14ac:dyDescent="0.25">
      <c r="A247" s="85" t="s">
        <v>40</v>
      </c>
      <c r="B247" s="86" t="s">
        <v>41</v>
      </c>
      <c r="C247" s="77" t="s">
        <v>304</v>
      </c>
      <c r="D247" s="77" t="s">
        <v>331</v>
      </c>
      <c r="E247" s="87">
        <v>8.2130164830722538E-2</v>
      </c>
      <c r="F247" s="88">
        <f>IF(D247="CO2",E247,IF(D247="CH4",E247*'State 2005 Data'!$J$16,IF(D247="N2O",'State 2005 Data'!$J$17,IF(D247="Other",E247))))</f>
        <v>9.1985784610409252E-2</v>
      </c>
      <c r="G247" s="77"/>
      <c r="H247" s="69"/>
      <c r="I247" s="77"/>
      <c r="J247" s="77"/>
      <c r="K247" s="77"/>
      <c r="L247" s="77"/>
      <c r="M247" s="77"/>
      <c r="N247" s="77"/>
      <c r="O247" s="77"/>
      <c r="P247" s="77"/>
      <c r="Q247" s="77"/>
      <c r="R247" s="77"/>
      <c r="S247" s="77"/>
      <c r="T247" s="77"/>
      <c r="U247" s="77"/>
      <c r="V247" s="77"/>
      <c r="W247" s="77"/>
      <c r="X247" s="77"/>
      <c r="Y247" s="77"/>
      <c r="Z247" s="77"/>
    </row>
    <row r="248" spans="1:26" ht="15.75" customHeight="1" x14ac:dyDescent="0.25">
      <c r="A248" s="85" t="s">
        <v>40</v>
      </c>
      <c r="B248" s="86" t="s">
        <v>41</v>
      </c>
      <c r="C248" s="77" t="s">
        <v>304</v>
      </c>
      <c r="D248" s="77" t="s">
        <v>333</v>
      </c>
      <c r="E248" s="87">
        <v>1.066754909309976</v>
      </c>
      <c r="F248" s="88">
        <f>IF(D248="CO2",E248,IF(D248="CH4",E248*'State 2005 Data'!$J$16,IF(D248="N2O",'State 2005 Data'!$J$17,IF(D248="Other",E248))))</f>
        <v>0.88926174496644295</v>
      </c>
      <c r="G248" s="77"/>
      <c r="H248" s="69"/>
      <c r="I248" s="77"/>
      <c r="J248" s="77"/>
      <c r="K248" s="77"/>
      <c r="L248" s="77"/>
      <c r="M248" s="77"/>
      <c r="N248" s="77"/>
      <c r="O248" s="77"/>
      <c r="P248" s="77"/>
      <c r="Q248" s="77"/>
      <c r="R248" s="77"/>
      <c r="S248" s="77"/>
      <c r="T248" s="77"/>
      <c r="U248" s="77"/>
      <c r="V248" s="77"/>
      <c r="W248" s="77"/>
      <c r="X248" s="77"/>
      <c r="Y248" s="77"/>
      <c r="Z248" s="77"/>
    </row>
    <row r="249" spans="1:26" ht="15.75" customHeight="1" x14ac:dyDescent="0.25">
      <c r="A249" s="85" t="s">
        <v>40</v>
      </c>
      <c r="B249" s="86" t="s">
        <v>41</v>
      </c>
      <c r="C249" s="77" t="s">
        <v>304</v>
      </c>
      <c r="D249" s="89" t="s">
        <v>1873</v>
      </c>
      <c r="E249" s="87"/>
      <c r="F249" s="88">
        <f>IF(D249="CO2",E249,IF(D249="CH4",E249*'State 2005 Data'!$J$16,IF(D249="N2O",'State 2005 Data'!$J$17,IF(D249="Other",E249))))</f>
        <v>0</v>
      </c>
      <c r="G249" s="77"/>
      <c r="H249" s="69"/>
      <c r="I249" s="77"/>
      <c r="J249" s="77"/>
      <c r="K249" s="77"/>
      <c r="L249" s="77"/>
      <c r="M249" s="77"/>
      <c r="N249" s="77"/>
      <c r="O249" s="77"/>
      <c r="P249" s="77"/>
      <c r="Q249" s="77"/>
      <c r="R249" s="77"/>
      <c r="S249" s="77"/>
      <c r="T249" s="77"/>
      <c r="U249" s="77"/>
      <c r="V249" s="77"/>
      <c r="W249" s="77"/>
      <c r="X249" s="77"/>
      <c r="Y249" s="77"/>
      <c r="Z249" s="77"/>
    </row>
    <row r="250" spans="1:26" ht="15.75" customHeight="1" x14ac:dyDescent="0.25">
      <c r="A250" s="85" t="s">
        <v>40</v>
      </c>
      <c r="B250" s="86" t="s">
        <v>41</v>
      </c>
      <c r="C250" s="77" t="s">
        <v>753</v>
      </c>
      <c r="D250" s="77" t="s">
        <v>1369</v>
      </c>
      <c r="E250" s="88">
        <v>17.013229871744372</v>
      </c>
      <c r="F250" s="88">
        <f>IF(D250="CO2",E250,IF(D250="CH4",E250*'State 2005 Data'!$J$16,IF(D250="N2O",'State 2005 Data'!$J$17,IF(D250="Other",E250))))</f>
        <v>17.013229871744372</v>
      </c>
      <c r="G250" s="77"/>
      <c r="H250" s="69"/>
      <c r="I250" s="77"/>
      <c r="J250" s="77"/>
      <c r="K250" s="77"/>
      <c r="L250" s="77"/>
      <c r="M250" s="77"/>
      <c r="N250" s="77"/>
      <c r="O250" s="77"/>
      <c r="P250" s="77"/>
      <c r="Q250" s="77"/>
      <c r="R250" s="77"/>
      <c r="S250" s="77"/>
      <c r="T250" s="77"/>
      <c r="U250" s="77"/>
      <c r="V250" s="77"/>
      <c r="W250" s="77"/>
      <c r="X250" s="77"/>
      <c r="Y250" s="77"/>
      <c r="Z250" s="77"/>
    </row>
    <row r="251" spans="1:26" ht="15.75" customHeight="1" x14ac:dyDescent="0.25">
      <c r="A251" s="85" t="s">
        <v>40</v>
      </c>
      <c r="B251" s="86" t="s">
        <v>41</v>
      </c>
      <c r="C251" s="77" t="s">
        <v>753</v>
      </c>
      <c r="D251" s="77" t="s">
        <v>331</v>
      </c>
      <c r="E251" s="87">
        <v>1.503282317132635</v>
      </c>
      <c r="F251" s="88">
        <f>IF(D251="CO2",E251,IF(D251="CH4",E251*'State 2005 Data'!$J$16,IF(D251="N2O",'State 2005 Data'!$J$17,IF(D251="Other",E251))))</f>
        <v>1.6836761951885515</v>
      </c>
      <c r="G251" s="77"/>
      <c r="H251" s="69"/>
      <c r="I251" s="77"/>
      <c r="J251" s="77"/>
      <c r="K251" s="77"/>
      <c r="L251" s="77"/>
      <c r="M251" s="77"/>
      <c r="N251" s="77"/>
      <c r="O251" s="77"/>
      <c r="P251" s="77"/>
      <c r="Q251" s="77"/>
      <c r="R251" s="77"/>
      <c r="S251" s="77"/>
      <c r="T251" s="77"/>
      <c r="U251" s="77"/>
      <c r="V251" s="77"/>
      <c r="W251" s="77"/>
      <c r="X251" s="77"/>
      <c r="Y251" s="77"/>
      <c r="Z251" s="77"/>
    </row>
    <row r="252" spans="1:26" ht="15.75" customHeight="1" x14ac:dyDescent="0.25">
      <c r="A252" s="85" t="s">
        <v>40</v>
      </c>
      <c r="B252" s="86" t="s">
        <v>41</v>
      </c>
      <c r="C252" s="77" t="s">
        <v>753</v>
      </c>
      <c r="D252" s="77" t="s">
        <v>333</v>
      </c>
      <c r="E252" s="87">
        <v>3.7586866480623073E-2</v>
      </c>
      <c r="F252" s="88">
        <f>IF(D252="CO2",E252,IF(D252="CH4",E252*'State 2005 Data'!$J$16,IF(D252="N2O",'State 2005 Data'!$J$17,IF(D252="Other",E252))))</f>
        <v>0.88926174496644295</v>
      </c>
      <c r="G252" s="77"/>
      <c r="H252" s="69"/>
      <c r="I252" s="77"/>
      <c r="J252" s="77"/>
      <c r="K252" s="77"/>
      <c r="L252" s="77"/>
      <c r="M252" s="77"/>
      <c r="N252" s="77"/>
      <c r="O252" s="77"/>
      <c r="P252" s="77"/>
      <c r="Q252" s="77"/>
      <c r="R252" s="77"/>
      <c r="S252" s="77"/>
      <c r="T252" s="77"/>
      <c r="U252" s="77"/>
      <c r="V252" s="77"/>
      <c r="W252" s="77"/>
      <c r="X252" s="77"/>
      <c r="Y252" s="77"/>
      <c r="Z252" s="77"/>
    </row>
    <row r="253" spans="1:26" ht="15.75" customHeight="1" x14ac:dyDescent="0.25">
      <c r="A253" s="85" t="s">
        <v>40</v>
      </c>
      <c r="B253" s="86" t="s">
        <v>41</v>
      </c>
      <c r="C253" s="77" t="s">
        <v>753</v>
      </c>
      <c r="D253" s="77" t="s">
        <v>1873</v>
      </c>
      <c r="E253" s="87">
        <v>1.1169514849478961</v>
      </c>
      <c r="F253" s="88">
        <f>IF(D253="CO2",E253,IF(D253="CH4",E253*'State 2005 Data'!$J$16,IF(D253="N2O",'State 2005 Data'!$J$17,IF(D253="Other",E253))))</f>
        <v>1.1169514849478961</v>
      </c>
      <c r="G253" s="77"/>
      <c r="H253" s="69"/>
      <c r="I253" s="77"/>
      <c r="J253" s="77"/>
      <c r="K253" s="77"/>
      <c r="L253" s="77"/>
      <c r="M253" s="77"/>
      <c r="N253" s="77"/>
      <c r="O253" s="77"/>
      <c r="P253" s="77"/>
      <c r="Q253" s="77"/>
      <c r="R253" s="77"/>
      <c r="S253" s="77"/>
      <c r="T253" s="77"/>
      <c r="U253" s="77"/>
      <c r="V253" s="77"/>
      <c r="W253" s="77"/>
      <c r="X253" s="77"/>
      <c r="Y253" s="77"/>
      <c r="Z253" s="77"/>
    </row>
    <row r="254" spans="1:26" ht="15.75" customHeight="1" x14ac:dyDescent="0.25">
      <c r="A254" s="85" t="s">
        <v>52</v>
      </c>
      <c r="B254" s="86" t="s">
        <v>53</v>
      </c>
      <c r="C254" s="77" t="s">
        <v>1028</v>
      </c>
      <c r="D254" s="77" t="s">
        <v>1369</v>
      </c>
      <c r="E254" s="87">
        <v>3.7935504518224379</v>
      </c>
      <c r="F254" s="88">
        <f>IF(D254="CO2",E254,IF(D254="CH4",E254*'State 2005 Data'!$J$16,IF(D254="N2O",'State 2005 Data'!$J$17,IF(D254="Other",E254))))</f>
        <v>3.7935504518224379</v>
      </c>
      <c r="G254" s="77"/>
      <c r="H254" s="69"/>
      <c r="I254" s="77"/>
      <c r="J254" s="77"/>
      <c r="K254" s="77"/>
      <c r="L254" s="77"/>
      <c r="M254" s="77"/>
      <c r="N254" s="77"/>
      <c r="O254" s="77"/>
      <c r="P254" s="77"/>
      <c r="Q254" s="77"/>
      <c r="R254" s="77"/>
      <c r="S254" s="77"/>
      <c r="T254" s="77"/>
      <c r="U254" s="77"/>
      <c r="V254" s="77"/>
      <c r="W254" s="77"/>
      <c r="X254" s="77"/>
      <c r="Y254" s="77"/>
      <c r="Z254" s="77"/>
    </row>
    <row r="255" spans="1:26" ht="15.75" customHeight="1" x14ac:dyDescent="0.25">
      <c r="A255" s="85" t="s">
        <v>52</v>
      </c>
      <c r="B255" s="86" t="s">
        <v>53</v>
      </c>
      <c r="C255" s="77" t="s">
        <v>1028</v>
      </c>
      <c r="D255" s="77" t="s">
        <v>331</v>
      </c>
      <c r="E255" s="87">
        <v>3.030358524999999E-2</v>
      </c>
      <c r="F255" s="88">
        <f>IF(D255="CO2",E255,IF(D255="CH4",E255*'State 2005 Data'!$J$16,IF(D255="N2O",'State 2005 Data'!$J$17,IF(D255="Other",E255))))</f>
        <v>3.3940015479999995E-2</v>
      </c>
      <c r="G255" s="77"/>
      <c r="H255" s="69"/>
      <c r="I255" s="77"/>
      <c r="J255" s="77"/>
      <c r="K255" s="77"/>
      <c r="L255" s="77"/>
      <c r="M255" s="77"/>
      <c r="N255" s="77"/>
      <c r="O255" s="77"/>
      <c r="P255" s="77"/>
      <c r="Q255" s="77"/>
      <c r="R255" s="77"/>
      <c r="S255" s="77"/>
      <c r="T255" s="77"/>
      <c r="U255" s="77"/>
      <c r="V255" s="77"/>
      <c r="W255" s="77"/>
      <c r="X255" s="77"/>
      <c r="Y255" s="77"/>
      <c r="Z255" s="77"/>
    </row>
    <row r="256" spans="1:26" ht="15.75" customHeight="1" x14ac:dyDescent="0.25">
      <c r="A256" s="85" t="s">
        <v>52</v>
      </c>
      <c r="B256" s="86" t="s">
        <v>53</v>
      </c>
      <c r="C256" s="77" t="s">
        <v>1028</v>
      </c>
      <c r="D256" s="77" t="s">
        <v>333</v>
      </c>
      <c r="E256" s="87">
        <v>4.9726762340000001E-2</v>
      </c>
      <c r="F256" s="88">
        <f>IF(D256="CO2",E256,IF(D256="CH4",E256*'State 2005 Data'!$J$16,IF(D256="N2O",'State 2005 Data'!$J$17,IF(D256="Other",E256))))</f>
        <v>0.88926174496644295</v>
      </c>
      <c r="G256" s="77"/>
      <c r="H256" s="69"/>
      <c r="I256" s="77"/>
      <c r="J256" s="77"/>
      <c r="K256" s="77"/>
      <c r="L256" s="77"/>
      <c r="M256" s="77"/>
      <c r="N256" s="77"/>
      <c r="O256" s="77"/>
      <c r="P256" s="77"/>
      <c r="Q256" s="77"/>
      <c r="R256" s="77"/>
      <c r="S256" s="77"/>
      <c r="T256" s="77"/>
      <c r="U256" s="77"/>
      <c r="V256" s="77"/>
      <c r="W256" s="77"/>
      <c r="X256" s="77"/>
      <c r="Y256" s="77"/>
      <c r="Z256" s="77"/>
    </row>
    <row r="257" spans="1:26" ht="15.75" customHeight="1" x14ac:dyDescent="0.25">
      <c r="A257" s="85" t="s">
        <v>52</v>
      </c>
      <c r="B257" s="86" t="s">
        <v>53</v>
      </c>
      <c r="C257" s="77" t="s">
        <v>1028</v>
      </c>
      <c r="D257" s="89" t="s">
        <v>1873</v>
      </c>
      <c r="E257" s="87"/>
      <c r="F257" s="88">
        <f>IF(D257="CO2",E257,IF(D257="CH4",E257*'State 2005 Data'!$J$16,IF(D257="N2O",'State 2005 Data'!$J$17,IF(D257="Other",E257))))</f>
        <v>0</v>
      </c>
      <c r="G257" s="77"/>
      <c r="H257" s="69"/>
      <c r="I257" s="77"/>
      <c r="J257" s="77"/>
      <c r="K257" s="77"/>
      <c r="L257" s="77"/>
      <c r="M257" s="77"/>
      <c r="N257" s="77"/>
      <c r="O257" s="77"/>
      <c r="P257" s="77"/>
      <c r="Q257" s="77"/>
      <c r="R257" s="77"/>
      <c r="S257" s="77"/>
      <c r="T257" s="77"/>
      <c r="U257" s="77"/>
      <c r="V257" s="77"/>
      <c r="W257" s="77"/>
      <c r="X257" s="77"/>
      <c r="Y257" s="77"/>
      <c r="Z257" s="77"/>
    </row>
    <row r="258" spans="1:26" ht="15.75" customHeight="1" x14ac:dyDescent="0.25">
      <c r="A258" s="85" t="s">
        <v>52</v>
      </c>
      <c r="B258" s="86" t="s">
        <v>53</v>
      </c>
      <c r="C258" s="77" t="s">
        <v>1358</v>
      </c>
      <c r="D258" s="77" t="s">
        <v>1369</v>
      </c>
      <c r="E258" s="87">
        <v>6.7272215642933526</v>
      </c>
      <c r="F258" s="88">
        <f>IF(D258="CO2",E258,IF(D258="CH4",E258*'State 2005 Data'!$J$16,IF(D258="N2O",'State 2005 Data'!$J$17,IF(D258="Other",E258))))</f>
        <v>6.7272215642933526</v>
      </c>
      <c r="G258" s="77"/>
      <c r="H258" s="69"/>
      <c r="I258" s="77"/>
      <c r="J258" s="77"/>
      <c r="K258" s="77"/>
      <c r="L258" s="77"/>
      <c r="M258" s="77"/>
      <c r="N258" s="77"/>
      <c r="O258" s="77"/>
      <c r="P258" s="77"/>
      <c r="Q258" s="77"/>
      <c r="R258" s="77"/>
      <c r="S258" s="77"/>
      <c r="T258" s="77"/>
      <c r="U258" s="77"/>
      <c r="V258" s="77"/>
      <c r="W258" s="77"/>
      <c r="X258" s="77"/>
      <c r="Y258" s="77"/>
      <c r="Z258" s="77"/>
    </row>
    <row r="259" spans="1:26" ht="15.75" customHeight="1" x14ac:dyDescent="0.25">
      <c r="A259" s="85" t="s">
        <v>52</v>
      </c>
      <c r="B259" s="86" t="s">
        <v>53</v>
      </c>
      <c r="C259" s="77" t="s">
        <v>1358</v>
      </c>
      <c r="D259" s="77" t="s">
        <v>331</v>
      </c>
      <c r="E259" s="87">
        <v>7.2678225749999992E-2</v>
      </c>
      <c r="F259" s="88">
        <f>IF(D259="CO2",E259,IF(D259="CH4",E259*'State 2005 Data'!$J$16,IF(D259="N2O",'State 2005 Data'!$J$17,IF(D259="Other",E259))))</f>
        <v>8.1399612839999996E-2</v>
      </c>
      <c r="G259" s="77"/>
      <c r="H259" s="69"/>
      <c r="I259" s="77"/>
      <c r="J259" s="77"/>
      <c r="K259" s="77"/>
      <c r="L259" s="77"/>
      <c r="M259" s="77"/>
      <c r="N259" s="77"/>
      <c r="O259" s="77"/>
      <c r="P259" s="77"/>
      <c r="Q259" s="77"/>
      <c r="R259" s="77"/>
      <c r="S259" s="77"/>
      <c r="T259" s="77"/>
      <c r="U259" s="77"/>
      <c r="V259" s="77"/>
      <c r="W259" s="77"/>
      <c r="X259" s="77"/>
      <c r="Y259" s="77"/>
      <c r="Z259" s="77"/>
    </row>
    <row r="260" spans="1:26" ht="15.75" customHeight="1" x14ac:dyDescent="0.25">
      <c r="A260" s="85" t="s">
        <v>52</v>
      </c>
      <c r="B260" s="86" t="s">
        <v>53</v>
      </c>
      <c r="C260" s="77" t="s">
        <v>1358</v>
      </c>
      <c r="D260" s="77" t="s">
        <v>333</v>
      </c>
      <c r="E260" s="87">
        <v>2.3824346060000001E-2</v>
      </c>
      <c r="F260" s="88">
        <f>IF(D260="CO2",E260,IF(D260="CH4",E260*'State 2005 Data'!$J$16,IF(D260="N2O",'State 2005 Data'!$J$17,IF(D260="Other",E260))))</f>
        <v>0.88926174496644295</v>
      </c>
      <c r="G260" s="77"/>
      <c r="H260" s="69"/>
      <c r="I260" s="77"/>
      <c r="J260" s="77"/>
      <c r="K260" s="77"/>
      <c r="L260" s="77"/>
      <c r="M260" s="77"/>
      <c r="N260" s="77"/>
      <c r="O260" s="77"/>
      <c r="P260" s="77"/>
      <c r="Q260" s="77"/>
      <c r="R260" s="77"/>
      <c r="S260" s="77"/>
      <c r="T260" s="77"/>
      <c r="U260" s="77"/>
      <c r="V260" s="77"/>
      <c r="W260" s="77"/>
      <c r="X260" s="77"/>
      <c r="Y260" s="77"/>
      <c r="Z260" s="77"/>
    </row>
    <row r="261" spans="1:26" ht="15.75" customHeight="1" x14ac:dyDescent="0.25">
      <c r="A261" s="85" t="s">
        <v>52</v>
      </c>
      <c r="B261" s="86" t="s">
        <v>53</v>
      </c>
      <c r="C261" s="77" t="s">
        <v>1358</v>
      </c>
      <c r="D261" s="89" t="s">
        <v>1873</v>
      </c>
      <c r="E261" s="87"/>
      <c r="F261" s="88">
        <f>IF(D261="CO2",E261,IF(D261="CH4",E261*'State 2005 Data'!$J$16,IF(D261="N2O",'State 2005 Data'!$J$17,IF(D261="Other",E261))))</f>
        <v>0</v>
      </c>
      <c r="G261" s="77"/>
      <c r="H261" s="69"/>
      <c r="I261" s="77"/>
      <c r="J261" s="77"/>
      <c r="K261" s="77"/>
      <c r="L261" s="77"/>
      <c r="M261" s="77"/>
      <c r="N261" s="77"/>
      <c r="O261" s="77"/>
      <c r="P261" s="77"/>
      <c r="Q261" s="77"/>
      <c r="R261" s="77"/>
      <c r="S261" s="77"/>
      <c r="T261" s="77"/>
      <c r="U261" s="77"/>
      <c r="V261" s="77"/>
      <c r="W261" s="77"/>
      <c r="X261" s="77"/>
      <c r="Y261" s="77"/>
      <c r="Z261" s="77"/>
    </row>
    <row r="262" spans="1:26" ht="15.75" customHeight="1" x14ac:dyDescent="0.25">
      <c r="A262" s="85" t="s">
        <v>52</v>
      </c>
      <c r="B262" s="86" t="s">
        <v>53</v>
      </c>
      <c r="C262" s="77" t="s">
        <v>304</v>
      </c>
      <c r="D262" s="77" t="s">
        <v>1369</v>
      </c>
      <c r="E262" s="87">
        <v>9.3515418329207129</v>
      </c>
      <c r="F262" s="88">
        <f>IF(D262="CO2",E262,IF(D262="CH4",E262*'State 2005 Data'!$J$16,IF(D262="N2O",'State 2005 Data'!$J$17,IF(D262="Other",E262))))</f>
        <v>9.3515418329207129</v>
      </c>
      <c r="G262" s="77"/>
      <c r="H262" s="69"/>
      <c r="I262" s="77"/>
      <c r="J262" s="77"/>
      <c r="K262" s="77"/>
      <c r="L262" s="77"/>
      <c r="M262" s="77"/>
      <c r="N262" s="77"/>
      <c r="O262" s="77"/>
      <c r="P262" s="77"/>
      <c r="Q262" s="77"/>
      <c r="R262" s="77"/>
      <c r="S262" s="77"/>
      <c r="T262" s="77"/>
      <c r="U262" s="77"/>
      <c r="V262" s="77"/>
      <c r="W262" s="77"/>
      <c r="X262" s="77"/>
      <c r="Y262" s="77"/>
      <c r="Z262" s="77"/>
    </row>
    <row r="263" spans="1:26" ht="15.75" customHeight="1" x14ac:dyDescent="0.25">
      <c r="A263" s="85" t="s">
        <v>52</v>
      </c>
      <c r="B263" s="86" t="s">
        <v>53</v>
      </c>
      <c r="C263" s="77" t="s">
        <v>304</v>
      </c>
      <c r="D263" s="77" t="s">
        <v>331</v>
      </c>
      <c r="E263" s="87">
        <v>8.2130164830722538E-2</v>
      </c>
      <c r="F263" s="88">
        <f>IF(D263="CO2",E263,IF(D263="CH4",E263*'State 2005 Data'!$J$16,IF(D263="N2O",'State 2005 Data'!$J$17,IF(D263="Other",E263))))</f>
        <v>9.1985784610409252E-2</v>
      </c>
      <c r="G263" s="77"/>
      <c r="H263" s="69"/>
      <c r="I263" s="77"/>
      <c r="J263" s="77"/>
      <c r="K263" s="77"/>
      <c r="L263" s="77"/>
      <c r="M263" s="77"/>
      <c r="N263" s="77"/>
      <c r="O263" s="77"/>
      <c r="P263" s="77"/>
      <c r="Q263" s="77"/>
      <c r="R263" s="77"/>
      <c r="S263" s="77"/>
      <c r="T263" s="77"/>
      <c r="U263" s="77"/>
      <c r="V263" s="77"/>
      <c r="W263" s="77"/>
      <c r="X263" s="77"/>
      <c r="Y263" s="77"/>
      <c r="Z263" s="77"/>
    </row>
    <row r="264" spans="1:26" ht="15.75" customHeight="1" x14ac:dyDescent="0.25">
      <c r="A264" s="85" t="s">
        <v>52</v>
      </c>
      <c r="B264" s="86" t="s">
        <v>53</v>
      </c>
      <c r="C264" s="77" t="s">
        <v>304</v>
      </c>
      <c r="D264" s="77" t="s">
        <v>333</v>
      </c>
      <c r="E264" s="87">
        <v>1.066754909309976</v>
      </c>
      <c r="F264" s="88">
        <f>IF(D264="CO2",E264,IF(D264="CH4",E264*'State 2005 Data'!$J$16,IF(D264="N2O",'State 2005 Data'!$J$17,IF(D264="Other",E264))))</f>
        <v>0.88926174496644295</v>
      </c>
      <c r="G264" s="77"/>
      <c r="H264" s="69"/>
      <c r="I264" s="77"/>
      <c r="J264" s="77"/>
      <c r="K264" s="77"/>
      <c r="L264" s="77"/>
      <c r="M264" s="77"/>
      <c r="N264" s="77"/>
      <c r="O264" s="77"/>
      <c r="P264" s="77"/>
      <c r="Q264" s="77"/>
      <c r="R264" s="77"/>
      <c r="S264" s="77"/>
      <c r="T264" s="77"/>
      <c r="U264" s="77"/>
      <c r="V264" s="77"/>
      <c r="W264" s="77"/>
      <c r="X264" s="77"/>
      <c r="Y264" s="77"/>
      <c r="Z264" s="77"/>
    </row>
    <row r="265" spans="1:26" ht="15.75" customHeight="1" x14ac:dyDescent="0.25">
      <c r="A265" s="85" t="s">
        <v>52</v>
      </c>
      <c r="B265" s="86" t="s">
        <v>53</v>
      </c>
      <c r="C265" s="77" t="s">
        <v>304</v>
      </c>
      <c r="D265" s="89" t="s">
        <v>1873</v>
      </c>
      <c r="E265" s="87"/>
      <c r="F265" s="88">
        <f>IF(D265="CO2",E265,IF(D265="CH4",E265*'State 2005 Data'!$J$16,IF(D265="N2O",'State 2005 Data'!$J$17,IF(D265="Other",E265))))</f>
        <v>0</v>
      </c>
      <c r="G265" s="77"/>
      <c r="H265" s="69"/>
      <c r="I265" s="77"/>
      <c r="J265" s="77"/>
      <c r="K265" s="77"/>
      <c r="L265" s="77"/>
      <c r="M265" s="77"/>
      <c r="N265" s="77"/>
      <c r="O265" s="77"/>
      <c r="P265" s="77"/>
      <c r="Q265" s="77"/>
      <c r="R265" s="77"/>
      <c r="S265" s="77"/>
      <c r="T265" s="77"/>
      <c r="U265" s="77"/>
      <c r="V265" s="77"/>
      <c r="W265" s="77"/>
      <c r="X265" s="77"/>
      <c r="Y265" s="77"/>
      <c r="Z265" s="77"/>
    </row>
    <row r="266" spans="1:26" ht="15.75" customHeight="1" x14ac:dyDescent="0.25">
      <c r="A266" s="85" t="s">
        <v>52</v>
      </c>
      <c r="B266" s="86" t="s">
        <v>53</v>
      </c>
      <c r="C266" s="77" t="s">
        <v>753</v>
      </c>
      <c r="D266" s="77" t="s">
        <v>1369</v>
      </c>
      <c r="E266" s="88">
        <v>3.934310155889575</v>
      </c>
      <c r="F266" s="88">
        <f>IF(D266="CO2",E266,IF(D266="CH4",E266*'State 2005 Data'!$J$16,IF(D266="N2O",'State 2005 Data'!$J$17,IF(D266="Other",E266))))</f>
        <v>3.934310155889575</v>
      </c>
      <c r="G266" s="77"/>
      <c r="H266" s="69"/>
      <c r="I266" s="77"/>
      <c r="J266" s="77"/>
      <c r="K266" s="77"/>
      <c r="L266" s="77"/>
      <c r="M266" s="77"/>
      <c r="N266" s="77"/>
      <c r="O266" s="77"/>
      <c r="P266" s="77"/>
      <c r="Q266" s="77"/>
      <c r="R266" s="77"/>
      <c r="S266" s="77"/>
      <c r="T266" s="77"/>
      <c r="U266" s="77"/>
      <c r="V266" s="77"/>
      <c r="W266" s="77"/>
      <c r="X266" s="77"/>
      <c r="Y266" s="77"/>
      <c r="Z266" s="77"/>
    </row>
    <row r="267" spans="1:26" ht="15.75" customHeight="1" x14ac:dyDescent="0.25">
      <c r="A267" s="85" t="s">
        <v>52</v>
      </c>
      <c r="B267" s="86" t="s">
        <v>53</v>
      </c>
      <c r="C267" s="77" t="s">
        <v>753</v>
      </c>
      <c r="D267" s="77" t="s">
        <v>331</v>
      </c>
      <c r="E267" s="87">
        <v>0.23767575650850531</v>
      </c>
      <c r="F267" s="88">
        <f>IF(D267="CO2",E267,IF(D267="CH4",E267*'State 2005 Data'!$J$16,IF(D267="N2O",'State 2005 Data'!$J$17,IF(D267="Other",E267))))</f>
        <v>0.26619684728952597</v>
      </c>
      <c r="G267" s="77"/>
      <c r="H267" s="69"/>
      <c r="I267" s="77"/>
      <c r="J267" s="77"/>
      <c r="K267" s="77"/>
      <c r="L267" s="77"/>
      <c r="M267" s="77"/>
      <c r="N267" s="77"/>
      <c r="O267" s="77"/>
      <c r="P267" s="77"/>
      <c r="Q267" s="77"/>
      <c r="R267" s="77"/>
      <c r="S267" s="77"/>
      <c r="T267" s="77"/>
      <c r="U267" s="77"/>
      <c r="V267" s="77"/>
      <c r="W267" s="77"/>
      <c r="X267" s="77"/>
      <c r="Y267" s="77"/>
      <c r="Z267" s="77"/>
    </row>
    <row r="268" spans="1:26" ht="15.75" customHeight="1" x14ac:dyDescent="0.25">
      <c r="A268" s="85" t="s">
        <v>52</v>
      </c>
      <c r="B268" s="86" t="s">
        <v>53</v>
      </c>
      <c r="C268" s="77" t="s">
        <v>753</v>
      </c>
      <c r="D268" s="77" t="s">
        <v>333</v>
      </c>
      <c r="E268" s="87">
        <v>8.2453086900261194E-2</v>
      </c>
      <c r="F268" s="88">
        <f>IF(D268="CO2",E268,IF(D268="CH4",E268*'State 2005 Data'!$J$16,IF(D268="N2O",'State 2005 Data'!$J$17,IF(D268="Other",E268))))</f>
        <v>0.88926174496644295</v>
      </c>
      <c r="G268" s="77"/>
      <c r="H268" s="69"/>
      <c r="I268" s="77"/>
      <c r="J268" s="77"/>
      <c r="K268" s="77"/>
      <c r="L268" s="77"/>
      <c r="M268" s="77"/>
      <c r="N268" s="77"/>
      <c r="O268" s="77"/>
      <c r="P268" s="77"/>
      <c r="Q268" s="77"/>
      <c r="R268" s="77"/>
      <c r="S268" s="77"/>
      <c r="T268" s="77"/>
      <c r="U268" s="77"/>
      <c r="V268" s="77"/>
      <c r="W268" s="77"/>
      <c r="X268" s="77"/>
      <c r="Y268" s="77"/>
      <c r="Z268" s="77"/>
    </row>
    <row r="269" spans="1:26" ht="15.75" customHeight="1" x14ac:dyDescent="0.25">
      <c r="A269" s="85" t="s">
        <v>52</v>
      </c>
      <c r="B269" s="86" t="s">
        <v>53</v>
      </c>
      <c r="C269" s="77" t="s">
        <v>753</v>
      </c>
      <c r="D269" s="77" t="s">
        <v>1873</v>
      </c>
      <c r="E269" s="87">
        <v>0.48102752916835578</v>
      </c>
      <c r="F269" s="88">
        <f>IF(D269="CO2",E269,IF(D269="CH4",E269*'State 2005 Data'!$J$16,IF(D269="N2O",'State 2005 Data'!$J$17,IF(D269="Other",E269))))</f>
        <v>0.48102752916835578</v>
      </c>
      <c r="G269" s="77"/>
      <c r="H269" s="69"/>
      <c r="I269" s="77"/>
      <c r="J269" s="77"/>
      <c r="K269" s="77"/>
      <c r="L269" s="77"/>
      <c r="M269" s="77"/>
      <c r="N269" s="77"/>
      <c r="O269" s="77"/>
      <c r="P269" s="77"/>
      <c r="Q269" s="77"/>
      <c r="R269" s="77"/>
      <c r="S269" s="77"/>
      <c r="T269" s="77"/>
      <c r="U269" s="77"/>
      <c r="V269" s="77"/>
      <c r="W269" s="77"/>
      <c r="X269" s="77"/>
      <c r="Y269" s="77"/>
      <c r="Z269" s="77"/>
    </row>
    <row r="270" spans="1:26" ht="15.75" customHeight="1" x14ac:dyDescent="0.25">
      <c r="A270" s="85" t="s">
        <v>54</v>
      </c>
      <c r="B270" s="86" t="s">
        <v>55</v>
      </c>
      <c r="C270" s="77" t="s">
        <v>1028</v>
      </c>
      <c r="D270" s="77" t="s">
        <v>1369</v>
      </c>
      <c r="E270" s="87">
        <v>31.597643531999751</v>
      </c>
      <c r="F270" s="88">
        <f>IF(D270="CO2",E270,IF(D270="CH4",E270*'State 2005 Data'!$J$16,IF(D270="N2O",'State 2005 Data'!$J$17,IF(D270="Other",E270))))</f>
        <v>31.597643531999751</v>
      </c>
      <c r="G270" s="77"/>
      <c r="H270" s="69"/>
      <c r="I270" s="77"/>
      <c r="J270" s="77"/>
      <c r="K270" s="77"/>
      <c r="L270" s="77"/>
      <c r="M270" s="77"/>
      <c r="N270" s="77"/>
      <c r="O270" s="77"/>
      <c r="P270" s="77"/>
      <c r="Q270" s="77"/>
      <c r="R270" s="77"/>
      <c r="S270" s="77"/>
      <c r="T270" s="77"/>
      <c r="U270" s="77"/>
      <c r="V270" s="77"/>
      <c r="W270" s="77"/>
      <c r="X270" s="77"/>
      <c r="Y270" s="77"/>
      <c r="Z270" s="77"/>
    </row>
    <row r="271" spans="1:26" ht="15.75" customHeight="1" x14ac:dyDescent="0.25">
      <c r="A271" s="85" t="s">
        <v>54</v>
      </c>
      <c r="B271" s="86" t="s">
        <v>55</v>
      </c>
      <c r="C271" s="77" t="s">
        <v>1028</v>
      </c>
      <c r="D271" s="77" t="s">
        <v>331</v>
      </c>
      <c r="E271" s="87">
        <v>1.0942924E-2</v>
      </c>
      <c r="F271" s="88">
        <f>IF(D271="CO2",E271,IF(D271="CH4",E271*'State 2005 Data'!$J$16,IF(D271="N2O",'State 2005 Data'!$J$17,IF(D271="Other",E271))))</f>
        <v>1.225607488E-2</v>
      </c>
      <c r="G271" s="77"/>
      <c r="H271" s="69"/>
      <c r="I271" s="77"/>
      <c r="J271" s="77"/>
      <c r="K271" s="77"/>
      <c r="L271" s="77"/>
      <c r="M271" s="77"/>
      <c r="N271" s="77"/>
      <c r="O271" s="77"/>
      <c r="P271" s="77"/>
      <c r="Q271" s="77"/>
      <c r="R271" s="77"/>
      <c r="S271" s="77"/>
      <c r="T271" s="77"/>
      <c r="U271" s="77"/>
      <c r="V271" s="77"/>
      <c r="W271" s="77"/>
      <c r="X271" s="77"/>
      <c r="Y271" s="77"/>
      <c r="Z271" s="77"/>
    </row>
    <row r="272" spans="1:26" ht="15.75" customHeight="1" x14ac:dyDescent="0.25">
      <c r="A272" s="85" t="s">
        <v>54</v>
      </c>
      <c r="B272" s="86" t="s">
        <v>55</v>
      </c>
      <c r="C272" s="77" t="s">
        <v>1028</v>
      </c>
      <c r="D272" s="77" t="s">
        <v>333</v>
      </c>
      <c r="E272" s="87">
        <v>0.13991847384</v>
      </c>
      <c r="F272" s="88">
        <f>IF(D272="CO2",E272,IF(D272="CH4",E272*'State 2005 Data'!$J$16,IF(D272="N2O",'State 2005 Data'!$J$17,IF(D272="Other",E272))))</f>
        <v>0.88926174496644295</v>
      </c>
      <c r="G272" s="77"/>
      <c r="H272" s="69"/>
      <c r="I272" s="77"/>
      <c r="J272" s="77"/>
      <c r="K272" s="77"/>
      <c r="L272" s="77"/>
      <c r="M272" s="77"/>
      <c r="N272" s="77"/>
      <c r="O272" s="77"/>
      <c r="P272" s="77"/>
      <c r="Q272" s="77"/>
      <c r="R272" s="77"/>
      <c r="S272" s="77"/>
      <c r="T272" s="77"/>
      <c r="U272" s="77"/>
      <c r="V272" s="77"/>
      <c r="W272" s="77"/>
      <c r="X272" s="77"/>
      <c r="Y272" s="77"/>
      <c r="Z272" s="77"/>
    </row>
    <row r="273" spans="1:26" ht="15.75" customHeight="1" x14ac:dyDescent="0.25">
      <c r="A273" s="85" t="s">
        <v>54</v>
      </c>
      <c r="B273" s="86" t="s">
        <v>55</v>
      </c>
      <c r="C273" s="77" t="s">
        <v>1028</v>
      </c>
      <c r="D273" s="89" t="s">
        <v>1873</v>
      </c>
      <c r="E273" s="87"/>
      <c r="F273" s="88">
        <f>IF(D273="CO2",E273,IF(D273="CH4",E273*'State 2005 Data'!$J$16,IF(D273="N2O",'State 2005 Data'!$J$17,IF(D273="Other",E273))))</f>
        <v>0</v>
      </c>
      <c r="G273" s="77"/>
      <c r="H273" s="69"/>
      <c r="I273" s="77"/>
      <c r="J273" s="77"/>
      <c r="K273" s="77"/>
      <c r="L273" s="77"/>
      <c r="M273" s="77"/>
      <c r="N273" s="77"/>
      <c r="O273" s="77"/>
      <c r="P273" s="77"/>
      <c r="Q273" s="77"/>
      <c r="R273" s="77"/>
      <c r="S273" s="77"/>
      <c r="T273" s="77"/>
      <c r="U273" s="77"/>
      <c r="V273" s="77"/>
      <c r="W273" s="77"/>
      <c r="X273" s="77"/>
      <c r="Y273" s="77"/>
      <c r="Z273" s="77"/>
    </row>
    <row r="274" spans="1:26" ht="15.75" customHeight="1" x14ac:dyDescent="0.25">
      <c r="A274" s="85" t="s">
        <v>54</v>
      </c>
      <c r="B274" s="86" t="s">
        <v>55</v>
      </c>
      <c r="C274" s="77" t="s">
        <v>1358</v>
      </c>
      <c r="D274" s="77" t="s">
        <v>1369</v>
      </c>
      <c r="E274" s="87">
        <v>12.174163438091989</v>
      </c>
      <c r="F274" s="88">
        <f>IF(D274="CO2",E274,IF(D274="CH4",E274*'State 2005 Data'!$J$16,IF(D274="N2O",'State 2005 Data'!$J$17,IF(D274="Other",E274))))</f>
        <v>12.174163438091989</v>
      </c>
      <c r="G274" s="77"/>
      <c r="H274" s="69"/>
      <c r="I274" s="77"/>
      <c r="J274" s="77"/>
      <c r="K274" s="77"/>
      <c r="L274" s="77"/>
      <c r="M274" s="77"/>
      <c r="N274" s="77"/>
      <c r="O274" s="77"/>
      <c r="P274" s="77"/>
      <c r="Q274" s="77"/>
      <c r="R274" s="77"/>
      <c r="S274" s="77"/>
      <c r="T274" s="77"/>
      <c r="U274" s="77"/>
      <c r="V274" s="77"/>
      <c r="W274" s="77"/>
      <c r="X274" s="77"/>
      <c r="Y274" s="77"/>
      <c r="Z274" s="77"/>
    </row>
    <row r="275" spans="1:26" ht="15.75" customHeight="1" x14ac:dyDescent="0.25">
      <c r="A275" s="85" t="s">
        <v>54</v>
      </c>
      <c r="B275" s="86" t="s">
        <v>55</v>
      </c>
      <c r="C275" s="77" t="s">
        <v>1358</v>
      </c>
      <c r="D275" s="77" t="s">
        <v>331</v>
      </c>
      <c r="E275" s="87">
        <v>7.5854208499999992E-2</v>
      </c>
      <c r="F275" s="88">
        <f>IF(D275="CO2",E275,IF(D275="CH4",E275*'State 2005 Data'!$J$16,IF(D275="N2O",'State 2005 Data'!$J$17,IF(D275="Other",E275))))</f>
        <v>8.4956713520000005E-2</v>
      </c>
      <c r="G275" s="77"/>
      <c r="H275" s="69"/>
      <c r="I275" s="77"/>
      <c r="J275" s="77"/>
      <c r="K275" s="77"/>
      <c r="L275" s="77"/>
      <c r="M275" s="77"/>
      <c r="N275" s="77"/>
      <c r="O275" s="77"/>
      <c r="P275" s="77"/>
      <c r="Q275" s="77"/>
      <c r="R275" s="77"/>
      <c r="S275" s="77"/>
      <c r="T275" s="77"/>
      <c r="U275" s="77"/>
      <c r="V275" s="77"/>
      <c r="W275" s="77"/>
      <c r="X275" s="77"/>
      <c r="Y275" s="77"/>
      <c r="Z275" s="77"/>
    </row>
    <row r="276" spans="1:26" ht="15.75" customHeight="1" x14ac:dyDescent="0.25">
      <c r="A276" s="85" t="s">
        <v>54</v>
      </c>
      <c r="B276" s="86" t="s">
        <v>55</v>
      </c>
      <c r="C276" s="77" t="s">
        <v>1358</v>
      </c>
      <c r="D276" s="77" t="s">
        <v>333</v>
      </c>
      <c r="E276" s="87">
        <v>2.0307150400000001E-2</v>
      </c>
      <c r="F276" s="88">
        <f>IF(D276="CO2",E276,IF(D276="CH4",E276*'State 2005 Data'!$J$16,IF(D276="N2O",'State 2005 Data'!$J$17,IF(D276="Other",E276))))</f>
        <v>0.88926174496644295</v>
      </c>
      <c r="G276" s="77"/>
      <c r="H276" s="69"/>
      <c r="I276" s="77"/>
      <c r="J276" s="77"/>
      <c r="K276" s="77"/>
      <c r="L276" s="77"/>
      <c r="M276" s="77"/>
      <c r="N276" s="77"/>
      <c r="O276" s="77"/>
      <c r="P276" s="77"/>
      <c r="Q276" s="77"/>
      <c r="R276" s="77"/>
      <c r="S276" s="77"/>
      <c r="T276" s="77"/>
      <c r="U276" s="77"/>
      <c r="V276" s="77"/>
      <c r="W276" s="77"/>
      <c r="X276" s="77"/>
      <c r="Y276" s="77"/>
      <c r="Z276" s="77"/>
    </row>
    <row r="277" spans="1:26" ht="15.75" customHeight="1" x14ac:dyDescent="0.25">
      <c r="A277" s="85" t="s">
        <v>54</v>
      </c>
      <c r="B277" s="86" t="s">
        <v>55</v>
      </c>
      <c r="C277" s="77" t="s">
        <v>1358</v>
      </c>
      <c r="D277" s="89" t="s">
        <v>1873</v>
      </c>
      <c r="E277" s="87"/>
      <c r="F277" s="88">
        <f>IF(D277="CO2",E277,IF(D277="CH4",E277*'State 2005 Data'!$J$16,IF(D277="N2O",'State 2005 Data'!$J$17,IF(D277="Other",E277))))</f>
        <v>0</v>
      </c>
      <c r="G277" s="77"/>
      <c r="H277" s="69"/>
      <c r="I277" s="77"/>
      <c r="J277" s="77"/>
      <c r="K277" s="77"/>
      <c r="L277" s="77"/>
      <c r="M277" s="77"/>
      <c r="N277" s="77"/>
      <c r="O277" s="77"/>
      <c r="P277" s="77"/>
      <c r="Q277" s="77"/>
      <c r="R277" s="77"/>
      <c r="S277" s="77"/>
      <c r="T277" s="77"/>
      <c r="U277" s="77"/>
      <c r="V277" s="77"/>
      <c r="W277" s="77"/>
      <c r="X277" s="77"/>
      <c r="Y277" s="77"/>
      <c r="Z277" s="77"/>
    </row>
    <row r="278" spans="1:26" ht="15.75" customHeight="1" x14ac:dyDescent="0.25">
      <c r="A278" s="85" t="s">
        <v>54</v>
      </c>
      <c r="B278" s="86" t="s">
        <v>55</v>
      </c>
      <c r="C278" s="77" t="s">
        <v>304</v>
      </c>
      <c r="D278" s="77" t="s">
        <v>1369</v>
      </c>
      <c r="E278" s="87">
        <v>31.984353590306291</v>
      </c>
      <c r="F278" s="88">
        <f>IF(D278="CO2",E278,IF(D278="CH4",E278*'State 2005 Data'!$J$16,IF(D278="N2O",'State 2005 Data'!$J$17,IF(D278="Other",E278))))</f>
        <v>31.984353590306291</v>
      </c>
      <c r="G278" s="77"/>
      <c r="H278" s="69"/>
      <c r="I278" s="77"/>
      <c r="J278" s="77"/>
      <c r="K278" s="77"/>
      <c r="L278" s="77"/>
      <c r="M278" s="77"/>
      <c r="N278" s="77"/>
      <c r="O278" s="77"/>
      <c r="P278" s="77"/>
      <c r="Q278" s="77"/>
      <c r="R278" s="77"/>
      <c r="S278" s="77"/>
      <c r="T278" s="77"/>
      <c r="U278" s="77"/>
      <c r="V278" s="77"/>
      <c r="W278" s="77"/>
      <c r="X278" s="77"/>
      <c r="Y278" s="77"/>
      <c r="Z278" s="77"/>
    </row>
    <row r="279" spans="1:26" ht="15.75" customHeight="1" x14ac:dyDescent="0.25">
      <c r="A279" s="85" t="s">
        <v>54</v>
      </c>
      <c r="B279" s="86" t="s">
        <v>55</v>
      </c>
      <c r="C279" s="77" t="s">
        <v>304</v>
      </c>
      <c r="D279" s="77" t="s">
        <v>331</v>
      </c>
      <c r="E279" s="87">
        <v>8.2130164830722538E-2</v>
      </c>
      <c r="F279" s="88">
        <f>IF(D279="CO2",E279,IF(D279="CH4",E279*'State 2005 Data'!$J$16,IF(D279="N2O",'State 2005 Data'!$J$17,IF(D279="Other",E279))))</f>
        <v>9.1985784610409252E-2</v>
      </c>
      <c r="G279" s="77"/>
      <c r="H279" s="69"/>
      <c r="I279" s="77"/>
      <c r="J279" s="77"/>
      <c r="K279" s="77"/>
      <c r="L279" s="77"/>
      <c r="M279" s="77"/>
      <c r="N279" s="77"/>
      <c r="O279" s="77"/>
      <c r="P279" s="77"/>
      <c r="Q279" s="77"/>
      <c r="R279" s="77"/>
      <c r="S279" s="77"/>
      <c r="T279" s="77"/>
      <c r="U279" s="77"/>
      <c r="V279" s="77"/>
      <c r="W279" s="77"/>
      <c r="X279" s="77"/>
      <c r="Y279" s="77"/>
      <c r="Z279" s="77"/>
    </row>
    <row r="280" spans="1:26" ht="15.75" customHeight="1" x14ac:dyDescent="0.25">
      <c r="A280" s="85" t="s">
        <v>54</v>
      </c>
      <c r="B280" s="86" t="s">
        <v>55</v>
      </c>
      <c r="C280" s="77" t="s">
        <v>304</v>
      </c>
      <c r="D280" s="77" t="s">
        <v>333</v>
      </c>
      <c r="E280" s="87">
        <v>1.066754909309976</v>
      </c>
      <c r="F280" s="88">
        <f>IF(D280="CO2",E280,IF(D280="CH4",E280*'State 2005 Data'!$J$16,IF(D280="N2O",'State 2005 Data'!$J$17,IF(D280="Other",E280))))</f>
        <v>0.88926174496644295</v>
      </c>
      <c r="G280" s="77"/>
      <c r="H280" s="69"/>
      <c r="I280" s="77"/>
      <c r="J280" s="77"/>
      <c r="K280" s="77"/>
      <c r="L280" s="77"/>
      <c r="M280" s="77"/>
      <c r="N280" s="77"/>
      <c r="O280" s="77"/>
      <c r="P280" s="77"/>
      <c r="Q280" s="77"/>
      <c r="R280" s="77"/>
      <c r="S280" s="77"/>
      <c r="T280" s="77"/>
      <c r="U280" s="77"/>
      <c r="V280" s="77"/>
      <c r="W280" s="77"/>
      <c r="X280" s="77"/>
      <c r="Y280" s="77"/>
      <c r="Z280" s="77"/>
    </row>
    <row r="281" spans="1:26" ht="15.75" customHeight="1" x14ac:dyDescent="0.25">
      <c r="A281" s="85" t="s">
        <v>54</v>
      </c>
      <c r="B281" s="86" t="s">
        <v>55</v>
      </c>
      <c r="C281" s="77" t="s">
        <v>304</v>
      </c>
      <c r="D281" s="89" t="s">
        <v>1873</v>
      </c>
      <c r="E281" s="87"/>
      <c r="F281" s="88">
        <f>IF(D281="CO2",E281,IF(D281="CH4",E281*'State 2005 Data'!$J$16,IF(D281="N2O",'State 2005 Data'!$J$17,IF(D281="Other",E281))))</f>
        <v>0</v>
      </c>
      <c r="G281" s="77"/>
      <c r="H281" s="69"/>
      <c r="I281" s="77"/>
      <c r="J281" s="77"/>
      <c r="K281" s="77"/>
      <c r="L281" s="77"/>
      <c r="M281" s="77"/>
      <c r="N281" s="77"/>
      <c r="O281" s="77"/>
      <c r="P281" s="77"/>
      <c r="Q281" s="77"/>
      <c r="R281" s="77"/>
      <c r="S281" s="77"/>
      <c r="T281" s="77"/>
      <c r="U281" s="77"/>
      <c r="V281" s="77"/>
      <c r="W281" s="77"/>
      <c r="X281" s="77"/>
      <c r="Y281" s="77"/>
      <c r="Z281" s="77"/>
    </row>
    <row r="282" spans="1:26" ht="15.75" customHeight="1" x14ac:dyDescent="0.25">
      <c r="A282" s="85" t="s">
        <v>54</v>
      </c>
      <c r="B282" s="86" t="s">
        <v>55</v>
      </c>
      <c r="C282" s="77" t="s">
        <v>753</v>
      </c>
      <c r="D282" s="77" t="s">
        <v>1369</v>
      </c>
      <c r="E282" s="88">
        <v>10.720007384219731</v>
      </c>
      <c r="F282" s="88">
        <f>IF(D282="CO2",E282,IF(D282="CH4",E282*'State 2005 Data'!$J$16,IF(D282="N2O",'State 2005 Data'!$J$17,IF(D282="Other",E282))))</f>
        <v>10.720007384219731</v>
      </c>
      <c r="G282" s="77"/>
      <c r="H282" s="69"/>
      <c r="I282" s="77"/>
      <c r="J282" s="77"/>
      <c r="K282" s="77"/>
      <c r="L282" s="77"/>
      <c r="M282" s="77"/>
      <c r="N282" s="77"/>
      <c r="O282" s="77"/>
      <c r="P282" s="77"/>
      <c r="Q282" s="77"/>
      <c r="R282" s="77"/>
      <c r="S282" s="77"/>
      <c r="T282" s="77"/>
      <c r="U282" s="77"/>
      <c r="V282" s="77"/>
      <c r="W282" s="77"/>
      <c r="X282" s="77"/>
      <c r="Y282" s="77"/>
      <c r="Z282" s="77"/>
    </row>
    <row r="283" spans="1:26" ht="15.75" customHeight="1" x14ac:dyDescent="0.25">
      <c r="A283" s="85" t="s">
        <v>54</v>
      </c>
      <c r="B283" s="86" t="s">
        <v>55</v>
      </c>
      <c r="C283" s="77" t="s">
        <v>753</v>
      </c>
      <c r="D283" s="77" t="s">
        <v>331</v>
      </c>
      <c r="E283" s="87">
        <v>1.0689291825199041</v>
      </c>
      <c r="F283" s="88">
        <f>IF(D283="CO2",E283,IF(D283="CH4",E283*'State 2005 Data'!$J$16,IF(D283="N2O",'State 2005 Data'!$J$17,IF(D283="Other",E283))))</f>
        <v>1.1972006844222927</v>
      </c>
      <c r="G283" s="77"/>
      <c r="H283" s="69"/>
      <c r="I283" s="77"/>
      <c r="J283" s="77"/>
      <c r="K283" s="77"/>
      <c r="L283" s="77"/>
      <c r="M283" s="77"/>
      <c r="N283" s="77"/>
      <c r="O283" s="77"/>
      <c r="P283" s="77"/>
      <c r="Q283" s="77"/>
      <c r="R283" s="77"/>
      <c r="S283" s="77"/>
      <c r="T283" s="77"/>
      <c r="U283" s="77"/>
      <c r="V283" s="77"/>
      <c r="W283" s="77"/>
      <c r="X283" s="77"/>
      <c r="Y283" s="77"/>
      <c r="Z283" s="77"/>
    </row>
    <row r="284" spans="1:26" ht="15.75" customHeight="1" x14ac:dyDescent="0.25">
      <c r="A284" s="85" t="s">
        <v>54</v>
      </c>
      <c r="B284" s="86" t="s">
        <v>55</v>
      </c>
      <c r="C284" s="77" t="s">
        <v>753</v>
      </c>
      <c r="D284" s="77" t="s">
        <v>333</v>
      </c>
      <c r="E284" s="87">
        <v>3.526156079221298E-2</v>
      </c>
      <c r="F284" s="88">
        <f>IF(D284="CO2",E284,IF(D284="CH4",E284*'State 2005 Data'!$J$16,IF(D284="N2O",'State 2005 Data'!$J$17,IF(D284="Other",E284))))</f>
        <v>0.88926174496644295</v>
      </c>
      <c r="G284" s="77"/>
      <c r="H284" s="69"/>
      <c r="I284" s="77"/>
      <c r="J284" s="77"/>
      <c r="K284" s="77"/>
      <c r="L284" s="77"/>
      <c r="M284" s="77"/>
      <c r="N284" s="77"/>
      <c r="O284" s="77"/>
      <c r="P284" s="77"/>
      <c r="Q284" s="77"/>
      <c r="R284" s="77"/>
      <c r="S284" s="77"/>
      <c r="T284" s="77"/>
      <c r="U284" s="77"/>
      <c r="V284" s="77"/>
      <c r="W284" s="77"/>
      <c r="X284" s="77"/>
      <c r="Y284" s="77"/>
      <c r="Z284" s="77"/>
    </row>
    <row r="285" spans="1:26" ht="15.75" customHeight="1" x14ac:dyDescent="0.25">
      <c r="A285" s="85" t="s">
        <v>54</v>
      </c>
      <c r="B285" s="86" t="s">
        <v>55</v>
      </c>
      <c r="C285" s="77" t="s">
        <v>753</v>
      </c>
      <c r="D285" s="77" t="s">
        <v>1873</v>
      </c>
      <c r="E285" s="87">
        <v>2.288636497563771</v>
      </c>
      <c r="F285" s="88">
        <f>IF(D285="CO2",E285,IF(D285="CH4",E285*'State 2005 Data'!$J$16,IF(D285="N2O",'State 2005 Data'!$J$17,IF(D285="Other",E285))))</f>
        <v>2.288636497563771</v>
      </c>
      <c r="G285" s="77"/>
      <c r="H285" s="69"/>
      <c r="I285" s="77"/>
      <c r="J285" s="77"/>
      <c r="K285" s="77"/>
      <c r="L285" s="77"/>
      <c r="M285" s="77"/>
      <c r="N285" s="77"/>
      <c r="O285" s="77"/>
      <c r="P285" s="77"/>
      <c r="Q285" s="77"/>
      <c r="R285" s="77"/>
      <c r="S285" s="77"/>
      <c r="T285" s="77"/>
      <c r="U285" s="77"/>
      <c r="V285" s="77"/>
      <c r="W285" s="77"/>
      <c r="X285" s="77"/>
      <c r="Y285" s="77"/>
      <c r="Z285" s="77"/>
    </row>
    <row r="286" spans="1:26" ht="15.75" customHeight="1" x14ac:dyDescent="0.25">
      <c r="A286" s="85" t="s">
        <v>60</v>
      </c>
      <c r="B286" s="86" t="s">
        <v>61</v>
      </c>
      <c r="C286" s="77" t="s">
        <v>1028</v>
      </c>
      <c r="D286" s="77" t="s">
        <v>1369</v>
      </c>
      <c r="E286" s="87">
        <v>74.302446823678565</v>
      </c>
      <c r="F286" s="88">
        <f>IF(D286="CO2",E286,IF(D286="CH4",E286*'State 2005 Data'!$J$16,IF(D286="N2O",'State 2005 Data'!$J$17,IF(D286="Other",E286))))</f>
        <v>74.302446823678565</v>
      </c>
      <c r="G286" s="77"/>
      <c r="H286" s="69"/>
      <c r="I286" s="77"/>
      <c r="J286" s="77"/>
      <c r="K286" s="77"/>
      <c r="L286" s="77"/>
      <c r="M286" s="77"/>
      <c r="N286" s="77"/>
      <c r="O286" s="77"/>
      <c r="P286" s="77"/>
      <c r="Q286" s="77"/>
      <c r="R286" s="77"/>
      <c r="S286" s="77"/>
      <c r="T286" s="77"/>
      <c r="U286" s="77"/>
      <c r="V286" s="77"/>
      <c r="W286" s="77"/>
      <c r="X286" s="77"/>
      <c r="Y286" s="77"/>
      <c r="Z286" s="77"/>
    </row>
    <row r="287" spans="1:26" ht="15.75" customHeight="1" x14ac:dyDescent="0.25">
      <c r="A287" s="85" t="s">
        <v>60</v>
      </c>
      <c r="B287" s="86" t="s">
        <v>61</v>
      </c>
      <c r="C287" s="77" t="s">
        <v>1028</v>
      </c>
      <c r="D287" s="77" t="s">
        <v>331</v>
      </c>
      <c r="E287" s="87">
        <v>3.3007092749999987E-2</v>
      </c>
      <c r="F287" s="88">
        <f>IF(D287="CO2",E287,IF(D287="CH4",E287*'State 2005 Data'!$J$16,IF(D287="N2O",'State 2005 Data'!$J$17,IF(D287="Other",E287))))</f>
        <v>3.6967943879999993E-2</v>
      </c>
      <c r="G287" s="77"/>
      <c r="H287" s="69"/>
      <c r="I287" s="77"/>
      <c r="J287" s="77"/>
      <c r="K287" s="77"/>
      <c r="L287" s="77"/>
      <c r="M287" s="77"/>
      <c r="N287" s="77"/>
      <c r="O287" s="77"/>
      <c r="P287" s="77"/>
      <c r="Q287" s="77"/>
      <c r="R287" s="77"/>
      <c r="S287" s="77"/>
      <c r="T287" s="77"/>
      <c r="U287" s="77"/>
      <c r="V287" s="77"/>
      <c r="W287" s="77"/>
      <c r="X287" s="77"/>
      <c r="Y287" s="77"/>
      <c r="Z287" s="77"/>
    </row>
    <row r="288" spans="1:26" ht="15.75" customHeight="1" x14ac:dyDescent="0.25">
      <c r="A288" s="85" t="s">
        <v>60</v>
      </c>
      <c r="B288" s="86" t="s">
        <v>61</v>
      </c>
      <c r="C288" s="77" t="s">
        <v>1028</v>
      </c>
      <c r="D288" s="77" t="s">
        <v>333</v>
      </c>
      <c r="E288" s="87">
        <v>0.34412862690000001</v>
      </c>
      <c r="F288" s="88">
        <f>IF(D288="CO2",E288,IF(D288="CH4",E288*'State 2005 Data'!$J$16,IF(D288="N2O",'State 2005 Data'!$J$17,IF(D288="Other",E288))))</f>
        <v>0.88926174496644295</v>
      </c>
      <c r="G288" s="77"/>
      <c r="H288" s="69"/>
      <c r="I288" s="77"/>
      <c r="J288" s="77"/>
      <c r="K288" s="77"/>
      <c r="L288" s="77"/>
      <c r="M288" s="77"/>
      <c r="N288" s="77"/>
      <c r="O288" s="77"/>
      <c r="P288" s="77"/>
      <c r="Q288" s="77"/>
      <c r="R288" s="77"/>
      <c r="S288" s="77"/>
      <c r="T288" s="77"/>
      <c r="U288" s="77"/>
      <c r="V288" s="77"/>
      <c r="W288" s="77"/>
      <c r="X288" s="77"/>
      <c r="Y288" s="77"/>
      <c r="Z288" s="77"/>
    </row>
    <row r="289" spans="1:26" ht="15.75" customHeight="1" x14ac:dyDescent="0.25">
      <c r="A289" s="85" t="s">
        <v>60</v>
      </c>
      <c r="B289" s="86" t="s">
        <v>61</v>
      </c>
      <c r="C289" s="77" t="s">
        <v>1028</v>
      </c>
      <c r="D289" s="89" t="s">
        <v>1873</v>
      </c>
      <c r="E289" s="87"/>
      <c r="F289" s="88">
        <f>IF(D289="CO2",E289,IF(D289="CH4",E289*'State 2005 Data'!$J$16,IF(D289="N2O",'State 2005 Data'!$J$17,IF(D289="Other",E289))))</f>
        <v>0</v>
      </c>
      <c r="G289" s="77"/>
      <c r="H289" s="69"/>
      <c r="I289" s="77"/>
      <c r="J289" s="77"/>
      <c r="K289" s="77"/>
      <c r="L289" s="77"/>
      <c r="M289" s="77"/>
      <c r="N289" s="77"/>
      <c r="O289" s="77"/>
      <c r="P289" s="77"/>
      <c r="Q289" s="77"/>
      <c r="R289" s="77"/>
      <c r="S289" s="77"/>
      <c r="T289" s="77"/>
      <c r="U289" s="77"/>
      <c r="V289" s="77"/>
      <c r="W289" s="77"/>
      <c r="X289" s="77"/>
      <c r="Y289" s="77"/>
      <c r="Z289" s="77"/>
    </row>
    <row r="290" spans="1:26" ht="15.75" customHeight="1" x14ac:dyDescent="0.25">
      <c r="A290" s="85" t="s">
        <v>60</v>
      </c>
      <c r="B290" s="86" t="s">
        <v>61</v>
      </c>
      <c r="C290" s="77" t="s">
        <v>1358</v>
      </c>
      <c r="D290" s="77" t="s">
        <v>1369</v>
      </c>
      <c r="E290" s="87">
        <v>34.50504557231578</v>
      </c>
      <c r="F290" s="88">
        <f>IF(D290="CO2",E290,IF(D290="CH4",E290*'State 2005 Data'!$J$16,IF(D290="N2O",'State 2005 Data'!$J$17,IF(D290="Other",E290))))</f>
        <v>34.50504557231578</v>
      </c>
      <c r="G290" s="77"/>
      <c r="H290" s="69"/>
      <c r="I290" s="77"/>
      <c r="J290" s="77"/>
      <c r="K290" s="77"/>
      <c r="L290" s="77"/>
      <c r="M290" s="77"/>
      <c r="N290" s="77"/>
      <c r="O290" s="77"/>
      <c r="P290" s="77"/>
      <c r="Q290" s="77"/>
      <c r="R290" s="77"/>
      <c r="S290" s="77"/>
      <c r="T290" s="77"/>
      <c r="U290" s="77"/>
      <c r="V290" s="77"/>
      <c r="W290" s="77"/>
      <c r="X290" s="77"/>
      <c r="Y290" s="77"/>
      <c r="Z290" s="77"/>
    </row>
    <row r="291" spans="1:26" ht="15.75" customHeight="1" x14ac:dyDescent="0.25">
      <c r="A291" s="85" t="s">
        <v>60</v>
      </c>
      <c r="B291" s="86" t="s">
        <v>61</v>
      </c>
      <c r="C291" s="77" t="s">
        <v>1358</v>
      </c>
      <c r="D291" s="77" t="s">
        <v>331</v>
      </c>
      <c r="E291" s="87">
        <v>0.30018533824999999</v>
      </c>
      <c r="F291" s="88">
        <f>IF(D291="CO2",E291,IF(D291="CH4",E291*'State 2005 Data'!$J$16,IF(D291="N2O",'State 2005 Data'!$J$17,IF(D291="Other",E291))))</f>
        <v>0.33620757884000002</v>
      </c>
      <c r="G291" s="77"/>
      <c r="H291" s="69"/>
      <c r="I291" s="77"/>
      <c r="J291" s="77"/>
      <c r="K291" s="77"/>
      <c r="L291" s="77"/>
      <c r="M291" s="77"/>
      <c r="N291" s="77"/>
      <c r="O291" s="77"/>
      <c r="P291" s="77"/>
      <c r="Q291" s="77"/>
      <c r="R291" s="77"/>
      <c r="S291" s="77"/>
      <c r="T291" s="77"/>
      <c r="U291" s="77"/>
      <c r="V291" s="77"/>
      <c r="W291" s="77"/>
      <c r="X291" s="77"/>
      <c r="Y291" s="77"/>
      <c r="Z291" s="77"/>
    </row>
    <row r="292" spans="1:26" ht="15.75" customHeight="1" x14ac:dyDescent="0.25">
      <c r="A292" s="85" t="s">
        <v>60</v>
      </c>
      <c r="B292" s="86" t="s">
        <v>61</v>
      </c>
      <c r="C292" s="77" t="s">
        <v>1358</v>
      </c>
      <c r="D292" s="77" t="s">
        <v>333</v>
      </c>
      <c r="E292" s="87">
        <v>6.4880577879999998E-2</v>
      </c>
      <c r="F292" s="88">
        <f>IF(D292="CO2",E292,IF(D292="CH4",E292*'State 2005 Data'!$J$16,IF(D292="N2O",'State 2005 Data'!$J$17,IF(D292="Other",E292))))</f>
        <v>0.88926174496644295</v>
      </c>
      <c r="G292" s="77"/>
      <c r="H292" s="69"/>
      <c r="I292" s="77"/>
      <c r="J292" s="77"/>
      <c r="K292" s="77"/>
      <c r="L292" s="77"/>
      <c r="M292" s="77"/>
      <c r="N292" s="77"/>
      <c r="O292" s="77"/>
      <c r="P292" s="77"/>
      <c r="Q292" s="77"/>
      <c r="R292" s="77"/>
      <c r="S292" s="77"/>
      <c r="T292" s="77"/>
      <c r="U292" s="77"/>
      <c r="V292" s="77"/>
      <c r="W292" s="77"/>
      <c r="X292" s="77"/>
      <c r="Y292" s="77"/>
      <c r="Z292" s="77"/>
    </row>
    <row r="293" spans="1:26" ht="15.75" customHeight="1" x14ac:dyDescent="0.25">
      <c r="A293" s="85" t="s">
        <v>60</v>
      </c>
      <c r="B293" s="86" t="s">
        <v>61</v>
      </c>
      <c r="C293" s="77" t="s">
        <v>1358</v>
      </c>
      <c r="D293" s="89" t="s">
        <v>1873</v>
      </c>
      <c r="E293" s="87"/>
      <c r="F293" s="88">
        <f>IF(D293="CO2",E293,IF(D293="CH4",E293*'State 2005 Data'!$J$16,IF(D293="N2O",'State 2005 Data'!$J$17,IF(D293="Other",E293))))</f>
        <v>0</v>
      </c>
      <c r="G293" s="77"/>
      <c r="H293" s="69"/>
      <c r="I293" s="77"/>
      <c r="J293" s="77"/>
      <c r="K293" s="77"/>
      <c r="L293" s="77"/>
      <c r="M293" s="77"/>
      <c r="N293" s="77"/>
      <c r="O293" s="77"/>
      <c r="P293" s="77"/>
      <c r="Q293" s="77"/>
      <c r="R293" s="77"/>
      <c r="S293" s="77"/>
      <c r="T293" s="77"/>
      <c r="U293" s="77"/>
      <c r="V293" s="77"/>
      <c r="W293" s="77"/>
      <c r="X293" s="77"/>
      <c r="Y293" s="77"/>
      <c r="Z293" s="77"/>
    </row>
    <row r="294" spans="1:26" ht="15.75" customHeight="1" x14ac:dyDescent="0.25">
      <c r="A294" s="85" t="s">
        <v>60</v>
      </c>
      <c r="B294" s="86" t="s">
        <v>61</v>
      </c>
      <c r="C294" s="77" t="s">
        <v>304</v>
      </c>
      <c r="D294" s="77" t="s">
        <v>1369</v>
      </c>
      <c r="E294" s="87">
        <v>55.646309218508293</v>
      </c>
      <c r="F294" s="88">
        <f>IF(D294="CO2",E294,IF(D294="CH4",E294*'State 2005 Data'!$J$16,IF(D294="N2O",'State 2005 Data'!$J$17,IF(D294="Other",E294))))</f>
        <v>55.646309218508293</v>
      </c>
      <c r="G294" s="77"/>
      <c r="H294" s="69"/>
      <c r="I294" s="77"/>
      <c r="J294" s="77"/>
      <c r="K294" s="77"/>
      <c r="L294" s="77"/>
      <c r="M294" s="77"/>
      <c r="N294" s="77"/>
      <c r="O294" s="77"/>
      <c r="P294" s="77"/>
      <c r="Q294" s="77"/>
      <c r="R294" s="77"/>
      <c r="S294" s="77"/>
      <c r="T294" s="77"/>
      <c r="U294" s="77"/>
      <c r="V294" s="77"/>
      <c r="W294" s="77"/>
      <c r="X294" s="77"/>
      <c r="Y294" s="77"/>
      <c r="Z294" s="77"/>
    </row>
    <row r="295" spans="1:26" ht="15.75" customHeight="1" x14ac:dyDescent="0.25">
      <c r="A295" s="85" t="s">
        <v>60</v>
      </c>
      <c r="B295" s="86" t="s">
        <v>61</v>
      </c>
      <c r="C295" s="77" t="s">
        <v>304</v>
      </c>
      <c r="D295" s="77" t="s">
        <v>331</v>
      </c>
      <c r="E295" s="87">
        <v>8.2130164830722538E-2</v>
      </c>
      <c r="F295" s="88">
        <f>IF(D295="CO2",E295,IF(D295="CH4",E295*'State 2005 Data'!$J$16,IF(D295="N2O",'State 2005 Data'!$J$17,IF(D295="Other",E295))))</f>
        <v>9.1985784610409252E-2</v>
      </c>
      <c r="G295" s="77"/>
      <c r="H295" s="69"/>
      <c r="I295" s="77"/>
      <c r="J295" s="77"/>
      <c r="K295" s="77"/>
      <c r="L295" s="77"/>
      <c r="M295" s="77"/>
      <c r="N295" s="77"/>
      <c r="O295" s="77"/>
      <c r="P295" s="77"/>
      <c r="Q295" s="77"/>
      <c r="R295" s="77"/>
      <c r="S295" s="77"/>
      <c r="T295" s="77"/>
      <c r="U295" s="77"/>
      <c r="V295" s="77"/>
      <c r="W295" s="77"/>
      <c r="X295" s="77"/>
      <c r="Y295" s="77"/>
      <c r="Z295" s="77"/>
    </row>
    <row r="296" spans="1:26" ht="15.75" customHeight="1" x14ac:dyDescent="0.25">
      <c r="A296" s="85" t="s">
        <v>60</v>
      </c>
      <c r="B296" s="86" t="s">
        <v>61</v>
      </c>
      <c r="C296" s="77" t="s">
        <v>304</v>
      </c>
      <c r="D296" s="77" t="s">
        <v>333</v>
      </c>
      <c r="E296" s="87">
        <v>1.066754909309976</v>
      </c>
      <c r="F296" s="88">
        <f>IF(D296="CO2",E296,IF(D296="CH4",E296*'State 2005 Data'!$J$16,IF(D296="N2O",'State 2005 Data'!$J$17,IF(D296="Other",E296))))</f>
        <v>0.88926174496644295</v>
      </c>
      <c r="G296" s="77"/>
      <c r="H296" s="69"/>
      <c r="I296" s="77"/>
      <c r="J296" s="77"/>
      <c r="K296" s="77"/>
      <c r="L296" s="77"/>
      <c r="M296" s="77"/>
      <c r="N296" s="77"/>
      <c r="O296" s="77"/>
      <c r="P296" s="77"/>
      <c r="Q296" s="77"/>
      <c r="R296" s="77"/>
      <c r="S296" s="77"/>
      <c r="T296" s="77"/>
      <c r="U296" s="77"/>
      <c r="V296" s="77"/>
      <c r="W296" s="77"/>
      <c r="X296" s="77"/>
      <c r="Y296" s="77"/>
      <c r="Z296" s="77"/>
    </row>
    <row r="297" spans="1:26" ht="15.75" customHeight="1" x14ac:dyDescent="0.25">
      <c r="A297" s="85" t="s">
        <v>60</v>
      </c>
      <c r="B297" s="86" t="s">
        <v>61</v>
      </c>
      <c r="C297" s="77" t="s">
        <v>304</v>
      </c>
      <c r="D297" s="89" t="s">
        <v>1873</v>
      </c>
      <c r="E297" s="87"/>
      <c r="F297" s="88">
        <f>IF(D297="CO2",E297,IF(D297="CH4",E297*'State 2005 Data'!$J$16,IF(D297="N2O",'State 2005 Data'!$J$17,IF(D297="Other",E297))))</f>
        <v>0</v>
      </c>
      <c r="G297" s="77"/>
      <c r="H297" s="69"/>
      <c r="I297" s="77"/>
      <c r="J297" s="77"/>
      <c r="K297" s="77"/>
      <c r="L297" s="77"/>
      <c r="M297" s="77"/>
      <c r="N297" s="77"/>
      <c r="O297" s="77"/>
      <c r="P297" s="77"/>
      <c r="Q297" s="77"/>
      <c r="R297" s="77"/>
      <c r="S297" s="77"/>
      <c r="T297" s="77"/>
      <c r="U297" s="77"/>
      <c r="V297" s="77"/>
      <c r="W297" s="77"/>
      <c r="X297" s="77"/>
      <c r="Y297" s="77"/>
      <c r="Z297" s="77"/>
    </row>
    <row r="298" spans="1:26" ht="15.75" customHeight="1" x14ac:dyDescent="0.25">
      <c r="A298" s="85" t="s">
        <v>60</v>
      </c>
      <c r="B298" s="86" t="s">
        <v>61</v>
      </c>
      <c r="C298" s="77" t="s">
        <v>753</v>
      </c>
      <c r="D298" s="77" t="s">
        <v>1369</v>
      </c>
      <c r="E298" s="88">
        <v>31.141583318786441</v>
      </c>
      <c r="F298" s="88">
        <f>IF(D298="CO2",E298,IF(D298="CH4",E298*'State 2005 Data'!$J$16,IF(D298="N2O",'State 2005 Data'!$J$17,IF(D298="Other",E298))))</f>
        <v>31.141583318786441</v>
      </c>
      <c r="G298" s="77"/>
      <c r="H298" s="69"/>
      <c r="I298" s="77"/>
      <c r="J298" s="77"/>
      <c r="K298" s="77"/>
      <c r="L298" s="77"/>
      <c r="M298" s="77"/>
      <c r="N298" s="77"/>
      <c r="O298" s="77"/>
      <c r="P298" s="77"/>
      <c r="Q298" s="77"/>
      <c r="R298" s="77"/>
      <c r="S298" s="77"/>
      <c r="T298" s="77"/>
      <c r="U298" s="77"/>
      <c r="V298" s="77"/>
      <c r="W298" s="77"/>
      <c r="X298" s="77"/>
      <c r="Y298" s="77"/>
      <c r="Z298" s="77"/>
    </row>
    <row r="299" spans="1:26" ht="15.75" customHeight="1" x14ac:dyDescent="0.25">
      <c r="A299" s="85" t="s">
        <v>60</v>
      </c>
      <c r="B299" s="86" t="s">
        <v>61</v>
      </c>
      <c r="C299" s="77" t="s">
        <v>753</v>
      </c>
      <c r="D299" s="77" t="s">
        <v>331</v>
      </c>
      <c r="E299" s="87">
        <v>3.6813153683274562</v>
      </c>
      <c r="F299" s="88">
        <f>IF(D299="CO2",E299,IF(D299="CH4",E299*'State 2005 Data'!$J$16,IF(D299="N2O",'State 2005 Data'!$J$17,IF(D299="Other",E299))))</f>
        <v>4.1230732125267515</v>
      </c>
      <c r="G299" s="77"/>
      <c r="H299" s="69"/>
      <c r="I299" s="77"/>
      <c r="J299" s="77"/>
      <c r="K299" s="77"/>
      <c r="L299" s="77"/>
      <c r="M299" s="77"/>
      <c r="N299" s="77"/>
      <c r="O299" s="77"/>
      <c r="P299" s="77"/>
      <c r="Q299" s="77"/>
      <c r="R299" s="77"/>
      <c r="S299" s="77"/>
      <c r="T299" s="77"/>
      <c r="U299" s="77"/>
      <c r="V299" s="77"/>
      <c r="W299" s="77"/>
      <c r="X299" s="77"/>
      <c r="Y299" s="77"/>
      <c r="Z299" s="77"/>
    </row>
    <row r="300" spans="1:26" ht="15.75" customHeight="1" x14ac:dyDescent="0.25">
      <c r="A300" s="85" t="s">
        <v>60</v>
      </c>
      <c r="B300" s="86" t="s">
        <v>61</v>
      </c>
      <c r="C300" s="77" t="s">
        <v>753</v>
      </c>
      <c r="D300" s="77" t="s">
        <v>333</v>
      </c>
      <c r="E300" s="87">
        <v>7.4628588714381883E-2</v>
      </c>
      <c r="F300" s="88">
        <f>IF(D300="CO2",E300,IF(D300="CH4",E300*'State 2005 Data'!$J$16,IF(D300="N2O",'State 2005 Data'!$J$17,IF(D300="Other",E300))))</f>
        <v>0.88926174496644295</v>
      </c>
      <c r="G300" s="77"/>
      <c r="H300" s="69"/>
      <c r="I300" s="77"/>
      <c r="J300" s="77"/>
      <c r="K300" s="77"/>
      <c r="L300" s="77"/>
      <c r="M300" s="77"/>
      <c r="N300" s="77"/>
      <c r="O300" s="77"/>
      <c r="P300" s="77"/>
      <c r="Q300" s="77"/>
      <c r="R300" s="77"/>
      <c r="S300" s="77"/>
      <c r="T300" s="77"/>
      <c r="U300" s="77"/>
      <c r="V300" s="77"/>
      <c r="W300" s="77"/>
      <c r="X300" s="77"/>
      <c r="Y300" s="77"/>
      <c r="Z300" s="77"/>
    </row>
    <row r="301" spans="1:26" ht="15.75" customHeight="1" x14ac:dyDescent="0.25">
      <c r="A301" s="85" t="s">
        <v>60</v>
      </c>
      <c r="B301" s="86" t="s">
        <v>61</v>
      </c>
      <c r="C301" s="77" t="s">
        <v>753</v>
      </c>
      <c r="D301" s="77" t="s">
        <v>1873</v>
      </c>
      <c r="E301" s="87">
        <v>3.739649195133214</v>
      </c>
      <c r="F301" s="88">
        <f>IF(D301="CO2",E301,IF(D301="CH4",E301*'State 2005 Data'!$J$16,IF(D301="N2O",'State 2005 Data'!$J$17,IF(D301="Other",E301))))</f>
        <v>3.739649195133214</v>
      </c>
      <c r="G301" s="77"/>
      <c r="H301" s="69"/>
      <c r="I301" s="77"/>
      <c r="J301" s="77"/>
      <c r="K301" s="77"/>
      <c r="L301" s="77"/>
      <c r="M301" s="77"/>
      <c r="N301" s="77"/>
      <c r="O301" s="77"/>
      <c r="P301" s="77"/>
      <c r="Q301" s="77"/>
      <c r="R301" s="77"/>
      <c r="S301" s="77"/>
      <c r="T301" s="77"/>
      <c r="U301" s="77"/>
      <c r="V301" s="77"/>
      <c r="W301" s="77"/>
      <c r="X301" s="77"/>
      <c r="Y301" s="77"/>
      <c r="Z301" s="77"/>
    </row>
    <row r="302" spans="1:26" ht="15.75" customHeight="1" x14ac:dyDescent="0.25">
      <c r="A302" s="85" t="s">
        <v>63</v>
      </c>
      <c r="B302" s="86" t="s">
        <v>64</v>
      </c>
      <c r="C302" s="77" t="s">
        <v>1028</v>
      </c>
      <c r="D302" s="77" t="s">
        <v>1369</v>
      </c>
      <c r="E302" s="87">
        <v>35.160137607274301</v>
      </c>
      <c r="F302" s="88">
        <f>IF(D302="CO2",E302,IF(D302="CH4",E302*'State 2005 Data'!$J$16,IF(D302="N2O",'State 2005 Data'!$J$17,IF(D302="Other",E302))))</f>
        <v>35.160137607274301</v>
      </c>
      <c r="G302" s="77"/>
      <c r="H302" s="69"/>
      <c r="I302" s="77"/>
      <c r="J302" s="77"/>
      <c r="K302" s="77"/>
      <c r="L302" s="77"/>
      <c r="M302" s="77"/>
      <c r="N302" s="77"/>
      <c r="O302" s="77"/>
      <c r="P302" s="77"/>
      <c r="Q302" s="77"/>
      <c r="R302" s="77"/>
      <c r="S302" s="77"/>
      <c r="T302" s="77"/>
      <c r="U302" s="77"/>
      <c r="V302" s="77"/>
      <c r="W302" s="77"/>
      <c r="X302" s="77"/>
      <c r="Y302" s="77"/>
      <c r="Z302" s="77"/>
    </row>
    <row r="303" spans="1:26" ht="15.75" customHeight="1" x14ac:dyDescent="0.25">
      <c r="A303" s="85" t="s">
        <v>63</v>
      </c>
      <c r="B303" s="86" t="s">
        <v>64</v>
      </c>
      <c r="C303" s="77" t="s">
        <v>1028</v>
      </c>
      <c r="D303" s="77" t="s">
        <v>331</v>
      </c>
      <c r="E303" s="87">
        <v>1.165609775E-2</v>
      </c>
      <c r="F303" s="88">
        <f>IF(D303="CO2",E303,IF(D303="CH4",E303*'State 2005 Data'!$J$16,IF(D303="N2O",'State 2005 Data'!$J$17,IF(D303="Other",E303))))</f>
        <v>1.3054829480000002E-2</v>
      </c>
      <c r="G303" s="77"/>
      <c r="H303" s="69"/>
      <c r="I303" s="77"/>
      <c r="J303" s="77"/>
      <c r="K303" s="77"/>
      <c r="L303" s="77"/>
      <c r="M303" s="77"/>
      <c r="N303" s="77"/>
      <c r="O303" s="77"/>
      <c r="P303" s="77"/>
      <c r="Q303" s="77"/>
      <c r="R303" s="77"/>
      <c r="S303" s="77"/>
      <c r="T303" s="77"/>
      <c r="U303" s="77"/>
      <c r="V303" s="77"/>
      <c r="W303" s="77"/>
      <c r="X303" s="77"/>
      <c r="Y303" s="77"/>
      <c r="Z303" s="77"/>
    </row>
    <row r="304" spans="1:26" ht="15.75" customHeight="1" x14ac:dyDescent="0.25">
      <c r="A304" s="85" t="s">
        <v>63</v>
      </c>
      <c r="B304" s="86" t="s">
        <v>64</v>
      </c>
      <c r="C304" s="77" t="s">
        <v>1028</v>
      </c>
      <c r="D304" s="77" t="s">
        <v>333</v>
      </c>
      <c r="E304" s="87">
        <v>0.16249772524</v>
      </c>
      <c r="F304" s="88">
        <f>IF(D304="CO2",E304,IF(D304="CH4",E304*'State 2005 Data'!$J$16,IF(D304="N2O",'State 2005 Data'!$J$17,IF(D304="Other",E304))))</f>
        <v>0.88926174496644295</v>
      </c>
      <c r="G304" s="77"/>
      <c r="H304" s="69"/>
      <c r="I304" s="77"/>
      <c r="J304" s="77"/>
      <c r="K304" s="77"/>
      <c r="L304" s="77"/>
      <c r="M304" s="77"/>
      <c r="N304" s="77"/>
      <c r="O304" s="77"/>
      <c r="P304" s="77"/>
      <c r="Q304" s="77"/>
      <c r="R304" s="77"/>
      <c r="S304" s="77"/>
      <c r="T304" s="77"/>
      <c r="U304" s="77"/>
      <c r="V304" s="77"/>
      <c r="W304" s="77"/>
      <c r="X304" s="77"/>
      <c r="Y304" s="77"/>
      <c r="Z304" s="77"/>
    </row>
    <row r="305" spans="1:26" ht="15.75" customHeight="1" x14ac:dyDescent="0.25">
      <c r="A305" s="85" t="s">
        <v>63</v>
      </c>
      <c r="B305" s="86" t="s">
        <v>64</v>
      </c>
      <c r="C305" s="77" t="s">
        <v>1028</v>
      </c>
      <c r="D305" s="89" t="s">
        <v>1873</v>
      </c>
      <c r="E305" s="87"/>
      <c r="F305" s="88">
        <f>IF(D305="CO2",E305,IF(D305="CH4",E305*'State 2005 Data'!$J$16,IF(D305="N2O",'State 2005 Data'!$J$17,IF(D305="Other",E305))))</f>
        <v>0</v>
      </c>
      <c r="G305" s="77"/>
      <c r="H305" s="69"/>
      <c r="I305" s="77"/>
      <c r="J305" s="77"/>
      <c r="K305" s="77"/>
      <c r="L305" s="77"/>
      <c r="M305" s="77"/>
      <c r="N305" s="77"/>
      <c r="O305" s="77"/>
      <c r="P305" s="77"/>
      <c r="Q305" s="77"/>
      <c r="R305" s="77"/>
      <c r="S305" s="77"/>
      <c r="T305" s="77"/>
      <c r="U305" s="77"/>
      <c r="V305" s="77"/>
      <c r="W305" s="77"/>
      <c r="X305" s="77"/>
      <c r="Y305" s="77"/>
      <c r="Z305" s="77"/>
    </row>
    <row r="306" spans="1:26" ht="15.75" customHeight="1" x14ac:dyDescent="0.25">
      <c r="A306" s="85" t="s">
        <v>63</v>
      </c>
      <c r="B306" s="86" t="s">
        <v>64</v>
      </c>
      <c r="C306" s="77" t="s">
        <v>1358</v>
      </c>
      <c r="D306" s="77" t="s">
        <v>1369</v>
      </c>
      <c r="E306" s="87">
        <v>15.04544085290402</v>
      </c>
      <c r="F306" s="88">
        <f>IF(D306="CO2",E306,IF(D306="CH4",E306*'State 2005 Data'!$J$16,IF(D306="N2O",'State 2005 Data'!$J$17,IF(D306="Other",E306))))</f>
        <v>15.04544085290402</v>
      </c>
      <c r="G306" s="77"/>
      <c r="H306" s="69"/>
      <c r="I306" s="77"/>
      <c r="J306" s="77"/>
      <c r="K306" s="77"/>
      <c r="L306" s="77"/>
      <c r="M306" s="77"/>
      <c r="N306" s="77"/>
      <c r="O306" s="77"/>
      <c r="P306" s="77"/>
      <c r="Q306" s="77"/>
      <c r="R306" s="77"/>
      <c r="S306" s="77"/>
      <c r="T306" s="77"/>
      <c r="U306" s="77"/>
      <c r="V306" s="77"/>
      <c r="W306" s="77"/>
      <c r="X306" s="77"/>
      <c r="Y306" s="77"/>
      <c r="Z306" s="77"/>
    </row>
    <row r="307" spans="1:26" ht="15.75" customHeight="1" x14ac:dyDescent="0.25">
      <c r="A307" s="85" t="s">
        <v>63</v>
      </c>
      <c r="B307" s="86" t="s">
        <v>64</v>
      </c>
      <c r="C307" s="77" t="s">
        <v>1358</v>
      </c>
      <c r="D307" s="77" t="s">
        <v>331</v>
      </c>
      <c r="E307" s="87">
        <v>0.12688159099999999</v>
      </c>
      <c r="F307" s="88">
        <f>IF(D307="CO2",E307,IF(D307="CH4",E307*'State 2005 Data'!$J$16,IF(D307="N2O",'State 2005 Data'!$J$17,IF(D307="Other",E307))))</f>
        <v>0.14210738192</v>
      </c>
      <c r="G307" s="77"/>
      <c r="H307" s="69"/>
      <c r="I307" s="77"/>
      <c r="J307" s="77"/>
      <c r="K307" s="77"/>
      <c r="L307" s="77"/>
      <c r="M307" s="77"/>
      <c r="N307" s="77"/>
      <c r="O307" s="77"/>
      <c r="P307" s="77"/>
      <c r="Q307" s="77"/>
      <c r="R307" s="77"/>
      <c r="S307" s="77"/>
      <c r="T307" s="77"/>
      <c r="U307" s="77"/>
      <c r="V307" s="77"/>
      <c r="W307" s="77"/>
      <c r="X307" s="77"/>
      <c r="Y307" s="77"/>
      <c r="Z307" s="77"/>
    </row>
    <row r="308" spans="1:26" ht="15.75" customHeight="1" x14ac:dyDescent="0.25">
      <c r="A308" s="85" t="s">
        <v>63</v>
      </c>
      <c r="B308" s="86" t="s">
        <v>64</v>
      </c>
      <c r="C308" s="77" t="s">
        <v>1358</v>
      </c>
      <c r="D308" s="77" t="s">
        <v>333</v>
      </c>
      <c r="E308" s="87">
        <v>2.8302097039999991E-2</v>
      </c>
      <c r="F308" s="88">
        <f>IF(D308="CO2",E308,IF(D308="CH4",E308*'State 2005 Data'!$J$16,IF(D308="N2O",'State 2005 Data'!$J$17,IF(D308="Other",E308))))</f>
        <v>0.88926174496644295</v>
      </c>
      <c r="G308" s="77"/>
      <c r="H308" s="69"/>
      <c r="I308" s="77"/>
      <c r="J308" s="77"/>
      <c r="K308" s="77"/>
      <c r="L308" s="77"/>
      <c r="M308" s="77"/>
      <c r="N308" s="77"/>
      <c r="O308" s="77"/>
      <c r="P308" s="77"/>
      <c r="Q308" s="77"/>
      <c r="R308" s="77"/>
      <c r="S308" s="77"/>
      <c r="T308" s="77"/>
      <c r="U308" s="77"/>
      <c r="V308" s="77"/>
      <c r="W308" s="77"/>
      <c r="X308" s="77"/>
      <c r="Y308" s="77"/>
      <c r="Z308" s="77"/>
    </row>
    <row r="309" spans="1:26" ht="15.75" customHeight="1" x14ac:dyDescent="0.25">
      <c r="A309" s="85" t="s">
        <v>63</v>
      </c>
      <c r="B309" s="86" t="s">
        <v>64</v>
      </c>
      <c r="C309" s="77" t="s">
        <v>1358</v>
      </c>
      <c r="D309" s="89" t="s">
        <v>1873</v>
      </c>
      <c r="E309" s="87"/>
      <c r="F309" s="88">
        <f>IF(D309="CO2",E309,IF(D309="CH4",E309*'State 2005 Data'!$J$16,IF(D309="N2O",'State 2005 Data'!$J$17,IF(D309="Other",E309))))</f>
        <v>0</v>
      </c>
      <c r="G309" s="77"/>
      <c r="H309" s="69"/>
      <c r="I309" s="77"/>
      <c r="J309" s="77"/>
      <c r="K309" s="77"/>
      <c r="L309" s="77"/>
      <c r="M309" s="77"/>
      <c r="N309" s="77"/>
      <c r="O309" s="77"/>
      <c r="P309" s="77"/>
      <c r="Q309" s="77"/>
      <c r="R309" s="77"/>
      <c r="S309" s="77"/>
      <c r="T309" s="77"/>
      <c r="U309" s="77"/>
      <c r="V309" s="77"/>
      <c r="W309" s="77"/>
      <c r="X309" s="77"/>
      <c r="Y309" s="77"/>
      <c r="Z309" s="77"/>
    </row>
    <row r="310" spans="1:26" ht="15.75" customHeight="1" x14ac:dyDescent="0.25">
      <c r="A310" s="85" t="s">
        <v>63</v>
      </c>
      <c r="B310" s="86" t="s">
        <v>64</v>
      </c>
      <c r="C310" s="77" t="s">
        <v>304</v>
      </c>
      <c r="D310" s="77" t="s">
        <v>1369</v>
      </c>
      <c r="E310" s="87">
        <v>36.514380807319171</v>
      </c>
      <c r="F310" s="88">
        <f>IF(D310="CO2",E310,IF(D310="CH4",E310*'State 2005 Data'!$J$16,IF(D310="N2O",'State 2005 Data'!$J$17,IF(D310="Other",E310))))</f>
        <v>36.514380807319171</v>
      </c>
      <c r="G310" s="77"/>
      <c r="H310" s="69"/>
      <c r="I310" s="77"/>
      <c r="J310" s="77"/>
      <c r="K310" s="77"/>
      <c r="L310" s="77"/>
      <c r="M310" s="77"/>
      <c r="N310" s="77"/>
      <c r="O310" s="77"/>
      <c r="P310" s="77"/>
      <c r="Q310" s="77"/>
      <c r="R310" s="77"/>
      <c r="S310" s="77"/>
      <c r="T310" s="77"/>
      <c r="U310" s="77"/>
      <c r="V310" s="77"/>
      <c r="W310" s="77"/>
      <c r="X310" s="77"/>
      <c r="Y310" s="77"/>
      <c r="Z310" s="77"/>
    </row>
    <row r="311" spans="1:26" ht="15.75" customHeight="1" x14ac:dyDescent="0.25">
      <c r="A311" s="85" t="s">
        <v>63</v>
      </c>
      <c r="B311" s="86" t="s">
        <v>64</v>
      </c>
      <c r="C311" s="77" t="s">
        <v>304</v>
      </c>
      <c r="D311" s="77" t="s">
        <v>331</v>
      </c>
      <c r="E311" s="87">
        <v>8.2130164830722538E-2</v>
      </c>
      <c r="F311" s="88">
        <f>IF(D311="CO2",E311,IF(D311="CH4",E311*'State 2005 Data'!$J$16,IF(D311="N2O",'State 2005 Data'!$J$17,IF(D311="Other",E311))))</f>
        <v>9.1985784610409252E-2</v>
      </c>
      <c r="G311" s="77"/>
      <c r="H311" s="69"/>
      <c r="I311" s="77"/>
      <c r="J311" s="77"/>
      <c r="K311" s="77"/>
      <c r="L311" s="77"/>
      <c r="M311" s="77"/>
      <c r="N311" s="77"/>
      <c r="O311" s="77"/>
      <c r="P311" s="77"/>
      <c r="Q311" s="77"/>
      <c r="R311" s="77"/>
      <c r="S311" s="77"/>
      <c r="T311" s="77"/>
      <c r="U311" s="77"/>
      <c r="V311" s="77"/>
      <c r="W311" s="77"/>
      <c r="X311" s="77"/>
      <c r="Y311" s="77"/>
      <c r="Z311" s="77"/>
    </row>
    <row r="312" spans="1:26" ht="15.75" customHeight="1" x14ac:dyDescent="0.25">
      <c r="A312" s="85" t="s">
        <v>63</v>
      </c>
      <c r="B312" s="86" t="s">
        <v>64</v>
      </c>
      <c r="C312" s="77" t="s">
        <v>304</v>
      </c>
      <c r="D312" s="77" t="s">
        <v>333</v>
      </c>
      <c r="E312" s="87">
        <v>1.066754909309976</v>
      </c>
      <c r="F312" s="88">
        <f>IF(D312="CO2",E312,IF(D312="CH4",E312*'State 2005 Data'!$J$16,IF(D312="N2O",'State 2005 Data'!$J$17,IF(D312="Other",E312))))</f>
        <v>0.88926174496644295</v>
      </c>
      <c r="G312" s="77"/>
      <c r="H312" s="69"/>
      <c r="I312" s="77"/>
      <c r="J312" s="77"/>
      <c r="K312" s="77"/>
      <c r="L312" s="77"/>
      <c r="M312" s="77"/>
      <c r="N312" s="77"/>
      <c r="O312" s="77"/>
      <c r="P312" s="77"/>
      <c r="Q312" s="77"/>
      <c r="R312" s="77"/>
      <c r="S312" s="77"/>
      <c r="T312" s="77"/>
      <c r="U312" s="77"/>
      <c r="V312" s="77"/>
      <c r="W312" s="77"/>
      <c r="X312" s="77"/>
      <c r="Y312" s="77"/>
      <c r="Z312" s="77"/>
    </row>
    <row r="313" spans="1:26" ht="15.75" customHeight="1" x14ac:dyDescent="0.25">
      <c r="A313" s="85" t="s">
        <v>63</v>
      </c>
      <c r="B313" s="86" t="s">
        <v>64</v>
      </c>
      <c r="C313" s="77" t="s">
        <v>304</v>
      </c>
      <c r="D313" s="89" t="s">
        <v>1873</v>
      </c>
      <c r="E313" s="87"/>
      <c r="F313" s="88">
        <f>IF(D313="CO2",E313,IF(D313="CH4",E313*'State 2005 Data'!$J$16,IF(D313="N2O",'State 2005 Data'!$J$17,IF(D313="Other",E313))))</f>
        <v>0</v>
      </c>
      <c r="G313" s="77"/>
      <c r="H313" s="69"/>
      <c r="I313" s="77"/>
      <c r="J313" s="77"/>
      <c r="K313" s="77"/>
      <c r="L313" s="77"/>
      <c r="M313" s="77"/>
      <c r="N313" s="77"/>
      <c r="O313" s="77"/>
      <c r="P313" s="77"/>
      <c r="Q313" s="77"/>
      <c r="R313" s="77"/>
      <c r="S313" s="77"/>
      <c r="T313" s="77"/>
      <c r="U313" s="77"/>
      <c r="V313" s="77"/>
      <c r="W313" s="77"/>
      <c r="X313" s="77"/>
      <c r="Y313" s="77"/>
      <c r="Z313" s="77"/>
    </row>
    <row r="314" spans="1:26" ht="15.75" customHeight="1" x14ac:dyDescent="0.25">
      <c r="A314" s="85" t="s">
        <v>63</v>
      </c>
      <c r="B314" s="86" t="s">
        <v>64</v>
      </c>
      <c r="C314" s="77" t="s">
        <v>753</v>
      </c>
      <c r="D314" s="77" t="s">
        <v>1369</v>
      </c>
      <c r="E314" s="88">
        <v>15.028759977351619</v>
      </c>
      <c r="F314" s="88">
        <f>IF(D314="CO2",E314,IF(D314="CH4",E314*'State 2005 Data'!$J$16,IF(D314="N2O",'State 2005 Data'!$J$17,IF(D314="Other",E314))))</f>
        <v>15.028759977351619</v>
      </c>
      <c r="G314" s="77"/>
      <c r="H314" s="69"/>
      <c r="I314" s="77"/>
      <c r="J314" s="77"/>
      <c r="K314" s="77"/>
      <c r="L314" s="77"/>
      <c r="M314" s="77"/>
      <c r="N314" s="77"/>
      <c r="O314" s="77"/>
      <c r="P314" s="77"/>
      <c r="Q314" s="77"/>
      <c r="R314" s="77"/>
      <c r="S314" s="77"/>
      <c r="T314" s="77"/>
      <c r="U314" s="77"/>
      <c r="V314" s="77"/>
      <c r="W314" s="77"/>
      <c r="X314" s="77"/>
      <c r="Y314" s="77"/>
      <c r="Z314" s="77"/>
    </row>
    <row r="315" spans="1:26" ht="15.75" customHeight="1" x14ac:dyDescent="0.25">
      <c r="A315" s="85" t="s">
        <v>63</v>
      </c>
      <c r="B315" s="86" t="s">
        <v>64</v>
      </c>
      <c r="C315" s="77" t="s">
        <v>753</v>
      </c>
      <c r="D315" s="77" t="s">
        <v>331</v>
      </c>
      <c r="E315" s="87">
        <v>1.7935344935747459</v>
      </c>
      <c r="F315" s="88">
        <f>IF(D315="CO2",E315,IF(D315="CH4",E315*'State 2005 Data'!$J$16,IF(D315="N2O",'State 2005 Data'!$J$17,IF(D315="Other",E315))))</f>
        <v>2.0087586328037155</v>
      </c>
      <c r="G315" s="77"/>
      <c r="H315" s="69"/>
      <c r="I315" s="77"/>
      <c r="J315" s="77"/>
      <c r="K315" s="77"/>
      <c r="L315" s="77"/>
      <c r="M315" s="77"/>
      <c r="N315" s="77"/>
      <c r="O315" s="77"/>
      <c r="P315" s="77"/>
      <c r="Q315" s="77"/>
      <c r="R315" s="77"/>
      <c r="S315" s="77"/>
      <c r="T315" s="77"/>
      <c r="U315" s="77"/>
      <c r="V315" s="77"/>
      <c r="W315" s="77"/>
      <c r="X315" s="77"/>
      <c r="Y315" s="77"/>
      <c r="Z315" s="77"/>
    </row>
    <row r="316" spans="1:26" ht="15.75" customHeight="1" x14ac:dyDescent="0.25">
      <c r="A316" s="85" t="s">
        <v>63</v>
      </c>
      <c r="B316" s="86" t="s">
        <v>64</v>
      </c>
      <c r="C316" s="77" t="s">
        <v>753</v>
      </c>
      <c r="D316" s="77" t="s">
        <v>333</v>
      </c>
      <c r="E316" s="87">
        <v>6.4795824067013799E-2</v>
      </c>
      <c r="F316" s="88">
        <f>IF(D316="CO2",E316,IF(D316="CH4",E316*'State 2005 Data'!$J$16,IF(D316="N2O",'State 2005 Data'!$J$17,IF(D316="Other",E316))))</f>
        <v>0.88926174496644295</v>
      </c>
      <c r="G316" s="77"/>
      <c r="H316" s="69"/>
      <c r="I316" s="77"/>
      <c r="J316" s="77"/>
      <c r="K316" s="77"/>
      <c r="L316" s="77"/>
      <c r="M316" s="77"/>
      <c r="N316" s="77"/>
      <c r="O316" s="77"/>
      <c r="P316" s="77"/>
      <c r="Q316" s="77"/>
      <c r="R316" s="77"/>
      <c r="S316" s="77"/>
      <c r="T316" s="77"/>
      <c r="U316" s="77"/>
      <c r="V316" s="77"/>
      <c r="W316" s="77"/>
      <c r="X316" s="77"/>
      <c r="Y316" s="77"/>
      <c r="Z316" s="77"/>
    </row>
    <row r="317" spans="1:26" ht="15.75" customHeight="1" x14ac:dyDescent="0.25">
      <c r="A317" s="85" t="s">
        <v>63</v>
      </c>
      <c r="B317" s="86" t="s">
        <v>64</v>
      </c>
      <c r="C317" s="77" t="s">
        <v>753</v>
      </c>
      <c r="D317" s="77" t="s">
        <v>1873</v>
      </c>
      <c r="E317" s="87">
        <v>1.9438149569357059</v>
      </c>
      <c r="F317" s="88">
        <f>IF(D317="CO2",E317,IF(D317="CH4",E317*'State 2005 Data'!$J$16,IF(D317="N2O",'State 2005 Data'!$J$17,IF(D317="Other",E317))))</f>
        <v>1.9438149569357059</v>
      </c>
      <c r="G317" s="77"/>
      <c r="H317" s="69"/>
      <c r="I317" s="77"/>
      <c r="J317" s="77"/>
      <c r="K317" s="77"/>
      <c r="L317" s="77"/>
      <c r="M317" s="77"/>
      <c r="N317" s="77"/>
      <c r="O317" s="77"/>
      <c r="P317" s="77"/>
      <c r="Q317" s="77"/>
      <c r="R317" s="77"/>
      <c r="S317" s="77"/>
      <c r="T317" s="77"/>
      <c r="U317" s="77"/>
      <c r="V317" s="77"/>
      <c r="W317" s="77"/>
      <c r="X317" s="77"/>
      <c r="Y317" s="77"/>
      <c r="Z317" s="77"/>
    </row>
    <row r="318" spans="1:26" ht="15.75" customHeight="1" x14ac:dyDescent="0.25">
      <c r="A318" s="85" t="s">
        <v>77</v>
      </c>
      <c r="B318" s="86" t="s">
        <v>78</v>
      </c>
      <c r="C318" s="77" t="s">
        <v>1028</v>
      </c>
      <c r="D318" s="77" t="s">
        <v>1369</v>
      </c>
      <c r="E318" s="87">
        <v>26.121217160085251</v>
      </c>
      <c r="F318" s="88">
        <f>IF(D318="CO2",E318,IF(D318="CH4",E318*'State 2005 Data'!$J$16,IF(D318="N2O",'State 2005 Data'!$J$17,IF(D318="Other",E318))))</f>
        <v>26.121217160085251</v>
      </c>
      <c r="G318" s="77"/>
      <c r="H318" s="69"/>
      <c r="I318" s="77"/>
      <c r="J318" s="77"/>
      <c r="K318" s="77"/>
      <c r="L318" s="77"/>
      <c r="M318" s="77"/>
      <c r="N318" s="77"/>
      <c r="O318" s="77"/>
      <c r="P318" s="77"/>
      <c r="Q318" s="77"/>
      <c r="R318" s="77"/>
      <c r="S318" s="77"/>
      <c r="T318" s="77"/>
      <c r="U318" s="77"/>
      <c r="V318" s="77"/>
      <c r="W318" s="77"/>
      <c r="X318" s="77"/>
      <c r="Y318" s="77"/>
      <c r="Z318" s="77"/>
    </row>
    <row r="319" spans="1:26" ht="15.75" customHeight="1" x14ac:dyDescent="0.25">
      <c r="A319" s="85" t="s">
        <v>77</v>
      </c>
      <c r="B319" s="86" t="s">
        <v>78</v>
      </c>
      <c r="C319" s="77" t="s">
        <v>1028</v>
      </c>
      <c r="D319" s="77" t="s">
        <v>331</v>
      </c>
      <c r="E319" s="87">
        <v>8.4860812500000011E-3</v>
      </c>
      <c r="F319" s="88">
        <f>IF(D319="CO2",E319,IF(D319="CH4",E319*'State 2005 Data'!$J$16,IF(D319="N2O",'State 2005 Data'!$J$17,IF(D319="Other",E319))))</f>
        <v>9.5044110000000025E-3</v>
      </c>
      <c r="G319" s="77"/>
      <c r="H319" s="69"/>
      <c r="I319" s="77"/>
      <c r="J319" s="77"/>
      <c r="K319" s="77"/>
      <c r="L319" s="77"/>
      <c r="M319" s="77"/>
      <c r="N319" s="77"/>
      <c r="O319" s="77"/>
      <c r="P319" s="77"/>
      <c r="Q319" s="77"/>
      <c r="R319" s="77"/>
      <c r="S319" s="77"/>
      <c r="T319" s="77"/>
      <c r="U319" s="77"/>
      <c r="V319" s="77"/>
      <c r="W319" s="77"/>
      <c r="X319" s="77"/>
      <c r="Y319" s="77"/>
      <c r="Z319" s="77"/>
    </row>
    <row r="320" spans="1:26" ht="15.75" customHeight="1" x14ac:dyDescent="0.25">
      <c r="A320" s="85" t="s">
        <v>77</v>
      </c>
      <c r="B320" s="86" t="s">
        <v>78</v>
      </c>
      <c r="C320" s="77" t="s">
        <v>1028</v>
      </c>
      <c r="D320" s="77" t="s">
        <v>333</v>
      </c>
      <c r="E320" s="87">
        <v>9.0507558719999992E-2</v>
      </c>
      <c r="F320" s="88">
        <f>IF(D320="CO2",E320,IF(D320="CH4",E320*'State 2005 Data'!$J$16,IF(D320="N2O",'State 2005 Data'!$J$17,IF(D320="Other",E320))))</f>
        <v>0.88926174496644295</v>
      </c>
      <c r="G320" s="77"/>
      <c r="H320" s="69"/>
      <c r="I320" s="77"/>
      <c r="J320" s="77"/>
      <c r="K320" s="77"/>
      <c r="L320" s="77"/>
      <c r="M320" s="77"/>
      <c r="N320" s="77"/>
      <c r="O320" s="77"/>
      <c r="P320" s="77"/>
      <c r="Q320" s="77"/>
      <c r="R320" s="77"/>
      <c r="S320" s="77"/>
      <c r="T320" s="77"/>
      <c r="U320" s="77"/>
      <c r="V320" s="77"/>
      <c r="W320" s="77"/>
      <c r="X320" s="77"/>
      <c r="Y320" s="77"/>
      <c r="Z320" s="77"/>
    </row>
    <row r="321" spans="1:26" ht="15.75" customHeight="1" x14ac:dyDescent="0.25">
      <c r="A321" s="85" t="s">
        <v>77</v>
      </c>
      <c r="B321" s="86" t="s">
        <v>78</v>
      </c>
      <c r="C321" s="77" t="s">
        <v>1028</v>
      </c>
      <c r="D321" s="89" t="s">
        <v>1873</v>
      </c>
      <c r="E321" s="87"/>
      <c r="F321" s="88">
        <f>IF(D321="CO2",E321,IF(D321="CH4",E321*'State 2005 Data'!$J$16,IF(D321="N2O",'State 2005 Data'!$J$17,IF(D321="Other",E321))))</f>
        <v>0</v>
      </c>
      <c r="G321" s="77"/>
      <c r="H321" s="69"/>
      <c r="I321" s="77"/>
      <c r="J321" s="77"/>
      <c r="K321" s="77"/>
      <c r="L321" s="77"/>
      <c r="M321" s="77"/>
      <c r="N321" s="77"/>
      <c r="O321" s="77"/>
      <c r="P321" s="77"/>
      <c r="Q321" s="77"/>
      <c r="R321" s="77"/>
      <c r="S321" s="77"/>
      <c r="T321" s="77"/>
      <c r="U321" s="77"/>
      <c r="V321" s="77"/>
      <c r="W321" s="77"/>
      <c r="X321" s="77"/>
      <c r="Y321" s="77"/>
      <c r="Z321" s="77"/>
    </row>
    <row r="322" spans="1:26" ht="15.75" customHeight="1" x14ac:dyDescent="0.25">
      <c r="A322" s="85" t="s">
        <v>77</v>
      </c>
      <c r="B322" s="86" t="s">
        <v>78</v>
      </c>
      <c r="C322" s="77" t="s">
        <v>1358</v>
      </c>
      <c r="D322" s="77" t="s">
        <v>1369</v>
      </c>
      <c r="E322" s="87">
        <v>3.9809726960932159</v>
      </c>
      <c r="F322" s="88">
        <f>IF(D322="CO2",E322,IF(D322="CH4",E322*'State 2005 Data'!$J$16,IF(D322="N2O",'State 2005 Data'!$J$17,IF(D322="Other",E322))))</f>
        <v>3.9809726960932159</v>
      </c>
      <c r="G322" s="77"/>
      <c r="H322" s="69"/>
      <c r="I322" s="77"/>
      <c r="J322" s="77"/>
      <c r="K322" s="77"/>
      <c r="L322" s="77"/>
      <c r="M322" s="77"/>
      <c r="N322" s="77"/>
      <c r="O322" s="77"/>
      <c r="P322" s="77"/>
      <c r="Q322" s="77"/>
      <c r="R322" s="77"/>
      <c r="S322" s="77"/>
      <c r="T322" s="77"/>
      <c r="U322" s="77"/>
      <c r="V322" s="77"/>
      <c r="W322" s="77"/>
      <c r="X322" s="77"/>
      <c r="Y322" s="77"/>
      <c r="Z322" s="77"/>
    </row>
    <row r="323" spans="1:26" ht="15.75" customHeight="1" x14ac:dyDescent="0.25">
      <c r="A323" s="85" t="s">
        <v>77</v>
      </c>
      <c r="B323" s="86" t="s">
        <v>78</v>
      </c>
      <c r="C323" s="77" t="s">
        <v>1358</v>
      </c>
      <c r="D323" s="77" t="s">
        <v>331</v>
      </c>
      <c r="E323" s="87">
        <v>2.57100865E-2</v>
      </c>
      <c r="F323" s="88">
        <f>IF(D323="CO2",E323,IF(D323="CH4",E323*'State 2005 Data'!$J$16,IF(D323="N2O",'State 2005 Data'!$J$17,IF(D323="Other",E323))))</f>
        <v>2.8795296880000001E-2</v>
      </c>
      <c r="G323" s="77"/>
      <c r="H323" s="69"/>
      <c r="I323" s="77"/>
      <c r="J323" s="77"/>
      <c r="K323" s="77"/>
      <c r="L323" s="77"/>
      <c r="M323" s="77"/>
      <c r="N323" s="77"/>
      <c r="O323" s="77"/>
      <c r="P323" s="77"/>
      <c r="Q323" s="77"/>
      <c r="R323" s="77"/>
      <c r="S323" s="77"/>
      <c r="T323" s="77"/>
      <c r="U323" s="77"/>
      <c r="V323" s="77"/>
      <c r="W323" s="77"/>
      <c r="X323" s="77"/>
      <c r="Y323" s="77"/>
      <c r="Z323" s="77"/>
    </row>
    <row r="324" spans="1:26" ht="15.75" customHeight="1" x14ac:dyDescent="0.25">
      <c r="A324" s="85" t="s">
        <v>77</v>
      </c>
      <c r="B324" s="86" t="s">
        <v>78</v>
      </c>
      <c r="C324" s="77" t="s">
        <v>1358</v>
      </c>
      <c r="D324" s="77" t="s">
        <v>333</v>
      </c>
      <c r="E324" s="87">
        <v>5.6117929599999988E-3</v>
      </c>
      <c r="F324" s="88">
        <f>IF(D324="CO2",E324,IF(D324="CH4",E324*'State 2005 Data'!$J$16,IF(D324="N2O",'State 2005 Data'!$J$17,IF(D324="Other",E324))))</f>
        <v>0.88926174496644295</v>
      </c>
      <c r="G324" s="77"/>
      <c r="H324" s="69"/>
      <c r="I324" s="77"/>
      <c r="J324" s="77"/>
      <c r="K324" s="77"/>
      <c r="L324" s="77"/>
      <c r="M324" s="77"/>
      <c r="N324" s="77"/>
      <c r="O324" s="77"/>
      <c r="P324" s="77"/>
      <c r="Q324" s="77"/>
      <c r="R324" s="77"/>
      <c r="S324" s="77"/>
      <c r="T324" s="77"/>
      <c r="U324" s="77"/>
      <c r="V324" s="77"/>
      <c r="W324" s="77"/>
      <c r="X324" s="77"/>
      <c r="Y324" s="77"/>
      <c r="Z324" s="77"/>
    </row>
    <row r="325" spans="1:26" ht="15.75" customHeight="1" x14ac:dyDescent="0.25">
      <c r="A325" s="85" t="s">
        <v>77</v>
      </c>
      <c r="B325" s="86" t="s">
        <v>78</v>
      </c>
      <c r="C325" s="77" t="s">
        <v>1358</v>
      </c>
      <c r="D325" s="89" t="s">
        <v>1873</v>
      </c>
      <c r="E325" s="87"/>
      <c r="F325" s="88">
        <f>IF(D325="CO2",E325,IF(D325="CH4",E325*'State 2005 Data'!$J$16,IF(D325="N2O",'State 2005 Data'!$J$17,IF(D325="Other",E325))))</f>
        <v>0</v>
      </c>
      <c r="G325" s="77"/>
      <c r="H325" s="69"/>
      <c r="I325" s="77"/>
      <c r="J325" s="77"/>
      <c r="K325" s="77"/>
      <c r="L325" s="77"/>
      <c r="M325" s="77"/>
      <c r="N325" s="77"/>
      <c r="O325" s="77"/>
      <c r="P325" s="77"/>
      <c r="Q325" s="77"/>
      <c r="R325" s="77"/>
      <c r="S325" s="77"/>
      <c r="T325" s="77"/>
      <c r="U325" s="77"/>
      <c r="V325" s="77"/>
      <c r="W325" s="77"/>
      <c r="X325" s="77"/>
      <c r="Y325" s="77"/>
      <c r="Z325" s="77"/>
    </row>
    <row r="326" spans="1:26" ht="15.75" customHeight="1" x14ac:dyDescent="0.25">
      <c r="A326" s="85" t="s">
        <v>77</v>
      </c>
      <c r="B326" s="86" t="s">
        <v>78</v>
      </c>
      <c r="C326" s="77" t="s">
        <v>304</v>
      </c>
      <c r="D326" s="77" t="s">
        <v>1369</v>
      </c>
      <c r="E326" s="87">
        <v>16.784247192510229</v>
      </c>
      <c r="F326" s="88">
        <f>IF(D326="CO2",E326,IF(D326="CH4",E326*'State 2005 Data'!$J$16,IF(D326="N2O",'State 2005 Data'!$J$17,IF(D326="Other",E326))))</f>
        <v>16.784247192510229</v>
      </c>
      <c r="G326" s="77"/>
      <c r="H326" s="69"/>
      <c r="I326" s="77"/>
      <c r="J326" s="77"/>
      <c r="K326" s="77"/>
      <c r="L326" s="77"/>
      <c r="M326" s="77"/>
      <c r="N326" s="77"/>
      <c r="O326" s="77"/>
      <c r="P326" s="77"/>
      <c r="Q326" s="77"/>
      <c r="R326" s="77"/>
      <c r="S326" s="77"/>
      <c r="T326" s="77"/>
      <c r="U326" s="77"/>
      <c r="V326" s="77"/>
      <c r="W326" s="77"/>
      <c r="X326" s="77"/>
      <c r="Y326" s="77"/>
      <c r="Z326" s="77"/>
    </row>
    <row r="327" spans="1:26" ht="15.75" customHeight="1" x14ac:dyDescent="0.25">
      <c r="A327" s="85" t="s">
        <v>77</v>
      </c>
      <c r="B327" s="86" t="s">
        <v>78</v>
      </c>
      <c r="C327" s="77" t="s">
        <v>304</v>
      </c>
      <c r="D327" s="77" t="s">
        <v>331</v>
      </c>
      <c r="E327" s="87">
        <v>8.2130164830722538E-2</v>
      </c>
      <c r="F327" s="88">
        <f>IF(D327="CO2",E327,IF(D327="CH4",E327*'State 2005 Data'!$J$16,IF(D327="N2O",'State 2005 Data'!$J$17,IF(D327="Other",E327))))</f>
        <v>9.1985784610409252E-2</v>
      </c>
      <c r="G327" s="77"/>
      <c r="H327" s="69"/>
      <c r="I327" s="77"/>
      <c r="J327" s="77"/>
      <c r="K327" s="77"/>
      <c r="L327" s="77"/>
      <c r="M327" s="77"/>
      <c r="N327" s="77"/>
      <c r="O327" s="77"/>
      <c r="P327" s="77"/>
      <c r="Q327" s="77"/>
      <c r="R327" s="77"/>
      <c r="S327" s="77"/>
      <c r="T327" s="77"/>
      <c r="U327" s="77"/>
      <c r="V327" s="77"/>
      <c r="W327" s="77"/>
      <c r="X327" s="77"/>
      <c r="Y327" s="77"/>
      <c r="Z327" s="77"/>
    </row>
    <row r="328" spans="1:26" ht="15.75" customHeight="1" x14ac:dyDescent="0.25">
      <c r="A328" s="85" t="s">
        <v>77</v>
      </c>
      <c r="B328" s="86" t="s">
        <v>78</v>
      </c>
      <c r="C328" s="77" t="s">
        <v>304</v>
      </c>
      <c r="D328" s="77" t="s">
        <v>333</v>
      </c>
      <c r="E328" s="87">
        <v>1.066754909309976</v>
      </c>
      <c r="F328" s="88">
        <f>IF(D328="CO2",E328,IF(D328="CH4",E328*'State 2005 Data'!$J$16,IF(D328="N2O",'State 2005 Data'!$J$17,IF(D328="Other",E328))))</f>
        <v>0.88926174496644295</v>
      </c>
      <c r="G328" s="77"/>
      <c r="H328" s="69"/>
      <c r="I328" s="77"/>
      <c r="J328" s="77"/>
      <c r="K328" s="77"/>
      <c r="L328" s="77"/>
      <c r="M328" s="77"/>
      <c r="N328" s="77"/>
      <c r="O328" s="77"/>
      <c r="P328" s="77"/>
      <c r="Q328" s="77"/>
      <c r="R328" s="77"/>
      <c r="S328" s="77"/>
      <c r="T328" s="77"/>
      <c r="U328" s="77"/>
      <c r="V328" s="77"/>
      <c r="W328" s="77"/>
      <c r="X328" s="77"/>
      <c r="Y328" s="77"/>
      <c r="Z328" s="77"/>
    </row>
    <row r="329" spans="1:26" ht="15.75" customHeight="1" x14ac:dyDescent="0.25">
      <c r="A329" s="85" t="s">
        <v>77</v>
      </c>
      <c r="B329" s="86" t="s">
        <v>78</v>
      </c>
      <c r="C329" s="77" t="s">
        <v>304</v>
      </c>
      <c r="D329" s="89" t="s">
        <v>1873</v>
      </c>
      <c r="E329" s="87"/>
      <c r="F329" s="88">
        <f>IF(D329="CO2",E329,IF(D329="CH4",E329*'State 2005 Data'!$J$16,IF(D329="N2O",'State 2005 Data'!$J$17,IF(D329="Other",E329))))</f>
        <v>0</v>
      </c>
      <c r="G329" s="77"/>
      <c r="H329" s="69"/>
      <c r="I329" s="77"/>
      <c r="J329" s="77"/>
      <c r="K329" s="77"/>
      <c r="L329" s="77"/>
      <c r="M329" s="77"/>
      <c r="N329" s="77"/>
      <c r="O329" s="77"/>
      <c r="P329" s="77"/>
      <c r="Q329" s="77"/>
      <c r="R329" s="77"/>
      <c r="S329" s="77"/>
      <c r="T329" s="77"/>
      <c r="U329" s="77"/>
      <c r="V329" s="77"/>
      <c r="W329" s="77"/>
      <c r="X329" s="77"/>
      <c r="Y329" s="77"/>
      <c r="Z329" s="77"/>
    </row>
    <row r="330" spans="1:26" ht="15.75" customHeight="1" x14ac:dyDescent="0.25">
      <c r="A330" s="85" t="s">
        <v>77</v>
      </c>
      <c r="B330" s="86" t="s">
        <v>78</v>
      </c>
      <c r="C330" s="77" t="s">
        <v>753</v>
      </c>
      <c r="D330" s="77" t="s">
        <v>1369</v>
      </c>
      <c r="E330" s="88">
        <v>3.5286096234909952</v>
      </c>
      <c r="F330" s="88">
        <f>IF(D330="CO2",E330,IF(D330="CH4",E330*'State 2005 Data'!$J$16,IF(D330="N2O",'State 2005 Data'!$J$17,IF(D330="Other",E330))))</f>
        <v>3.5286096234909952</v>
      </c>
      <c r="G330" s="77"/>
      <c r="H330" s="69"/>
      <c r="I330" s="77"/>
      <c r="J330" s="77"/>
      <c r="K330" s="77"/>
      <c r="L330" s="77"/>
      <c r="M330" s="77"/>
      <c r="N330" s="77"/>
      <c r="O330" s="77"/>
      <c r="P330" s="77"/>
      <c r="Q330" s="77"/>
      <c r="R330" s="77"/>
      <c r="S330" s="77"/>
      <c r="T330" s="77"/>
      <c r="U330" s="77"/>
      <c r="V330" s="77"/>
      <c r="W330" s="77"/>
      <c r="X330" s="77"/>
      <c r="Y330" s="77"/>
      <c r="Z330" s="77"/>
    </row>
    <row r="331" spans="1:26" ht="15.75" customHeight="1" x14ac:dyDescent="0.25">
      <c r="A331" s="85" t="s">
        <v>77</v>
      </c>
      <c r="B331" s="86" t="s">
        <v>78</v>
      </c>
      <c r="C331" s="77" t="s">
        <v>753</v>
      </c>
      <c r="D331" s="77" t="s">
        <v>331</v>
      </c>
      <c r="E331" s="87">
        <v>1.1301796988561521</v>
      </c>
      <c r="F331" s="88">
        <f>IF(D331="CO2",E331,IF(D331="CH4",E331*'State 2005 Data'!$J$16,IF(D331="N2O",'State 2005 Data'!$J$17,IF(D331="Other",E331))))</f>
        <v>1.2658012627188904</v>
      </c>
      <c r="G331" s="77"/>
      <c r="H331" s="69"/>
      <c r="I331" s="77"/>
      <c r="J331" s="77"/>
      <c r="K331" s="77"/>
      <c r="L331" s="77"/>
      <c r="M331" s="77"/>
      <c r="N331" s="77"/>
      <c r="O331" s="77"/>
      <c r="P331" s="77"/>
      <c r="Q331" s="77"/>
      <c r="R331" s="77"/>
      <c r="S331" s="77"/>
      <c r="T331" s="77"/>
      <c r="U331" s="77"/>
      <c r="V331" s="77"/>
      <c r="W331" s="77"/>
      <c r="X331" s="77"/>
      <c r="Y331" s="77"/>
      <c r="Z331" s="77"/>
    </row>
    <row r="332" spans="1:26" ht="15.75" customHeight="1" x14ac:dyDescent="0.25">
      <c r="A332" s="85" t="s">
        <v>77</v>
      </c>
      <c r="B332" s="86" t="s">
        <v>78</v>
      </c>
      <c r="C332" s="77" t="s">
        <v>753</v>
      </c>
      <c r="D332" s="77" t="s">
        <v>333</v>
      </c>
      <c r="E332" s="87">
        <v>6.9108538810215871E-3</v>
      </c>
      <c r="F332" s="88">
        <f>IF(D332="CO2",E332,IF(D332="CH4",E332*'State 2005 Data'!$J$16,IF(D332="N2O",'State 2005 Data'!$J$17,IF(D332="Other",E332))))</f>
        <v>0.88926174496644295</v>
      </c>
      <c r="G332" s="77"/>
      <c r="H332" s="69"/>
      <c r="I332" s="77"/>
      <c r="J332" s="77"/>
      <c r="K332" s="77"/>
      <c r="L332" s="77"/>
      <c r="M332" s="77"/>
      <c r="N332" s="77"/>
      <c r="O332" s="77"/>
      <c r="P332" s="77"/>
      <c r="Q332" s="77"/>
      <c r="R332" s="77"/>
      <c r="S332" s="77"/>
      <c r="T332" s="77"/>
      <c r="U332" s="77"/>
      <c r="V332" s="77"/>
      <c r="W332" s="77"/>
      <c r="X332" s="77"/>
      <c r="Y332" s="77"/>
      <c r="Z332" s="77"/>
    </row>
    <row r="333" spans="1:26" ht="15.75" customHeight="1" x14ac:dyDescent="0.25">
      <c r="A333" s="85" t="s">
        <v>77</v>
      </c>
      <c r="B333" s="86" t="s">
        <v>78</v>
      </c>
      <c r="C333" s="77" t="s">
        <v>753</v>
      </c>
      <c r="D333" s="77" t="s">
        <v>1873</v>
      </c>
      <c r="E333" s="87">
        <v>0.90402756149910923</v>
      </c>
      <c r="F333" s="88">
        <f>IF(D333="CO2",E333,IF(D333="CH4",E333*'State 2005 Data'!$J$16,IF(D333="N2O",'State 2005 Data'!$J$17,IF(D333="Other",E333))))</f>
        <v>0.90402756149910923</v>
      </c>
      <c r="G333" s="77"/>
      <c r="H333" s="69"/>
      <c r="I333" s="77"/>
      <c r="J333" s="77"/>
      <c r="K333" s="77"/>
      <c r="L333" s="77"/>
      <c r="M333" s="77"/>
      <c r="N333" s="77"/>
      <c r="O333" s="77"/>
      <c r="P333" s="77"/>
      <c r="Q333" s="77"/>
      <c r="R333" s="77"/>
      <c r="S333" s="77"/>
      <c r="T333" s="77"/>
      <c r="U333" s="77"/>
      <c r="V333" s="77"/>
      <c r="W333" s="77"/>
      <c r="X333" s="77"/>
      <c r="Y333" s="77"/>
      <c r="Z333" s="77"/>
    </row>
    <row r="334" spans="1:26" ht="15.75" customHeight="1" x14ac:dyDescent="0.25">
      <c r="A334" s="85" t="s">
        <v>83</v>
      </c>
      <c r="B334" s="86" t="s">
        <v>84</v>
      </c>
      <c r="C334" s="77" t="s">
        <v>1028</v>
      </c>
      <c r="D334" s="77" t="s">
        <v>1369</v>
      </c>
      <c r="E334" s="87">
        <v>19.073403286742501</v>
      </c>
      <c r="F334" s="88">
        <f>IF(D334="CO2",E334,IF(D334="CH4",E334*'State 2005 Data'!$J$16,IF(D334="N2O",'State 2005 Data'!$J$17,IF(D334="Other",E334))))</f>
        <v>19.073403286742501</v>
      </c>
      <c r="G334" s="77"/>
      <c r="H334" s="69"/>
      <c r="I334" s="77"/>
      <c r="J334" s="77"/>
      <c r="K334" s="77"/>
      <c r="L334" s="77"/>
      <c r="M334" s="77"/>
      <c r="N334" s="77"/>
      <c r="O334" s="77"/>
      <c r="P334" s="77"/>
      <c r="Q334" s="77"/>
      <c r="R334" s="77"/>
      <c r="S334" s="77"/>
      <c r="T334" s="77"/>
      <c r="U334" s="77"/>
      <c r="V334" s="77"/>
      <c r="W334" s="77"/>
      <c r="X334" s="77"/>
      <c r="Y334" s="77"/>
      <c r="Z334" s="77"/>
    </row>
    <row r="335" spans="1:26" ht="15.75" customHeight="1" x14ac:dyDescent="0.25">
      <c r="A335" s="85" t="s">
        <v>83</v>
      </c>
      <c r="B335" s="86" t="s">
        <v>84</v>
      </c>
      <c r="C335" s="77" t="s">
        <v>1028</v>
      </c>
      <c r="D335" s="77" t="s">
        <v>331</v>
      </c>
      <c r="E335" s="87">
        <v>6.8025587499999998E-3</v>
      </c>
      <c r="F335" s="88">
        <f>IF(D335="CO2",E335,IF(D335="CH4",E335*'State 2005 Data'!$J$16,IF(D335="N2O",'State 2005 Data'!$J$17,IF(D335="Other",E335))))</f>
        <v>7.6188658000000001E-3</v>
      </c>
      <c r="G335" s="77"/>
      <c r="H335" s="69"/>
      <c r="I335" s="77"/>
      <c r="J335" s="77"/>
      <c r="K335" s="77"/>
      <c r="L335" s="77"/>
      <c r="M335" s="77"/>
      <c r="N335" s="77"/>
      <c r="O335" s="77"/>
      <c r="P335" s="77"/>
      <c r="Q335" s="77"/>
      <c r="R335" s="77"/>
      <c r="S335" s="77"/>
      <c r="T335" s="77"/>
      <c r="U335" s="77"/>
      <c r="V335" s="77"/>
      <c r="W335" s="77"/>
      <c r="X335" s="77"/>
      <c r="Y335" s="77"/>
      <c r="Z335" s="77"/>
    </row>
    <row r="336" spans="1:26" ht="15.75" customHeight="1" x14ac:dyDescent="0.25">
      <c r="A336" s="85" t="s">
        <v>83</v>
      </c>
      <c r="B336" s="86" t="s">
        <v>84</v>
      </c>
      <c r="C336" s="77" t="s">
        <v>1028</v>
      </c>
      <c r="D336" s="77" t="s">
        <v>333</v>
      </c>
      <c r="E336" s="87">
        <v>6.0822753599999987E-2</v>
      </c>
      <c r="F336" s="88">
        <f>IF(D336="CO2",E336,IF(D336="CH4",E336*'State 2005 Data'!$J$16,IF(D336="N2O",'State 2005 Data'!$J$17,IF(D336="Other",E336))))</f>
        <v>0.88926174496644295</v>
      </c>
      <c r="G336" s="77"/>
      <c r="H336" s="69"/>
      <c r="I336" s="77"/>
      <c r="J336" s="77"/>
      <c r="K336" s="77"/>
      <c r="L336" s="77"/>
      <c r="M336" s="77"/>
      <c r="N336" s="77"/>
      <c r="O336" s="77"/>
      <c r="P336" s="77"/>
      <c r="Q336" s="77"/>
      <c r="R336" s="77"/>
      <c r="S336" s="77"/>
      <c r="T336" s="77"/>
      <c r="U336" s="77"/>
      <c r="V336" s="77"/>
      <c r="W336" s="77"/>
      <c r="X336" s="77"/>
      <c r="Y336" s="77"/>
      <c r="Z336" s="77"/>
    </row>
    <row r="337" spans="1:26" ht="15.75" customHeight="1" x14ac:dyDescent="0.25">
      <c r="A337" s="85" t="s">
        <v>83</v>
      </c>
      <c r="B337" s="86" t="s">
        <v>84</v>
      </c>
      <c r="C337" s="77" t="s">
        <v>1028</v>
      </c>
      <c r="D337" s="89" t="s">
        <v>1873</v>
      </c>
      <c r="E337" s="87"/>
      <c r="F337" s="88">
        <f>IF(D337="CO2",E337,IF(D337="CH4",E337*'State 2005 Data'!$J$16,IF(D337="N2O",'State 2005 Data'!$J$17,IF(D337="Other",E337))))</f>
        <v>0</v>
      </c>
      <c r="G337" s="77"/>
      <c r="H337" s="69"/>
      <c r="I337" s="77"/>
      <c r="J337" s="77"/>
      <c r="K337" s="77"/>
      <c r="L337" s="77"/>
      <c r="M337" s="77"/>
      <c r="N337" s="77"/>
      <c r="O337" s="77"/>
      <c r="P337" s="77"/>
      <c r="Q337" s="77"/>
      <c r="R337" s="77"/>
      <c r="S337" s="77"/>
      <c r="T337" s="77"/>
      <c r="U337" s="77"/>
      <c r="V337" s="77"/>
      <c r="W337" s="77"/>
      <c r="X337" s="77"/>
      <c r="Y337" s="77"/>
      <c r="Z337" s="77"/>
    </row>
    <row r="338" spans="1:26" ht="15.75" customHeight="1" x14ac:dyDescent="0.25">
      <c r="A338" s="85" t="s">
        <v>83</v>
      </c>
      <c r="B338" s="86" t="s">
        <v>84</v>
      </c>
      <c r="C338" s="77" t="s">
        <v>1358</v>
      </c>
      <c r="D338" s="77" t="s">
        <v>1369</v>
      </c>
      <c r="E338" s="87">
        <v>28.19990849989653</v>
      </c>
      <c r="F338" s="88">
        <f>IF(D338="CO2",E338,IF(D338="CH4",E338*'State 2005 Data'!$J$16,IF(D338="N2O",'State 2005 Data'!$J$17,IF(D338="Other",E338))))</f>
        <v>28.19990849989653</v>
      </c>
      <c r="G338" s="77"/>
      <c r="H338" s="69"/>
      <c r="I338" s="77"/>
      <c r="J338" s="77"/>
      <c r="K338" s="77"/>
      <c r="L338" s="77"/>
      <c r="M338" s="77"/>
      <c r="N338" s="77"/>
      <c r="O338" s="77"/>
      <c r="P338" s="77"/>
      <c r="Q338" s="77"/>
      <c r="R338" s="77"/>
      <c r="S338" s="77"/>
      <c r="T338" s="77"/>
      <c r="U338" s="77"/>
      <c r="V338" s="77"/>
      <c r="W338" s="77"/>
      <c r="X338" s="77"/>
      <c r="Y338" s="77"/>
      <c r="Z338" s="77"/>
    </row>
    <row r="339" spans="1:26" ht="15.75" customHeight="1" x14ac:dyDescent="0.25">
      <c r="A339" s="85" t="s">
        <v>83</v>
      </c>
      <c r="B339" s="86" t="s">
        <v>84</v>
      </c>
      <c r="C339" s="77" t="s">
        <v>1358</v>
      </c>
      <c r="D339" s="77" t="s">
        <v>331</v>
      </c>
      <c r="E339" s="87">
        <v>8.2088608249999986E-2</v>
      </c>
      <c r="F339" s="88">
        <f>IF(D339="CO2",E339,IF(D339="CH4",E339*'State 2005 Data'!$J$16,IF(D339="N2O",'State 2005 Data'!$J$17,IF(D339="Other",E339))))</f>
        <v>9.1939241239999997E-2</v>
      </c>
      <c r="G339" s="77"/>
      <c r="H339" s="69"/>
      <c r="I339" s="77"/>
      <c r="J339" s="77"/>
      <c r="K339" s="77"/>
      <c r="L339" s="77"/>
      <c r="M339" s="77"/>
      <c r="N339" s="77"/>
      <c r="O339" s="77"/>
      <c r="P339" s="77"/>
      <c r="Q339" s="77"/>
      <c r="R339" s="77"/>
      <c r="S339" s="77"/>
      <c r="T339" s="77"/>
      <c r="U339" s="77"/>
      <c r="V339" s="77"/>
      <c r="W339" s="77"/>
      <c r="X339" s="77"/>
      <c r="Y339" s="77"/>
      <c r="Z339" s="77"/>
    </row>
    <row r="340" spans="1:26" ht="15.75" customHeight="1" x14ac:dyDescent="0.25">
      <c r="A340" s="85" t="s">
        <v>83</v>
      </c>
      <c r="B340" s="86" t="s">
        <v>84</v>
      </c>
      <c r="C340" s="77" t="s">
        <v>1358</v>
      </c>
      <c r="D340" s="77" t="s">
        <v>333</v>
      </c>
      <c r="E340" s="87">
        <v>2.7936069599999998E-2</v>
      </c>
      <c r="F340" s="88">
        <f>IF(D340="CO2",E340,IF(D340="CH4",E340*'State 2005 Data'!$J$16,IF(D340="N2O",'State 2005 Data'!$J$17,IF(D340="Other",E340))))</f>
        <v>0.88926174496644295</v>
      </c>
      <c r="G340" s="77"/>
      <c r="H340" s="69"/>
      <c r="I340" s="77"/>
      <c r="J340" s="77"/>
      <c r="K340" s="77"/>
      <c r="L340" s="77"/>
      <c r="M340" s="77"/>
      <c r="N340" s="77"/>
      <c r="O340" s="77"/>
      <c r="P340" s="77"/>
      <c r="Q340" s="77"/>
      <c r="R340" s="77"/>
      <c r="S340" s="77"/>
      <c r="T340" s="77"/>
      <c r="U340" s="77"/>
      <c r="V340" s="77"/>
      <c r="W340" s="77"/>
      <c r="X340" s="77"/>
      <c r="Y340" s="77"/>
      <c r="Z340" s="77"/>
    </row>
    <row r="341" spans="1:26" ht="15.75" customHeight="1" x14ac:dyDescent="0.25">
      <c r="A341" s="85" t="s">
        <v>83</v>
      </c>
      <c r="B341" s="86" t="s">
        <v>84</v>
      </c>
      <c r="C341" s="77" t="s">
        <v>1358</v>
      </c>
      <c r="D341" s="89" t="s">
        <v>1873</v>
      </c>
      <c r="E341" s="87"/>
      <c r="F341" s="88">
        <f>IF(D341="CO2",E341,IF(D341="CH4",E341*'State 2005 Data'!$J$16,IF(D341="N2O",'State 2005 Data'!$J$17,IF(D341="Other",E341))))</f>
        <v>0</v>
      </c>
      <c r="G341" s="77"/>
      <c r="H341" s="69"/>
      <c r="I341" s="77"/>
      <c r="J341" s="77"/>
      <c r="K341" s="77"/>
      <c r="L341" s="77"/>
      <c r="M341" s="77"/>
      <c r="N341" s="77"/>
      <c r="O341" s="77"/>
      <c r="P341" s="77"/>
      <c r="Q341" s="77"/>
      <c r="R341" s="77"/>
      <c r="S341" s="77"/>
      <c r="T341" s="77"/>
      <c r="U341" s="77"/>
      <c r="V341" s="77"/>
      <c r="W341" s="77"/>
      <c r="X341" s="77"/>
      <c r="Y341" s="77"/>
      <c r="Z341" s="77"/>
    </row>
    <row r="342" spans="1:26" ht="15.75" customHeight="1" x14ac:dyDescent="0.25">
      <c r="A342" s="85" t="s">
        <v>83</v>
      </c>
      <c r="B342" s="86" t="s">
        <v>84</v>
      </c>
      <c r="C342" s="77" t="s">
        <v>304</v>
      </c>
      <c r="D342" s="77" t="s">
        <v>1369</v>
      </c>
      <c r="E342" s="87">
        <v>69.307166089333677</v>
      </c>
      <c r="F342" s="88">
        <f>IF(D342="CO2",E342,IF(D342="CH4",E342*'State 2005 Data'!$J$16,IF(D342="N2O",'State 2005 Data'!$J$17,IF(D342="Other",E342))))</f>
        <v>69.307166089333677</v>
      </c>
      <c r="G342" s="77"/>
      <c r="H342" s="69"/>
      <c r="I342" s="77"/>
      <c r="J342" s="77"/>
      <c r="K342" s="77"/>
      <c r="L342" s="77"/>
      <c r="M342" s="77"/>
      <c r="N342" s="77"/>
      <c r="O342" s="77"/>
      <c r="P342" s="77"/>
      <c r="Q342" s="77"/>
      <c r="R342" s="77"/>
      <c r="S342" s="77"/>
      <c r="T342" s="77"/>
      <c r="U342" s="77"/>
      <c r="V342" s="77"/>
      <c r="W342" s="77"/>
      <c r="X342" s="77"/>
      <c r="Y342" s="77"/>
      <c r="Z342" s="77"/>
    </row>
    <row r="343" spans="1:26" ht="15.75" customHeight="1" x14ac:dyDescent="0.25">
      <c r="A343" s="85" t="s">
        <v>83</v>
      </c>
      <c r="B343" s="86" t="s">
        <v>84</v>
      </c>
      <c r="C343" s="77" t="s">
        <v>304</v>
      </c>
      <c r="D343" s="77" t="s">
        <v>331</v>
      </c>
      <c r="E343" s="87">
        <v>8.2130164830722538E-2</v>
      </c>
      <c r="F343" s="88">
        <f>IF(D343="CO2",E343,IF(D343="CH4",E343*'State 2005 Data'!$J$16,IF(D343="N2O",'State 2005 Data'!$J$17,IF(D343="Other",E343))))</f>
        <v>9.1985784610409252E-2</v>
      </c>
      <c r="G343" s="77"/>
      <c r="H343" s="69"/>
      <c r="I343" s="77"/>
      <c r="J343" s="77"/>
      <c r="K343" s="77"/>
      <c r="L343" s="77"/>
      <c r="M343" s="77"/>
      <c r="N343" s="77"/>
      <c r="O343" s="77"/>
      <c r="P343" s="77"/>
      <c r="Q343" s="77"/>
      <c r="R343" s="77"/>
      <c r="S343" s="77"/>
      <c r="T343" s="77"/>
      <c r="U343" s="77"/>
      <c r="V343" s="77"/>
      <c r="W343" s="77"/>
      <c r="X343" s="77"/>
      <c r="Y343" s="77"/>
      <c r="Z343" s="77"/>
    </row>
    <row r="344" spans="1:26" ht="15.75" customHeight="1" x14ac:dyDescent="0.25">
      <c r="A344" s="85" t="s">
        <v>83</v>
      </c>
      <c r="B344" s="86" t="s">
        <v>84</v>
      </c>
      <c r="C344" s="77" t="s">
        <v>304</v>
      </c>
      <c r="D344" s="77" t="s">
        <v>333</v>
      </c>
      <c r="E344" s="87">
        <v>1.066754909309976</v>
      </c>
      <c r="F344" s="88">
        <f>IF(D344="CO2",E344,IF(D344="CH4",E344*'State 2005 Data'!$J$16,IF(D344="N2O",'State 2005 Data'!$J$17,IF(D344="Other",E344))))</f>
        <v>0.88926174496644295</v>
      </c>
      <c r="G344" s="77"/>
      <c r="H344" s="69"/>
      <c r="I344" s="77"/>
      <c r="J344" s="77"/>
      <c r="K344" s="77"/>
      <c r="L344" s="77"/>
      <c r="M344" s="77"/>
      <c r="N344" s="77"/>
      <c r="O344" s="77"/>
      <c r="P344" s="77"/>
      <c r="Q344" s="77"/>
      <c r="R344" s="77"/>
      <c r="S344" s="77"/>
      <c r="T344" s="77"/>
      <c r="U344" s="77"/>
      <c r="V344" s="77"/>
      <c r="W344" s="77"/>
      <c r="X344" s="77"/>
      <c r="Y344" s="77"/>
      <c r="Z344" s="77"/>
    </row>
    <row r="345" spans="1:26" ht="15.75" customHeight="1" x14ac:dyDescent="0.25">
      <c r="A345" s="85" t="s">
        <v>83</v>
      </c>
      <c r="B345" s="86" t="s">
        <v>84</v>
      </c>
      <c r="C345" s="77" t="s">
        <v>304</v>
      </c>
      <c r="D345" s="89" t="s">
        <v>1873</v>
      </c>
      <c r="E345" s="87"/>
      <c r="F345" s="88">
        <f>IF(D345="CO2",E345,IF(D345="CH4",E345*'State 2005 Data'!$J$16,IF(D345="N2O",'State 2005 Data'!$J$17,IF(D345="Other",E345))))</f>
        <v>0</v>
      </c>
      <c r="G345" s="77"/>
      <c r="H345" s="69"/>
      <c r="I345" s="77"/>
      <c r="J345" s="77"/>
      <c r="K345" s="77"/>
      <c r="L345" s="77"/>
      <c r="M345" s="77"/>
      <c r="N345" s="77"/>
      <c r="O345" s="77"/>
      <c r="P345" s="77"/>
      <c r="Q345" s="77"/>
      <c r="R345" s="77"/>
      <c r="S345" s="77"/>
      <c r="T345" s="77"/>
      <c r="U345" s="77"/>
      <c r="V345" s="77"/>
      <c r="W345" s="77"/>
      <c r="X345" s="77"/>
      <c r="Y345" s="77"/>
      <c r="Z345" s="77"/>
    </row>
    <row r="346" spans="1:26" ht="15.75" customHeight="1" x14ac:dyDescent="0.25">
      <c r="A346" s="85" t="s">
        <v>83</v>
      </c>
      <c r="B346" s="86" t="s">
        <v>84</v>
      </c>
      <c r="C346" s="77" t="s">
        <v>753</v>
      </c>
      <c r="D346" s="77" t="s">
        <v>1369</v>
      </c>
      <c r="E346" s="88">
        <v>15.15651317275506</v>
      </c>
      <c r="F346" s="88">
        <f>IF(D346="CO2",E346,IF(D346="CH4",E346*'State 2005 Data'!$J$16,IF(D346="N2O",'State 2005 Data'!$J$17,IF(D346="Other",E346))))</f>
        <v>15.15651317275506</v>
      </c>
      <c r="G346" s="77"/>
      <c r="H346" s="69"/>
      <c r="I346" s="77"/>
      <c r="J346" s="77"/>
      <c r="K346" s="77"/>
      <c r="L346" s="77"/>
      <c r="M346" s="77"/>
      <c r="N346" s="77"/>
      <c r="O346" s="77"/>
      <c r="P346" s="77"/>
      <c r="Q346" s="77"/>
      <c r="R346" s="77"/>
      <c r="S346" s="77"/>
      <c r="T346" s="77"/>
      <c r="U346" s="77"/>
      <c r="V346" s="77"/>
      <c r="W346" s="77"/>
      <c r="X346" s="77"/>
      <c r="Y346" s="77"/>
      <c r="Z346" s="77"/>
    </row>
    <row r="347" spans="1:26" ht="15.75" customHeight="1" x14ac:dyDescent="0.25">
      <c r="A347" s="85" t="s">
        <v>83</v>
      </c>
      <c r="B347" s="86" t="s">
        <v>84</v>
      </c>
      <c r="C347" s="77" t="s">
        <v>753</v>
      </c>
      <c r="D347" s="77" t="s">
        <v>331</v>
      </c>
      <c r="E347" s="87">
        <v>2.7113333638268449</v>
      </c>
      <c r="F347" s="88">
        <f>IF(D347="CO2",E347,IF(D347="CH4",E347*'State 2005 Data'!$J$16,IF(D347="N2O",'State 2005 Data'!$J$17,IF(D347="Other",E347))))</f>
        <v>3.0366933674860666</v>
      </c>
      <c r="G347" s="77"/>
      <c r="H347" s="69"/>
      <c r="I347" s="77"/>
      <c r="J347" s="77"/>
      <c r="K347" s="77"/>
      <c r="L347" s="77"/>
      <c r="M347" s="77"/>
      <c r="N347" s="77"/>
      <c r="O347" s="77"/>
      <c r="P347" s="77"/>
      <c r="Q347" s="77"/>
      <c r="R347" s="77"/>
      <c r="S347" s="77"/>
      <c r="T347" s="77"/>
      <c r="U347" s="77"/>
      <c r="V347" s="77"/>
      <c r="W347" s="77"/>
      <c r="X347" s="77"/>
      <c r="Y347" s="77"/>
      <c r="Z347" s="77"/>
    </row>
    <row r="348" spans="1:26" ht="15.75" customHeight="1" x14ac:dyDescent="0.25">
      <c r="A348" s="85" t="s">
        <v>83</v>
      </c>
      <c r="B348" s="86" t="s">
        <v>84</v>
      </c>
      <c r="C348" s="77" t="s">
        <v>753</v>
      </c>
      <c r="D348" s="77" t="s">
        <v>333</v>
      </c>
      <c r="E348" s="87">
        <v>2.4609400845117538E-2</v>
      </c>
      <c r="F348" s="88">
        <f>IF(D348="CO2",E348,IF(D348="CH4",E348*'State 2005 Data'!$J$16,IF(D348="N2O",'State 2005 Data'!$J$17,IF(D348="Other",E348))))</f>
        <v>0.88926174496644295</v>
      </c>
      <c r="G348" s="77"/>
      <c r="H348" s="69"/>
      <c r="I348" s="77"/>
      <c r="J348" s="77"/>
      <c r="K348" s="77"/>
      <c r="L348" s="77"/>
      <c r="M348" s="77"/>
      <c r="N348" s="77"/>
      <c r="O348" s="77"/>
      <c r="P348" s="77"/>
      <c r="Q348" s="77"/>
      <c r="R348" s="77"/>
      <c r="S348" s="77"/>
      <c r="T348" s="77"/>
      <c r="U348" s="77"/>
      <c r="V348" s="77"/>
      <c r="W348" s="77"/>
      <c r="X348" s="77"/>
      <c r="Y348" s="77"/>
      <c r="Z348" s="77"/>
    </row>
    <row r="349" spans="1:26" ht="15.75" customHeight="1" x14ac:dyDescent="0.25">
      <c r="A349" s="85" t="s">
        <v>83</v>
      </c>
      <c r="B349" s="86" t="s">
        <v>84</v>
      </c>
      <c r="C349" s="77" t="s">
        <v>753</v>
      </c>
      <c r="D349" s="77" t="s">
        <v>1873</v>
      </c>
      <c r="E349" s="87">
        <v>3.2070629886555779</v>
      </c>
      <c r="F349" s="88">
        <f>IF(D349="CO2",E349,IF(D349="CH4",E349*'State 2005 Data'!$J$16,IF(D349="N2O",'State 2005 Data'!$J$17,IF(D349="Other",E349))))</f>
        <v>3.2070629886555779</v>
      </c>
      <c r="G349" s="77"/>
      <c r="H349" s="69"/>
      <c r="I349" s="77"/>
      <c r="J349" s="77"/>
      <c r="K349" s="77"/>
      <c r="L349" s="77"/>
      <c r="M349" s="77"/>
      <c r="N349" s="77"/>
      <c r="O349" s="77"/>
      <c r="P349" s="77"/>
      <c r="Q349" s="77"/>
      <c r="R349" s="77"/>
      <c r="S349" s="77"/>
      <c r="T349" s="77"/>
      <c r="U349" s="77"/>
      <c r="V349" s="77"/>
      <c r="W349" s="77"/>
      <c r="X349" s="77"/>
      <c r="Y349" s="77"/>
      <c r="Z349" s="77"/>
    </row>
    <row r="350" spans="1:26" ht="15.75" customHeight="1" x14ac:dyDescent="0.25">
      <c r="A350" s="85" t="s">
        <v>85</v>
      </c>
      <c r="B350" s="86" t="s">
        <v>86</v>
      </c>
      <c r="C350" s="77" t="s">
        <v>1028</v>
      </c>
      <c r="D350" s="77" t="s">
        <v>1369</v>
      </c>
      <c r="E350" s="87">
        <v>31.761746660017359</v>
      </c>
      <c r="F350" s="88">
        <f>IF(D350="CO2",E350,IF(D350="CH4",E350*'State 2005 Data'!$J$16,IF(D350="N2O",'State 2005 Data'!$J$17,IF(D350="Other",E350))))</f>
        <v>31.761746660017359</v>
      </c>
      <c r="G350" s="77"/>
      <c r="H350" s="69"/>
      <c r="I350" s="77"/>
      <c r="J350" s="77"/>
      <c r="K350" s="77"/>
      <c r="L350" s="77"/>
      <c r="M350" s="77"/>
      <c r="N350" s="77"/>
      <c r="O350" s="77"/>
      <c r="P350" s="77"/>
      <c r="Q350" s="77"/>
      <c r="R350" s="77"/>
      <c r="S350" s="77"/>
      <c r="T350" s="77"/>
      <c r="U350" s="77"/>
      <c r="V350" s="77"/>
      <c r="W350" s="77"/>
      <c r="X350" s="77"/>
      <c r="Y350" s="77"/>
      <c r="Z350" s="77"/>
    </row>
    <row r="351" spans="1:26" ht="15.75" customHeight="1" x14ac:dyDescent="0.25">
      <c r="A351" s="85" t="s">
        <v>85</v>
      </c>
      <c r="B351" s="86" t="s">
        <v>86</v>
      </c>
      <c r="C351" s="77" t="s">
        <v>1028</v>
      </c>
      <c r="D351" s="77" t="s">
        <v>331</v>
      </c>
      <c r="E351" s="87">
        <v>8.9100522499999998E-3</v>
      </c>
      <c r="F351" s="88">
        <f>IF(D351="CO2",E351,IF(D351="CH4",E351*'State 2005 Data'!$J$16,IF(D351="N2O",'State 2005 Data'!$J$17,IF(D351="Other",E351))))</f>
        <v>9.9792585200000009E-3</v>
      </c>
      <c r="G351" s="77"/>
      <c r="H351" s="69"/>
      <c r="I351" s="77"/>
      <c r="J351" s="77"/>
      <c r="K351" s="77"/>
      <c r="L351" s="77"/>
      <c r="M351" s="77"/>
      <c r="N351" s="77"/>
      <c r="O351" s="77"/>
      <c r="P351" s="77"/>
      <c r="Q351" s="77"/>
      <c r="R351" s="77"/>
      <c r="S351" s="77"/>
      <c r="T351" s="77"/>
      <c r="U351" s="77"/>
      <c r="V351" s="77"/>
      <c r="W351" s="77"/>
      <c r="X351" s="77"/>
      <c r="Y351" s="77"/>
      <c r="Z351" s="77"/>
    </row>
    <row r="352" spans="1:26" ht="15.75" customHeight="1" x14ac:dyDescent="0.25">
      <c r="A352" s="85" t="s">
        <v>85</v>
      </c>
      <c r="B352" s="86" t="s">
        <v>86</v>
      </c>
      <c r="C352" s="77" t="s">
        <v>1028</v>
      </c>
      <c r="D352" s="77" t="s">
        <v>333</v>
      </c>
      <c r="E352" s="87">
        <v>0.14239210926000001</v>
      </c>
      <c r="F352" s="88">
        <f>IF(D352="CO2",E352,IF(D352="CH4",E352*'State 2005 Data'!$J$16,IF(D352="N2O",'State 2005 Data'!$J$17,IF(D352="Other",E352))))</f>
        <v>0.88926174496644295</v>
      </c>
      <c r="G352" s="77"/>
      <c r="H352" s="69"/>
      <c r="I352" s="77"/>
      <c r="J352" s="77"/>
      <c r="K352" s="77"/>
      <c r="L352" s="77"/>
      <c r="M352" s="77"/>
      <c r="N352" s="77"/>
      <c r="O352" s="77"/>
      <c r="P352" s="77"/>
      <c r="Q352" s="77"/>
      <c r="R352" s="77"/>
      <c r="S352" s="77"/>
      <c r="T352" s="77"/>
      <c r="U352" s="77"/>
      <c r="V352" s="77"/>
      <c r="W352" s="77"/>
      <c r="X352" s="77"/>
      <c r="Y352" s="77"/>
      <c r="Z352" s="77"/>
    </row>
    <row r="353" spans="1:26" ht="15.75" customHeight="1" x14ac:dyDescent="0.25">
      <c r="A353" s="85" t="s">
        <v>85</v>
      </c>
      <c r="B353" s="86" t="s">
        <v>86</v>
      </c>
      <c r="C353" s="77" t="s">
        <v>1028</v>
      </c>
      <c r="D353" s="89" t="s">
        <v>1873</v>
      </c>
      <c r="E353" s="87"/>
      <c r="F353" s="88">
        <f>IF(D353="CO2",E353,IF(D353="CH4",E353*'State 2005 Data'!$J$16,IF(D353="N2O",'State 2005 Data'!$J$17,IF(D353="Other",E353))))</f>
        <v>0</v>
      </c>
      <c r="G353" s="77"/>
      <c r="H353" s="69"/>
      <c r="I353" s="77"/>
      <c r="J353" s="77"/>
      <c r="K353" s="77"/>
      <c r="L353" s="77"/>
      <c r="M353" s="77"/>
      <c r="N353" s="77"/>
      <c r="O353" s="77"/>
      <c r="P353" s="77"/>
      <c r="Q353" s="77"/>
      <c r="R353" s="77"/>
      <c r="S353" s="77"/>
      <c r="T353" s="77"/>
      <c r="U353" s="77"/>
      <c r="V353" s="77"/>
      <c r="W353" s="77"/>
      <c r="X353" s="77"/>
      <c r="Y353" s="77"/>
      <c r="Z353" s="77"/>
    </row>
    <row r="354" spans="1:26" ht="15.75" customHeight="1" x14ac:dyDescent="0.25">
      <c r="A354" s="85" t="s">
        <v>85</v>
      </c>
      <c r="B354" s="86" t="s">
        <v>86</v>
      </c>
      <c r="C354" s="77" t="s">
        <v>1358</v>
      </c>
      <c r="D354" s="77" t="s">
        <v>1369</v>
      </c>
      <c r="E354" s="87">
        <v>3.969007653422536</v>
      </c>
      <c r="F354" s="88">
        <f>IF(D354="CO2",E354,IF(D354="CH4",E354*'State 2005 Data'!$J$16,IF(D354="N2O",'State 2005 Data'!$J$17,IF(D354="Other",E354))))</f>
        <v>3.969007653422536</v>
      </c>
      <c r="G354" s="77"/>
      <c r="H354" s="69"/>
      <c r="I354" s="77"/>
      <c r="J354" s="77"/>
      <c r="K354" s="77"/>
      <c r="L354" s="77"/>
      <c r="M354" s="77"/>
      <c r="N354" s="77"/>
      <c r="O354" s="77"/>
      <c r="P354" s="77"/>
      <c r="Q354" s="77"/>
      <c r="R354" s="77"/>
      <c r="S354" s="77"/>
      <c r="T354" s="77"/>
      <c r="U354" s="77"/>
      <c r="V354" s="77"/>
      <c r="W354" s="77"/>
      <c r="X354" s="77"/>
      <c r="Y354" s="77"/>
      <c r="Z354" s="77"/>
    </row>
    <row r="355" spans="1:26" ht="15.75" customHeight="1" x14ac:dyDescent="0.25">
      <c r="A355" s="85" t="s">
        <v>85</v>
      </c>
      <c r="B355" s="86" t="s">
        <v>86</v>
      </c>
      <c r="C355" s="77" t="s">
        <v>1358</v>
      </c>
      <c r="D355" s="77" t="s">
        <v>331</v>
      </c>
      <c r="E355" s="87">
        <v>8.4685363499999999E-2</v>
      </c>
      <c r="F355" s="88">
        <f>IF(D355="CO2",E355,IF(D355="CH4",E355*'State 2005 Data'!$J$16,IF(D355="N2O",'State 2005 Data'!$J$17,IF(D355="Other",E355))))</f>
        <v>9.484760712000001E-2</v>
      </c>
      <c r="G355" s="77"/>
      <c r="H355" s="69"/>
      <c r="I355" s="77"/>
      <c r="J355" s="77"/>
      <c r="K355" s="77"/>
      <c r="L355" s="77"/>
      <c r="M355" s="77"/>
      <c r="N355" s="77"/>
      <c r="O355" s="77"/>
      <c r="P355" s="77"/>
      <c r="Q355" s="77"/>
      <c r="R355" s="77"/>
      <c r="S355" s="77"/>
      <c r="T355" s="77"/>
      <c r="U355" s="77"/>
      <c r="V355" s="77"/>
      <c r="W355" s="77"/>
      <c r="X355" s="77"/>
      <c r="Y355" s="77"/>
      <c r="Z355" s="77"/>
    </row>
    <row r="356" spans="1:26" ht="15.75" customHeight="1" x14ac:dyDescent="0.25">
      <c r="A356" s="85" t="s">
        <v>85</v>
      </c>
      <c r="B356" s="86" t="s">
        <v>86</v>
      </c>
      <c r="C356" s="77" t="s">
        <v>1358</v>
      </c>
      <c r="D356" s="77" t="s">
        <v>333</v>
      </c>
      <c r="E356" s="87">
        <v>1.5742866179999999E-2</v>
      </c>
      <c r="F356" s="88">
        <f>IF(D356="CO2",E356,IF(D356="CH4",E356*'State 2005 Data'!$J$16,IF(D356="N2O",'State 2005 Data'!$J$17,IF(D356="Other",E356))))</f>
        <v>0.88926174496644295</v>
      </c>
      <c r="G356" s="77"/>
      <c r="H356" s="69"/>
      <c r="I356" s="77"/>
      <c r="J356" s="77"/>
      <c r="K356" s="77"/>
      <c r="L356" s="77"/>
      <c r="M356" s="77"/>
      <c r="N356" s="77"/>
      <c r="O356" s="77"/>
      <c r="P356" s="77"/>
      <c r="Q356" s="77"/>
      <c r="R356" s="77"/>
      <c r="S356" s="77"/>
      <c r="T356" s="77"/>
      <c r="U356" s="77"/>
      <c r="V356" s="77"/>
      <c r="W356" s="77"/>
      <c r="X356" s="77"/>
      <c r="Y356" s="77"/>
      <c r="Z356" s="77"/>
    </row>
    <row r="357" spans="1:26" ht="15.75" customHeight="1" x14ac:dyDescent="0.25">
      <c r="A357" s="85" t="s">
        <v>85</v>
      </c>
      <c r="B357" s="86" t="s">
        <v>86</v>
      </c>
      <c r="C357" s="77" t="s">
        <v>1358</v>
      </c>
      <c r="D357" s="89" t="s">
        <v>1873</v>
      </c>
      <c r="E357" s="87"/>
      <c r="F357" s="88">
        <f>IF(D357="CO2",E357,IF(D357="CH4",E357*'State 2005 Data'!$J$16,IF(D357="N2O",'State 2005 Data'!$J$17,IF(D357="Other",E357))))</f>
        <v>0</v>
      </c>
      <c r="G357" s="77"/>
      <c r="H357" s="69"/>
      <c r="I357" s="77"/>
      <c r="J357" s="77"/>
      <c r="K357" s="77"/>
      <c r="L357" s="77"/>
      <c r="M357" s="77"/>
      <c r="N357" s="77"/>
      <c r="O357" s="77"/>
      <c r="P357" s="77"/>
      <c r="Q357" s="77"/>
      <c r="R357" s="77"/>
      <c r="S357" s="77"/>
      <c r="T357" s="77"/>
      <c r="U357" s="77"/>
      <c r="V357" s="77"/>
      <c r="W357" s="77"/>
      <c r="X357" s="77"/>
      <c r="Y357" s="77"/>
      <c r="Z357" s="77"/>
    </row>
    <row r="358" spans="1:26" ht="15.75" customHeight="1" x14ac:dyDescent="0.25">
      <c r="A358" s="85" t="s">
        <v>85</v>
      </c>
      <c r="B358" s="86" t="s">
        <v>86</v>
      </c>
      <c r="C358" s="77" t="s">
        <v>304</v>
      </c>
      <c r="D358" s="77" t="s">
        <v>1369</v>
      </c>
      <c r="E358" s="87">
        <v>15.32663943036659</v>
      </c>
      <c r="F358" s="88">
        <f>IF(D358="CO2",E358,IF(D358="CH4",E358*'State 2005 Data'!$J$16,IF(D358="N2O",'State 2005 Data'!$J$17,IF(D358="Other",E358))))</f>
        <v>15.32663943036659</v>
      </c>
      <c r="G358" s="77"/>
      <c r="H358" s="69"/>
      <c r="I358" s="77"/>
      <c r="J358" s="77"/>
      <c r="K358" s="77"/>
      <c r="L358" s="77"/>
      <c r="M358" s="77"/>
      <c r="N358" s="77"/>
      <c r="O358" s="77"/>
      <c r="P358" s="77"/>
      <c r="Q358" s="77"/>
      <c r="R358" s="77"/>
      <c r="S358" s="77"/>
      <c r="T358" s="77"/>
      <c r="U358" s="77"/>
      <c r="V358" s="77"/>
      <c r="W358" s="77"/>
      <c r="X358" s="77"/>
      <c r="Y358" s="77"/>
      <c r="Z358" s="77"/>
    </row>
    <row r="359" spans="1:26" ht="15.75" customHeight="1" x14ac:dyDescent="0.25">
      <c r="A359" s="85" t="s">
        <v>85</v>
      </c>
      <c r="B359" s="86" t="s">
        <v>86</v>
      </c>
      <c r="C359" s="77" t="s">
        <v>304</v>
      </c>
      <c r="D359" s="77" t="s">
        <v>331</v>
      </c>
      <c r="E359" s="87">
        <v>8.2130164830722538E-2</v>
      </c>
      <c r="F359" s="88">
        <f>IF(D359="CO2",E359,IF(D359="CH4",E359*'State 2005 Data'!$J$16,IF(D359="N2O",'State 2005 Data'!$J$17,IF(D359="Other",E359))))</f>
        <v>9.1985784610409252E-2</v>
      </c>
      <c r="G359" s="77"/>
      <c r="H359" s="69"/>
      <c r="I359" s="77"/>
      <c r="J359" s="77"/>
      <c r="K359" s="77"/>
      <c r="L359" s="77"/>
      <c r="M359" s="77"/>
      <c r="N359" s="77"/>
      <c r="O359" s="77"/>
      <c r="P359" s="77"/>
      <c r="Q359" s="77"/>
      <c r="R359" s="77"/>
      <c r="S359" s="77"/>
      <c r="T359" s="77"/>
      <c r="U359" s="77"/>
      <c r="V359" s="77"/>
      <c r="W359" s="77"/>
      <c r="X359" s="77"/>
      <c r="Y359" s="77"/>
      <c r="Z359" s="77"/>
    </row>
    <row r="360" spans="1:26" ht="15.75" customHeight="1" x14ac:dyDescent="0.25">
      <c r="A360" s="85" t="s">
        <v>85</v>
      </c>
      <c r="B360" s="86" t="s">
        <v>86</v>
      </c>
      <c r="C360" s="77" t="s">
        <v>304</v>
      </c>
      <c r="D360" s="77" t="s">
        <v>333</v>
      </c>
      <c r="E360" s="87">
        <v>1.066754909309976</v>
      </c>
      <c r="F360" s="88">
        <f>IF(D360="CO2",E360,IF(D360="CH4",E360*'State 2005 Data'!$J$16,IF(D360="N2O",'State 2005 Data'!$J$17,IF(D360="Other",E360))))</f>
        <v>0.88926174496644295</v>
      </c>
      <c r="G360" s="77"/>
      <c r="H360" s="69"/>
      <c r="I360" s="77"/>
      <c r="J360" s="77"/>
      <c r="K360" s="77"/>
      <c r="L360" s="77"/>
      <c r="M360" s="77"/>
      <c r="N360" s="77"/>
      <c r="O360" s="77"/>
      <c r="P360" s="77"/>
      <c r="Q360" s="77"/>
      <c r="R360" s="77"/>
      <c r="S360" s="77"/>
      <c r="T360" s="77"/>
      <c r="U360" s="77"/>
      <c r="V360" s="77"/>
      <c r="W360" s="77"/>
      <c r="X360" s="77"/>
      <c r="Y360" s="77"/>
      <c r="Z360" s="77"/>
    </row>
    <row r="361" spans="1:26" ht="15.75" customHeight="1" x14ac:dyDescent="0.25">
      <c r="A361" s="85" t="s">
        <v>85</v>
      </c>
      <c r="B361" s="86" t="s">
        <v>86</v>
      </c>
      <c r="C361" s="77" t="s">
        <v>304</v>
      </c>
      <c r="D361" s="89" t="s">
        <v>1873</v>
      </c>
      <c r="E361" s="87"/>
      <c r="F361" s="88">
        <f>IF(D361="CO2",E361,IF(D361="CH4",E361*'State 2005 Data'!$J$16,IF(D361="N2O",'State 2005 Data'!$J$17,IF(D361="Other",E361))))</f>
        <v>0</v>
      </c>
      <c r="G361" s="77"/>
      <c r="H361" s="69"/>
      <c r="I361" s="77"/>
      <c r="J361" s="77"/>
      <c r="K361" s="77"/>
      <c r="L361" s="77"/>
      <c r="M361" s="77"/>
      <c r="N361" s="77"/>
      <c r="O361" s="77"/>
      <c r="P361" s="77"/>
      <c r="Q361" s="77"/>
      <c r="R361" s="77"/>
      <c r="S361" s="77"/>
      <c r="T361" s="77"/>
      <c r="U361" s="77"/>
      <c r="V361" s="77"/>
      <c r="W361" s="77"/>
      <c r="X361" s="77"/>
      <c r="Y361" s="77"/>
      <c r="Z361" s="77"/>
    </row>
    <row r="362" spans="1:26" ht="15.75" customHeight="1" x14ac:dyDescent="0.25">
      <c r="A362" s="85" t="s">
        <v>85</v>
      </c>
      <c r="B362" s="86" t="s">
        <v>86</v>
      </c>
      <c r="C362" s="77" t="s">
        <v>753</v>
      </c>
      <c r="D362" s="77" t="s">
        <v>1369</v>
      </c>
      <c r="E362" s="88">
        <v>8.8772343023822344</v>
      </c>
      <c r="F362" s="88">
        <f>IF(D362="CO2",E362,IF(D362="CH4",E362*'State 2005 Data'!$J$16,IF(D362="N2O",'State 2005 Data'!$J$17,IF(D362="Other",E362))))</f>
        <v>8.8772343023822344</v>
      </c>
      <c r="G362" s="77"/>
      <c r="H362" s="69"/>
      <c r="I362" s="77"/>
      <c r="J362" s="77"/>
      <c r="K362" s="77"/>
      <c r="L362" s="77"/>
      <c r="M362" s="77"/>
      <c r="N362" s="77"/>
      <c r="O362" s="77"/>
      <c r="P362" s="77"/>
      <c r="Q362" s="77"/>
      <c r="R362" s="77"/>
      <c r="S362" s="77"/>
      <c r="T362" s="77"/>
      <c r="U362" s="77"/>
      <c r="V362" s="77"/>
      <c r="W362" s="77"/>
      <c r="X362" s="77"/>
      <c r="Y362" s="77"/>
      <c r="Z362" s="77"/>
    </row>
    <row r="363" spans="1:26" ht="15.75" customHeight="1" x14ac:dyDescent="0.25">
      <c r="A363" s="85" t="s">
        <v>85</v>
      </c>
      <c r="B363" s="86" t="s">
        <v>86</v>
      </c>
      <c r="C363" s="77" t="s">
        <v>753</v>
      </c>
      <c r="D363" s="77" t="s">
        <v>331</v>
      </c>
      <c r="E363" s="87">
        <v>7.7228623531720197</v>
      </c>
      <c r="F363" s="88">
        <f>IF(D363="CO2",E363,IF(D363="CH4",E363*'State 2005 Data'!$J$16,IF(D363="N2O",'State 2005 Data'!$J$17,IF(D363="Other",E363))))</f>
        <v>8.6496058355526628</v>
      </c>
      <c r="G363" s="77"/>
      <c r="H363" s="69"/>
      <c r="I363" s="77"/>
      <c r="J363" s="77"/>
      <c r="K363" s="77"/>
      <c r="L363" s="77"/>
      <c r="M363" s="77"/>
      <c r="N363" s="77"/>
      <c r="O363" s="77"/>
      <c r="P363" s="77"/>
      <c r="Q363" s="77"/>
      <c r="R363" s="77"/>
      <c r="S363" s="77"/>
      <c r="T363" s="77"/>
      <c r="U363" s="77"/>
      <c r="V363" s="77"/>
      <c r="W363" s="77"/>
      <c r="X363" s="77"/>
      <c r="Y363" s="77"/>
      <c r="Z363" s="77"/>
    </row>
    <row r="364" spans="1:26" ht="15.75" customHeight="1" x14ac:dyDescent="0.25">
      <c r="A364" s="85" t="s">
        <v>85</v>
      </c>
      <c r="B364" s="86" t="s">
        <v>86</v>
      </c>
      <c r="C364" s="77" t="s">
        <v>753</v>
      </c>
      <c r="D364" s="77" t="s">
        <v>333</v>
      </c>
      <c r="E364" s="87">
        <v>8.9553741906309957E-3</v>
      </c>
      <c r="F364" s="88">
        <f>IF(D364="CO2",E364,IF(D364="CH4",E364*'State 2005 Data'!$J$16,IF(D364="N2O",'State 2005 Data'!$J$17,IF(D364="Other",E364))))</f>
        <v>0.88926174496644295</v>
      </c>
      <c r="G364" s="77"/>
      <c r="H364" s="69"/>
      <c r="I364" s="77"/>
      <c r="J364" s="77"/>
      <c r="K364" s="77"/>
      <c r="L364" s="77"/>
      <c r="M364" s="77"/>
      <c r="N364" s="77"/>
      <c r="O364" s="77"/>
      <c r="P364" s="77"/>
      <c r="Q364" s="77"/>
      <c r="R364" s="77"/>
      <c r="S364" s="77"/>
      <c r="T364" s="77"/>
      <c r="U364" s="77"/>
      <c r="V364" s="77"/>
      <c r="W364" s="77"/>
      <c r="X364" s="77"/>
      <c r="Y364" s="77"/>
      <c r="Z364" s="77"/>
    </row>
    <row r="365" spans="1:26" ht="15.75" customHeight="1" x14ac:dyDescent="0.25">
      <c r="A365" s="85" t="s">
        <v>85</v>
      </c>
      <c r="B365" s="86" t="s">
        <v>86</v>
      </c>
      <c r="C365" s="77" t="s">
        <v>753</v>
      </c>
      <c r="D365" s="77" t="s">
        <v>1873</v>
      </c>
      <c r="E365" s="87">
        <v>0.70775943837997424</v>
      </c>
      <c r="F365" s="88">
        <f>IF(D365="CO2",E365,IF(D365="CH4",E365*'State 2005 Data'!$J$16,IF(D365="N2O",'State 2005 Data'!$J$17,IF(D365="Other",E365))))</f>
        <v>0.70775943837997424</v>
      </c>
      <c r="G365" s="77"/>
      <c r="H365" s="69"/>
      <c r="I365" s="77"/>
      <c r="J365" s="77"/>
      <c r="K365" s="77"/>
      <c r="L365" s="77"/>
      <c r="M365" s="77"/>
      <c r="N365" s="77"/>
      <c r="O365" s="77"/>
      <c r="P365" s="77"/>
      <c r="Q365" s="77"/>
      <c r="R365" s="77"/>
      <c r="S365" s="77"/>
      <c r="T365" s="77"/>
      <c r="U365" s="77"/>
      <c r="V365" s="77"/>
      <c r="W365" s="77"/>
      <c r="X365" s="77"/>
      <c r="Y365" s="77"/>
      <c r="Z365" s="77"/>
    </row>
    <row r="366" spans="1:26" ht="15.75" customHeight="1" x14ac:dyDescent="0.25">
      <c r="A366" s="85" t="s">
        <v>91</v>
      </c>
      <c r="B366" s="86" t="s">
        <v>92</v>
      </c>
      <c r="C366" s="77" t="s">
        <v>1028</v>
      </c>
      <c r="D366" s="77" t="s">
        <v>1369</v>
      </c>
      <c r="E366" s="87">
        <v>72.897286892707726</v>
      </c>
      <c r="F366" s="88">
        <f>IF(D366="CO2",E366,IF(D366="CH4",E366*'State 2005 Data'!$J$16,IF(D366="N2O",'State 2005 Data'!$J$17,IF(D366="Other",E366))))</f>
        <v>72.897286892707726</v>
      </c>
      <c r="G366" s="77"/>
      <c r="H366" s="69"/>
      <c r="I366" s="77"/>
      <c r="J366" s="77"/>
      <c r="K366" s="77"/>
      <c r="L366" s="77"/>
      <c r="M366" s="77"/>
      <c r="N366" s="77"/>
      <c r="O366" s="77"/>
      <c r="P366" s="77"/>
      <c r="Q366" s="77"/>
      <c r="R366" s="77"/>
      <c r="S366" s="77"/>
      <c r="T366" s="77"/>
      <c r="U366" s="77"/>
      <c r="V366" s="77"/>
      <c r="W366" s="77"/>
      <c r="X366" s="77"/>
      <c r="Y366" s="77"/>
      <c r="Z366" s="77"/>
    </row>
    <row r="367" spans="1:26" ht="15.75" customHeight="1" x14ac:dyDescent="0.25">
      <c r="A367" s="85" t="s">
        <v>91</v>
      </c>
      <c r="B367" s="86" t="s">
        <v>92</v>
      </c>
      <c r="C367" s="77" t="s">
        <v>1028</v>
      </c>
      <c r="D367" s="77" t="s">
        <v>331</v>
      </c>
      <c r="E367" s="87">
        <v>2.4073302000000001E-2</v>
      </c>
      <c r="F367" s="88">
        <f>IF(D367="CO2",E367,IF(D367="CH4",E367*'State 2005 Data'!$J$16,IF(D367="N2O",'State 2005 Data'!$J$17,IF(D367="Other",E367))))</f>
        <v>2.6962098240000003E-2</v>
      </c>
      <c r="G367" s="77"/>
      <c r="H367" s="69"/>
      <c r="I367" s="77"/>
      <c r="J367" s="77"/>
      <c r="K367" s="77"/>
      <c r="L367" s="77"/>
      <c r="M367" s="77"/>
      <c r="N367" s="77"/>
      <c r="O367" s="77"/>
      <c r="P367" s="77"/>
      <c r="Q367" s="77"/>
      <c r="R367" s="77"/>
      <c r="S367" s="77"/>
      <c r="T367" s="77"/>
      <c r="U367" s="77"/>
      <c r="V367" s="77"/>
      <c r="W367" s="77"/>
      <c r="X367" s="77"/>
      <c r="Y367" s="77"/>
      <c r="Z367" s="77"/>
    </row>
    <row r="368" spans="1:26" ht="15.75" customHeight="1" x14ac:dyDescent="0.25">
      <c r="A368" s="85" t="s">
        <v>91</v>
      </c>
      <c r="B368" s="86" t="s">
        <v>92</v>
      </c>
      <c r="C368" s="77" t="s">
        <v>1028</v>
      </c>
      <c r="D368" s="77" t="s">
        <v>333</v>
      </c>
      <c r="E368" s="87">
        <v>0.35225560542000001</v>
      </c>
      <c r="F368" s="88">
        <f>IF(D368="CO2",E368,IF(D368="CH4",E368*'State 2005 Data'!$J$16,IF(D368="N2O",'State 2005 Data'!$J$17,IF(D368="Other",E368))))</f>
        <v>0.88926174496644295</v>
      </c>
      <c r="G368" s="77"/>
      <c r="H368" s="69"/>
      <c r="I368" s="77"/>
      <c r="J368" s="77"/>
      <c r="K368" s="77"/>
      <c r="L368" s="77"/>
      <c r="M368" s="77"/>
      <c r="N368" s="77"/>
      <c r="O368" s="77"/>
      <c r="P368" s="77"/>
      <c r="Q368" s="77"/>
      <c r="R368" s="77"/>
      <c r="S368" s="77"/>
      <c r="T368" s="77"/>
      <c r="U368" s="77"/>
      <c r="V368" s="77"/>
      <c r="W368" s="77"/>
      <c r="X368" s="77"/>
      <c r="Y368" s="77"/>
      <c r="Z368" s="77"/>
    </row>
    <row r="369" spans="1:26" ht="15.75" customHeight="1" x14ac:dyDescent="0.25">
      <c r="A369" s="85" t="s">
        <v>91</v>
      </c>
      <c r="B369" s="86" t="s">
        <v>92</v>
      </c>
      <c r="C369" s="77" t="s">
        <v>1028</v>
      </c>
      <c r="D369" s="89" t="s">
        <v>1873</v>
      </c>
      <c r="E369" s="87"/>
      <c r="F369" s="88">
        <f>IF(D369="CO2",E369,IF(D369="CH4",E369*'State 2005 Data'!$J$16,IF(D369="N2O",'State 2005 Data'!$J$17,IF(D369="Other",E369))))</f>
        <v>0</v>
      </c>
      <c r="G369" s="77"/>
      <c r="H369" s="69"/>
      <c r="I369" s="77"/>
      <c r="J369" s="77"/>
      <c r="K369" s="77"/>
      <c r="L369" s="77"/>
      <c r="M369" s="77"/>
      <c r="N369" s="77"/>
      <c r="O369" s="77"/>
      <c r="P369" s="77"/>
      <c r="Q369" s="77"/>
      <c r="R369" s="77"/>
      <c r="S369" s="77"/>
      <c r="T369" s="77"/>
      <c r="U369" s="77"/>
      <c r="V369" s="77"/>
      <c r="W369" s="77"/>
      <c r="X369" s="77"/>
      <c r="Y369" s="77"/>
      <c r="Z369" s="77"/>
    </row>
    <row r="370" spans="1:26" ht="15.75" customHeight="1" x14ac:dyDescent="0.25">
      <c r="A370" s="85" t="s">
        <v>91</v>
      </c>
      <c r="B370" s="86" t="s">
        <v>92</v>
      </c>
      <c r="C370" s="77" t="s">
        <v>1358</v>
      </c>
      <c r="D370" s="77" t="s">
        <v>1369</v>
      </c>
      <c r="E370" s="87">
        <v>11.60344041878637</v>
      </c>
      <c r="F370" s="88">
        <f>IF(D370="CO2",E370,IF(D370="CH4",E370*'State 2005 Data'!$J$16,IF(D370="N2O",'State 2005 Data'!$J$17,IF(D370="Other",E370))))</f>
        <v>11.60344041878637</v>
      </c>
      <c r="G370" s="77"/>
      <c r="H370" s="69"/>
      <c r="I370" s="77"/>
      <c r="J370" s="77"/>
      <c r="K370" s="77"/>
      <c r="L370" s="77"/>
      <c r="M370" s="77"/>
      <c r="N370" s="77"/>
      <c r="O370" s="77"/>
      <c r="P370" s="77"/>
      <c r="Q370" s="77"/>
      <c r="R370" s="77"/>
      <c r="S370" s="77"/>
      <c r="T370" s="77"/>
      <c r="U370" s="77"/>
      <c r="V370" s="77"/>
      <c r="W370" s="77"/>
      <c r="X370" s="77"/>
      <c r="Y370" s="77"/>
      <c r="Z370" s="77"/>
    </row>
    <row r="371" spans="1:26" ht="15.75" customHeight="1" x14ac:dyDescent="0.25">
      <c r="A371" s="85" t="s">
        <v>91</v>
      </c>
      <c r="B371" s="86" t="s">
        <v>92</v>
      </c>
      <c r="C371" s="77" t="s">
        <v>1358</v>
      </c>
      <c r="D371" s="77" t="s">
        <v>331</v>
      </c>
      <c r="E371" s="87">
        <v>0.16278580775000001</v>
      </c>
      <c r="F371" s="88">
        <f>IF(D371="CO2",E371,IF(D371="CH4",E371*'State 2005 Data'!$J$16,IF(D371="N2O",'State 2005 Data'!$J$17,IF(D371="Other",E371))))</f>
        <v>0.18232010468000004</v>
      </c>
      <c r="G371" s="77"/>
      <c r="H371" s="69"/>
      <c r="I371" s="77"/>
      <c r="J371" s="77"/>
      <c r="K371" s="77"/>
      <c r="L371" s="77"/>
      <c r="M371" s="77"/>
      <c r="N371" s="77"/>
      <c r="O371" s="77"/>
      <c r="P371" s="77"/>
      <c r="Q371" s="77"/>
      <c r="R371" s="77"/>
      <c r="S371" s="77"/>
      <c r="T371" s="77"/>
      <c r="U371" s="77"/>
      <c r="V371" s="77"/>
      <c r="W371" s="77"/>
      <c r="X371" s="77"/>
      <c r="Y371" s="77"/>
      <c r="Z371" s="77"/>
    </row>
    <row r="372" spans="1:26" ht="15.75" customHeight="1" x14ac:dyDescent="0.25">
      <c r="A372" s="85" t="s">
        <v>91</v>
      </c>
      <c r="B372" s="86" t="s">
        <v>92</v>
      </c>
      <c r="C372" s="77" t="s">
        <v>1358</v>
      </c>
      <c r="D372" s="77" t="s">
        <v>333</v>
      </c>
      <c r="E372" s="87">
        <v>3.8347456519999989E-2</v>
      </c>
      <c r="F372" s="88">
        <f>IF(D372="CO2",E372,IF(D372="CH4",E372*'State 2005 Data'!$J$16,IF(D372="N2O",'State 2005 Data'!$J$17,IF(D372="Other",E372))))</f>
        <v>0.88926174496644295</v>
      </c>
      <c r="G372" s="77"/>
      <c r="H372" s="69"/>
      <c r="I372" s="77"/>
      <c r="J372" s="77"/>
      <c r="K372" s="77"/>
      <c r="L372" s="77"/>
      <c r="M372" s="77"/>
      <c r="N372" s="77"/>
      <c r="O372" s="77"/>
      <c r="P372" s="77"/>
      <c r="Q372" s="77"/>
      <c r="R372" s="77"/>
      <c r="S372" s="77"/>
      <c r="T372" s="77"/>
      <c r="U372" s="77"/>
      <c r="V372" s="77"/>
      <c r="W372" s="77"/>
      <c r="X372" s="77"/>
      <c r="Y372" s="77"/>
      <c r="Z372" s="77"/>
    </row>
    <row r="373" spans="1:26" ht="15.75" customHeight="1" x14ac:dyDescent="0.25">
      <c r="A373" s="85" t="s">
        <v>91</v>
      </c>
      <c r="B373" s="86" t="s">
        <v>92</v>
      </c>
      <c r="C373" s="77" t="s">
        <v>1358</v>
      </c>
      <c r="D373" s="89" t="s">
        <v>1873</v>
      </c>
      <c r="E373" s="87"/>
      <c r="F373" s="88">
        <f>IF(D373="CO2",E373,IF(D373="CH4",E373*'State 2005 Data'!$J$16,IF(D373="N2O",'State 2005 Data'!$J$17,IF(D373="Other",E373))))</f>
        <v>0</v>
      </c>
      <c r="G373" s="77"/>
      <c r="H373" s="69"/>
      <c r="I373" s="77"/>
      <c r="J373" s="77"/>
      <c r="K373" s="77"/>
      <c r="L373" s="77"/>
      <c r="M373" s="77"/>
      <c r="N373" s="77"/>
      <c r="O373" s="77"/>
      <c r="P373" s="77"/>
      <c r="Q373" s="77"/>
      <c r="R373" s="77"/>
      <c r="S373" s="77"/>
      <c r="T373" s="77"/>
      <c r="U373" s="77"/>
      <c r="V373" s="77"/>
      <c r="W373" s="77"/>
      <c r="X373" s="77"/>
      <c r="Y373" s="77"/>
      <c r="Z373" s="77"/>
    </row>
    <row r="374" spans="1:26" ht="15.75" customHeight="1" x14ac:dyDescent="0.25">
      <c r="A374" s="85" t="s">
        <v>91</v>
      </c>
      <c r="B374" s="86" t="s">
        <v>92</v>
      </c>
      <c r="C374" s="77" t="s">
        <v>304</v>
      </c>
      <c r="D374" s="77" t="s">
        <v>1369</v>
      </c>
      <c r="E374" s="87">
        <v>53.421232397023452</v>
      </c>
      <c r="F374" s="88">
        <f>IF(D374="CO2",E374,IF(D374="CH4",E374*'State 2005 Data'!$J$16,IF(D374="N2O",'State 2005 Data'!$J$17,IF(D374="Other",E374))))</f>
        <v>53.421232397023452</v>
      </c>
      <c r="G374" s="77"/>
      <c r="H374" s="69"/>
      <c r="I374" s="77"/>
      <c r="J374" s="77"/>
      <c r="K374" s="77"/>
      <c r="L374" s="77"/>
      <c r="M374" s="77"/>
      <c r="N374" s="77"/>
      <c r="O374" s="77"/>
      <c r="P374" s="77"/>
      <c r="Q374" s="77"/>
      <c r="R374" s="77"/>
      <c r="S374" s="77"/>
      <c r="T374" s="77"/>
      <c r="U374" s="77"/>
      <c r="V374" s="77"/>
      <c r="W374" s="77"/>
      <c r="X374" s="77"/>
      <c r="Y374" s="77"/>
      <c r="Z374" s="77"/>
    </row>
    <row r="375" spans="1:26" ht="15.75" customHeight="1" x14ac:dyDescent="0.25">
      <c r="A375" s="85" t="s">
        <v>91</v>
      </c>
      <c r="B375" s="86" t="s">
        <v>92</v>
      </c>
      <c r="C375" s="77" t="s">
        <v>304</v>
      </c>
      <c r="D375" s="77" t="s">
        <v>331</v>
      </c>
      <c r="E375" s="87">
        <v>8.2130164830722538E-2</v>
      </c>
      <c r="F375" s="88">
        <f>IF(D375="CO2",E375,IF(D375="CH4",E375*'State 2005 Data'!$J$16,IF(D375="N2O",'State 2005 Data'!$J$17,IF(D375="Other",E375))))</f>
        <v>9.1985784610409252E-2</v>
      </c>
      <c r="G375" s="77"/>
      <c r="H375" s="69"/>
      <c r="I375" s="77"/>
      <c r="J375" s="77"/>
      <c r="K375" s="77"/>
      <c r="L375" s="77"/>
      <c r="M375" s="77"/>
      <c r="N375" s="77"/>
      <c r="O375" s="77"/>
      <c r="P375" s="77"/>
      <c r="Q375" s="77"/>
      <c r="R375" s="77"/>
      <c r="S375" s="77"/>
      <c r="T375" s="77"/>
      <c r="U375" s="77"/>
      <c r="V375" s="77"/>
      <c r="W375" s="77"/>
      <c r="X375" s="77"/>
      <c r="Y375" s="77"/>
      <c r="Z375" s="77"/>
    </row>
    <row r="376" spans="1:26" ht="15.75" customHeight="1" x14ac:dyDescent="0.25">
      <c r="A376" s="85" t="s">
        <v>91</v>
      </c>
      <c r="B376" s="86" t="s">
        <v>92</v>
      </c>
      <c r="C376" s="77" t="s">
        <v>304</v>
      </c>
      <c r="D376" s="77" t="s">
        <v>333</v>
      </c>
      <c r="E376" s="87">
        <v>1.066754909309976</v>
      </c>
      <c r="F376" s="88">
        <f>IF(D376="CO2",E376,IF(D376="CH4",E376*'State 2005 Data'!$J$16,IF(D376="N2O",'State 2005 Data'!$J$17,IF(D376="Other",E376))))</f>
        <v>0.88926174496644295</v>
      </c>
      <c r="G376" s="77"/>
      <c r="H376" s="69"/>
      <c r="I376" s="77"/>
      <c r="J376" s="77"/>
      <c r="K376" s="77"/>
      <c r="L376" s="77"/>
      <c r="M376" s="77"/>
      <c r="N376" s="77"/>
      <c r="O376" s="77"/>
      <c r="P376" s="77"/>
      <c r="Q376" s="77"/>
      <c r="R376" s="77"/>
      <c r="S376" s="77"/>
      <c r="T376" s="77"/>
      <c r="U376" s="77"/>
      <c r="V376" s="77"/>
      <c r="W376" s="77"/>
      <c r="X376" s="77"/>
      <c r="Y376" s="77"/>
      <c r="Z376" s="77"/>
    </row>
    <row r="377" spans="1:26" ht="15.75" customHeight="1" x14ac:dyDescent="0.25">
      <c r="A377" s="85" t="s">
        <v>91</v>
      </c>
      <c r="B377" s="86" t="s">
        <v>92</v>
      </c>
      <c r="C377" s="77" t="s">
        <v>304</v>
      </c>
      <c r="D377" s="89" t="s">
        <v>1873</v>
      </c>
      <c r="E377" s="87"/>
      <c r="F377" s="88">
        <f>IF(D377="CO2",E377,IF(D377="CH4",E377*'State 2005 Data'!$J$16,IF(D377="N2O",'State 2005 Data'!$J$17,IF(D377="Other",E377))))</f>
        <v>0</v>
      </c>
      <c r="G377" s="77"/>
      <c r="H377" s="69"/>
      <c r="I377" s="77"/>
      <c r="J377" s="77"/>
      <c r="K377" s="77"/>
      <c r="L377" s="77"/>
      <c r="M377" s="77"/>
      <c r="N377" s="77"/>
      <c r="O377" s="77"/>
      <c r="P377" s="77"/>
      <c r="Q377" s="77"/>
      <c r="R377" s="77"/>
      <c r="S377" s="77"/>
      <c r="T377" s="77"/>
      <c r="U377" s="77"/>
      <c r="V377" s="77"/>
      <c r="W377" s="77"/>
      <c r="X377" s="77"/>
      <c r="Y377" s="77"/>
      <c r="Z377" s="77"/>
    </row>
    <row r="378" spans="1:26" ht="15.75" customHeight="1" x14ac:dyDescent="0.25">
      <c r="A378" s="85" t="s">
        <v>91</v>
      </c>
      <c r="B378" s="86" t="s">
        <v>92</v>
      </c>
      <c r="C378" s="77" t="s">
        <v>753</v>
      </c>
      <c r="D378" s="77" t="s">
        <v>1369</v>
      </c>
      <c r="E378" s="88">
        <v>15.25533332270239</v>
      </c>
      <c r="F378" s="88">
        <f>IF(D378="CO2",E378,IF(D378="CH4",E378*'State 2005 Data'!$J$16,IF(D378="N2O",'State 2005 Data'!$J$17,IF(D378="Other",E378))))</f>
        <v>15.25533332270239</v>
      </c>
      <c r="G378" s="77"/>
      <c r="H378" s="69"/>
      <c r="I378" s="77"/>
      <c r="J378" s="77"/>
      <c r="K378" s="77"/>
      <c r="L378" s="77"/>
      <c r="M378" s="77"/>
      <c r="N378" s="77"/>
      <c r="O378" s="77"/>
      <c r="P378" s="77"/>
      <c r="Q378" s="77"/>
      <c r="R378" s="77"/>
      <c r="S378" s="77"/>
      <c r="T378" s="77"/>
      <c r="U378" s="77"/>
      <c r="V378" s="77"/>
      <c r="W378" s="77"/>
      <c r="X378" s="77"/>
      <c r="Y378" s="77"/>
      <c r="Z378" s="77"/>
    </row>
    <row r="379" spans="1:26" ht="15.75" customHeight="1" x14ac:dyDescent="0.25">
      <c r="A379" s="85" t="s">
        <v>91</v>
      </c>
      <c r="B379" s="86" t="s">
        <v>92</v>
      </c>
      <c r="C379" s="77" t="s">
        <v>753</v>
      </c>
      <c r="D379" s="77" t="s">
        <v>331</v>
      </c>
      <c r="E379" s="87">
        <v>2.001277403260548</v>
      </c>
      <c r="F379" s="88">
        <f>IF(D379="CO2",E379,IF(D379="CH4",E379*'State 2005 Data'!$J$16,IF(D379="N2O",'State 2005 Data'!$J$17,IF(D379="Other",E379))))</f>
        <v>2.2414306916518139</v>
      </c>
      <c r="G379" s="77"/>
      <c r="H379" s="69"/>
      <c r="I379" s="77"/>
      <c r="J379" s="77"/>
      <c r="K379" s="77"/>
      <c r="L379" s="77"/>
      <c r="M379" s="77"/>
      <c r="N379" s="77"/>
      <c r="O379" s="77"/>
      <c r="P379" s="77"/>
      <c r="Q379" s="77"/>
      <c r="R379" s="77"/>
      <c r="S379" s="77"/>
      <c r="T379" s="77"/>
      <c r="U379" s="77"/>
      <c r="V379" s="77"/>
      <c r="W379" s="77"/>
      <c r="X379" s="77"/>
      <c r="Y379" s="77"/>
      <c r="Z379" s="77"/>
    </row>
    <row r="380" spans="1:26" ht="15.75" customHeight="1" x14ac:dyDescent="0.25">
      <c r="A380" s="85" t="s">
        <v>91</v>
      </c>
      <c r="B380" s="86" t="s">
        <v>92</v>
      </c>
      <c r="C380" s="77" t="s">
        <v>753</v>
      </c>
      <c r="D380" s="77" t="s">
        <v>333</v>
      </c>
      <c r="E380" s="87">
        <v>0.1034996751716878</v>
      </c>
      <c r="F380" s="88">
        <f>IF(D380="CO2",E380,IF(D380="CH4",E380*'State 2005 Data'!$J$16,IF(D380="N2O",'State 2005 Data'!$J$17,IF(D380="Other",E380))))</f>
        <v>0.88926174496644295</v>
      </c>
      <c r="G380" s="77"/>
      <c r="H380" s="69"/>
      <c r="I380" s="77"/>
      <c r="J380" s="77"/>
      <c r="K380" s="77"/>
      <c r="L380" s="77"/>
      <c r="M380" s="77"/>
      <c r="N380" s="77"/>
      <c r="O380" s="77"/>
      <c r="P380" s="77"/>
      <c r="Q380" s="77"/>
      <c r="R380" s="77"/>
      <c r="S380" s="77"/>
      <c r="T380" s="77"/>
      <c r="U380" s="77"/>
      <c r="V380" s="77"/>
      <c r="W380" s="77"/>
      <c r="X380" s="77"/>
      <c r="Y380" s="77"/>
      <c r="Z380" s="77"/>
    </row>
    <row r="381" spans="1:26" ht="15.75" customHeight="1" x14ac:dyDescent="0.25">
      <c r="A381" s="85" t="s">
        <v>91</v>
      </c>
      <c r="B381" s="86" t="s">
        <v>92</v>
      </c>
      <c r="C381" s="77" t="s">
        <v>753</v>
      </c>
      <c r="D381" s="77" t="s">
        <v>1873</v>
      </c>
      <c r="E381" s="87">
        <v>3.5053523724717981</v>
      </c>
      <c r="F381" s="88">
        <f>IF(D381="CO2",E381,IF(D381="CH4",E381*'State 2005 Data'!$J$16,IF(D381="N2O",'State 2005 Data'!$J$17,IF(D381="Other",E381))))</f>
        <v>3.5053523724717981</v>
      </c>
      <c r="G381" s="77"/>
      <c r="H381" s="69"/>
      <c r="I381" s="77"/>
      <c r="J381" s="77"/>
      <c r="K381" s="77"/>
      <c r="L381" s="77"/>
      <c r="M381" s="77"/>
      <c r="N381" s="77"/>
      <c r="O381" s="77"/>
      <c r="P381" s="77"/>
      <c r="Q381" s="77"/>
      <c r="R381" s="77"/>
      <c r="S381" s="77"/>
      <c r="T381" s="77"/>
      <c r="U381" s="77"/>
      <c r="V381" s="77"/>
      <c r="W381" s="77"/>
      <c r="X381" s="77"/>
      <c r="Y381" s="77"/>
      <c r="Z381" s="77"/>
    </row>
    <row r="382" spans="1:26" ht="15.75" customHeight="1" x14ac:dyDescent="0.25">
      <c r="A382" s="85" t="s">
        <v>96</v>
      </c>
      <c r="B382" s="86" t="s">
        <v>97</v>
      </c>
      <c r="C382" s="77" t="s">
        <v>1028</v>
      </c>
      <c r="D382" s="77" t="s">
        <v>1369</v>
      </c>
      <c r="E382" s="87">
        <v>129.2548585338935</v>
      </c>
      <c r="F382" s="88">
        <f>IF(D382="CO2",E382,IF(D382="CH4",E382*'State 2005 Data'!$J$16,IF(D382="N2O",'State 2005 Data'!$J$17,IF(D382="Other",E382))))</f>
        <v>129.2548585338935</v>
      </c>
      <c r="G382" s="77"/>
      <c r="H382" s="69"/>
      <c r="I382" s="77"/>
      <c r="J382" s="77"/>
      <c r="K382" s="77"/>
      <c r="L382" s="77"/>
      <c r="M382" s="77"/>
      <c r="N382" s="77"/>
      <c r="O382" s="77"/>
      <c r="P382" s="77"/>
      <c r="Q382" s="77"/>
      <c r="R382" s="77"/>
      <c r="S382" s="77"/>
      <c r="T382" s="77"/>
      <c r="U382" s="77"/>
      <c r="V382" s="77"/>
      <c r="W382" s="77"/>
      <c r="X382" s="77"/>
      <c r="Y382" s="77"/>
      <c r="Z382" s="77"/>
    </row>
    <row r="383" spans="1:26" ht="15.75" customHeight="1" x14ac:dyDescent="0.25">
      <c r="A383" s="85" t="s">
        <v>96</v>
      </c>
      <c r="B383" s="86" t="s">
        <v>97</v>
      </c>
      <c r="C383" s="77" t="s">
        <v>1028</v>
      </c>
      <c r="D383" s="77" t="s">
        <v>331</v>
      </c>
      <c r="E383" s="87">
        <v>3.6717777000000007E-2</v>
      </c>
      <c r="F383" s="88">
        <f>IF(D383="CO2",E383,IF(D383="CH4",E383*'State 2005 Data'!$J$16,IF(D383="N2O",'State 2005 Data'!$J$17,IF(D383="Other",E383))))</f>
        <v>4.1123910240000013E-2</v>
      </c>
      <c r="G383" s="77"/>
      <c r="H383" s="69"/>
      <c r="I383" s="77"/>
      <c r="J383" s="77"/>
      <c r="K383" s="77"/>
      <c r="L383" s="77"/>
      <c r="M383" s="77"/>
      <c r="N383" s="77"/>
      <c r="O383" s="77"/>
      <c r="P383" s="77"/>
      <c r="Q383" s="77"/>
      <c r="R383" s="77"/>
      <c r="S383" s="77"/>
      <c r="T383" s="77"/>
      <c r="U383" s="77"/>
      <c r="V383" s="77"/>
      <c r="W383" s="77"/>
      <c r="X383" s="77"/>
      <c r="Y383" s="77"/>
      <c r="Z383" s="77"/>
    </row>
    <row r="384" spans="1:26" ht="15.75" customHeight="1" x14ac:dyDescent="0.25">
      <c r="A384" s="85" t="s">
        <v>96</v>
      </c>
      <c r="B384" s="86" t="s">
        <v>97</v>
      </c>
      <c r="C384" s="77" t="s">
        <v>1028</v>
      </c>
      <c r="D384" s="77" t="s">
        <v>333</v>
      </c>
      <c r="E384" s="87">
        <v>0.61809251906000007</v>
      </c>
      <c r="F384" s="88">
        <f>IF(D384="CO2",E384,IF(D384="CH4",E384*'State 2005 Data'!$J$16,IF(D384="N2O",'State 2005 Data'!$J$17,IF(D384="Other",E384))))</f>
        <v>0.88926174496644295</v>
      </c>
      <c r="G384" s="77"/>
      <c r="H384" s="69"/>
      <c r="I384" s="77"/>
      <c r="J384" s="77"/>
      <c r="K384" s="77"/>
      <c r="L384" s="77"/>
      <c r="M384" s="77"/>
      <c r="N384" s="77"/>
      <c r="O384" s="77"/>
      <c r="P384" s="77"/>
      <c r="Q384" s="77"/>
      <c r="R384" s="77"/>
      <c r="S384" s="77"/>
      <c r="T384" s="77"/>
      <c r="U384" s="77"/>
      <c r="V384" s="77"/>
      <c r="W384" s="77"/>
      <c r="X384" s="77"/>
      <c r="Y384" s="77"/>
      <c r="Z384" s="77"/>
    </row>
    <row r="385" spans="1:26" ht="15.75" customHeight="1" x14ac:dyDescent="0.25">
      <c r="A385" s="85" t="s">
        <v>96</v>
      </c>
      <c r="B385" s="86" t="s">
        <v>97</v>
      </c>
      <c r="C385" s="77" t="s">
        <v>1028</v>
      </c>
      <c r="D385" s="89" t="s">
        <v>1873</v>
      </c>
      <c r="E385" s="87"/>
      <c r="F385" s="88">
        <f>IF(D385="CO2",E385,IF(D385="CH4",E385*'State 2005 Data'!$J$16,IF(D385="N2O",'State 2005 Data'!$J$17,IF(D385="Other",E385))))</f>
        <v>0</v>
      </c>
      <c r="G385" s="77"/>
      <c r="H385" s="69"/>
      <c r="I385" s="77"/>
      <c r="J385" s="77"/>
      <c r="K385" s="77"/>
      <c r="L385" s="77"/>
      <c r="M385" s="77"/>
      <c r="N385" s="77"/>
      <c r="O385" s="77"/>
      <c r="P385" s="77"/>
      <c r="Q385" s="77"/>
      <c r="R385" s="77"/>
      <c r="S385" s="77"/>
      <c r="T385" s="77"/>
      <c r="U385" s="77"/>
      <c r="V385" s="77"/>
      <c r="W385" s="77"/>
      <c r="X385" s="77"/>
      <c r="Y385" s="77"/>
      <c r="Z385" s="77"/>
    </row>
    <row r="386" spans="1:26" ht="15.75" customHeight="1" x14ac:dyDescent="0.25">
      <c r="A386" s="85" t="s">
        <v>96</v>
      </c>
      <c r="B386" s="86" t="s">
        <v>97</v>
      </c>
      <c r="C386" s="77" t="s">
        <v>1358</v>
      </c>
      <c r="D386" s="77" t="s">
        <v>1369</v>
      </c>
      <c r="E386" s="87">
        <v>31.447512837947951</v>
      </c>
      <c r="F386" s="88">
        <f>IF(D386="CO2",E386,IF(D386="CH4",E386*'State 2005 Data'!$J$16,IF(D386="N2O",'State 2005 Data'!$J$17,IF(D386="Other",E386))))</f>
        <v>31.447512837947951</v>
      </c>
      <c r="G386" s="77"/>
      <c r="H386" s="69"/>
      <c r="I386" s="77"/>
      <c r="J386" s="77"/>
      <c r="K386" s="77"/>
      <c r="L386" s="77"/>
      <c r="M386" s="77"/>
      <c r="N386" s="77"/>
      <c r="O386" s="77"/>
      <c r="P386" s="77"/>
      <c r="Q386" s="77"/>
      <c r="R386" s="77"/>
      <c r="S386" s="77"/>
      <c r="T386" s="77"/>
      <c r="U386" s="77"/>
      <c r="V386" s="77"/>
      <c r="W386" s="77"/>
      <c r="X386" s="77"/>
      <c r="Y386" s="77"/>
      <c r="Z386" s="77"/>
    </row>
    <row r="387" spans="1:26" ht="15.75" customHeight="1" x14ac:dyDescent="0.25">
      <c r="A387" s="85" t="s">
        <v>96</v>
      </c>
      <c r="B387" s="86" t="s">
        <v>97</v>
      </c>
      <c r="C387" s="77" t="s">
        <v>1358</v>
      </c>
      <c r="D387" s="77" t="s">
        <v>331</v>
      </c>
      <c r="E387" s="87">
        <v>0.25428930150000001</v>
      </c>
      <c r="F387" s="88">
        <f>IF(D387="CO2",E387,IF(D387="CH4",E387*'State 2005 Data'!$J$16,IF(D387="N2O",'State 2005 Data'!$J$17,IF(D387="Other",E387))))</f>
        <v>0.28480401768000002</v>
      </c>
      <c r="G387" s="77"/>
      <c r="H387" s="69"/>
      <c r="I387" s="77"/>
      <c r="J387" s="77"/>
      <c r="K387" s="77"/>
      <c r="L387" s="77"/>
      <c r="M387" s="77"/>
      <c r="N387" s="77"/>
      <c r="O387" s="77"/>
      <c r="P387" s="77"/>
      <c r="Q387" s="77"/>
      <c r="R387" s="77"/>
      <c r="S387" s="77"/>
      <c r="T387" s="77"/>
      <c r="U387" s="77"/>
      <c r="V387" s="77"/>
      <c r="W387" s="77"/>
      <c r="X387" s="77"/>
      <c r="Y387" s="77"/>
      <c r="Z387" s="77"/>
    </row>
    <row r="388" spans="1:26" ht="15.75" customHeight="1" x14ac:dyDescent="0.25">
      <c r="A388" s="85" t="s">
        <v>96</v>
      </c>
      <c r="B388" s="86" t="s">
        <v>97</v>
      </c>
      <c r="C388" s="77" t="s">
        <v>1358</v>
      </c>
      <c r="D388" s="77" t="s">
        <v>333</v>
      </c>
      <c r="E388" s="87">
        <v>5.4327000260000001E-2</v>
      </c>
      <c r="F388" s="88">
        <f>IF(D388="CO2",E388,IF(D388="CH4",E388*'State 2005 Data'!$J$16,IF(D388="N2O",'State 2005 Data'!$J$17,IF(D388="Other",E388))))</f>
        <v>0.88926174496644295</v>
      </c>
      <c r="G388" s="77"/>
      <c r="H388" s="69"/>
      <c r="I388" s="77"/>
      <c r="J388" s="77"/>
      <c r="K388" s="77"/>
      <c r="L388" s="77"/>
      <c r="M388" s="77"/>
      <c r="N388" s="77"/>
      <c r="O388" s="77"/>
      <c r="P388" s="77"/>
      <c r="Q388" s="77"/>
      <c r="R388" s="77"/>
      <c r="S388" s="77"/>
      <c r="T388" s="77"/>
      <c r="U388" s="77"/>
      <c r="V388" s="77"/>
      <c r="W388" s="77"/>
      <c r="X388" s="77"/>
      <c r="Y388" s="77"/>
      <c r="Z388" s="77"/>
    </row>
    <row r="389" spans="1:26" ht="15.75" customHeight="1" x14ac:dyDescent="0.25">
      <c r="A389" s="85" t="s">
        <v>96</v>
      </c>
      <c r="B389" s="86" t="s">
        <v>97</v>
      </c>
      <c r="C389" s="77" t="s">
        <v>1358</v>
      </c>
      <c r="D389" s="89" t="s">
        <v>1873</v>
      </c>
      <c r="E389" s="87"/>
      <c r="F389" s="88">
        <f>IF(D389="CO2",E389,IF(D389="CH4",E389*'State 2005 Data'!$J$16,IF(D389="N2O",'State 2005 Data'!$J$17,IF(D389="Other",E389))))</f>
        <v>0</v>
      </c>
      <c r="G389" s="77"/>
      <c r="H389" s="69"/>
      <c r="I389" s="77"/>
      <c r="J389" s="77"/>
      <c r="K389" s="77"/>
      <c r="L389" s="77"/>
      <c r="M389" s="77"/>
      <c r="N389" s="77"/>
      <c r="O389" s="77"/>
      <c r="P389" s="77"/>
      <c r="Q389" s="77"/>
      <c r="R389" s="77"/>
      <c r="S389" s="77"/>
      <c r="T389" s="77"/>
      <c r="U389" s="77"/>
      <c r="V389" s="77"/>
      <c r="W389" s="77"/>
      <c r="X389" s="77"/>
      <c r="Y389" s="77"/>
      <c r="Z389" s="77"/>
    </row>
    <row r="390" spans="1:26" ht="15.75" customHeight="1" x14ac:dyDescent="0.25">
      <c r="A390" s="85" t="s">
        <v>96</v>
      </c>
      <c r="B390" s="86" t="s">
        <v>97</v>
      </c>
      <c r="C390" s="77" t="s">
        <v>304</v>
      </c>
      <c r="D390" s="77" t="s">
        <v>1369</v>
      </c>
      <c r="E390" s="87">
        <v>71.077371138019117</v>
      </c>
      <c r="F390" s="88">
        <f>IF(D390="CO2",E390,IF(D390="CH4",E390*'State 2005 Data'!$J$16,IF(D390="N2O",'State 2005 Data'!$J$17,IF(D390="Other",E390))))</f>
        <v>71.077371138019117</v>
      </c>
      <c r="G390" s="77"/>
      <c r="H390" s="69"/>
      <c r="I390" s="77"/>
      <c r="J390" s="77"/>
      <c r="K390" s="77"/>
      <c r="L390" s="77"/>
      <c r="M390" s="77"/>
      <c r="N390" s="77"/>
      <c r="O390" s="77"/>
      <c r="P390" s="77"/>
      <c r="Q390" s="77"/>
      <c r="R390" s="77"/>
      <c r="S390" s="77"/>
      <c r="T390" s="77"/>
      <c r="U390" s="77"/>
      <c r="V390" s="77"/>
      <c r="W390" s="77"/>
      <c r="X390" s="77"/>
      <c r="Y390" s="77"/>
      <c r="Z390" s="77"/>
    </row>
    <row r="391" spans="1:26" ht="15.75" customHeight="1" x14ac:dyDescent="0.25">
      <c r="A391" s="85" t="s">
        <v>96</v>
      </c>
      <c r="B391" s="86" t="s">
        <v>97</v>
      </c>
      <c r="C391" s="77" t="s">
        <v>304</v>
      </c>
      <c r="D391" s="77" t="s">
        <v>331</v>
      </c>
      <c r="E391" s="87">
        <v>8.2130164830722538E-2</v>
      </c>
      <c r="F391" s="88">
        <f>IF(D391="CO2",E391,IF(D391="CH4",E391*'State 2005 Data'!$J$16,IF(D391="N2O",'State 2005 Data'!$J$17,IF(D391="Other",E391))))</f>
        <v>9.1985784610409252E-2</v>
      </c>
      <c r="G391" s="77"/>
      <c r="H391" s="69"/>
      <c r="I391" s="77"/>
      <c r="J391" s="77"/>
      <c r="K391" s="77"/>
      <c r="L391" s="77"/>
      <c r="M391" s="77"/>
      <c r="N391" s="77"/>
      <c r="O391" s="77"/>
      <c r="P391" s="77"/>
      <c r="Q391" s="77"/>
      <c r="R391" s="77"/>
      <c r="S391" s="77"/>
      <c r="T391" s="77"/>
      <c r="U391" s="77"/>
      <c r="V391" s="77"/>
      <c r="W391" s="77"/>
      <c r="X391" s="77"/>
      <c r="Y391" s="77"/>
      <c r="Z391" s="77"/>
    </row>
    <row r="392" spans="1:26" ht="15.75" customHeight="1" x14ac:dyDescent="0.25">
      <c r="A392" s="85" t="s">
        <v>96</v>
      </c>
      <c r="B392" s="86" t="s">
        <v>97</v>
      </c>
      <c r="C392" s="77" t="s">
        <v>304</v>
      </c>
      <c r="D392" s="77" t="s">
        <v>333</v>
      </c>
      <c r="E392" s="87">
        <v>1.066754909309976</v>
      </c>
      <c r="F392" s="88">
        <f>IF(D392="CO2",E392,IF(D392="CH4",E392*'State 2005 Data'!$J$16,IF(D392="N2O",'State 2005 Data'!$J$17,IF(D392="Other",E392))))</f>
        <v>0.88926174496644295</v>
      </c>
      <c r="G392" s="77"/>
      <c r="H392" s="69"/>
      <c r="I392" s="77"/>
      <c r="J392" s="77"/>
      <c r="K392" s="77"/>
      <c r="L392" s="77"/>
      <c r="M392" s="77"/>
      <c r="N392" s="77"/>
      <c r="O392" s="77"/>
      <c r="P392" s="77"/>
      <c r="Q392" s="77"/>
      <c r="R392" s="77"/>
      <c r="S392" s="77"/>
      <c r="T392" s="77"/>
      <c r="U392" s="77"/>
      <c r="V392" s="77"/>
      <c r="W392" s="77"/>
      <c r="X392" s="77"/>
      <c r="Y392" s="77"/>
      <c r="Z392" s="77"/>
    </row>
    <row r="393" spans="1:26" ht="15.75" customHeight="1" x14ac:dyDescent="0.25">
      <c r="A393" s="85" t="s">
        <v>96</v>
      </c>
      <c r="B393" s="86" t="s">
        <v>97</v>
      </c>
      <c r="C393" s="77" t="s">
        <v>304</v>
      </c>
      <c r="D393" s="89" t="s">
        <v>1873</v>
      </c>
      <c r="E393" s="87"/>
      <c r="F393" s="88">
        <f>IF(D393="CO2",E393,IF(D393="CH4",E393*'State 2005 Data'!$J$16,IF(D393="N2O",'State 2005 Data'!$J$17,IF(D393="Other",E393))))</f>
        <v>0</v>
      </c>
      <c r="G393" s="77"/>
      <c r="H393" s="69"/>
      <c r="I393" s="77"/>
      <c r="J393" s="77"/>
      <c r="K393" s="77"/>
      <c r="L393" s="77"/>
      <c r="M393" s="77"/>
      <c r="N393" s="77"/>
      <c r="O393" s="77"/>
      <c r="P393" s="77"/>
      <c r="Q393" s="77"/>
      <c r="R393" s="77"/>
      <c r="S393" s="77"/>
      <c r="T393" s="77"/>
      <c r="U393" s="77"/>
      <c r="V393" s="77"/>
      <c r="W393" s="77"/>
      <c r="X393" s="77"/>
      <c r="Y393" s="77"/>
      <c r="Z393" s="77"/>
    </row>
    <row r="394" spans="1:26" ht="15.75" customHeight="1" x14ac:dyDescent="0.25">
      <c r="A394" s="85" t="s">
        <v>96</v>
      </c>
      <c r="B394" s="86" t="s">
        <v>97</v>
      </c>
      <c r="C394" s="77" t="s">
        <v>753</v>
      </c>
      <c r="D394" s="77" t="s">
        <v>1369</v>
      </c>
      <c r="E394" s="88">
        <v>50.382944286617096</v>
      </c>
      <c r="F394" s="88">
        <f>IF(D394="CO2",E394,IF(D394="CH4",E394*'State 2005 Data'!$J$16,IF(D394="N2O",'State 2005 Data'!$J$17,IF(D394="Other",E394))))</f>
        <v>50.382944286617096</v>
      </c>
      <c r="G394" s="77"/>
      <c r="H394" s="69"/>
      <c r="I394" s="77"/>
      <c r="J394" s="77"/>
      <c r="K394" s="77"/>
      <c r="L394" s="77"/>
      <c r="M394" s="77"/>
      <c r="N394" s="77"/>
      <c r="O394" s="77"/>
      <c r="P394" s="77"/>
      <c r="Q394" s="77"/>
      <c r="R394" s="77"/>
      <c r="S394" s="77"/>
      <c r="T394" s="77"/>
      <c r="U394" s="77"/>
      <c r="V394" s="77"/>
      <c r="W394" s="77"/>
      <c r="X394" s="77"/>
      <c r="Y394" s="77"/>
      <c r="Z394" s="77"/>
    </row>
    <row r="395" spans="1:26" ht="15.75" customHeight="1" x14ac:dyDescent="0.25">
      <c r="A395" s="85" t="s">
        <v>96</v>
      </c>
      <c r="B395" s="86" t="s">
        <v>97</v>
      </c>
      <c r="C395" s="77" t="s">
        <v>753</v>
      </c>
      <c r="D395" s="77" t="s">
        <v>331</v>
      </c>
      <c r="E395" s="87">
        <v>9.9920505138324156</v>
      </c>
      <c r="F395" s="88">
        <f>IF(D395="CO2",E395,IF(D395="CH4",E395*'State 2005 Data'!$J$16,IF(D395="N2O",'State 2005 Data'!$J$17,IF(D395="Other",E395))))</f>
        <v>11.191096575492306</v>
      </c>
      <c r="G395" s="77"/>
      <c r="H395" s="69"/>
      <c r="I395" s="77"/>
      <c r="J395" s="77"/>
      <c r="K395" s="77"/>
      <c r="L395" s="77"/>
      <c r="M395" s="77"/>
      <c r="N395" s="77"/>
      <c r="O395" s="77"/>
      <c r="P395" s="77"/>
      <c r="Q395" s="77"/>
      <c r="R395" s="77"/>
      <c r="S395" s="77"/>
      <c r="T395" s="77"/>
      <c r="U395" s="77"/>
      <c r="V395" s="77"/>
      <c r="W395" s="77"/>
      <c r="X395" s="77"/>
      <c r="Y395" s="77"/>
      <c r="Z395" s="77"/>
    </row>
    <row r="396" spans="1:26" ht="15.75" customHeight="1" x14ac:dyDescent="0.25">
      <c r="A396" s="85" t="s">
        <v>96</v>
      </c>
      <c r="B396" s="86" t="s">
        <v>97</v>
      </c>
      <c r="C396" s="77" t="s">
        <v>753</v>
      </c>
      <c r="D396" s="77" t="s">
        <v>333</v>
      </c>
      <c r="E396" s="87">
        <v>7.2958946098916899E-2</v>
      </c>
      <c r="F396" s="88">
        <f>IF(D396="CO2",E396,IF(D396="CH4",E396*'State 2005 Data'!$J$16,IF(D396="N2O",'State 2005 Data'!$J$17,IF(D396="Other",E396))))</f>
        <v>0.88926174496644295</v>
      </c>
      <c r="G396" s="77"/>
      <c r="H396" s="69"/>
      <c r="I396" s="77"/>
      <c r="J396" s="77"/>
      <c r="K396" s="77"/>
      <c r="L396" s="77"/>
      <c r="M396" s="77"/>
      <c r="N396" s="77"/>
      <c r="O396" s="77"/>
      <c r="P396" s="77"/>
      <c r="Q396" s="77"/>
      <c r="R396" s="77"/>
      <c r="S396" s="77"/>
      <c r="T396" s="77"/>
      <c r="U396" s="77"/>
      <c r="V396" s="77"/>
      <c r="W396" s="77"/>
      <c r="X396" s="77"/>
      <c r="Y396" s="77"/>
      <c r="Z396" s="77"/>
    </row>
    <row r="397" spans="1:26" ht="15.75" customHeight="1" x14ac:dyDescent="0.25">
      <c r="A397" s="85" t="s">
        <v>96</v>
      </c>
      <c r="B397" s="86" t="s">
        <v>97</v>
      </c>
      <c r="C397" s="77" t="s">
        <v>753</v>
      </c>
      <c r="D397" s="77" t="s">
        <v>1873</v>
      </c>
      <c r="E397" s="87">
        <v>4.6265515030714139</v>
      </c>
      <c r="F397" s="88">
        <f>IF(D397="CO2",E397,IF(D397="CH4",E397*'State 2005 Data'!$J$16,IF(D397="N2O",'State 2005 Data'!$J$17,IF(D397="Other",E397))))</f>
        <v>4.6265515030714139</v>
      </c>
      <c r="G397" s="77"/>
      <c r="H397" s="69"/>
      <c r="I397" s="77"/>
      <c r="J397" s="77"/>
      <c r="K397" s="77"/>
      <c r="L397" s="77"/>
      <c r="M397" s="77"/>
      <c r="N397" s="77"/>
      <c r="O397" s="77"/>
      <c r="P397" s="77"/>
      <c r="Q397" s="77"/>
      <c r="R397" s="77"/>
      <c r="S397" s="77"/>
      <c r="T397" s="77"/>
      <c r="U397" s="77"/>
      <c r="V397" s="77"/>
      <c r="W397" s="77"/>
      <c r="X397" s="77"/>
      <c r="Y397" s="77"/>
      <c r="Z397" s="77"/>
    </row>
    <row r="398" spans="1:26" ht="15.75" customHeight="1" x14ac:dyDescent="0.25">
      <c r="A398" s="85" t="s">
        <v>102</v>
      </c>
      <c r="B398" s="86" t="s">
        <v>103</v>
      </c>
      <c r="C398" s="77" t="s">
        <v>1028</v>
      </c>
      <c r="D398" s="77" t="s">
        <v>1369</v>
      </c>
      <c r="E398" s="87">
        <v>8.0496207506359134</v>
      </c>
      <c r="F398" s="88">
        <f>IF(D398="CO2",E398,IF(D398="CH4",E398*'State 2005 Data'!$J$16,IF(D398="N2O",'State 2005 Data'!$J$17,IF(D398="Other",E398))))</f>
        <v>8.0496207506359134</v>
      </c>
      <c r="G398" s="77"/>
      <c r="H398" s="69"/>
      <c r="I398" s="77"/>
      <c r="J398" s="77"/>
      <c r="K398" s="77"/>
      <c r="L398" s="77"/>
      <c r="M398" s="77"/>
      <c r="N398" s="77"/>
      <c r="O398" s="77"/>
      <c r="P398" s="77"/>
      <c r="Q398" s="77"/>
      <c r="R398" s="77"/>
      <c r="S398" s="77"/>
      <c r="T398" s="77"/>
      <c r="U398" s="77"/>
      <c r="V398" s="77"/>
      <c r="W398" s="77"/>
      <c r="X398" s="77"/>
      <c r="Y398" s="77"/>
      <c r="Z398" s="77"/>
    </row>
    <row r="399" spans="1:26" ht="15.75" customHeight="1" x14ac:dyDescent="0.25">
      <c r="A399" s="85" t="s">
        <v>102</v>
      </c>
      <c r="B399" s="86" t="s">
        <v>103</v>
      </c>
      <c r="C399" s="77" t="s">
        <v>1028</v>
      </c>
      <c r="D399" s="77" t="s">
        <v>331</v>
      </c>
      <c r="E399" s="87">
        <v>7.5452594999999983E-3</v>
      </c>
      <c r="F399" s="88">
        <f>IF(D399="CO2",E399,IF(D399="CH4",E399*'State 2005 Data'!$J$16,IF(D399="N2O",'State 2005 Data'!$J$17,IF(D399="Other",E399))))</f>
        <v>8.4506906399999995E-3</v>
      </c>
      <c r="G399" s="77"/>
      <c r="H399" s="69"/>
      <c r="I399" s="77"/>
      <c r="J399" s="77"/>
      <c r="K399" s="77"/>
      <c r="L399" s="77"/>
      <c r="M399" s="77"/>
      <c r="N399" s="77"/>
      <c r="O399" s="77"/>
      <c r="P399" s="77"/>
      <c r="Q399" s="77"/>
      <c r="R399" s="77"/>
      <c r="S399" s="77"/>
      <c r="T399" s="77"/>
      <c r="U399" s="77"/>
      <c r="V399" s="77"/>
      <c r="W399" s="77"/>
      <c r="X399" s="77"/>
      <c r="Y399" s="77"/>
      <c r="Z399" s="77"/>
    </row>
    <row r="400" spans="1:26" ht="15.75" customHeight="1" x14ac:dyDescent="0.25">
      <c r="A400" s="85" t="s">
        <v>102</v>
      </c>
      <c r="B400" s="86" t="s">
        <v>103</v>
      </c>
      <c r="C400" s="77" t="s">
        <v>1028</v>
      </c>
      <c r="D400" s="77" t="s">
        <v>333</v>
      </c>
      <c r="E400" s="87">
        <v>2.5469550420000001E-2</v>
      </c>
      <c r="F400" s="88">
        <f>IF(D400="CO2",E400,IF(D400="CH4",E400*'State 2005 Data'!$J$16,IF(D400="N2O",'State 2005 Data'!$J$17,IF(D400="Other",E400))))</f>
        <v>0.88926174496644295</v>
      </c>
      <c r="G400" s="77"/>
      <c r="H400" s="69"/>
      <c r="I400" s="77"/>
      <c r="J400" s="77"/>
      <c r="K400" s="77"/>
      <c r="L400" s="77"/>
      <c r="M400" s="77"/>
      <c r="N400" s="77"/>
      <c r="O400" s="77"/>
      <c r="P400" s="77"/>
      <c r="Q400" s="77"/>
      <c r="R400" s="77"/>
      <c r="S400" s="77"/>
      <c r="T400" s="77"/>
      <c r="U400" s="77"/>
      <c r="V400" s="77"/>
      <c r="W400" s="77"/>
      <c r="X400" s="77"/>
      <c r="Y400" s="77"/>
      <c r="Z400" s="77"/>
    </row>
    <row r="401" spans="1:26" ht="15.75" customHeight="1" x14ac:dyDescent="0.25">
      <c r="A401" s="85" t="s">
        <v>102</v>
      </c>
      <c r="B401" s="86" t="s">
        <v>103</v>
      </c>
      <c r="C401" s="77" t="s">
        <v>1028</v>
      </c>
      <c r="D401" s="89" t="s">
        <v>1873</v>
      </c>
      <c r="E401" s="87"/>
      <c r="F401" s="88">
        <f>IF(D401="CO2",E401,IF(D401="CH4",E401*'State 2005 Data'!$J$16,IF(D401="N2O",'State 2005 Data'!$J$17,IF(D401="Other",E401))))</f>
        <v>0</v>
      </c>
      <c r="G401" s="77"/>
      <c r="H401" s="69"/>
      <c r="I401" s="77"/>
      <c r="J401" s="77"/>
      <c r="K401" s="77"/>
      <c r="L401" s="77"/>
      <c r="M401" s="77"/>
      <c r="N401" s="77"/>
      <c r="O401" s="77"/>
      <c r="P401" s="77"/>
      <c r="Q401" s="77"/>
      <c r="R401" s="77"/>
      <c r="S401" s="77"/>
      <c r="T401" s="77"/>
      <c r="U401" s="77"/>
      <c r="V401" s="77"/>
      <c r="W401" s="77"/>
      <c r="X401" s="77"/>
      <c r="Y401" s="77"/>
      <c r="Z401" s="77"/>
    </row>
    <row r="402" spans="1:26" ht="15.75" customHeight="1" x14ac:dyDescent="0.25">
      <c r="A402" s="85" t="s">
        <v>102</v>
      </c>
      <c r="B402" s="86" t="s">
        <v>103</v>
      </c>
      <c r="C402" s="77" t="s">
        <v>1358</v>
      </c>
      <c r="D402" s="77" t="s">
        <v>1369</v>
      </c>
      <c r="E402" s="87">
        <v>4.5119796063237256</v>
      </c>
      <c r="F402" s="88">
        <f>IF(D402="CO2",E402,IF(D402="CH4",E402*'State 2005 Data'!$J$16,IF(D402="N2O",'State 2005 Data'!$J$17,IF(D402="Other",E402))))</f>
        <v>4.5119796063237256</v>
      </c>
      <c r="G402" s="77"/>
      <c r="H402" s="69"/>
      <c r="I402" s="77"/>
      <c r="J402" s="77"/>
      <c r="K402" s="77"/>
      <c r="L402" s="77"/>
      <c r="M402" s="77"/>
      <c r="N402" s="77"/>
      <c r="O402" s="77"/>
      <c r="P402" s="77"/>
      <c r="Q402" s="77"/>
      <c r="R402" s="77"/>
      <c r="S402" s="77"/>
      <c r="T402" s="77"/>
      <c r="U402" s="77"/>
      <c r="V402" s="77"/>
      <c r="W402" s="77"/>
      <c r="X402" s="77"/>
      <c r="Y402" s="77"/>
      <c r="Z402" s="77"/>
    </row>
    <row r="403" spans="1:26" ht="15.75" customHeight="1" x14ac:dyDescent="0.25">
      <c r="A403" s="85" t="s">
        <v>102</v>
      </c>
      <c r="B403" s="86" t="s">
        <v>103</v>
      </c>
      <c r="C403" s="77" t="s">
        <v>1358</v>
      </c>
      <c r="D403" s="77" t="s">
        <v>331</v>
      </c>
      <c r="E403" s="87">
        <v>9.3047960499999999E-2</v>
      </c>
      <c r="F403" s="88">
        <f>IF(D403="CO2",E403,IF(D403="CH4",E403*'State 2005 Data'!$J$16,IF(D403="N2O",'State 2005 Data'!$J$17,IF(D403="Other",E403))))</f>
        <v>0.10421371576000001</v>
      </c>
      <c r="G403" s="77"/>
      <c r="H403" s="69"/>
      <c r="I403" s="77"/>
      <c r="J403" s="77"/>
      <c r="K403" s="77"/>
      <c r="L403" s="77"/>
      <c r="M403" s="77"/>
      <c r="N403" s="77"/>
      <c r="O403" s="77"/>
      <c r="P403" s="77"/>
      <c r="Q403" s="77"/>
      <c r="R403" s="77"/>
      <c r="S403" s="77"/>
      <c r="T403" s="77"/>
      <c r="U403" s="77"/>
      <c r="V403" s="77"/>
      <c r="W403" s="77"/>
      <c r="X403" s="77"/>
      <c r="Y403" s="77"/>
      <c r="Z403" s="77"/>
    </row>
    <row r="404" spans="1:26" ht="15.75" customHeight="1" x14ac:dyDescent="0.25">
      <c r="A404" s="85" t="s">
        <v>102</v>
      </c>
      <c r="B404" s="86" t="s">
        <v>103</v>
      </c>
      <c r="C404" s="77" t="s">
        <v>1358</v>
      </c>
      <c r="D404" s="77" t="s">
        <v>333</v>
      </c>
      <c r="E404" s="87">
        <v>1.694723616E-2</v>
      </c>
      <c r="F404" s="88">
        <f>IF(D404="CO2",E404,IF(D404="CH4",E404*'State 2005 Data'!$J$16,IF(D404="N2O",'State 2005 Data'!$J$17,IF(D404="Other",E404))))</f>
        <v>0.88926174496644295</v>
      </c>
      <c r="G404" s="77"/>
      <c r="H404" s="69"/>
      <c r="I404" s="77"/>
      <c r="J404" s="77"/>
      <c r="K404" s="77"/>
      <c r="L404" s="77"/>
      <c r="M404" s="77"/>
      <c r="N404" s="77"/>
      <c r="O404" s="77"/>
      <c r="P404" s="77"/>
      <c r="Q404" s="77"/>
      <c r="R404" s="77"/>
      <c r="S404" s="77"/>
      <c r="T404" s="77"/>
      <c r="U404" s="77"/>
      <c r="V404" s="77"/>
      <c r="W404" s="77"/>
      <c r="X404" s="77"/>
      <c r="Y404" s="77"/>
      <c r="Z404" s="77"/>
    </row>
    <row r="405" spans="1:26" ht="15.75" customHeight="1" x14ac:dyDescent="0.25">
      <c r="A405" s="85" t="s">
        <v>102</v>
      </c>
      <c r="B405" s="86" t="s">
        <v>103</v>
      </c>
      <c r="C405" s="77" t="s">
        <v>1358</v>
      </c>
      <c r="D405" s="89" t="s">
        <v>1873</v>
      </c>
      <c r="E405" s="87"/>
      <c r="F405" s="88">
        <f>IF(D405="CO2",E405,IF(D405="CH4",E405*'State 2005 Data'!$J$16,IF(D405="N2O",'State 2005 Data'!$J$17,IF(D405="Other",E405))))</f>
        <v>0</v>
      </c>
      <c r="G405" s="77"/>
      <c r="H405" s="69"/>
      <c r="I405" s="77"/>
      <c r="J405" s="77"/>
      <c r="K405" s="77"/>
      <c r="L405" s="77"/>
      <c r="M405" s="77"/>
      <c r="N405" s="77"/>
      <c r="O405" s="77"/>
      <c r="P405" s="77"/>
      <c r="Q405" s="77"/>
      <c r="R405" s="77"/>
      <c r="S405" s="77"/>
      <c r="T405" s="77"/>
      <c r="U405" s="77"/>
      <c r="V405" s="77"/>
      <c r="W405" s="77"/>
      <c r="X405" s="77"/>
      <c r="Y405" s="77"/>
      <c r="Z405" s="77"/>
    </row>
    <row r="406" spans="1:26" ht="15.75" customHeight="1" x14ac:dyDescent="0.25">
      <c r="A406" s="85" t="s">
        <v>102</v>
      </c>
      <c r="B406" s="86" t="s">
        <v>103</v>
      </c>
      <c r="C406" s="77" t="s">
        <v>304</v>
      </c>
      <c r="D406" s="77" t="s">
        <v>1369</v>
      </c>
      <c r="E406" s="87">
        <v>23.31966238211929</v>
      </c>
      <c r="F406" s="88">
        <f>IF(D406="CO2",E406,IF(D406="CH4",E406*'State 2005 Data'!$J$16,IF(D406="N2O",'State 2005 Data'!$J$17,IF(D406="Other",E406))))</f>
        <v>23.31966238211929</v>
      </c>
      <c r="G406" s="77"/>
      <c r="H406" s="69"/>
      <c r="I406" s="77"/>
      <c r="J406" s="77"/>
      <c r="K406" s="77"/>
      <c r="L406" s="77"/>
      <c r="M406" s="77"/>
      <c r="N406" s="77"/>
      <c r="O406" s="77"/>
      <c r="P406" s="77"/>
      <c r="Q406" s="77"/>
      <c r="R406" s="77"/>
      <c r="S406" s="77"/>
      <c r="T406" s="77"/>
      <c r="U406" s="77"/>
      <c r="V406" s="77"/>
      <c r="W406" s="77"/>
      <c r="X406" s="77"/>
      <c r="Y406" s="77"/>
      <c r="Z406" s="77"/>
    </row>
    <row r="407" spans="1:26" ht="15.75" customHeight="1" x14ac:dyDescent="0.25">
      <c r="A407" s="85" t="s">
        <v>102</v>
      </c>
      <c r="B407" s="86" t="s">
        <v>103</v>
      </c>
      <c r="C407" s="77" t="s">
        <v>304</v>
      </c>
      <c r="D407" s="77" t="s">
        <v>331</v>
      </c>
      <c r="E407" s="87">
        <v>8.2130164830722538E-2</v>
      </c>
      <c r="F407" s="88">
        <f>IF(D407="CO2",E407,IF(D407="CH4",E407*'State 2005 Data'!$J$16,IF(D407="N2O",'State 2005 Data'!$J$17,IF(D407="Other",E407))))</f>
        <v>9.1985784610409252E-2</v>
      </c>
      <c r="G407" s="77"/>
      <c r="H407" s="69"/>
      <c r="I407" s="77"/>
      <c r="J407" s="77"/>
      <c r="K407" s="77"/>
      <c r="L407" s="77"/>
      <c r="M407" s="77"/>
      <c r="N407" s="77"/>
      <c r="O407" s="77"/>
      <c r="P407" s="77"/>
      <c r="Q407" s="77"/>
      <c r="R407" s="77"/>
      <c r="S407" s="77"/>
      <c r="T407" s="77"/>
      <c r="U407" s="77"/>
      <c r="V407" s="77"/>
      <c r="W407" s="77"/>
      <c r="X407" s="77"/>
      <c r="Y407" s="77"/>
      <c r="Z407" s="77"/>
    </row>
    <row r="408" spans="1:26" ht="15.75" customHeight="1" x14ac:dyDescent="0.25">
      <c r="A408" s="85" t="s">
        <v>102</v>
      </c>
      <c r="B408" s="86" t="s">
        <v>103</v>
      </c>
      <c r="C408" s="77" t="s">
        <v>304</v>
      </c>
      <c r="D408" s="77" t="s">
        <v>333</v>
      </c>
      <c r="E408" s="87">
        <v>1.066754909309976</v>
      </c>
      <c r="F408" s="88">
        <f>IF(D408="CO2",E408,IF(D408="CH4",E408*'State 2005 Data'!$J$16,IF(D408="N2O",'State 2005 Data'!$J$17,IF(D408="Other",E408))))</f>
        <v>0.88926174496644295</v>
      </c>
      <c r="G408" s="77"/>
      <c r="H408" s="69"/>
      <c r="I408" s="77"/>
      <c r="J408" s="77"/>
      <c r="K408" s="77"/>
      <c r="L408" s="77"/>
      <c r="M408" s="77"/>
      <c r="N408" s="77"/>
      <c r="O408" s="77"/>
      <c r="P408" s="77"/>
      <c r="Q408" s="77"/>
      <c r="R408" s="77"/>
      <c r="S408" s="77"/>
      <c r="T408" s="77"/>
      <c r="U408" s="77"/>
      <c r="V408" s="77"/>
      <c r="W408" s="77"/>
      <c r="X408" s="77"/>
      <c r="Y408" s="77"/>
      <c r="Z408" s="77"/>
    </row>
    <row r="409" spans="1:26" ht="15.75" customHeight="1" x14ac:dyDescent="0.25">
      <c r="A409" s="85" t="s">
        <v>102</v>
      </c>
      <c r="B409" s="86" t="s">
        <v>103</v>
      </c>
      <c r="C409" s="77" t="s">
        <v>304</v>
      </c>
      <c r="D409" s="89" t="s">
        <v>1873</v>
      </c>
      <c r="E409" s="87"/>
      <c r="F409" s="88">
        <f>IF(D409="CO2",E409,IF(D409="CH4",E409*'State 2005 Data'!$J$16,IF(D409="N2O",'State 2005 Data'!$J$17,IF(D409="Other",E409))))</f>
        <v>0</v>
      </c>
      <c r="G409" s="77"/>
      <c r="H409" s="69"/>
      <c r="I409" s="77"/>
      <c r="J409" s="77"/>
      <c r="K409" s="77"/>
      <c r="L409" s="77"/>
      <c r="M409" s="77"/>
      <c r="N409" s="77"/>
      <c r="O409" s="77"/>
      <c r="P409" s="77"/>
      <c r="Q409" s="77"/>
      <c r="R409" s="77"/>
      <c r="S409" s="77"/>
      <c r="T409" s="77"/>
      <c r="U409" s="77"/>
      <c r="V409" s="77"/>
      <c r="W409" s="77"/>
      <c r="X409" s="77"/>
      <c r="Y409" s="77"/>
      <c r="Z409" s="77"/>
    </row>
    <row r="410" spans="1:26" ht="15.75" customHeight="1" x14ac:dyDescent="0.25">
      <c r="A410" s="85" t="s">
        <v>102</v>
      </c>
      <c r="B410" s="86" t="s">
        <v>103</v>
      </c>
      <c r="C410" s="77" t="s">
        <v>753</v>
      </c>
      <c r="D410" s="77" t="s">
        <v>1369</v>
      </c>
      <c r="E410" s="88">
        <v>6.2774264263725224</v>
      </c>
      <c r="F410" s="88">
        <f>IF(D410="CO2",E410,IF(D410="CH4",E410*'State 2005 Data'!$J$16,IF(D410="N2O",'State 2005 Data'!$J$17,IF(D410="Other",E410))))</f>
        <v>6.2774264263725224</v>
      </c>
      <c r="G410" s="77"/>
      <c r="H410" s="69"/>
      <c r="I410" s="77"/>
      <c r="J410" s="77"/>
      <c r="K410" s="77"/>
      <c r="L410" s="77"/>
      <c r="M410" s="77"/>
      <c r="N410" s="77"/>
      <c r="O410" s="77"/>
      <c r="P410" s="77"/>
      <c r="Q410" s="77"/>
      <c r="R410" s="77"/>
      <c r="S410" s="77"/>
      <c r="T410" s="77"/>
      <c r="U410" s="77"/>
      <c r="V410" s="77"/>
      <c r="W410" s="77"/>
      <c r="X410" s="77"/>
      <c r="Y410" s="77"/>
      <c r="Z410" s="77"/>
    </row>
    <row r="411" spans="1:26" ht="15.75" customHeight="1" x14ac:dyDescent="0.25">
      <c r="A411" s="85" t="s">
        <v>102</v>
      </c>
      <c r="B411" s="86" t="s">
        <v>103</v>
      </c>
      <c r="C411" s="77" t="s">
        <v>753</v>
      </c>
      <c r="D411" s="77" t="s">
        <v>331</v>
      </c>
      <c r="E411" s="87">
        <v>0.90504658564617801</v>
      </c>
      <c r="F411" s="88">
        <f>IF(D411="CO2",E411,IF(D411="CH4",E411*'State 2005 Data'!$J$16,IF(D411="N2O",'State 2005 Data'!$J$17,IF(D411="Other",E411))))</f>
        <v>1.0136521759237194</v>
      </c>
      <c r="G411" s="77"/>
      <c r="H411" s="69"/>
      <c r="I411" s="77"/>
      <c r="J411" s="77"/>
      <c r="K411" s="77"/>
      <c r="L411" s="77"/>
      <c r="M411" s="77"/>
      <c r="N411" s="77"/>
      <c r="O411" s="77"/>
      <c r="P411" s="77"/>
      <c r="Q411" s="77"/>
      <c r="R411" s="77"/>
      <c r="S411" s="77"/>
      <c r="T411" s="77"/>
      <c r="U411" s="77"/>
      <c r="V411" s="77"/>
      <c r="W411" s="77"/>
      <c r="X411" s="77"/>
      <c r="Y411" s="77"/>
      <c r="Z411" s="77"/>
    </row>
    <row r="412" spans="1:26" ht="15.75" customHeight="1" x14ac:dyDescent="0.25">
      <c r="A412" s="85" t="s">
        <v>102</v>
      </c>
      <c r="B412" s="86" t="s">
        <v>103</v>
      </c>
      <c r="C412" s="77" t="s">
        <v>753</v>
      </c>
      <c r="D412" s="77" t="s">
        <v>333</v>
      </c>
      <c r="E412" s="87">
        <v>3.4265076385022263E-2</v>
      </c>
      <c r="F412" s="88">
        <f>IF(D412="CO2",E412,IF(D412="CH4",E412*'State 2005 Data'!$J$16,IF(D412="N2O",'State 2005 Data'!$J$17,IF(D412="Other",E412))))</f>
        <v>0.88926174496644295</v>
      </c>
      <c r="G412" s="77"/>
      <c r="H412" s="69"/>
      <c r="I412" s="77"/>
      <c r="J412" s="77"/>
      <c r="K412" s="77"/>
      <c r="L412" s="77"/>
      <c r="M412" s="77"/>
      <c r="N412" s="77"/>
      <c r="O412" s="77"/>
      <c r="P412" s="77"/>
      <c r="Q412" s="77"/>
      <c r="R412" s="77"/>
      <c r="S412" s="77"/>
      <c r="T412" s="77"/>
      <c r="U412" s="77"/>
      <c r="V412" s="77"/>
      <c r="W412" s="77"/>
      <c r="X412" s="77"/>
      <c r="Y412" s="77"/>
      <c r="Z412" s="77"/>
    </row>
    <row r="413" spans="1:26" ht="15.75" customHeight="1" x14ac:dyDescent="0.25">
      <c r="A413" s="85" t="s">
        <v>102</v>
      </c>
      <c r="B413" s="86" t="s">
        <v>103</v>
      </c>
      <c r="C413" s="77" t="s">
        <v>753</v>
      </c>
      <c r="D413" s="77" t="s">
        <v>1873</v>
      </c>
      <c r="E413" s="87">
        <v>2.5067291449200999</v>
      </c>
      <c r="F413" s="88">
        <f>IF(D413="CO2",E413,IF(D413="CH4",E413*'State 2005 Data'!$J$16,IF(D413="N2O",'State 2005 Data'!$J$17,IF(D413="Other",E413))))</f>
        <v>2.5067291449200999</v>
      </c>
      <c r="G413" s="77"/>
      <c r="H413" s="69"/>
      <c r="I413" s="77"/>
      <c r="J413" s="77"/>
      <c r="K413" s="77"/>
      <c r="L413" s="77"/>
      <c r="M413" s="77"/>
      <c r="N413" s="77"/>
      <c r="O413" s="77"/>
      <c r="P413" s="77"/>
      <c r="Q413" s="77"/>
      <c r="R413" s="77"/>
      <c r="S413" s="77"/>
      <c r="T413" s="77"/>
      <c r="U413" s="77"/>
      <c r="V413" s="77"/>
      <c r="W413" s="77"/>
      <c r="X413" s="77"/>
      <c r="Y413" s="77"/>
      <c r="Z413" s="77"/>
    </row>
    <row r="414" spans="1:26" ht="15.75" customHeight="1" x14ac:dyDescent="0.25">
      <c r="A414" s="85" t="s">
        <v>105</v>
      </c>
      <c r="B414" s="86" t="s">
        <v>106</v>
      </c>
      <c r="C414" s="77" t="s">
        <v>1028</v>
      </c>
      <c r="D414" s="77" t="s">
        <v>1369</v>
      </c>
      <c r="E414" s="87">
        <v>120.9684735651192</v>
      </c>
      <c r="F414" s="88">
        <f>IF(D414="CO2",E414,IF(D414="CH4",E414*'State 2005 Data'!$J$16,IF(D414="N2O",'State 2005 Data'!$J$17,IF(D414="Other",E414))))</f>
        <v>120.9684735651192</v>
      </c>
      <c r="G414" s="77"/>
      <c r="H414" s="69"/>
      <c r="I414" s="77"/>
      <c r="J414" s="77"/>
      <c r="K414" s="77"/>
      <c r="L414" s="77"/>
      <c r="M414" s="77"/>
      <c r="N414" s="77"/>
      <c r="O414" s="77"/>
      <c r="P414" s="77"/>
      <c r="Q414" s="77"/>
      <c r="R414" s="77"/>
      <c r="S414" s="77"/>
      <c r="T414" s="77"/>
      <c r="U414" s="77"/>
      <c r="V414" s="77"/>
      <c r="W414" s="77"/>
      <c r="X414" s="77"/>
      <c r="Y414" s="77"/>
      <c r="Z414" s="77"/>
    </row>
    <row r="415" spans="1:26" ht="15.75" customHeight="1" x14ac:dyDescent="0.25">
      <c r="A415" s="85" t="s">
        <v>105</v>
      </c>
      <c r="B415" s="86" t="s">
        <v>106</v>
      </c>
      <c r="C415" s="77" t="s">
        <v>1028</v>
      </c>
      <c r="D415" s="77" t="s">
        <v>331</v>
      </c>
      <c r="E415" s="87">
        <v>3.9463811750000001E-2</v>
      </c>
      <c r="F415" s="88">
        <f>IF(D415="CO2",E415,IF(D415="CH4",E415*'State 2005 Data'!$J$16,IF(D415="N2O",'State 2005 Data'!$J$17,IF(D415="Other",E415))))</f>
        <v>4.4199469160000004E-2</v>
      </c>
      <c r="G415" s="77"/>
      <c r="H415" s="69"/>
      <c r="I415" s="77"/>
      <c r="J415" s="77"/>
      <c r="K415" s="77"/>
      <c r="L415" s="77"/>
      <c r="M415" s="77"/>
      <c r="N415" s="77"/>
      <c r="O415" s="77"/>
      <c r="P415" s="77"/>
      <c r="Q415" s="77"/>
      <c r="R415" s="77"/>
      <c r="S415" s="77"/>
      <c r="T415" s="77"/>
      <c r="U415" s="77"/>
      <c r="V415" s="77"/>
      <c r="W415" s="77"/>
      <c r="X415" s="77"/>
      <c r="Y415" s="77"/>
      <c r="Z415" s="77"/>
    </row>
    <row r="416" spans="1:26" ht="15.75" customHeight="1" x14ac:dyDescent="0.25">
      <c r="A416" s="85" t="s">
        <v>105</v>
      </c>
      <c r="B416" s="86" t="s">
        <v>106</v>
      </c>
      <c r="C416" s="77" t="s">
        <v>1028</v>
      </c>
      <c r="D416" s="77" t="s">
        <v>333</v>
      </c>
      <c r="E416" s="87">
        <v>0.56392181681999987</v>
      </c>
      <c r="F416" s="88">
        <f>IF(D416="CO2",E416,IF(D416="CH4",E416*'State 2005 Data'!$J$16,IF(D416="N2O",'State 2005 Data'!$J$17,IF(D416="Other",E416))))</f>
        <v>0.88926174496644295</v>
      </c>
      <c r="G416" s="77"/>
      <c r="H416" s="69"/>
      <c r="I416" s="77"/>
      <c r="J416" s="77"/>
      <c r="K416" s="77"/>
      <c r="L416" s="77"/>
      <c r="M416" s="77"/>
      <c r="N416" s="77"/>
      <c r="O416" s="77"/>
      <c r="P416" s="77"/>
      <c r="Q416" s="77"/>
      <c r="R416" s="77"/>
      <c r="S416" s="77"/>
      <c r="T416" s="77"/>
      <c r="U416" s="77"/>
      <c r="V416" s="77"/>
      <c r="W416" s="77"/>
      <c r="X416" s="77"/>
      <c r="Y416" s="77"/>
      <c r="Z416" s="77"/>
    </row>
    <row r="417" spans="1:26" ht="15.75" customHeight="1" x14ac:dyDescent="0.25">
      <c r="A417" s="85" t="s">
        <v>105</v>
      </c>
      <c r="B417" s="86" t="s">
        <v>106</v>
      </c>
      <c r="C417" s="77" t="s">
        <v>1028</v>
      </c>
      <c r="D417" s="89" t="s">
        <v>1873</v>
      </c>
      <c r="E417" s="87"/>
      <c r="F417" s="88">
        <f>IF(D417="CO2",E417,IF(D417="CH4",E417*'State 2005 Data'!$J$16,IF(D417="N2O",'State 2005 Data'!$J$17,IF(D417="Other",E417))))</f>
        <v>0</v>
      </c>
      <c r="G417" s="77"/>
      <c r="H417" s="69"/>
      <c r="I417" s="77"/>
      <c r="J417" s="77"/>
      <c r="K417" s="77"/>
      <c r="L417" s="77"/>
      <c r="M417" s="77"/>
      <c r="N417" s="77"/>
      <c r="O417" s="77"/>
      <c r="P417" s="77"/>
      <c r="Q417" s="77"/>
      <c r="R417" s="77"/>
      <c r="S417" s="77"/>
      <c r="T417" s="77"/>
      <c r="U417" s="77"/>
      <c r="V417" s="77"/>
      <c r="W417" s="77"/>
      <c r="X417" s="77"/>
      <c r="Y417" s="77"/>
      <c r="Z417" s="77"/>
    </row>
    <row r="418" spans="1:26" ht="15.75" customHeight="1" x14ac:dyDescent="0.25">
      <c r="A418" s="85" t="s">
        <v>105</v>
      </c>
      <c r="B418" s="86" t="s">
        <v>106</v>
      </c>
      <c r="C418" s="77" t="s">
        <v>1358</v>
      </c>
      <c r="D418" s="77" t="s">
        <v>1369</v>
      </c>
      <c r="E418" s="87">
        <v>36.847916960526653</v>
      </c>
      <c r="F418" s="88">
        <f>IF(D418="CO2",E418,IF(D418="CH4",E418*'State 2005 Data'!$J$16,IF(D418="N2O",'State 2005 Data'!$J$17,IF(D418="Other",E418))))</f>
        <v>36.847916960526653</v>
      </c>
      <c r="G418" s="77"/>
      <c r="H418" s="69"/>
      <c r="I418" s="77"/>
      <c r="J418" s="77"/>
      <c r="K418" s="77"/>
      <c r="L418" s="77"/>
      <c r="M418" s="77"/>
      <c r="N418" s="77"/>
      <c r="O418" s="77"/>
      <c r="P418" s="77"/>
      <c r="Q418" s="77"/>
      <c r="R418" s="77"/>
      <c r="S418" s="77"/>
      <c r="T418" s="77"/>
      <c r="U418" s="77"/>
      <c r="V418" s="77"/>
      <c r="W418" s="77"/>
      <c r="X418" s="77"/>
      <c r="Y418" s="77"/>
      <c r="Z418" s="77"/>
    </row>
    <row r="419" spans="1:26" ht="15.75" customHeight="1" x14ac:dyDescent="0.25">
      <c r="A419" s="85" t="s">
        <v>105</v>
      </c>
      <c r="B419" s="86" t="s">
        <v>106</v>
      </c>
      <c r="C419" s="77" t="s">
        <v>1358</v>
      </c>
      <c r="D419" s="77" t="s">
        <v>331</v>
      </c>
      <c r="E419" s="87">
        <v>0.2361318855</v>
      </c>
      <c r="F419" s="88">
        <f>IF(D419="CO2",E419,IF(D419="CH4",E419*'State 2005 Data'!$J$16,IF(D419="N2O",'State 2005 Data'!$J$17,IF(D419="Other",E419))))</f>
        <v>0.26446771176</v>
      </c>
      <c r="G419" s="77"/>
      <c r="H419" s="69"/>
      <c r="I419" s="77"/>
      <c r="J419" s="77"/>
      <c r="K419" s="77"/>
      <c r="L419" s="77"/>
      <c r="M419" s="77"/>
      <c r="N419" s="77"/>
      <c r="O419" s="77"/>
      <c r="P419" s="77"/>
      <c r="Q419" s="77"/>
      <c r="R419" s="77"/>
      <c r="S419" s="77"/>
      <c r="T419" s="77"/>
      <c r="U419" s="77"/>
      <c r="V419" s="77"/>
      <c r="W419" s="77"/>
      <c r="X419" s="77"/>
      <c r="Y419" s="77"/>
      <c r="Z419" s="77"/>
    </row>
    <row r="420" spans="1:26" ht="15.75" customHeight="1" x14ac:dyDescent="0.25">
      <c r="A420" s="85" t="s">
        <v>105</v>
      </c>
      <c r="B420" s="86" t="s">
        <v>106</v>
      </c>
      <c r="C420" s="77" t="s">
        <v>1358</v>
      </c>
      <c r="D420" s="77" t="s">
        <v>333</v>
      </c>
      <c r="E420" s="87">
        <v>7.200682173999999E-2</v>
      </c>
      <c r="F420" s="88">
        <f>IF(D420="CO2",E420,IF(D420="CH4",E420*'State 2005 Data'!$J$16,IF(D420="N2O",'State 2005 Data'!$J$17,IF(D420="Other",E420))))</f>
        <v>0.88926174496644295</v>
      </c>
      <c r="G420" s="77"/>
      <c r="H420" s="69"/>
      <c r="I420" s="77"/>
      <c r="J420" s="77"/>
      <c r="K420" s="77"/>
      <c r="L420" s="77"/>
      <c r="M420" s="77"/>
      <c r="N420" s="77"/>
      <c r="O420" s="77"/>
      <c r="P420" s="77"/>
      <c r="Q420" s="77"/>
      <c r="R420" s="77"/>
      <c r="S420" s="77"/>
      <c r="T420" s="77"/>
      <c r="U420" s="77"/>
      <c r="V420" s="77"/>
      <c r="W420" s="77"/>
      <c r="X420" s="77"/>
      <c r="Y420" s="77"/>
      <c r="Z420" s="77"/>
    </row>
    <row r="421" spans="1:26" ht="15.75" customHeight="1" x14ac:dyDescent="0.25">
      <c r="A421" s="85" t="s">
        <v>105</v>
      </c>
      <c r="B421" s="86" t="s">
        <v>106</v>
      </c>
      <c r="C421" s="77" t="s">
        <v>1358</v>
      </c>
      <c r="D421" s="89" t="s">
        <v>1873</v>
      </c>
      <c r="E421" s="87"/>
      <c r="F421" s="88">
        <f>IF(D421="CO2",E421,IF(D421="CH4",E421*'State 2005 Data'!$J$16,IF(D421="N2O",'State 2005 Data'!$J$17,IF(D421="Other",E421))))</f>
        <v>0</v>
      </c>
      <c r="G421" s="77"/>
      <c r="H421" s="69"/>
      <c r="I421" s="77"/>
      <c r="J421" s="77"/>
      <c r="K421" s="77"/>
      <c r="L421" s="77"/>
      <c r="M421" s="77"/>
      <c r="N421" s="77"/>
      <c r="O421" s="77"/>
      <c r="P421" s="77"/>
      <c r="Q421" s="77"/>
      <c r="R421" s="77"/>
      <c r="S421" s="77"/>
      <c r="T421" s="77"/>
      <c r="U421" s="77"/>
      <c r="V421" s="77"/>
      <c r="W421" s="77"/>
      <c r="X421" s="77"/>
      <c r="Y421" s="77"/>
      <c r="Z421" s="77"/>
    </row>
    <row r="422" spans="1:26" ht="15.75" customHeight="1" x14ac:dyDescent="0.25">
      <c r="A422" s="85" t="s">
        <v>105</v>
      </c>
      <c r="B422" s="86" t="s">
        <v>106</v>
      </c>
      <c r="C422" s="77" t="s">
        <v>304</v>
      </c>
      <c r="D422" s="77" t="s">
        <v>1369</v>
      </c>
      <c r="E422" s="87">
        <v>72.606090242674739</v>
      </c>
      <c r="F422" s="88">
        <f>IF(D422="CO2",E422,IF(D422="CH4",E422*'State 2005 Data'!$J$16,IF(D422="N2O",'State 2005 Data'!$J$17,IF(D422="Other",E422))))</f>
        <v>72.606090242674739</v>
      </c>
      <c r="G422" s="77"/>
      <c r="H422" s="69"/>
      <c r="I422" s="77"/>
      <c r="J422" s="77"/>
      <c r="K422" s="77"/>
      <c r="L422" s="77"/>
      <c r="M422" s="77"/>
      <c r="N422" s="77"/>
      <c r="O422" s="77"/>
      <c r="P422" s="77"/>
      <c r="Q422" s="77"/>
      <c r="R422" s="77"/>
      <c r="S422" s="77"/>
      <c r="T422" s="77"/>
      <c r="U422" s="77"/>
      <c r="V422" s="77"/>
      <c r="W422" s="77"/>
      <c r="X422" s="77"/>
      <c r="Y422" s="77"/>
      <c r="Z422" s="77"/>
    </row>
    <row r="423" spans="1:26" ht="15.75" customHeight="1" x14ac:dyDescent="0.25">
      <c r="A423" s="85" t="s">
        <v>105</v>
      </c>
      <c r="B423" s="86" t="s">
        <v>106</v>
      </c>
      <c r="C423" s="77" t="s">
        <v>304</v>
      </c>
      <c r="D423" s="77" t="s">
        <v>331</v>
      </c>
      <c r="E423" s="87">
        <v>8.2130164830722538E-2</v>
      </c>
      <c r="F423" s="88">
        <f>IF(D423="CO2",E423,IF(D423="CH4",E423*'State 2005 Data'!$J$16,IF(D423="N2O",'State 2005 Data'!$J$17,IF(D423="Other",E423))))</f>
        <v>9.1985784610409252E-2</v>
      </c>
      <c r="G423" s="77"/>
      <c r="H423" s="69"/>
      <c r="I423" s="77"/>
      <c r="J423" s="77"/>
      <c r="K423" s="77"/>
      <c r="L423" s="77"/>
      <c r="M423" s="77"/>
      <c r="N423" s="77"/>
      <c r="O423" s="77"/>
      <c r="P423" s="77"/>
      <c r="Q423" s="77"/>
      <c r="R423" s="77"/>
      <c r="S423" s="77"/>
      <c r="T423" s="77"/>
      <c r="U423" s="77"/>
      <c r="V423" s="77"/>
      <c r="W423" s="77"/>
      <c r="X423" s="77"/>
      <c r="Y423" s="77"/>
      <c r="Z423" s="77"/>
    </row>
    <row r="424" spans="1:26" ht="15.75" customHeight="1" x14ac:dyDescent="0.25">
      <c r="A424" s="85" t="s">
        <v>105</v>
      </c>
      <c r="B424" s="86" t="s">
        <v>106</v>
      </c>
      <c r="C424" s="77" t="s">
        <v>304</v>
      </c>
      <c r="D424" s="77" t="s">
        <v>333</v>
      </c>
      <c r="E424" s="87">
        <v>1.066754909309976</v>
      </c>
      <c r="F424" s="88">
        <f>IF(D424="CO2",E424,IF(D424="CH4",E424*'State 2005 Data'!$J$16,IF(D424="N2O",'State 2005 Data'!$J$17,IF(D424="Other",E424))))</f>
        <v>0.88926174496644295</v>
      </c>
      <c r="G424" s="77"/>
      <c r="H424" s="69"/>
      <c r="I424" s="77"/>
      <c r="J424" s="77"/>
      <c r="K424" s="77"/>
      <c r="L424" s="77"/>
      <c r="M424" s="77"/>
      <c r="N424" s="77"/>
      <c r="O424" s="77"/>
      <c r="P424" s="77"/>
      <c r="Q424" s="77"/>
      <c r="R424" s="77"/>
      <c r="S424" s="77"/>
      <c r="T424" s="77"/>
      <c r="U424" s="77"/>
      <c r="V424" s="77"/>
      <c r="W424" s="77"/>
      <c r="X424" s="77"/>
      <c r="Y424" s="77"/>
      <c r="Z424" s="77"/>
    </row>
    <row r="425" spans="1:26" ht="15.75" customHeight="1" x14ac:dyDescent="0.25">
      <c r="A425" s="85" t="s">
        <v>105</v>
      </c>
      <c r="B425" s="86" t="s">
        <v>106</v>
      </c>
      <c r="C425" s="77" t="s">
        <v>304</v>
      </c>
      <c r="D425" s="89" t="s">
        <v>1873</v>
      </c>
      <c r="E425" s="87"/>
      <c r="F425" s="88">
        <f>IF(D425="CO2",E425,IF(D425="CH4",E425*'State 2005 Data'!$J$16,IF(D425="N2O",'State 2005 Data'!$J$17,IF(D425="Other",E425))))</f>
        <v>0</v>
      </c>
      <c r="G425" s="77"/>
      <c r="H425" s="69"/>
      <c r="I425" s="77"/>
      <c r="J425" s="77"/>
      <c r="K425" s="77"/>
      <c r="L425" s="77"/>
      <c r="M425" s="77"/>
      <c r="N425" s="77"/>
      <c r="O425" s="77"/>
      <c r="P425" s="77"/>
      <c r="Q425" s="77"/>
      <c r="R425" s="77"/>
      <c r="S425" s="77"/>
      <c r="T425" s="77"/>
      <c r="U425" s="77"/>
      <c r="V425" s="77"/>
      <c r="W425" s="77"/>
      <c r="X425" s="77"/>
      <c r="Y425" s="77"/>
      <c r="Z425" s="77"/>
    </row>
    <row r="426" spans="1:26" ht="15.75" customHeight="1" x14ac:dyDescent="0.25">
      <c r="A426" s="85" t="s">
        <v>105</v>
      </c>
      <c r="B426" s="86" t="s">
        <v>106</v>
      </c>
      <c r="C426" s="77" t="s">
        <v>753</v>
      </c>
      <c r="D426" s="77" t="s">
        <v>1369</v>
      </c>
      <c r="E426" s="88">
        <v>55.472587501136843</v>
      </c>
      <c r="F426" s="88">
        <f>IF(D426="CO2",E426,IF(D426="CH4",E426*'State 2005 Data'!$J$16,IF(D426="N2O",'State 2005 Data'!$J$17,IF(D426="Other",E426))))</f>
        <v>55.472587501136843</v>
      </c>
      <c r="G426" s="77"/>
      <c r="H426" s="69"/>
      <c r="I426" s="77"/>
      <c r="J426" s="77"/>
      <c r="K426" s="77"/>
      <c r="L426" s="77"/>
      <c r="M426" s="77"/>
      <c r="N426" s="77"/>
      <c r="O426" s="77"/>
      <c r="P426" s="77"/>
      <c r="Q426" s="77"/>
      <c r="R426" s="77"/>
      <c r="S426" s="77"/>
      <c r="T426" s="77"/>
      <c r="U426" s="77"/>
      <c r="V426" s="77"/>
      <c r="W426" s="77"/>
      <c r="X426" s="77"/>
      <c r="Y426" s="77"/>
      <c r="Z426" s="77"/>
    </row>
    <row r="427" spans="1:26" ht="15.75" customHeight="1" x14ac:dyDescent="0.25">
      <c r="A427" s="85" t="s">
        <v>105</v>
      </c>
      <c r="B427" s="86" t="s">
        <v>106</v>
      </c>
      <c r="C427" s="77" t="s">
        <v>753</v>
      </c>
      <c r="D427" s="77" t="s">
        <v>331</v>
      </c>
      <c r="E427" s="87">
        <v>27.901532819423409</v>
      </c>
      <c r="F427" s="88">
        <f>IF(D427="CO2",E427,IF(D427="CH4",E427*'State 2005 Data'!$J$16,IF(D427="N2O",'State 2005 Data'!$J$17,IF(D427="Other",E427))))</f>
        <v>31.249716757754221</v>
      </c>
      <c r="G427" s="77"/>
      <c r="H427" s="69"/>
      <c r="I427" s="77"/>
      <c r="J427" s="77"/>
      <c r="K427" s="77"/>
      <c r="L427" s="77"/>
      <c r="M427" s="77"/>
      <c r="N427" s="77"/>
      <c r="O427" s="77"/>
      <c r="P427" s="77"/>
      <c r="Q427" s="77"/>
      <c r="R427" s="77"/>
      <c r="S427" s="77"/>
      <c r="T427" s="77"/>
      <c r="U427" s="77"/>
      <c r="V427" s="77"/>
      <c r="W427" s="77"/>
      <c r="X427" s="77"/>
      <c r="Y427" s="77"/>
      <c r="Z427" s="77"/>
    </row>
    <row r="428" spans="1:26" ht="15.75" customHeight="1" x14ac:dyDescent="0.25">
      <c r="A428" s="85" t="s">
        <v>105</v>
      </c>
      <c r="B428" s="86" t="s">
        <v>106</v>
      </c>
      <c r="C428" s="77" t="s">
        <v>753</v>
      </c>
      <c r="D428" s="77" t="s">
        <v>333</v>
      </c>
      <c r="E428" s="87">
        <v>9.8685987809492171E-2</v>
      </c>
      <c r="F428" s="88">
        <f>IF(D428="CO2",E428,IF(D428="CH4",E428*'State 2005 Data'!$J$16,IF(D428="N2O",'State 2005 Data'!$J$17,IF(D428="Other",E428))))</f>
        <v>0.88926174496644295</v>
      </c>
      <c r="G428" s="77"/>
      <c r="H428" s="69"/>
      <c r="I428" s="77"/>
      <c r="J428" s="77"/>
      <c r="K428" s="77"/>
      <c r="L428" s="77"/>
      <c r="M428" s="77"/>
      <c r="N428" s="77"/>
      <c r="O428" s="77"/>
      <c r="P428" s="77"/>
      <c r="Q428" s="77"/>
      <c r="R428" s="77"/>
      <c r="S428" s="77"/>
      <c r="T428" s="77"/>
      <c r="U428" s="77"/>
      <c r="V428" s="77"/>
      <c r="W428" s="77"/>
      <c r="X428" s="77"/>
      <c r="Y428" s="77"/>
      <c r="Z428" s="77"/>
    </row>
    <row r="429" spans="1:26" ht="15.75" customHeight="1" x14ac:dyDescent="0.25">
      <c r="A429" s="85" t="s">
        <v>105</v>
      </c>
      <c r="B429" s="86" t="s">
        <v>106</v>
      </c>
      <c r="C429" s="77" t="s">
        <v>753</v>
      </c>
      <c r="D429" s="77" t="s">
        <v>1873</v>
      </c>
      <c r="E429" s="87">
        <v>4.6418259120680876</v>
      </c>
      <c r="F429" s="88">
        <f>IF(D429="CO2",E429,IF(D429="CH4",E429*'State 2005 Data'!$J$16,IF(D429="N2O",'State 2005 Data'!$J$17,IF(D429="Other",E429))))</f>
        <v>4.6418259120680876</v>
      </c>
      <c r="G429" s="77"/>
      <c r="H429" s="69"/>
      <c r="I429" s="77"/>
      <c r="J429" s="77"/>
      <c r="K429" s="77"/>
      <c r="L429" s="77"/>
      <c r="M429" s="77"/>
      <c r="N429" s="77"/>
      <c r="O429" s="77"/>
      <c r="P429" s="77"/>
      <c r="Q429" s="77"/>
      <c r="R429" s="77"/>
      <c r="S429" s="77"/>
      <c r="T429" s="77"/>
      <c r="U429" s="77"/>
      <c r="V429" s="77"/>
      <c r="W429" s="77"/>
      <c r="X429" s="77"/>
      <c r="Y429" s="77"/>
      <c r="Z429" s="77"/>
    </row>
    <row r="430" spans="1:26" ht="15.75" customHeight="1" x14ac:dyDescent="0.25">
      <c r="A430" s="85" t="s">
        <v>118</v>
      </c>
      <c r="B430" s="86" t="s">
        <v>119</v>
      </c>
      <c r="C430" s="77" t="s">
        <v>1028</v>
      </c>
      <c r="D430" s="77" t="s">
        <v>1369</v>
      </c>
      <c r="E430" s="87">
        <v>228.9052889156165</v>
      </c>
      <c r="F430" s="88">
        <f>IF(D430="CO2",E430,IF(D430="CH4",E430*'State 2005 Data'!$J$16,IF(D430="N2O",'State 2005 Data'!$J$17,IF(D430="Other",E430))))</f>
        <v>228.9052889156165</v>
      </c>
      <c r="G430" s="77"/>
      <c r="H430" s="69"/>
      <c r="I430" s="77"/>
      <c r="J430" s="77"/>
      <c r="K430" s="77"/>
      <c r="L430" s="77"/>
      <c r="M430" s="77"/>
      <c r="N430" s="77"/>
      <c r="O430" s="77"/>
      <c r="P430" s="77"/>
      <c r="Q430" s="77"/>
      <c r="R430" s="77"/>
      <c r="S430" s="77"/>
      <c r="T430" s="77"/>
      <c r="U430" s="77"/>
      <c r="V430" s="77"/>
      <c r="W430" s="77"/>
      <c r="X430" s="77"/>
      <c r="Y430" s="77"/>
      <c r="Z430" s="77"/>
    </row>
    <row r="431" spans="1:26" ht="15.75" customHeight="1" x14ac:dyDescent="0.25">
      <c r="A431" s="85" t="s">
        <v>118</v>
      </c>
      <c r="B431" s="86" t="s">
        <v>119</v>
      </c>
      <c r="C431" s="77" t="s">
        <v>1028</v>
      </c>
      <c r="D431" s="77" t="s">
        <v>331</v>
      </c>
      <c r="E431" s="87">
        <v>7.6062762999999992E-2</v>
      </c>
      <c r="F431" s="88">
        <f>IF(D431="CO2",E431,IF(D431="CH4",E431*'State 2005 Data'!$J$16,IF(D431="N2O",'State 2005 Data'!$J$17,IF(D431="Other",E431))))</f>
        <v>8.5190294560000004E-2</v>
      </c>
      <c r="G431" s="77"/>
      <c r="H431" s="69"/>
      <c r="I431" s="77"/>
      <c r="J431" s="77"/>
      <c r="K431" s="77"/>
      <c r="L431" s="77"/>
      <c r="M431" s="77"/>
      <c r="N431" s="77"/>
      <c r="O431" s="77"/>
      <c r="P431" s="77"/>
      <c r="Q431" s="77"/>
      <c r="R431" s="77"/>
      <c r="S431" s="77"/>
      <c r="T431" s="77"/>
      <c r="U431" s="77"/>
      <c r="V431" s="77"/>
      <c r="W431" s="77"/>
      <c r="X431" s="77"/>
      <c r="Y431" s="77"/>
      <c r="Z431" s="77"/>
    </row>
    <row r="432" spans="1:26" ht="15.75" customHeight="1" x14ac:dyDescent="0.25">
      <c r="A432" s="85" t="s">
        <v>118</v>
      </c>
      <c r="B432" s="86" t="s">
        <v>119</v>
      </c>
      <c r="C432" s="77" t="s">
        <v>1028</v>
      </c>
      <c r="D432" s="77" t="s">
        <v>333</v>
      </c>
      <c r="E432" s="87">
        <v>0.73976905104000001</v>
      </c>
      <c r="F432" s="88">
        <f>IF(D432="CO2",E432,IF(D432="CH4",E432*'State 2005 Data'!$J$16,IF(D432="N2O",'State 2005 Data'!$J$17,IF(D432="Other",E432))))</f>
        <v>0.88926174496644295</v>
      </c>
      <c r="G432" s="77"/>
      <c r="H432" s="69"/>
      <c r="I432" s="77"/>
      <c r="J432" s="77"/>
      <c r="K432" s="77"/>
      <c r="L432" s="77"/>
      <c r="M432" s="77"/>
      <c r="N432" s="77"/>
      <c r="O432" s="77"/>
      <c r="P432" s="77"/>
      <c r="Q432" s="77"/>
      <c r="R432" s="77"/>
      <c r="S432" s="77"/>
      <c r="T432" s="77"/>
      <c r="U432" s="77"/>
      <c r="V432" s="77"/>
      <c r="W432" s="77"/>
      <c r="X432" s="77"/>
      <c r="Y432" s="77"/>
      <c r="Z432" s="77"/>
    </row>
    <row r="433" spans="1:26" ht="15.75" customHeight="1" x14ac:dyDescent="0.25">
      <c r="A433" s="85" t="s">
        <v>118</v>
      </c>
      <c r="B433" s="86" t="s">
        <v>119</v>
      </c>
      <c r="C433" s="77" t="s">
        <v>1028</v>
      </c>
      <c r="D433" s="89" t="s">
        <v>1873</v>
      </c>
      <c r="E433" s="87"/>
      <c r="F433" s="88">
        <f>IF(D433="CO2",E433,IF(D433="CH4",E433*'State 2005 Data'!$J$16,IF(D433="N2O",'State 2005 Data'!$J$17,IF(D433="Other",E433))))</f>
        <v>0</v>
      </c>
      <c r="G433" s="77"/>
      <c r="H433" s="69"/>
      <c r="I433" s="77"/>
      <c r="J433" s="77"/>
      <c r="K433" s="77"/>
      <c r="L433" s="77"/>
      <c r="M433" s="77"/>
      <c r="N433" s="77"/>
      <c r="O433" s="77"/>
      <c r="P433" s="77"/>
      <c r="Q433" s="77"/>
      <c r="R433" s="77"/>
      <c r="S433" s="77"/>
      <c r="T433" s="77"/>
      <c r="U433" s="77"/>
      <c r="V433" s="77"/>
      <c r="W433" s="77"/>
      <c r="X433" s="77"/>
      <c r="Y433" s="77"/>
      <c r="Z433" s="77"/>
    </row>
    <row r="434" spans="1:26" ht="15.75" customHeight="1" x14ac:dyDescent="0.25">
      <c r="A434" s="85" t="s">
        <v>118</v>
      </c>
      <c r="B434" s="86" t="s">
        <v>119</v>
      </c>
      <c r="C434" s="77" t="s">
        <v>1358</v>
      </c>
      <c r="D434" s="77" t="s">
        <v>1369</v>
      </c>
      <c r="E434" s="87">
        <v>22.621422460851608</v>
      </c>
      <c r="F434" s="88">
        <f>IF(D434="CO2",E434,IF(D434="CH4",E434*'State 2005 Data'!$J$16,IF(D434="N2O",'State 2005 Data'!$J$17,IF(D434="Other",E434))))</f>
        <v>22.621422460851608</v>
      </c>
      <c r="G434" s="77"/>
      <c r="H434" s="69"/>
      <c r="I434" s="77"/>
      <c r="J434" s="77"/>
      <c r="K434" s="77"/>
      <c r="L434" s="77"/>
      <c r="M434" s="77"/>
      <c r="N434" s="77"/>
      <c r="O434" s="77"/>
      <c r="P434" s="77"/>
      <c r="Q434" s="77"/>
      <c r="R434" s="77"/>
      <c r="S434" s="77"/>
      <c r="T434" s="77"/>
      <c r="U434" s="77"/>
      <c r="V434" s="77"/>
      <c r="W434" s="77"/>
      <c r="X434" s="77"/>
      <c r="Y434" s="77"/>
      <c r="Z434" s="77"/>
    </row>
    <row r="435" spans="1:26" ht="15.75" customHeight="1" x14ac:dyDescent="0.25">
      <c r="A435" s="85" t="s">
        <v>118</v>
      </c>
      <c r="B435" s="86" t="s">
        <v>119</v>
      </c>
      <c r="C435" s="77" t="s">
        <v>1358</v>
      </c>
      <c r="D435" s="77" t="s">
        <v>331</v>
      </c>
      <c r="E435" s="87">
        <v>0.208117888</v>
      </c>
      <c r="F435" s="88">
        <f>IF(D435="CO2",E435,IF(D435="CH4",E435*'State 2005 Data'!$J$16,IF(D435="N2O",'State 2005 Data'!$J$17,IF(D435="Other",E435))))</f>
        <v>0.23309203456000002</v>
      </c>
      <c r="G435" s="77"/>
      <c r="H435" s="69"/>
      <c r="I435" s="77"/>
      <c r="J435" s="77"/>
      <c r="K435" s="77"/>
      <c r="L435" s="77"/>
      <c r="M435" s="77"/>
      <c r="N435" s="77"/>
      <c r="O435" s="77"/>
      <c r="P435" s="77"/>
      <c r="Q435" s="77"/>
      <c r="R435" s="77"/>
      <c r="S435" s="77"/>
      <c r="T435" s="77"/>
      <c r="U435" s="77"/>
      <c r="V435" s="77"/>
      <c r="W435" s="77"/>
      <c r="X435" s="77"/>
      <c r="Y435" s="77"/>
      <c r="Z435" s="77"/>
    </row>
    <row r="436" spans="1:26" ht="15.75" customHeight="1" x14ac:dyDescent="0.25">
      <c r="A436" s="85" t="s">
        <v>118</v>
      </c>
      <c r="B436" s="86" t="s">
        <v>119</v>
      </c>
      <c r="C436" s="77" t="s">
        <v>1358</v>
      </c>
      <c r="D436" s="77" t="s">
        <v>333</v>
      </c>
      <c r="E436" s="87">
        <v>4.4030617500000001E-2</v>
      </c>
      <c r="F436" s="88">
        <f>IF(D436="CO2",E436,IF(D436="CH4",E436*'State 2005 Data'!$J$16,IF(D436="N2O",'State 2005 Data'!$J$17,IF(D436="Other",E436))))</f>
        <v>0.88926174496644295</v>
      </c>
      <c r="G436" s="77"/>
      <c r="H436" s="69"/>
      <c r="I436" s="77"/>
      <c r="J436" s="77"/>
      <c r="K436" s="77"/>
      <c r="L436" s="77"/>
      <c r="M436" s="77"/>
      <c r="N436" s="77"/>
      <c r="O436" s="77"/>
      <c r="P436" s="77"/>
      <c r="Q436" s="77"/>
      <c r="R436" s="77"/>
      <c r="S436" s="77"/>
      <c r="T436" s="77"/>
      <c r="U436" s="77"/>
      <c r="V436" s="77"/>
      <c r="W436" s="77"/>
      <c r="X436" s="77"/>
      <c r="Y436" s="77"/>
      <c r="Z436" s="77"/>
    </row>
    <row r="437" spans="1:26" ht="15.75" customHeight="1" x14ac:dyDescent="0.25">
      <c r="A437" s="85" t="s">
        <v>118</v>
      </c>
      <c r="B437" s="86" t="s">
        <v>119</v>
      </c>
      <c r="C437" s="77" t="s">
        <v>1358</v>
      </c>
      <c r="D437" s="89" t="s">
        <v>1873</v>
      </c>
      <c r="E437" s="87"/>
      <c r="F437" s="88">
        <f>IF(D437="CO2",E437,IF(D437="CH4",E437*'State 2005 Data'!$J$16,IF(D437="N2O",'State 2005 Data'!$J$17,IF(D437="Other",E437))))</f>
        <v>0</v>
      </c>
      <c r="G437" s="77"/>
      <c r="H437" s="69"/>
      <c r="I437" s="77"/>
      <c r="J437" s="77"/>
      <c r="K437" s="77"/>
      <c r="L437" s="77"/>
      <c r="M437" s="77"/>
      <c r="N437" s="77"/>
      <c r="O437" s="77"/>
      <c r="P437" s="77"/>
      <c r="Q437" s="77"/>
      <c r="R437" s="77"/>
      <c r="S437" s="77"/>
      <c r="T437" s="77"/>
      <c r="U437" s="77"/>
      <c r="V437" s="77"/>
      <c r="W437" s="77"/>
      <c r="X437" s="77"/>
      <c r="Y437" s="77"/>
      <c r="Z437" s="77"/>
    </row>
    <row r="438" spans="1:26" ht="15.75" customHeight="1" x14ac:dyDescent="0.25">
      <c r="A438" s="85" t="s">
        <v>118</v>
      </c>
      <c r="B438" s="86" t="s">
        <v>119</v>
      </c>
      <c r="C438" s="77" t="s">
        <v>304</v>
      </c>
      <c r="D438" s="77" t="s">
        <v>1369</v>
      </c>
      <c r="E438" s="87">
        <v>194.38273027156791</v>
      </c>
      <c r="F438" s="88">
        <f>IF(D438="CO2",E438,IF(D438="CH4",E438*'State 2005 Data'!$J$16,IF(D438="N2O",'State 2005 Data'!$J$17,IF(D438="Other",E438))))</f>
        <v>194.38273027156791</v>
      </c>
      <c r="G438" s="77"/>
      <c r="H438" s="69"/>
      <c r="I438" s="77"/>
      <c r="J438" s="77"/>
      <c r="K438" s="77"/>
      <c r="L438" s="77"/>
      <c r="M438" s="77"/>
      <c r="N438" s="77"/>
      <c r="O438" s="77"/>
      <c r="P438" s="77"/>
      <c r="Q438" s="77"/>
      <c r="R438" s="77"/>
      <c r="S438" s="77"/>
      <c r="T438" s="77"/>
      <c r="U438" s="77"/>
      <c r="V438" s="77"/>
      <c r="W438" s="77"/>
      <c r="X438" s="77"/>
      <c r="Y438" s="77"/>
      <c r="Z438" s="77"/>
    </row>
    <row r="439" spans="1:26" ht="15.75" customHeight="1" x14ac:dyDescent="0.25">
      <c r="A439" s="85" t="s">
        <v>118</v>
      </c>
      <c r="B439" s="86" t="s">
        <v>119</v>
      </c>
      <c r="C439" s="77" t="s">
        <v>304</v>
      </c>
      <c r="D439" s="77" t="s">
        <v>331</v>
      </c>
      <c r="E439" s="87">
        <v>8.2130164830722538E-2</v>
      </c>
      <c r="F439" s="88">
        <f>IF(D439="CO2",E439,IF(D439="CH4",E439*'State 2005 Data'!$J$16,IF(D439="N2O",'State 2005 Data'!$J$17,IF(D439="Other",E439))))</f>
        <v>9.1985784610409252E-2</v>
      </c>
      <c r="G439" s="77"/>
      <c r="H439" s="69"/>
      <c r="I439" s="77"/>
      <c r="J439" s="77"/>
      <c r="K439" s="77"/>
      <c r="L439" s="77"/>
      <c r="M439" s="77"/>
      <c r="N439" s="77"/>
      <c r="O439" s="77"/>
      <c r="P439" s="77"/>
      <c r="Q439" s="77"/>
      <c r="R439" s="77"/>
      <c r="S439" s="77"/>
      <c r="T439" s="77"/>
      <c r="U439" s="77"/>
      <c r="V439" s="77"/>
      <c r="W439" s="77"/>
      <c r="X439" s="77"/>
      <c r="Y439" s="77"/>
      <c r="Z439" s="77"/>
    </row>
    <row r="440" spans="1:26" ht="15.75" customHeight="1" x14ac:dyDescent="0.25">
      <c r="A440" s="85" t="s">
        <v>118</v>
      </c>
      <c r="B440" s="86" t="s">
        <v>119</v>
      </c>
      <c r="C440" s="77" t="s">
        <v>304</v>
      </c>
      <c r="D440" s="77" t="s">
        <v>333</v>
      </c>
      <c r="E440" s="87">
        <v>1.066754909309976</v>
      </c>
      <c r="F440" s="88">
        <f>IF(D440="CO2",E440,IF(D440="CH4",E440*'State 2005 Data'!$J$16,IF(D440="N2O",'State 2005 Data'!$J$17,IF(D440="Other",E440))))</f>
        <v>0.88926174496644295</v>
      </c>
      <c r="G440" s="77"/>
      <c r="H440" s="69"/>
      <c r="I440" s="77"/>
      <c r="J440" s="77"/>
      <c r="K440" s="77"/>
      <c r="L440" s="77"/>
      <c r="M440" s="77"/>
      <c r="N440" s="77"/>
      <c r="O440" s="77"/>
      <c r="P440" s="77"/>
      <c r="Q440" s="77"/>
      <c r="R440" s="77"/>
      <c r="S440" s="77"/>
      <c r="T440" s="77"/>
      <c r="U440" s="77"/>
      <c r="V440" s="77"/>
      <c r="W440" s="77"/>
      <c r="X440" s="77"/>
      <c r="Y440" s="77"/>
      <c r="Z440" s="77"/>
    </row>
    <row r="441" spans="1:26" ht="15.75" customHeight="1" x14ac:dyDescent="0.25">
      <c r="A441" s="85" t="s">
        <v>118</v>
      </c>
      <c r="B441" s="86" t="s">
        <v>119</v>
      </c>
      <c r="C441" s="77" t="s">
        <v>304</v>
      </c>
      <c r="D441" s="89" t="s">
        <v>1873</v>
      </c>
      <c r="E441" s="87"/>
      <c r="F441" s="88">
        <f>IF(D441="CO2",E441,IF(D441="CH4",E441*'State 2005 Data'!$J$16,IF(D441="N2O",'State 2005 Data'!$J$17,IF(D441="Other",E441))))</f>
        <v>0</v>
      </c>
      <c r="G441" s="77"/>
      <c r="H441" s="69"/>
      <c r="I441" s="77"/>
      <c r="J441" s="77"/>
      <c r="K441" s="77"/>
      <c r="L441" s="77"/>
      <c r="M441" s="77"/>
      <c r="N441" s="77"/>
      <c r="O441" s="77"/>
      <c r="P441" s="77"/>
      <c r="Q441" s="77"/>
      <c r="R441" s="77"/>
      <c r="S441" s="77"/>
      <c r="T441" s="77"/>
      <c r="U441" s="77"/>
      <c r="V441" s="77"/>
      <c r="W441" s="77"/>
      <c r="X441" s="77"/>
      <c r="Y441" s="77"/>
      <c r="Z441" s="77"/>
    </row>
    <row r="442" spans="1:26" ht="15.75" customHeight="1" x14ac:dyDescent="0.25">
      <c r="A442" s="85" t="s">
        <v>118</v>
      </c>
      <c r="B442" s="86" t="s">
        <v>119</v>
      </c>
      <c r="C442" s="77" t="s">
        <v>753</v>
      </c>
      <c r="D442" s="77" t="s">
        <v>1369</v>
      </c>
      <c r="E442" s="88">
        <v>239.03992143787721</v>
      </c>
      <c r="F442" s="88">
        <f>IF(D442="CO2",E442,IF(D442="CH4",E442*'State 2005 Data'!$J$16,IF(D442="N2O",'State 2005 Data'!$J$17,IF(D442="Other",E442))))</f>
        <v>239.03992143787721</v>
      </c>
      <c r="G442" s="77"/>
      <c r="H442" s="69"/>
      <c r="I442" s="77"/>
      <c r="J442" s="77"/>
      <c r="K442" s="77"/>
      <c r="L442" s="77"/>
      <c r="M442" s="77"/>
      <c r="N442" s="77"/>
      <c r="O442" s="77"/>
      <c r="P442" s="77"/>
      <c r="Q442" s="77"/>
      <c r="R442" s="77"/>
      <c r="S442" s="77"/>
      <c r="T442" s="77"/>
      <c r="U442" s="77"/>
      <c r="V442" s="77"/>
      <c r="W442" s="77"/>
      <c r="X442" s="77"/>
      <c r="Y442" s="77"/>
      <c r="Z442" s="77"/>
    </row>
    <row r="443" spans="1:26" ht="15.75" customHeight="1" x14ac:dyDescent="0.25">
      <c r="A443" s="85" t="s">
        <v>118</v>
      </c>
      <c r="B443" s="86" t="s">
        <v>119</v>
      </c>
      <c r="C443" s="77" t="s">
        <v>753</v>
      </c>
      <c r="D443" s="77" t="s">
        <v>331</v>
      </c>
      <c r="E443" s="87">
        <v>49.593006651916163</v>
      </c>
      <c r="F443" s="88">
        <f>IF(D443="CO2",E443,IF(D443="CH4",E443*'State 2005 Data'!$J$16,IF(D443="N2O",'State 2005 Data'!$J$17,IF(D443="Other",E443))))</f>
        <v>55.544167450146105</v>
      </c>
      <c r="G443" s="77"/>
      <c r="H443" s="69"/>
      <c r="I443" s="77"/>
      <c r="J443" s="77"/>
      <c r="K443" s="77"/>
      <c r="L443" s="77"/>
      <c r="M443" s="77"/>
      <c r="N443" s="77"/>
      <c r="O443" s="77"/>
      <c r="P443" s="77"/>
      <c r="Q443" s="77"/>
      <c r="R443" s="77"/>
      <c r="S443" s="77"/>
      <c r="T443" s="77"/>
      <c r="U443" s="77"/>
      <c r="V443" s="77"/>
      <c r="W443" s="77"/>
      <c r="X443" s="77"/>
      <c r="Y443" s="77"/>
      <c r="Z443" s="77"/>
    </row>
    <row r="444" spans="1:26" ht="15.75" customHeight="1" x14ac:dyDescent="0.25">
      <c r="A444" s="85" t="s">
        <v>118</v>
      </c>
      <c r="B444" s="86" t="s">
        <v>119</v>
      </c>
      <c r="C444" s="77" t="s">
        <v>753</v>
      </c>
      <c r="D444" s="77" t="s">
        <v>333</v>
      </c>
      <c r="E444" s="87">
        <v>0.31381401959941407</v>
      </c>
      <c r="F444" s="88">
        <f>IF(D444="CO2",E444,IF(D444="CH4",E444*'State 2005 Data'!$J$16,IF(D444="N2O",'State 2005 Data'!$J$17,IF(D444="Other",E444))))</f>
        <v>0.88926174496644295</v>
      </c>
      <c r="G444" s="77"/>
      <c r="H444" s="69"/>
      <c r="I444" s="77"/>
      <c r="J444" s="77"/>
      <c r="K444" s="77"/>
      <c r="L444" s="77"/>
      <c r="M444" s="77"/>
      <c r="N444" s="77"/>
      <c r="O444" s="77"/>
      <c r="P444" s="77"/>
      <c r="Q444" s="77"/>
      <c r="R444" s="77"/>
      <c r="S444" s="77"/>
      <c r="T444" s="77"/>
      <c r="U444" s="77"/>
      <c r="V444" s="77"/>
      <c r="W444" s="77"/>
      <c r="X444" s="77"/>
      <c r="Y444" s="77"/>
      <c r="Z444" s="77"/>
    </row>
    <row r="445" spans="1:26" ht="15.75" customHeight="1" x14ac:dyDescent="0.25">
      <c r="A445" s="85" t="s">
        <v>118</v>
      </c>
      <c r="B445" s="86" t="s">
        <v>119</v>
      </c>
      <c r="C445" s="77" t="s">
        <v>753</v>
      </c>
      <c r="D445" s="77" t="s">
        <v>1873</v>
      </c>
      <c r="E445" s="87">
        <v>9.6342224411450221</v>
      </c>
      <c r="F445" s="88">
        <f>IF(D445="CO2",E445,IF(D445="CH4",E445*'State 2005 Data'!$J$16,IF(D445="N2O",'State 2005 Data'!$J$17,IF(D445="Other",E445))))</f>
        <v>9.6342224411450221</v>
      </c>
      <c r="G445" s="77"/>
      <c r="H445" s="69"/>
      <c r="I445" s="77"/>
      <c r="J445" s="77"/>
      <c r="K445" s="77"/>
      <c r="L445" s="77"/>
      <c r="M445" s="77"/>
      <c r="N445" s="77"/>
      <c r="O445" s="77"/>
      <c r="P445" s="77"/>
      <c r="Q445" s="77"/>
      <c r="R445" s="77"/>
      <c r="S445" s="77"/>
      <c r="T445" s="77"/>
      <c r="U445" s="77"/>
      <c r="V445" s="77"/>
      <c r="W445" s="77"/>
      <c r="X445" s="77"/>
      <c r="Y445" s="77"/>
      <c r="Z445" s="77"/>
    </row>
    <row r="446" spans="1:26" ht="15.75" customHeight="1" x14ac:dyDescent="0.25">
      <c r="A446" s="85" t="s">
        <v>127</v>
      </c>
      <c r="B446" s="86" t="s">
        <v>128</v>
      </c>
      <c r="C446" s="77" t="s">
        <v>1028</v>
      </c>
      <c r="D446" s="77" t="s">
        <v>1369</v>
      </c>
      <c r="E446" s="87">
        <v>40.915728782347827</v>
      </c>
      <c r="F446" s="88">
        <f>IF(D446="CO2",E446,IF(D446="CH4",E446*'State 2005 Data'!$J$16,IF(D446="N2O",'State 2005 Data'!$J$17,IF(D446="Other",E446))))</f>
        <v>40.915728782347827</v>
      </c>
      <c r="G446" s="77"/>
      <c r="H446" s="69"/>
      <c r="I446" s="77"/>
      <c r="J446" s="77"/>
      <c r="K446" s="77"/>
      <c r="L446" s="77"/>
      <c r="M446" s="77"/>
      <c r="N446" s="77"/>
      <c r="O446" s="77"/>
      <c r="P446" s="77"/>
      <c r="Q446" s="77"/>
      <c r="R446" s="77"/>
      <c r="S446" s="77"/>
      <c r="T446" s="77"/>
      <c r="U446" s="77"/>
      <c r="V446" s="77"/>
      <c r="W446" s="77"/>
      <c r="X446" s="77"/>
      <c r="Y446" s="77"/>
      <c r="Z446" s="77"/>
    </row>
    <row r="447" spans="1:26" ht="15.75" customHeight="1" x14ac:dyDescent="0.25">
      <c r="A447" s="85" t="s">
        <v>127</v>
      </c>
      <c r="B447" s="86" t="s">
        <v>128</v>
      </c>
      <c r="C447" s="77" t="s">
        <v>1028</v>
      </c>
      <c r="D447" s="77" t="s">
        <v>331</v>
      </c>
      <c r="E447" s="87">
        <v>1.8761313250000002E-2</v>
      </c>
      <c r="F447" s="88">
        <f>IF(D447="CO2",E447,IF(D447="CH4",E447*'State 2005 Data'!$J$16,IF(D447="N2O",'State 2005 Data'!$J$17,IF(D447="Other",E447))))</f>
        <v>2.1012670840000004E-2</v>
      </c>
      <c r="G447" s="77"/>
      <c r="H447" s="69"/>
      <c r="I447" s="77"/>
      <c r="J447" s="77"/>
      <c r="K447" s="77"/>
      <c r="L447" s="77"/>
      <c r="M447" s="77"/>
      <c r="N447" s="77"/>
      <c r="O447" s="77"/>
      <c r="P447" s="77"/>
      <c r="Q447" s="77"/>
      <c r="R447" s="77"/>
      <c r="S447" s="77"/>
      <c r="T447" s="77"/>
      <c r="U447" s="77"/>
      <c r="V447" s="77"/>
      <c r="W447" s="77"/>
      <c r="X447" s="77"/>
      <c r="Y447" s="77"/>
      <c r="Z447" s="77"/>
    </row>
    <row r="448" spans="1:26" ht="15.75" customHeight="1" x14ac:dyDescent="0.25">
      <c r="A448" s="85" t="s">
        <v>127</v>
      </c>
      <c r="B448" s="86" t="s">
        <v>128</v>
      </c>
      <c r="C448" s="77" t="s">
        <v>1028</v>
      </c>
      <c r="D448" s="77" t="s">
        <v>333</v>
      </c>
      <c r="E448" s="87">
        <v>0.18168430326000001</v>
      </c>
      <c r="F448" s="88">
        <f>IF(D448="CO2",E448,IF(D448="CH4",E448*'State 2005 Data'!$J$16,IF(D448="N2O",'State 2005 Data'!$J$17,IF(D448="Other",E448))))</f>
        <v>0.88926174496644295</v>
      </c>
      <c r="G448" s="77"/>
      <c r="H448" s="69"/>
      <c r="I448" s="77"/>
      <c r="J448" s="77"/>
      <c r="K448" s="77"/>
      <c r="L448" s="77"/>
      <c r="M448" s="77"/>
      <c r="N448" s="77"/>
      <c r="O448" s="77"/>
      <c r="P448" s="77"/>
      <c r="Q448" s="77"/>
      <c r="R448" s="77"/>
      <c r="S448" s="77"/>
      <c r="T448" s="77"/>
      <c r="U448" s="77"/>
      <c r="V448" s="77"/>
      <c r="W448" s="77"/>
      <c r="X448" s="77"/>
      <c r="Y448" s="77"/>
      <c r="Z448" s="77"/>
    </row>
    <row r="449" spans="1:26" ht="15.75" customHeight="1" x14ac:dyDescent="0.25">
      <c r="A449" s="85" t="s">
        <v>127</v>
      </c>
      <c r="B449" s="86" t="s">
        <v>128</v>
      </c>
      <c r="C449" s="77" t="s">
        <v>1028</v>
      </c>
      <c r="D449" s="89" t="s">
        <v>1873</v>
      </c>
      <c r="E449" s="87"/>
      <c r="F449" s="88">
        <f>IF(D449="CO2",E449,IF(D449="CH4",E449*'State 2005 Data'!$J$16,IF(D449="N2O",'State 2005 Data'!$J$17,IF(D449="Other",E449))))</f>
        <v>0</v>
      </c>
      <c r="G449" s="77"/>
      <c r="H449" s="69"/>
      <c r="I449" s="77"/>
      <c r="J449" s="77"/>
      <c r="K449" s="77"/>
      <c r="L449" s="77"/>
      <c r="M449" s="77"/>
      <c r="N449" s="77"/>
      <c r="O449" s="77"/>
      <c r="P449" s="77"/>
      <c r="Q449" s="77"/>
      <c r="R449" s="77"/>
      <c r="S449" s="77"/>
      <c r="T449" s="77"/>
      <c r="U449" s="77"/>
      <c r="V449" s="77"/>
      <c r="W449" s="77"/>
      <c r="X449" s="77"/>
      <c r="Y449" s="77"/>
      <c r="Z449" s="77"/>
    </row>
    <row r="450" spans="1:26" ht="15.75" customHeight="1" x14ac:dyDescent="0.25">
      <c r="A450" s="85" t="s">
        <v>127</v>
      </c>
      <c r="B450" s="86" t="s">
        <v>128</v>
      </c>
      <c r="C450" s="77" t="s">
        <v>1358</v>
      </c>
      <c r="D450" s="77" t="s">
        <v>1369</v>
      </c>
      <c r="E450" s="87">
        <v>14.055786910967299</v>
      </c>
      <c r="F450" s="88">
        <f>IF(D450="CO2",E450,IF(D450="CH4",E450*'State 2005 Data'!$J$16,IF(D450="N2O",'State 2005 Data'!$J$17,IF(D450="Other",E450))))</f>
        <v>14.055786910967299</v>
      </c>
      <c r="G450" s="77"/>
      <c r="H450" s="69"/>
      <c r="I450" s="77"/>
      <c r="J450" s="77"/>
      <c r="K450" s="77"/>
      <c r="L450" s="77"/>
      <c r="M450" s="77"/>
      <c r="N450" s="77"/>
      <c r="O450" s="77"/>
      <c r="P450" s="77"/>
      <c r="Q450" s="77"/>
      <c r="R450" s="77"/>
      <c r="S450" s="77"/>
      <c r="T450" s="77"/>
      <c r="U450" s="77"/>
      <c r="V450" s="77"/>
      <c r="W450" s="77"/>
      <c r="X450" s="77"/>
      <c r="Y450" s="77"/>
      <c r="Z450" s="77"/>
    </row>
    <row r="451" spans="1:26" ht="15.75" customHeight="1" x14ac:dyDescent="0.25">
      <c r="A451" s="85" t="s">
        <v>127</v>
      </c>
      <c r="B451" s="86" t="s">
        <v>128</v>
      </c>
      <c r="C451" s="77" t="s">
        <v>1358</v>
      </c>
      <c r="D451" s="77" t="s">
        <v>331</v>
      </c>
      <c r="E451" s="87">
        <v>0.16596348375</v>
      </c>
      <c r="F451" s="88">
        <f>IF(D451="CO2",E451,IF(D451="CH4",E451*'State 2005 Data'!$J$16,IF(D451="N2O",'State 2005 Data'!$J$17,IF(D451="Other",E451))))</f>
        <v>0.18587910180000003</v>
      </c>
      <c r="G451" s="77"/>
      <c r="H451" s="69"/>
      <c r="I451" s="77"/>
      <c r="J451" s="77"/>
      <c r="K451" s="77"/>
      <c r="L451" s="77"/>
      <c r="M451" s="77"/>
      <c r="N451" s="77"/>
      <c r="O451" s="77"/>
      <c r="P451" s="77"/>
      <c r="Q451" s="77"/>
      <c r="R451" s="77"/>
      <c r="S451" s="77"/>
      <c r="T451" s="77"/>
      <c r="U451" s="77"/>
      <c r="V451" s="77"/>
      <c r="W451" s="77"/>
      <c r="X451" s="77"/>
      <c r="Y451" s="77"/>
      <c r="Z451" s="77"/>
    </row>
    <row r="452" spans="1:26" ht="15.75" customHeight="1" x14ac:dyDescent="0.25">
      <c r="A452" s="85" t="s">
        <v>127</v>
      </c>
      <c r="B452" s="86" t="s">
        <v>128</v>
      </c>
      <c r="C452" s="77" t="s">
        <v>1358</v>
      </c>
      <c r="D452" s="77" t="s">
        <v>333</v>
      </c>
      <c r="E452" s="87">
        <v>3.9168667040000001E-2</v>
      </c>
      <c r="F452" s="88">
        <f>IF(D452="CO2",E452,IF(D452="CH4",E452*'State 2005 Data'!$J$16,IF(D452="N2O",'State 2005 Data'!$J$17,IF(D452="Other",E452))))</f>
        <v>0.88926174496644295</v>
      </c>
      <c r="G452" s="77"/>
      <c r="H452" s="69"/>
      <c r="I452" s="77"/>
      <c r="J452" s="77"/>
      <c r="K452" s="77"/>
      <c r="L452" s="77"/>
      <c r="M452" s="77"/>
      <c r="N452" s="77"/>
      <c r="O452" s="77"/>
      <c r="P452" s="77"/>
      <c r="Q452" s="77"/>
      <c r="R452" s="77"/>
      <c r="S452" s="77"/>
      <c r="T452" s="77"/>
      <c r="U452" s="77"/>
      <c r="V452" s="77"/>
      <c r="W452" s="77"/>
      <c r="X452" s="77"/>
      <c r="Y452" s="77"/>
      <c r="Z452" s="77"/>
    </row>
    <row r="453" spans="1:26" ht="15.75" customHeight="1" x14ac:dyDescent="0.25">
      <c r="A453" s="85" t="s">
        <v>127</v>
      </c>
      <c r="B453" s="86" t="s">
        <v>128</v>
      </c>
      <c r="C453" s="77" t="s">
        <v>1358</v>
      </c>
      <c r="D453" s="89" t="s">
        <v>1873</v>
      </c>
      <c r="E453" s="87"/>
      <c r="F453" s="88">
        <f>IF(D453="CO2",E453,IF(D453="CH4",E453*'State 2005 Data'!$J$16,IF(D453="N2O",'State 2005 Data'!$J$17,IF(D453="Other",E453))))</f>
        <v>0</v>
      </c>
      <c r="G453" s="77"/>
      <c r="H453" s="69"/>
      <c r="I453" s="77"/>
      <c r="J453" s="77"/>
      <c r="K453" s="77"/>
      <c r="L453" s="77"/>
      <c r="M453" s="77"/>
      <c r="N453" s="77"/>
      <c r="O453" s="77"/>
      <c r="P453" s="77"/>
      <c r="Q453" s="77"/>
      <c r="R453" s="77"/>
      <c r="S453" s="77"/>
      <c r="T453" s="77"/>
      <c r="U453" s="77"/>
      <c r="V453" s="77"/>
      <c r="W453" s="77"/>
      <c r="X453" s="77"/>
      <c r="Y453" s="77"/>
      <c r="Z453" s="77"/>
    </row>
    <row r="454" spans="1:26" ht="15.75" customHeight="1" x14ac:dyDescent="0.25">
      <c r="A454" s="85" t="s">
        <v>127</v>
      </c>
      <c r="B454" s="86" t="s">
        <v>128</v>
      </c>
      <c r="C454" s="77" t="s">
        <v>304</v>
      </c>
      <c r="D454" s="77" t="s">
        <v>1369</v>
      </c>
      <c r="E454" s="87">
        <v>55.53174867671175</v>
      </c>
      <c r="F454" s="88">
        <f>IF(D454="CO2",E454,IF(D454="CH4",E454*'State 2005 Data'!$J$16,IF(D454="N2O",'State 2005 Data'!$J$17,IF(D454="Other",E454))))</f>
        <v>55.53174867671175</v>
      </c>
      <c r="G454" s="77"/>
      <c r="H454" s="69"/>
      <c r="I454" s="77"/>
      <c r="J454" s="77"/>
      <c r="K454" s="77"/>
      <c r="L454" s="77"/>
      <c r="M454" s="77"/>
      <c r="N454" s="77"/>
      <c r="O454" s="77"/>
      <c r="P454" s="77"/>
      <c r="Q454" s="77"/>
      <c r="R454" s="77"/>
      <c r="S454" s="77"/>
      <c r="T454" s="77"/>
      <c r="U454" s="77"/>
      <c r="V454" s="77"/>
      <c r="W454" s="77"/>
      <c r="X454" s="77"/>
      <c r="Y454" s="77"/>
      <c r="Z454" s="77"/>
    </row>
    <row r="455" spans="1:26" ht="15.75" customHeight="1" x14ac:dyDescent="0.25">
      <c r="A455" s="85" t="s">
        <v>127</v>
      </c>
      <c r="B455" s="86" t="s">
        <v>128</v>
      </c>
      <c r="C455" s="77" t="s">
        <v>304</v>
      </c>
      <c r="D455" s="77" t="s">
        <v>331</v>
      </c>
      <c r="E455" s="87">
        <v>8.2130164830722538E-2</v>
      </c>
      <c r="F455" s="88">
        <f>IF(D455="CO2",E455,IF(D455="CH4",E455*'State 2005 Data'!$J$16,IF(D455="N2O",'State 2005 Data'!$J$17,IF(D455="Other",E455))))</f>
        <v>9.1985784610409252E-2</v>
      </c>
      <c r="G455" s="77"/>
      <c r="H455" s="69"/>
      <c r="I455" s="77"/>
      <c r="J455" s="77"/>
      <c r="K455" s="77"/>
      <c r="L455" s="77"/>
      <c r="M455" s="77"/>
      <c r="N455" s="77"/>
      <c r="O455" s="77"/>
      <c r="P455" s="77"/>
      <c r="Q455" s="77"/>
      <c r="R455" s="77"/>
      <c r="S455" s="77"/>
      <c r="T455" s="77"/>
      <c r="U455" s="77"/>
      <c r="V455" s="77"/>
      <c r="W455" s="77"/>
      <c r="X455" s="77"/>
      <c r="Y455" s="77"/>
      <c r="Z455" s="77"/>
    </row>
    <row r="456" spans="1:26" ht="15.75" customHeight="1" x14ac:dyDescent="0.25">
      <c r="A456" s="85" t="s">
        <v>127</v>
      </c>
      <c r="B456" s="86" t="s">
        <v>128</v>
      </c>
      <c r="C456" s="77" t="s">
        <v>304</v>
      </c>
      <c r="D456" s="77" t="s">
        <v>333</v>
      </c>
      <c r="E456" s="87">
        <v>1.066754909309976</v>
      </c>
      <c r="F456" s="88">
        <f>IF(D456="CO2",E456,IF(D456="CH4",E456*'State 2005 Data'!$J$16,IF(D456="N2O",'State 2005 Data'!$J$17,IF(D456="Other",E456))))</f>
        <v>0.88926174496644295</v>
      </c>
      <c r="G456" s="77"/>
      <c r="H456" s="69"/>
      <c r="I456" s="77"/>
      <c r="J456" s="77"/>
      <c r="K456" s="77"/>
      <c r="L456" s="77"/>
      <c r="M456" s="77"/>
      <c r="N456" s="77"/>
      <c r="O456" s="77"/>
      <c r="P456" s="77"/>
      <c r="Q456" s="77"/>
      <c r="R456" s="77"/>
      <c r="S456" s="77"/>
      <c r="T456" s="77"/>
      <c r="U456" s="77"/>
      <c r="V456" s="77"/>
      <c r="W456" s="77"/>
      <c r="X456" s="77"/>
      <c r="Y456" s="77"/>
      <c r="Z456" s="77"/>
    </row>
    <row r="457" spans="1:26" ht="15.75" customHeight="1" x14ac:dyDescent="0.25">
      <c r="A457" s="85" t="s">
        <v>127</v>
      </c>
      <c r="B457" s="86" t="s">
        <v>128</v>
      </c>
      <c r="C457" s="77" t="s">
        <v>304</v>
      </c>
      <c r="D457" s="89" t="s">
        <v>1873</v>
      </c>
      <c r="E457" s="87"/>
      <c r="F457" s="88">
        <f>IF(D457="CO2",E457,IF(D457="CH4",E457*'State 2005 Data'!$J$16,IF(D457="N2O",'State 2005 Data'!$J$17,IF(D457="Other",E457))))</f>
        <v>0</v>
      </c>
      <c r="G457" s="77"/>
      <c r="H457" s="69"/>
      <c r="I457" s="77"/>
      <c r="J457" s="77"/>
      <c r="K457" s="77"/>
      <c r="L457" s="77"/>
      <c r="M457" s="77"/>
      <c r="N457" s="77"/>
      <c r="O457" s="77"/>
      <c r="P457" s="77"/>
      <c r="Q457" s="77"/>
      <c r="R457" s="77"/>
      <c r="S457" s="77"/>
      <c r="T457" s="77"/>
      <c r="U457" s="77"/>
      <c r="V457" s="77"/>
      <c r="W457" s="77"/>
      <c r="X457" s="77"/>
      <c r="Y457" s="77"/>
      <c r="Z457" s="77"/>
    </row>
    <row r="458" spans="1:26" ht="15.75" customHeight="1" x14ac:dyDescent="0.25">
      <c r="A458" s="85" t="s">
        <v>127</v>
      </c>
      <c r="B458" s="86" t="s">
        <v>128</v>
      </c>
      <c r="C458" s="77" t="s">
        <v>753</v>
      </c>
      <c r="D458" s="77" t="s">
        <v>1369</v>
      </c>
      <c r="E458" s="88">
        <v>19.73451573117886</v>
      </c>
      <c r="F458" s="88">
        <f>IF(D458="CO2",E458,IF(D458="CH4",E458*'State 2005 Data'!$J$16,IF(D458="N2O",'State 2005 Data'!$J$17,IF(D458="Other",E458))))</f>
        <v>19.73451573117886</v>
      </c>
      <c r="G458" s="77"/>
      <c r="H458" s="69"/>
      <c r="I458" s="77"/>
      <c r="J458" s="77"/>
      <c r="K458" s="77"/>
      <c r="L458" s="77"/>
      <c r="M458" s="77"/>
      <c r="N458" s="77"/>
      <c r="O458" s="77"/>
      <c r="P458" s="77"/>
      <c r="Q458" s="77"/>
      <c r="R458" s="77"/>
      <c r="S458" s="77"/>
      <c r="T458" s="77"/>
      <c r="U458" s="77"/>
      <c r="V458" s="77"/>
      <c r="W458" s="77"/>
      <c r="X458" s="77"/>
      <c r="Y458" s="77"/>
      <c r="Z458" s="77"/>
    </row>
    <row r="459" spans="1:26" ht="15.75" customHeight="1" x14ac:dyDescent="0.25">
      <c r="A459" s="85" t="s">
        <v>127</v>
      </c>
      <c r="B459" s="86" t="s">
        <v>128</v>
      </c>
      <c r="C459" s="77" t="s">
        <v>753</v>
      </c>
      <c r="D459" s="77" t="s">
        <v>331</v>
      </c>
      <c r="E459" s="87">
        <v>7.4961926934250647</v>
      </c>
      <c r="F459" s="88">
        <f>IF(D459="CO2",E459,IF(D459="CH4",E459*'State 2005 Data'!$J$16,IF(D459="N2O",'State 2005 Data'!$J$17,IF(D459="Other",E459))))</f>
        <v>8.3957358166360727</v>
      </c>
      <c r="G459" s="77"/>
      <c r="H459" s="69"/>
      <c r="I459" s="77"/>
      <c r="J459" s="77"/>
      <c r="K459" s="77"/>
      <c r="L459" s="77"/>
      <c r="M459" s="77"/>
      <c r="N459" s="77"/>
      <c r="O459" s="77"/>
      <c r="P459" s="77"/>
      <c r="Q459" s="77"/>
      <c r="R459" s="77"/>
      <c r="S459" s="77"/>
      <c r="T459" s="77"/>
      <c r="U459" s="77"/>
      <c r="V459" s="77"/>
      <c r="W459" s="77"/>
      <c r="X459" s="77"/>
      <c r="Y459" s="77"/>
      <c r="Z459" s="77"/>
    </row>
    <row r="460" spans="1:26" ht="15.75" customHeight="1" x14ac:dyDescent="0.25">
      <c r="A460" s="85" t="s">
        <v>127</v>
      </c>
      <c r="B460" s="86" t="s">
        <v>128</v>
      </c>
      <c r="C460" s="77" t="s">
        <v>753</v>
      </c>
      <c r="D460" s="77" t="s">
        <v>333</v>
      </c>
      <c r="E460" s="87">
        <v>0.11873688243837199</v>
      </c>
      <c r="F460" s="88">
        <f>IF(D460="CO2",E460,IF(D460="CH4",E460*'State 2005 Data'!$J$16,IF(D460="N2O",'State 2005 Data'!$J$17,IF(D460="Other",E460))))</f>
        <v>0.88926174496644295</v>
      </c>
      <c r="G460" s="77"/>
      <c r="H460" s="69"/>
      <c r="I460" s="77"/>
      <c r="J460" s="77"/>
      <c r="K460" s="77"/>
      <c r="L460" s="77"/>
      <c r="M460" s="77"/>
      <c r="N460" s="77"/>
      <c r="O460" s="77"/>
      <c r="P460" s="77"/>
      <c r="Q460" s="77"/>
      <c r="R460" s="77"/>
      <c r="S460" s="77"/>
      <c r="T460" s="77"/>
      <c r="U460" s="77"/>
      <c r="V460" s="77"/>
      <c r="W460" s="77"/>
      <c r="X460" s="77"/>
      <c r="Y460" s="77"/>
      <c r="Z460" s="77"/>
    </row>
    <row r="461" spans="1:26" ht="15.75" customHeight="1" x14ac:dyDescent="0.25">
      <c r="A461" s="85" t="s">
        <v>127</v>
      </c>
      <c r="B461" s="86" t="s">
        <v>128</v>
      </c>
      <c r="C461" s="77" t="s">
        <v>753</v>
      </c>
      <c r="D461" s="77" t="s">
        <v>1873</v>
      </c>
      <c r="E461" s="87">
        <v>2.8546214147963642</v>
      </c>
      <c r="F461" s="88">
        <f>IF(D461="CO2",E461,IF(D461="CH4",E461*'State 2005 Data'!$J$16,IF(D461="N2O",'State 2005 Data'!$J$17,IF(D461="Other",E461))))</f>
        <v>2.8546214147963642</v>
      </c>
      <c r="G461" s="77"/>
      <c r="H461" s="69"/>
      <c r="I461" s="77"/>
      <c r="J461" s="77"/>
      <c r="K461" s="77"/>
      <c r="L461" s="77"/>
      <c r="M461" s="77"/>
      <c r="N461" s="77"/>
      <c r="O461" s="77"/>
      <c r="P461" s="77"/>
      <c r="Q461" s="77"/>
      <c r="R461" s="77"/>
      <c r="S461" s="77"/>
      <c r="T461" s="77"/>
      <c r="U461" s="77"/>
      <c r="V461" s="77"/>
      <c r="W461" s="77"/>
      <c r="X461" s="77"/>
      <c r="Y461" s="77"/>
      <c r="Z461" s="77"/>
    </row>
    <row r="462" spans="1:26" ht="15.75" customHeight="1" x14ac:dyDescent="0.25">
      <c r="A462" s="85" t="s">
        <v>1</v>
      </c>
      <c r="B462" s="86" t="s">
        <v>134</v>
      </c>
      <c r="C462" s="77" t="s">
        <v>1028</v>
      </c>
      <c r="D462" s="77" t="s">
        <v>1369</v>
      </c>
      <c r="E462" s="87">
        <v>48.065965744464222</v>
      </c>
      <c r="F462" s="88">
        <f>IF(D462="CO2",E462,IF(D462="CH4",E462*'State 2005 Data'!$J$16,IF(D462="N2O",'State 2005 Data'!$J$17,IF(D462="Other",E462))))</f>
        <v>48.065965744464222</v>
      </c>
      <c r="G462" s="77"/>
      <c r="H462" s="69"/>
      <c r="I462" s="77"/>
      <c r="J462" s="77"/>
      <c r="K462" s="77"/>
      <c r="L462" s="77"/>
      <c r="M462" s="77"/>
      <c r="N462" s="77"/>
      <c r="O462" s="77"/>
      <c r="P462" s="77"/>
      <c r="Q462" s="77"/>
      <c r="R462" s="77"/>
      <c r="S462" s="77"/>
      <c r="T462" s="77"/>
      <c r="U462" s="77"/>
      <c r="V462" s="77"/>
      <c r="W462" s="77"/>
      <c r="X462" s="77"/>
      <c r="Y462" s="77"/>
      <c r="Z462" s="77"/>
    </row>
    <row r="463" spans="1:26" ht="15.75" customHeight="1" x14ac:dyDescent="0.25">
      <c r="A463" s="85" t="s">
        <v>1</v>
      </c>
      <c r="B463" s="86" t="s">
        <v>134</v>
      </c>
      <c r="C463" s="77" t="s">
        <v>1028</v>
      </c>
      <c r="D463" s="77" t="s">
        <v>331</v>
      </c>
      <c r="E463" s="87">
        <v>1.538845625E-2</v>
      </c>
      <c r="F463" s="88">
        <f>IF(D463="CO2",E463,IF(D463="CH4",E463*'State 2005 Data'!$J$16,IF(D463="N2O",'State 2005 Data'!$J$17,IF(D463="Other",E463))))</f>
        <v>1.7235071000000001E-2</v>
      </c>
      <c r="G463" s="77"/>
      <c r="H463" s="69"/>
      <c r="I463" s="77"/>
      <c r="J463" s="77"/>
      <c r="K463" s="77"/>
      <c r="L463" s="77"/>
      <c r="M463" s="77"/>
      <c r="N463" s="77"/>
      <c r="O463" s="77"/>
      <c r="P463" s="77"/>
      <c r="Q463" s="77"/>
      <c r="R463" s="77"/>
      <c r="S463" s="77"/>
      <c r="T463" s="77"/>
      <c r="U463" s="77"/>
      <c r="V463" s="77"/>
      <c r="W463" s="77"/>
      <c r="X463" s="77"/>
      <c r="Y463" s="77"/>
      <c r="Z463" s="77"/>
    </row>
    <row r="464" spans="1:26" ht="15.75" customHeight="1" x14ac:dyDescent="0.25">
      <c r="A464" s="85" t="s">
        <v>1</v>
      </c>
      <c r="B464" s="86" t="s">
        <v>134</v>
      </c>
      <c r="C464" s="77" t="s">
        <v>1028</v>
      </c>
      <c r="D464" s="77" t="s">
        <v>333</v>
      </c>
      <c r="E464" s="87">
        <v>0.21783692124000001</v>
      </c>
      <c r="F464" s="88">
        <f>IF(D464="CO2",E464,IF(D464="CH4",E464*'State 2005 Data'!$J$16,IF(D464="N2O",'State 2005 Data'!$J$17,IF(D464="Other",E464))))</f>
        <v>0.88926174496644295</v>
      </c>
      <c r="G464" s="77"/>
      <c r="H464" s="69"/>
      <c r="I464" s="77"/>
      <c r="J464" s="77"/>
      <c r="K464" s="77"/>
      <c r="L464" s="77"/>
      <c r="M464" s="77"/>
      <c r="N464" s="77"/>
      <c r="O464" s="77"/>
      <c r="P464" s="77"/>
      <c r="Q464" s="77"/>
      <c r="R464" s="77"/>
      <c r="S464" s="77"/>
      <c r="T464" s="77"/>
      <c r="U464" s="77"/>
      <c r="V464" s="77"/>
      <c r="W464" s="77"/>
      <c r="X464" s="77"/>
      <c r="Y464" s="77"/>
      <c r="Z464" s="77"/>
    </row>
    <row r="465" spans="1:26" ht="15.75" customHeight="1" x14ac:dyDescent="0.25">
      <c r="A465" s="85" t="s">
        <v>1</v>
      </c>
      <c r="B465" s="86" t="s">
        <v>134</v>
      </c>
      <c r="C465" s="77" t="s">
        <v>1028</v>
      </c>
      <c r="D465" s="89" t="s">
        <v>1873</v>
      </c>
      <c r="E465" s="87"/>
      <c r="F465" s="88">
        <f>IF(D465="CO2",E465,IF(D465="CH4",E465*'State 2005 Data'!$J$16,IF(D465="N2O",'State 2005 Data'!$J$17,IF(D465="Other",E465))))</f>
        <v>0</v>
      </c>
      <c r="G465" s="77"/>
      <c r="H465" s="69"/>
      <c r="I465" s="77"/>
      <c r="J465" s="77"/>
      <c r="K465" s="77"/>
      <c r="L465" s="77"/>
      <c r="M465" s="77"/>
      <c r="N465" s="77"/>
      <c r="O465" s="77"/>
      <c r="P465" s="77"/>
      <c r="Q465" s="77"/>
      <c r="R465" s="77"/>
      <c r="S465" s="77"/>
      <c r="T465" s="77"/>
      <c r="U465" s="77"/>
      <c r="V465" s="77"/>
      <c r="W465" s="77"/>
      <c r="X465" s="77"/>
      <c r="Y465" s="77"/>
      <c r="Z465" s="77"/>
    </row>
    <row r="466" spans="1:26" ht="15.75" customHeight="1" x14ac:dyDescent="0.25">
      <c r="A466" s="85" t="s">
        <v>1</v>
      </c>
      <c r="B466" s="86" t="s">
        <v>134</v>
      </c>
      <c r="C466" s="77" t="s">
        <v>1358</v>
      </c>
      <c r="D466" s="77" t="s">
        <v>1369</v>
      </c>
      <c r="E466" s="87">
        <v>16.087753185364559</v>
      </c>
      <c r="F466" s="88">
        <f>IF(D466="CO2",E466,IF(D466="CH4",E466*'State 2005 Data'!$J$16,IF(D466="N2O",'State 2005 Data'!$J$17,IF(D466="Other",E466))))</f>
        <v>16.087753185364559</v>
      </c>
      <c r="G466" s="77"/>
      <c r="H466" s="69"/>
      <c r="I466" s="77"/>
      <c r="J466" s="77"/>
      <c r="K466" s="77"/>
      <c r="L466" s="77"/>
      <c r="M466" s="77"/>
      <c r="N466" s="77"/>
      <c r="O466" s="77"/>
      <c r="P466" s="77"/>
      <c r="Q466" s="77"/>
      <c r="R466" s="77"/>
      <c r="S466" s="77"/>
      <c r="T466" s="77"/>
      <c r="U466" s="77"/>
      <c r="V466" s="77"/>
      <c r="W466" s="77"/>
      <c r="X466" s="77"/>
      <c r="Y466" s="77"/>
      <c r="Z466" s="77"/>
    </row>
    <row r="467" spans="1:26" ht="15.75" customHeight="1" x14ac:dyDescent="0.25">
      <c r="A467" s="85" t="s">
        <v>1</v>
      </c>
      <c r="B467" s="86" t="s">
        <v>134</v>
      </c>
      <c r="C467" s="77" t="s">
        <v>1358</v>
      </c>
      <c r="D467" s="77" t="s">
        <v>331</v>
      </c>
      <c r="E467" s="87">
        <v>0.25319798724999998</v>
      </c>
      <c r="F467" s="88">
        <f>IF(D467="CO2",E467,IF(D467="CH4",E467*'State 2005 Data'!$J$16,IF(D467="N2O",'State 2005 Data'!$J$17,IF(D467="Other",E467))))</f>
        <v>0.28358174572</v>
      </c>
      <c r="G467" s="77"/>
      <c r="H467" s="69"/>
      <c r="I467" s="77"/>
      <c r="J467" s="77"/>
      <c r="K467" s="77"/>
      <c r="L467" s="77"/>
      <c r="M467" s="77"/>
      <c r="N467" s="77"/>
      <c r="O467" s="77"/>
      <c r="P467" s="77"/>
      <c r="Q467" s="77"/>
      <c r="R467" s="77"/>
      <c r="S467" s="77"/>
      <c r="T467" s="77"/>
      <c r="U467" s="77"/>
      <c r="V467" s="77"/>
      <c r="W467" s="77"/>
      <c r="X467" s="77"/>
      <c r="Y467" s="77"/>
      <c r="Z467" s="77"/>
    </row>
    <row r="468" spans="1:26" ht="15.75" customHeight="1" x14ac:dyDescent="0.25">
      <c r="A468" s="85" t="s">
        <v>1</v>
      </c>
      <c r="B468" s="86" t="s">
        <v>134</v>
      </c>
      <c r="C468" s="77" t="s">
        <v>1358</v>
      </c>
      <c r="D468" s="77" t="s">
        <v>333</v>
      </c>
      <c r="E468" s="87">
        <v>5.2062316479999989E-2</v>
      </c>
      <c r="F468" s="88">
        <f>IF(D468="CO2",E468,IF(D468="CH4",E468*'State 2005 Data'!$J$16,IF(D468="N2O",'State 2005 Data'!$J$17,IF(D468="Other",E468))))</f>
        <v>0.88926174496644295</v>
      </c>
      <c r="G468" s="77"/>
      <c r="H468" s="69"/>
      <c r="I468" s="77"/>
      <c r="J468" s="77"/>
      <c r="K468" s="77"/>
      <c r="L468" s="77"/>
      <c r="M468" s="77"/>
      <c r="N468" s="77"/>
      <c r="O468" s="77"/>
      <c r="P468" s="77"/>
      <c r="Q468" s="77"/>
      <c r="R468" s="77"/>
      <c r="S468" s="77"/>
      <c r="T468" s="77"/>
      <c r="U468" s="77"/>
      <c r="V468" s="77"/>
      <c r="W468" s="77"/>
      <c r="X468" s="77"/>
      <c r="Y468" s="77"/>
      <c r="Z468" s="77"/>
    </row>
    <row r="469" spans="1:26" ht="15.75" customHeight="1" x14ac:dyDescent="0.25">
      <c r="A469" s="85" t="s">
        <v>1</v>
      </c>
      <c r="B469" s="86" t="s">
        <v>134</v>
      </c>
      <c r="C469" s="77" t="s">
        <v>1358</v>
      </c>
      <c r="D469" s="89" t="s">
        <v>1873</v>
      </c>
      <c r="E469" s="87"/>
      <c r="F469" s="88">
        <f>IF(D469="CO2",E469,IF(D469="CH4",E469*'State 2005 Data'!$J$16,IF(D469="N2O",'State 2005 Data'!$J$17,IF(D469="Other",E469))))</f>
        <v>0</v>
      </c>
      <c r="G469" s="77"/>
      <c r="H469" s="69"/>
      <c r="I469" s="77"/>
      <c r="J469" s="77"/>
      <c r="K469" s="77"/>
      <c r="L469" s="77"/>
      <c r="M469" s="77"/>
      <c r="N469" s="77"/>
      <c r="O469" s="77"/>
      <c r="P469" s="77"/>
      <c r="Q469" s="77"/>
      <c r="R469" s="77"/>
      <c r="S469" s="77"/>
      <c r="T469" s="77"/>
      <c r="U469" s="77"/>
      <c r="V469" s="77"/>
      <c r="W469" s="77"/>
      <c r="X469" s="77"/>
      <c r="Y469" s="77"/>
      <c r="Z469" s="77"/>
    </row>
    <row r="470" spans="1:26" ht="15.75" customHeight="1" x14ac:dyDescent="0.25">
      <c r="A470" s="85" t="s">
        <v>1</v>
      </c>
      <c r="B470" s="86" t="s">
        <v>134</v>
      </c>
      <c r="C470" s="77" t="s">
        <v>304</v>
      </c>
      <c r="D470" s="77" t="s">
        <v>1369</v>
      </c>
      <c r="E470" s="87">
        <v>30.188246103116491</v>
      </c>
      <c r="F470" s="88">
        <f>IF(D470="CO2",E470,IF(D470="CH4",E470*'State 2005 Data'!$J$16,IF(D470="N2O",'State 2005 Data'!$J$17,IF(D470="Other",E470))))</f>
        <v>30.188246103116491</v>
      </c>
      <c r="G470" s="77"/>
      <c r="H470" s="69"/>
      <c r="I470" s="77"/>
      <c r="J470" s="77"/>
      <c r="K470" s="77"/>
      <c r="L470" s="77"/>
      <c r="M470" s="77"/>
      <c r="N470" s="77"/>
      <c r="O470" s="77"/>
      <c r="P470" s="77"/>
      <c r="Q470" s="77"/>
      <c r="R470" s="77"/>
      <c r="S470" s="77"/>
      <c r="T470" s="77"/>
      <c r="U470" s="77"/>
      <c r="V470" s="77"/>
      <c r="W470" s="77"/>
      <c r="X470" s="77"/>
      <c r="Y470" s="77"/>
      <c r="Z470" s="77"/>
    </row>
    <row r="471" spans="1:26" ht="15.75" customHeight="1" x14ac:dyDescent="0.25">
      <c r="A471" s="85" t="s">
        <v>1</v>
      </c>
      <c r="B471" s="86" t="s">
        <v>134</v>
      </c>
      <c r="C471" s="77" t="s">
        <v>304</v>
      </c>
      <c r="D471" s="77" t="s">
        <v>331</v>
      </c>
      <c r="E471" s="87">
        <v>8.2130164830722538E-2</v>
      </c>
      <c r="F471" s="88">
        <f>IF(D471="CO2",E471,IF(D471="CH4",E471*'State 2005 Data'!$J$16,IF(D471="N2O",'State 2005 Data'!$J$17,IF(D471="Other",E471))))</f>
        <v>9.1985784610409252E-2</v>
      </c>
      <c r="G471" s="77"/>
      <c r="H471" s="69"/>
      <c r="I471" s="77"/>
      <c r="J471" s="77"/>
      <c r="K471" s="77"/>
      <c r="L471" s="77"/>
      <c r="M471" s="77"/>
      <c r="N471" s="77"/>
      <c r="O471" s="77"/>
      <c r="P471" s="77"/>
      <c r="Q471" s="77"/>
      <c r="R471" s="77"/>
      <c r="S471" s="77"/>
      <c r="T471" s="77"/>
      <c r="U471" s="77"/>
      <c r="V471" s="77"/>
      <c r="W471" s="77"/>
      <c r="X471" s="77"/>
      <c r="Y471" s="77"/>
      <c r="Z471" s="77"/>
    </row>
    <row r="472" spans="1:26" ht="15.75" customHeight="1" x14ac:dyDescent="0.25">
      <c r="A472" s="85" t="s">
        <v>1</v>
      </c>
      <c r="B472" s="86" t="s">
        <v>134</v>
      </c>
      <c r="C472" s="77" t="s">
        <v>304</v>
      </c>
      <c r="D472" s="77" t="s">
        <v>333</v>
      </c>
      <c r="E472" s="87">
        <v>1.066754909309976</v>
      </c>
      <c r="F472" s="88">
        <f>IF(D472="CO2",E472,IF(D472="CH4",E472*'State 2005 Data'!$J$16,IF(D472="N2O",'State 2005 Data'!$J$17,IF(D472="Other",E472))))</f>
        <v>0.88926174496644295</v>
      </c>
      <c r="G472" s="77"/>
      <c r="H472" s="69"/>
      <c r="I472" s="77"/>
      <c r="J472" s="77"/>
      <c r="K472" s="77"/>
      <c r="L472" s="77"/>
      <c r="M472" s="77"/>
      <c r="N472" s="77"/>
      <c r="O472" s="77"/>
      <c r="P472" s="77"/>
      <c r="Q472" s="77"/>
      <c r="R472" s="77"/>
      <c r="S472" s="77"/>
      <c r="T472" s="77"/>
      <c r="U472" s="77"/>
      <c r="V472" s="77"/>
      <c r="W472" s="77"/>
      <c r="X472" s="77"/>
      <c r="Y472" s="77"/>
      <c r="Z472" s="77"/>
    </row>
    <row r="473" spans="1:26" ht="15.75" customHeight="1" x14ac:dyDescent="0.25">
      <c r="A473" s="85" t="s">
        <v>1</v>
      </c>
      <c r="B473" s="86" t="s">
        <v>134</v>
      </c>
      <c r="C473" s="77" t="s">
        <v>304</v>
      </c>
      <c r="D473" s="89" t="s">
        <v>1873</v>
      </c>
      <c r="E473" s="87"/>
      <c r="F473" s="88">
        <f>IF(D473="CO2",E473,IF(D473="CH4",E473*'State 2005 Data'!$J$16,IF(D473="N2O",'State 2005 Data'!$J$17,IF(D473="Other",E473))))</f>
        <v>0</v>
      </c>
      <c r="G473" s="77"/>
      <c r="H473" s="69"/>
      <c r="I473" s="77"/>
      <c r="J473" s="77"/>
      <c r="K473" s="77"/>
      <c r="L473" s="77"/>
      <c r="M473" s="77"/>
      <c r="N473" s="77"/>
      <c r="O473" s="77"/>
      <c r="P473" s="77"/>
      <c r="Q473" s="77"/>
      <c r="R473" s="77"/>
      <c r="S473" s="77"/>
      <c r="T473" s="77"/>
      <c r="U473" s="77"/>
      <c r="V473" s="77"/>
      <c r="W473" s="77"/>
      <c r="X473" s="77"/>
      <c r="Y473" s="77"/>
      <c r="Z473" s="77"/>
    </row>
    <row r="474" spans="1:26" ht="15.75" customHeight="1" x14ac:dyDescent="0.25">
      <c r="A474" s="85" t="s">
        <v>1</v>
      </c>
      <c r="B474" s="86" t="s">
        <v>134</v>
      </c>
      <c r="C474" s="77" t="s">
        <v>753</v>
      </c>
      <c r="D474" s="77" t="s">
        <v>1369</v>
      </c>
      <c r="E474" s="88">
        <v>16.95660984468033</v>
      </c>
      <c r="F474" s="88">
        <f>IF(D474="CO2",E474,IF(D474="CH4",E474*'State 2005 Data'!$J$16,IF(D474="N2O",'State 2005 Data'!$J$17,IF(D474="Other",E474))))</f>
        <v>16.95660984468033</v>
      </c>
      <c r="G474" s="77"/>
      <c r="H474" s="69"/>
      <c r="I474" s="77"/>
      <c r="J474" s="77"/>
      <c r="K474" s="77"/>
      <c r="L474" s="77"/>
      <c r="M474" s="77"/>
      <c r="N474" s="77"/>
      <c r="O474" s="77"/>
      <c r="P474" s="77"/>
      <c r="Q474" s="77"/>
      <c r="R474" s="77"/>
      <c r="S474" s="77"/>
      <c r="T474" s="77"/>
      <c r="U474" s="77"/>
      <c r="V474" s="77"/>
      <c r="W474" s="77"/>
      <c r="X474" s="77"/>
      <c r="Y474" s="77"/>
      <c r="Z474" s="77"/>
    </row>
    <row r="475" spans="1:26" ht="15.75" customHeight="1" x14ac:dyDescent="0.25">
      <c r="A475" s="85" t="s">
        <v>1</v>
      </c>
      <c r="B475" s="86" t="s">
        <v>134</v>
      </c>
      <c r="C475" s="77" t="s">
        <v>753</v>
      </c>
      <c r="D475" s="77" t="s">
        <v>331</v>
      </c>
      <c r="E475" s="87">
        <v>1.9065722374176901</v>
      </c>
      <c r="F475" s="88">
        <f>IF(D475="CO2",E475,IF(D475="CH4",E475*'State 2005 Data'!$J$16,IF(D475="N2O",'State 2005 Data'!$J$17,IF(D475="Other",E475))))</f>
        <v>2.1353609059078131</v>
      </c>
      <c r="G475" s="77"/>
      <c r="H475" s="69"/>
      <c r="I475" s="77"/>
      <c r="J475" s="77"/>
      <c r="K475" s="77"/>
      <c r="L475" s="77"/>
      <c r="M475" s="77"/>
      <c r="N475" s="77"/>
      <c r="O475" s="77"/>
      <c r="P475" s="77"/>
      <c r="Q475" s="77"/>
      <c r="R475" s="77"/>
      <c r="S475" s="77"/>
      <c r="T475" s="77"/>
      <c r="U475" s="77"/>
      <c r="V475" s="77"/>
      <c r="W475" s="77"/>
      <c r="X475" s="77"/>
      <c r="Y475" s="77"/>
      <c r="Z475" s="77"/>
    </row>
    <row r="476" spans="1:26" ht="15.75" customHeight="1" x14ac:dyDescent="0.25">
      <c r="A476" s="85" t="s">
        <v>1</v>
      </c>
      <c r="B476" s="86" t="s">
        <v>134</v>
      </c>
      <c r="C476" s="77" t="s">
        <v>753</v>
      </c>
      <c r="D476" s="77" t="s">
        <v>333</v>
      </c>
      <c r="E476" s="87">
        <v>0.102630120459305</v>
      </c>
      <c r="F476" s="88">
        <f>IF(D476="CO2",E476,IF(D476="CH4",E476*'State 2005 Data'!$J$16,IF(D476="N2O",'State 2005 Data'!$J$17,IF(D476="Other",E476))))</f>
        <v>0.88926174496644295</v>
      </c>
      <c r="G476" s="77"/>
      <c r="H476" s="69"/>
      <c r="I476" s="77"/>
      <c r="J476" s="77"/>
      <c r="K476" s="77"/>
      <c r="L476" s="77"/>
      <c r="M476" s="77"/>
      <c r="N476" s="77"/>
      <c r="O476" s="77"/>
      <c r="P476" s="77"/>
      <c r="Q476" s="77"/>
      <c r="R476" s="77"/>
      <c r="S476" s="77"/>
      <c r="T476" s="77"/>
      <c r="U476" s="77"/>
      <c r="V476" s="77"/>
      <c r="W476" s="77"/>
      <c r="X476" s="77"/>
      <c r="Y476" s="77"/>
      <c r="Z476" s="77"/>
    </row>
    <row r="477" spans="1:26" ht="15.75" customHeight="1" x14ac:dyDescent="0.25">
      <c r="A477" s="85" t="s">
        <v>1</v>
      </c>
      <c r="B477" s="86" t="s">
        <v>134</v>
      </c>
      <c r="C477" s="77" t="s">
        <v>753</v>
      </c>
      <c r="D477" s="77" t="s">
        <v>1873</v>
      </c>
      <c r="E477" s="87">
        <v>2.078876388210924</v>
      </c>
      <c r="F477" s="88">
        <f>IF(D477="CO2",E477,IF(D477="CH4",E477*'State 2005 Data'!$J$16,IF(D477="N2O",'State 2005 Data'!$J$17,IF(D477="Other",E477))))</f>
        <v>2.078876388210924</v>
      </c>
      <c r="G477" s="77"/>
      <c r="H477" s="69"/>
      <c r="I477" s="77"/>
      <c r="J477" s="77"/>
      <c r="K477" s="77"/>
      <c r="L477" s="77"/>
      <c r="M477" s="77"/>
      <c r="N477" s="77"/>
      <c r="O477" s="77"/>
      <c r="P477" s="77"/>
      <c r="Q477" s="77"/>
      <c r="R477" s="77"/>
      <c r="S477" s="77"/>
      <c r="T477" s="77"/>
      <c r="U477" s="77"/>
      <c r="V477" s="77"/>
      <c r="W477" s="77"/>
      <c r="X477" s="77"/>
      <c r="Y477" s="77"/>
      <c r="Z477" s="77"/>
    </row>
    <row r="478" spans="1:26" ht="15.75" customHeight="1" x14ac:dyDescent="0.25">
      <c r="A478" s="77"/>
      <c r="B478" s="77"/>
      <c r="C478" s="77"/>
      <c r="D478" s="77"/>
      <c r="E478" s="77"/>
      <c r="F478" s="77"/>
      <c r="G478" s="77"/>
      <c r="H478" s="77"/>
      <c r="I478" s="77"/>
      <c r="J478" s="77"/>
      <c r="K478" s="77"/>
      <c r="L478" s="77"/>
      <c r="M478" s="77"/>
      <c r="N478" s="77"/>
      <c r="O478" s="77"/>
      <c r="P478" s="77"/>
      <c r="Q478" s="77"/>
      <c r="R478" s="77"/>
      <c r="S478" s="77"/>
      <c r="T478" s="77"/>
      <c r="U478" s="77"/>
      <c r="V478" s="77"/>
      <c r="W478" s="77"/>
      <c r="X478" s="77"/>
      <c r="Y478" s="77"/>
      <c r="Z478" s="77"/>
    </row>
    <row r="479" spans="1:26" ht="15.75" customHeight="1" x14ac:dyDescent="0.25">
      <c r="A479" s="77"/>
      <c r="B479" s="77"/>
      <c r="C479" s="77"/>
      <c r="D479" s="77"/>
      <c r="E479" s="77"/>
      <c r="F479" s="77"/>
      <c r="G479" s="77"/>
      <c r="H479" s="77"/>
      <c r="I479" s="77"/>
      <c r="J479" s="77"/>
      <c r="K479" s="77"/>
      <c r="L479" s="77"/>
      <c r="M479" s="77"/>
      <c r="N479" s="77"/>
      <c r="O479" s="77"/>
      <c r="P479" s="77"/>
      <c r="Q479" s="77"/>
      <c r="R479" s="77"/>
      <c r="S479" s="77"/>
      <c r="T479" s="77"/>
      <c r="U479" s="77"/>
      <c r="V479" s="77"/>
      <c r="W479" s="77"/>
      <c r="X479" s="77"/>
      <c r="Y479" s="77"/>
      <c r="Z479" s="77"/>
    </row>
    <row r="480" spans="1:26" ht="15.75" customHeight="1" x14ac:dyDescent="0.25">
      <c r="A480" s="77"/>
      <c r="B480" s="77"/>
      <c r="C480" s="77"/>
      <c r="D480" s="77"/>
      <c r="E480" s="77"/>
      <c r="F480" s="77"/>
      <c r="G480" s="77"/>
      <c r="H480" s="77"/>
      <c r="I480" s="77"/>
      <c r="J480" s="77"/>
      <c r="K480" s="77"/>
      <c r="L480" s="77"/>
      <c r="M480" s="77"/>
      <c r="N480" s="77"/>
      <c r="O480" s="77"/>
      <c r="P480" s="77"/>
      <c r="Q480" s="77"/>
      <c r="R480" s="77"/>
      <c r="S480" s="77"/>
      <c r="T480" s="77"/>
      <c r="U480" s="77"/>
      <c r="V480" s="77"/>
      <c r="W480" s="77"/>
      <c r="X480" s="77"/>
      <c r="Y480" s="77"/>
      <c r="Z480" s="77"/>
    </row>
    <row r="481" spans="1:26" ht="15.75" customHeight="1" x14ac:dyDescent="0.25">
      <c r="A481" s="77"/>
      <c r="B481" s="77"/>
      <c r="C481" s="77"/>
      <c r="D481" s="77"/>
      <c r="E481" s="77"/>
      <c r="F481" s="77"/>
      <c r="G481" s="77"/>
      <c r="H481" s="77"/>
      <c r="I481" s="77"/>
      <c r="J481" s="77"/>
      <c r="K481" s="77"/>
      <c r="L481" s="77"/>
      <c r="M481" s="77"/>
      <c r="N481" s="77"/>
      <c r="O481" s="77"/>
      <c r="P481" s="77"/>
      <c r="Q481" s="77"/>
      <c r="R481" s="77"/>
      <c r="S481" s="77"/>
      <c r="T481" s="77"/>
      <c r="U481" s="77"/>
      <c r="V481" s="77"/>
      <c r="W481" s="77"/>
      <c r="X481" s="77"/>
      <c r="Y481" s="77"/>
      <c r="Z481" s="77"/>
    </row>
    <row r="482" spans="1:26" ht="15.75" customHeight="1" x14ac:dyDescent="0.25">
      <c r="A482" s="77"/>
      <c r="B482" s="77"/>
      <c r="C482" s="77"/>
      <c r="D482" s="77"/>
      <c r="E482" s="77"/>
      <c r="F482" s="77"/>
      <c r="G482" s="77"/>
      <c r="H482" s="77"/>
      <c r="I482" s="77"/>
      <c r="J482" s="77"/>
      <c r="K482" s="77"/>
      <c r="L482" s="77"/>
      <c r="M482" s="77"/>
      <c r="N482" s="77"/>
      <c r="O482" s="77"/>
      <c r="P482" s="77"/>
      <c r="Q482" s="77"/>
      <c r="R482" s="77"/>
      <c r="S482" s="77"/>
      <c r="T482" s="77"/>
      <c r="U482" s="77"/>
      <c r="V482" s="77"/>
      <c r="W482" s="77"/>
      <c r="X482" s="77"/>
      <c r="Y482" s="77"/>
      <c r="Z482" s="77"/>
    </row>
    <row r="483" spans="1:26" ht="15.75" customHeight="1" x14ac:dyDescent="0.25">
      <c r="A483" s="77"/>
      <c r="B483" s="77"/>
      <c r="C483" s="77"/>
      <c r="D483" s="77"/>
      <c r="E483" s="77"/>
      <c r="F483" s="77"/>
      <c r="G483" s="77"/>
      <c r="H483" s="77"/>
      <c r="I483" s="77"/>
      <c r="J483" s="77"/>
      <c r="K483" s="77"/>
      <c r="L483" s="77"/>
      <c r="M483" s="77"/>
      <c r="N483" s="77"/>
      <c r="O483" s="77"/>
      <c r="P483" s="77"/>
      <c r="Q483" s="77"/>
      <c r="R483" s="77"/>
      <c r="S483" s="77"/>
      <c r="T483" s="77"/>
      <c r="U483" s="77"/>
      <c r="V483" s="77"/>
      <c r="W483" s="77"/>
      <c r="X483" s="77"/>
      <c r="Y483" s="77"/>
      <c r="Z483" s="77"/>
    </row>
    <row r="484" spans="1:26" ht="15.75" customHeight="1" x14ac:dyDescent="0.25">
      <c r="A484" s="77"/>
      <c r="B484" s="77"/>
      <c r="C484" s="77"/>
      <c r="D484" s="77"/>
      <c r="E484" s="77"/>
      <c r="F484" s="77"/>
      <c r="G484" s="77"/>
      <c r="H484" s="77"/>
      <c r="I484" s="77"/>
      <c r="J484" s="77"/>
      <c r="K484" s="77"/>
      <c r="L484" s="77"/>
      <c r="M484" s="77"/>
      <c r="N484" s="77"/>
      <c r="O484" s="77"/>
      <c r="P484" s="77"/>
      <c r="Q484" s="77"/>
      <c r="R484" s="77"/>
      <c r="S484" s="77"/>
      <c r="T484" s="77"/>
      <c r="U484" s="77"/>
      <c r="V484" s="77"/>
      <c r="W484" s="77"/>
      <c r="X484" s="77"/>
      <c r="Y484" s="77"/>
      <c r="Z484" s="77"/>
    </row>
    <row r="485" spans="1:26" ht="15.75" customHeight="1" x14ac:dyDescent="0.25">
      <c r="A485" s="77"/>
      <c r="B485" s="77"/>
      <c r="C485" s="77"/>
      <c r="D485" s="77"/>
      <c r="E485" s="77"/>
      <c r="F485" s="77"/>
      <c r="G485" s="77"/>
      <c r="H485" s="77"/>
      <c r="I485" s="77"/>
      <c r="J485" s="77"/>
      <c r="K485" s="77"/>
      <c r="L485" s="77"/>
      <c r="M485" s="77"/>
      <c r="N485" s="77"/>
      <c r="O485" s="77"/>
      <c r="P485" s="77"/>
      <c r="Q485" s="77"/>
      <c r="R485" s="77"/>
      <c r="S485" s="77"/>
      <c r="T485" s="77"/>
      <c r="U485" s="77"/>
      <c r="V485" s="77"/>
      <c r="W485" s="77"/>
      <c r="X485" s="77"/>
      <c r="Y485" s="77"/>
      <c r="Z485" s="77"/>
    </row>
    <row r="486" spans="1:26" ht="15.75" customHeight="1" x14ac:dyDescent="0.25">
      <c r="A486" s="77"/>
      <c r="B486" s="77"/>
      <c r="C486" s="77"/>
      <c r="D486" s="77"/>
      <c r="E486" s="77"/>
      <c r="F486" s="77"/>
      <c r="G486" s="77"/>
      <c r="H486" s="77"/>
      <c r="I486" s="77"/>
      <c r="J486" s="77"/>
      <c r="K486" s="77"/>
      <c r="L486" s="77"/>
      <c r="M486" s="77"/>
      <c r="N486" s="77"/>
      <c r="O486" s="77"/>
      <c r="P486" s="77"/>
      <c r="Q486" s="77"/>
      <c r="R486" s="77"/>
      <c r="S486" s="77"/>
      <c r="T486" s="77"/>
      <c r="U486" s="77"/>
      <c r="V486" s="77"/>
      <c r="W486" s="77"/>
      <c r="X486" s="77"/>
      <c r="Y486" s="77"/>
      <c r="Z486" s="77"/>
    </row>
    <row r="487" spans="1:26" ht="15.75" customHeight="1" x14ac:dyDescent="0.25">
      <c r="A487" s="77"/>
      <c r="B487" s="77"/>
      <c r="C487" s="77"/>
      <c r="D487" s="77"/>
      <c r="E487" s="77"/>
      <c r="F487" s="77"/>
      <c r="G487" s="77"/>
      <c r="H487" s="77"/>
      <c r="I487" s="77"/>
      <c r="J487" s="77"/>
      <c r="K487" s="77"/>
      <c r="L487" s="77"/>
      <c r="M487" s="77"/>
      <c r="N487" s="77"/>
      <c r="O487" s="77"/>
      <c r="P487" s="77"/>
      <c r="Q487" s="77"/>
      <c r="R487" s="77"/>
      <c r="S487" s="77"/>
      <c r="T487" s="77"/>
      <c r="U487" s="77"/>
      <c r="V487" s="77"/>
      <c r="W487" s="77"/>
      <c r="X487" s="77"/>
      <c r="Y487" s="77"/>
      <c r="Z487" s="77"/>
    </row>
    <row r="488" spans="1:26" ht="15.75" customHeight="1" x14ac:dyDescent="0.25">
      <c r="A488" s="77"/>
      <c r="B488" s="77"/>
      <c r="C488" s="77"/>
      <c r="D488" s="77"/>
      <c r="E488" s="77"/>
      <c r="F488" s="77"/>
      <c r="G488" s="77"/>
      <c r="H488" s="77"/>
      <c r="I488" s="77"/>
      <c r="J488" s="77"/>
      <c r="K488" s="77"/>
      <c r="L488" s="77"/>
      <c r="M488" s="77"/>
      <c r="N488" s="77"/>
      <c r="O488" s="77"/>
      <c r="P488" s="77"/>
      <c r="Q488" s="77"/>
      <c r="R488" s="77"/>
      <c r="S488" s="77"/>
      <c r="T488" s="77"/>
      <c r="U488" s="77"/>
      <c r="V488" s="77"/>
      <c r="W488" s="77"/>
      <c r="X488" s="77"/>
      <c r="Y488" s="77"/>
      <c r="Z488" s="77"/>
    </row>
    <row r="489" spans="1:26" ht="15.75" customHeight="1" x14ac:dyDescent="0.25">
      <c r="A489" s="77"/>
      <c r="B489" s="77"/>
      <c r="C489" s="77"/>
      <c r="D489" s="77"/>
      <c r="E489" s="77"/>
      <c r="F489" s="77"/>
      <c r="G489" s="77"/>
      <c r="H489" s="77"/>
      <c r="I489" s="77"/>
      <c r="J489" s="77"/>
      <c r="K489" s="77"/>
      <c r="L489" s="77"/>
      <c r="M489" s="77"/>
      <c r="N489" s="77"/>
      <c r="O489" s="77"/>
      <c r="P489" s="77"/>
      <c r="Q489" s="77"/>
      <c r="R489" s="77"/>
      <c r="S489" s="77"/>
      <c r="T489" s="77"/>
      <c r="U489" s="77"/>
      <c r="V489" s="77"/>
      <c r="W489" s="77"/>
      <c r="X489" s="77"/>
      <c r="Y489" s="77"/>
      <c r="Z489" s="77"/>
    </row>
    <row r="490" spans="1:26" ht="15.75" customHeight="1" x14ac:dyDescent="0.25">
      <c r="A490" s="77"/>
      <c r="B490" s="77"/>
      <c r="C490" s="77"/>
      <c r="D490" s="77"/>
      <c r="E490" s="77"/>
      <c r="F490" s="77"/>
      <c r="G490" s="77"/>
      <c r="H490" s="77"/>
      <c r="I490" s="77"/>
      <c r="J490" s="77"/>
      <c r="K490" s="77"/>
      <c r="L490" s="77"/>
      <c r="M490" s="77"/>
      <c r="N490" s="77"/>
      <c r="O490" s="77"/>
      <c r="P490" s="77"/>
      <c r="Q490" s="77"/>
      <c r="R490" s="77"/>
      <c r="S490" s="77"/>
      <c r="T490" s="77"/>
      <c r="U490" s="77"/>
      <c r="V490" s="77"/>
      <c r="W490" s="77"/>
      <c r="X490" s="77"/>
      <c r="Y490" s="77"/>
      <c r="Z490" s="77"/>
    </row>
    <row r="491" spans="1:26" ht="15.75" customHeight="1" x14ac:dyDescent="0.25">
      <c r="A491" s="77"/>
      <c r="B491" s="77"/>
      <c r="C491" s="77"/>
      <c r="D491" s="77"/>
      <c r="E491" s="77"/>
      <c r="F491" s="77"/>
      <c r="G491" s="77"/>
      <c r="H491" s="77"/>
      <c r="I491" s="77"/>
      <c r="J491" s="77"/>
      <c r="K491" s="77"/>
      <c r="L491" s="77"/>
      <c r="M491" s="77"/>
      <c r="N491" s="77"/>
      <c r="O491" s="77"/>
      <c r="P491" s="77"/>
      <c r="Q491" s="77"/>
      <c r="R491" s="77"/>
      <c r="S491" s="77"/>
      <c r="T491" s="77"/>
      <c r="U491" s="77"/>
      <c r="V491" s="77"/>
      <c r="W491" s="77"/>
      <c r="X491" s="77"/>
      <c r="Y491" s="77"/>
      <c r="Z491" s="77"/>
    </row>
    <row r="492" spans="1:26" ht="15.75" customHeight="1" x14ac:dyDescent="0.25">
      <c r="A492" s="77"/>
      <c r="B492" s="77"/>
      <c r="C492" s="77"/>
      <c r="D492" s="77"/>
      <c r="E492" s="77"/>
      <c r="F492" s="77"/>
      <c r="G492" s="77"/>
      <c r="H492" s="77"/>
      <c r="I492" s="77"/>
      <c r="J492" s="77"/>
      <c r="K492" s="77"/>
      <c r="L492" s="77"/>
      <c r="M492" s="77"/>
      <c r="N492" s="77"/>
      <c r="O492" s="77"/>
      <c r="P492" s="77"/>
      <c r="Q492" s="77"/>
      <c r="R492" s="77"/>
      <c r="S492" s="77"/>
      <c r="T492" s="77"/>
      <c r="U492" s="77"/>
      <c r="V492" s="77"/>
      <c r="W492" s="77"/>
      <c r="X492" s="77"/>
      <c r="Y492" s="77"/>
      <c r="Z492" s="77"/>
    </row>
    <row r="493" spans="1:26" ht="15.75" customHeight="1" x14ac:dyDescent="0.25">
      <c r="A493" s="77"/>
      <c r="B493" s="77"/>
      <c r="C493" s="77"/>
      <c r="D493" s="77"/>
      <c r="E493" s="77"/>
      <c r="F493" s="77"/>
      <c r="G493" s="77"/>
      <c r="H493" s="77"/>
      <c r="I493" s="77"/>
      <c r="J493" s="77"/>
      <c r="K493" s="77"/>
      <c r="L493" s="77"/>
      <c r="M493" s="77"/>
      <c r="N493" s="77"/>
      <c r="O493" s="77"/>
      <c r="P493" s="77"/>
      <c r="Q493" s="77"/>
      <c r="R493" s="77"/>
      <c r="S493" s="77"/>
      <c r="T493" s="77"/>
      <c r="U493" s="77"/>
      <c r="V493" s="77"/>
      <c r="W493" s="77"/>
      <c r="X493" s="77"/>
      <c r="Y493" s="77"/>
      <c r="Z493" s="77"/>
    </row>
    <row r="494" spans="1:26" ht="15.75" customHeight="1" x14ac:dyDescent="0.25">
      <c r="A494" s="77"/>
      <c r="B494" s="77"/>
      <c r="C494" s="77"/>
      <c r="D494" s="77"/>
      <c r="E494" s="77"/>
      <c r="F494" s="77"/>
      <c r="G494" s="77"/>
      <c r="H494" s="77"/>
      <c r="I494" s="77"/>
      <c r="J494" s="77"/>
      <c r="K494" s="77"/>
      <c r="L494" s="77"/>
      <c r="M494" s="77"/>
      <c r="N494" s="77"/>
      <c r="O494" s="77"/>
      <c r="P494" s="77"/>
      <c r="Q494" s="77"/>
      <c r="R494" s="77"/>
      <c r="S494" s="77"/>
      <c r="T494" s="77"/>
      <c r="U494" s="77"/>
      <c r="V494" s="77"/>
      <c r="W494" s="77"/>
      <c r="X494" s="77"/>
      <c r="Y494" s="77"/>
      <c r="Z494" s="77"/>
    </row>
    <row r="495" spans="1:26" ht="15.75" customHeight="1" x14ac:dyDescent="0.25">
      <c r="A495" s="77"/>
      <c r="B495" s="77"/>
      <c r="C495" s="77"/>
      <c r="D495" s="77"/>
      <c r="E495" s="77"/>
      <c r="F495" s="77"/>
      <c r="G495" s="77"/>
      <c r="H495" s="77"/>
      <c r="I495" s="77"/>
      <c r="J495" s="77"/>
      <c r="K495" s="77"/>
      <c r="L495" s="77"/>
      <c r="M495" s="77"/>
      <c r="N495" s="77"/>
      <c r="O495" s="77"/>
      <c r="P495" s="77"/>
      <c r="Q495" s="77"/>
      <c r="R495" s="77"/>
      <c r="S495" s="77"/>
      <c r="T495" s="77"/>
      <c r="U495" s="77"/>
      <c r="V495" s="77"/>
      <c r="W495" s="77"/>
      <c r="X495" s="77"/>
      <c r="Y495" s="77"/>
      <c r="Z495" s="77"/>
    </row>
    <row r="496" spans="1:26" ht="15.75" customHeight="1" x14ac:dyDescent="0.25">
      <c r="A496" s="77"/>
      <c r="B496" s="77"/>
      <c r="C496" s="77"/>
      <c r="D496" s="77"/>
      <c r="E496" s="77"/>
      <c r="F496" s="77"/>
      <c r="G496" s="77"/>
      <c r="H496" s="77"/>
      <c r="I496" s="77"/>
      <c r="J496" s="77"/>
      <c r="K496" s="77"/>
      <c r="L496" s="77"/>
      <c r="M496" s="77"/>
      <c r="N496" s="77"/>
      <c r="O496" s="77"/>
      <c r="P496" s="77"/>
      <c r="Q496" s="77"/>
      <c r="R496" s="77"/>
      <c r="S496" s="77"/>
      <c r="T496" s="77"/>
      <c r="U496" s="77"/>
      <c r="V496" s="77"/>
      <c r="W496" s="77"/>
      <c r="X496" s="77"/>
      <c r="Y496" s="77"/>
      <c r="Z496" s="77"/>
    </row>
    <row r="497" spans="1:26" ht="15.75" customHeight="1" x14ac:dyDescent="0.25">
      <c r="A497" s="77"/>
      <c r="B497" s="77"/>
      <c r="C497" s="77"/>
      <c r="D497" s="77"/>
      <c r="E497" s="77"/>
      <c r="F497" s="77"/>
      <c r="G497" s="77"/>
      <c r="H497" s="77"/>
      <c r="I497" s="77"/>
      <c r="J497" s="77"/>
      <c r="K497" s="77"/>
      <c r="L497" s="77"/>
      <c r="M497" s="77"/>
      <c r="N497" s="77"/>
      <c r="O497" s="77"/>
      <c r="P497" s="77"/>
      <c r="Q497" s="77"/>
      <c r="R497" s="77"/>
      <c r="S497" s="77"/>
      <c r="T497" s="77"/>
      <c r="U497" s="77"/>
      <c r="V497" s="77"/>
      <c r="W497" s="77"/>
      <c r="X497" s="77"/>
      <c r="Y497" s="77"/>
      <c r="Z497" s="77"/>
    </row>
    <row r="498" spans="1:26" ht="15.75" customHeight="1" x14ac:dyDescent="0.25">
      <c r="A498" s="77"/>
      <c r="B498" s="77"/>
      <c r="C498" s="77"/>
      <c r="D498" s="77"/>
      <c r="E498" s="77"/>
      <c r="F498" s="77"/>
      <c r="G498" s="77"/>
      <c r="H498" s="77"/>
      <c r="I498" s="77"/>
      <c r="J498" s="77"/>
      <c r="K498" s="77"/>
      <c r="L498" s="77"/>
      <c r="M498" s="77"/>
      <c r="N498" s="77"/>
      <c r="O498" s="77"/>
      <c r="P498" s="77"/>
      <c r="Q498" s="77"/>
      <c r="R498" s="77"/>
      <c r="S498" s="77"/>
      <c r="T498" s="77"/>
      <c r="U498" s="77"/>
      <c r="V498" s="77"/>
      <c r="W498" s="77"/>
      <c r="X498" s="77"/>
      <c r="Y498" s="77"/>
      <c r="Z498" s="77"/>
    </row>
    <row r="499" spans="1:26" ht="15.75" customHeight="1" x14ac:dyDescent="0.25">
      <c r="A499" s="77"/>
      <c r="B499" s="77"/>
      <c r="C499" s="77"/>
      <c r="D499" s="77"/>
      <c r="E499" s="77"/>
      <c r="F499" s="77"/>
      <c r="G499" s="77"/>
      <c r="H499" s="77"/>
      <c r="I499" s="77"/>
      <c r="J499" s="77"/>
      <c r="K499" s="77"/>
      <c r="L499" s="77"/>
      <c r="M499" s="77"/>
      <c r="N499" s="77"/>
      <c r="O499" s="77"/>
      <c r="P499" s="77"/>
      <c r="Q499" s="77"/>
      <c r="R499" s="77"/>
      <c r="S499" s="77"/>
      <c r="T499" s="77"/>
      <c r="U499" s="77"/>
      <c r="V499" s="77"/>
      <c r="W499" s="77"/>
      <c r="X499" s="77"/>
      <c r="Y499" s="77"/>
      <c r="Z499" s="77"/>
    </row>
    <row r="500" spans="1:26" ht="15.75" customHeight="1" x14ac:dyDescent="0.25">
      <c r="A500" s="77"/>
      <c r="B500" s="77"/>
      <c r="C500" s="77"/>
      <c r="D500" s="77"/>
      <c r="E500" s="77"/>
      <c r="F500" s="77"/>
      <c r="G500" s="77"/>
      <c r="H500" s="77"/>
      <c r="I500" s="77"/>
      <c r="J500" s="77"/>
      <c r="K500" s="77"/>
      <c r="L500" s="77"/>
      <c r="M500" s="77"/>
      <c r="N500" s="77"/>
      <c r="O500" s="77"/>
      <c r="P500" s="77"/>
      <c r="Q500" s="77"/>
      <c r="R500" s="77"/>
      <c r="S500" s="77"/>
      <c r="T500" s="77"/>
      <c r="U500" s="77"/>
      <c r="V500" s="77"/>
      <c r="W500" s="77"/>
      <c r="X500" s="77"/>
      <c r="Y500" s="77"/>
      <c r="Z500" s="77"/>
    </row>
    <row r="501" spans="1:26" ht="15.75" customHeight="1" x14ac:dyDescent="0.25">
      <c r="A501" s="77"/>
      <c r="B501" s="77"/>
      <c r="C501" s="77"/>
      <c r="D501" s="77"/>
      <c r="E501" s="77"/>
      <c r="F501" s="77"/>
      <c r="G501" s="77"/>
      <c r="H501" s="77"/>
      <c r="I501" s="77"/>
      <c r="J501" s="77"/>
      <c r="K501" s="77"/>
      <c r="L501" s="77"/>
      <c r="M501" s="77"/>
      <c r="N501" s="77"/>
      <c r="O501" s="77"/>
      <c r="P501" s="77"/>
      <c r="Q501" s="77"/>
      <c r="R501" s="77"/>
      <c r="S501" s="77"/>
      <c r="T501" s="77"/>
      <c r="U501" s="77"/>
      <c r="V501" s="77"/>
      <c r="W501" s="77"/>
      <c r="X501" s="77"/>
      <c r="Y501" s="77"/>
      <c r="Z501" s="77"/>
    </row>
    <row r="502" spans="1:26" ht="15.75" customHeight="1" x14ac:dyDescent="0.25">
      <c r="A502" s="77"/>
      <c r="B502" s="77"/>
      <c r="C502" s="77"/>
      <c r="D502" s="77"/>
      <c r="E502" s="77"/>
      <c r="F502" s="77"/>
      <c r="G502" s="77"/>
      <c r="H502" s="77"/>
      <c r="I502" s="77"/>
      <c r="J502" s="77"/>
      <c r="K502" s="77"/>
      <c r="L502" s="77"/>
      <c r="M502" s="77"/>
      <c r="N502" s="77"/>
      <c r="O502" s="77"/>
      <c r="P502" s="77"/>
      <c r="Q502" s="77"/>
      <c r="R502" s="77"/>
      <c r="S502" s="77"/>
      <c r="T502" s="77"/>
      <c r="U502" s="77"/>
      <c r="V502" s="77"/>
      <c r="W502" s="77"/>
      <c r="X502" s="77"/>
      <c r="Y502" s="77"/>
      <c r="Z502" s="77"/>
    </row>
    <row r="503" spans="1:26" ht="15.75" customHeight="1" x14ac:dyDescent="0.25">
      <c r="A503" s="77"/>
      <c r="B503" s="77"/>
      <c r="C503" s="77"/>
      <c r="D503" s="77"/>
      <c r="E503" s="77"/>
      <c r="F503" s="77"/>
      <c r="G503" s="77"/>
      <c r="H503" s="77"/>
      <c r="I503" s="77"/>
      <c r="J503" s="77"/>
      <c r="K503" s="77"/>
      <c r="L503" s="77"/>
      <c r="M503" s="77"/>
      <c r="N503" s="77"/>
      <c r="O503" s="77"/>
      <c r="P503" s="77"/>
      <c r="Q503" s="77"/>
      <c r="R503" s="77"/>
      <c r="S503" s="77"/>
      <c r="T503" s="77"/>
      <c r="U503" s="77"/>
      <c r="V503" s="77"/>
      <c r="W503" s="77"/>
      <c r="X503" s="77"/>
      <c r="Y503" s="77"/>
      <c r="Z503" s="77"/>
    </row>
    <row r="504" spans="1:26" ht="15.75" customHeight="1" x14ac:dyDescent="0.25">
      <c r="A504" s="77"/>
      <c r="B504" s="77"/>
      <c r="C504" s="77"/>
      <c r="D504" s="77"/>
      <c r="E504" s="77"/>
      <c r="F504" s="77"/>
      <c r="G504" s="77"/>
      <c r="H504" s="77"/>
      <c r="I504" s="77"/>
      <c r="J504" s="77"/>
      <c r="K504" s="77"/>
      <c r="L504" s="77"/>
      <c r="M504" s="77"/>
      <c r="N504" s="77"/>
      <c r="O504" s="77"/>
      <c r="P504" s="77"/>
      <c r="Q504" s="77"/>
      <c r="R504" s="77"/>
      <c r="S504" s="77"/>
      <c r="T504" s="77"/>
      <c r="U504" s="77"/>
      <c r="V504" s="77"/>
      <c r="W504" s="77"/>
      <c r="X504" s="77"/>
      <c r="Y504" s="77"/>
      <c r="Z504" s="77"/>
    </row>
    <row r="505" spans="1:26" ht="15.75" customHeight="1" x14ac:dyDescent="0.25">
      <c r="A505" s="77"/>
      <c r="B505" s="77"/>
      <c r="C505" s="77"/>
      <c r="D505" s="77"/>
      <c r="E505" s="77"/>
      <c r="F505" s="77"/>
      <c r="G505" s="77"/>
      <c r="H505" s="77"/>
      <c r="I505" s="77"/>
      <c r="J505" s="77"/>
      <c r="K505" s="77"/>
      <c r="L505" s="77"/>
      <c r="M505" s="77"/>
      <c r="N505" s="77"/>
      <c r="O505" s="77"/>
      <c r="P505" s="77"/>
      <c r="Q505" s="77"/>
      <c r="R505" s="77"/>
      <c r="S505" s="77"/>
      <c r="T505" s="77"/>
      <c r="U505" s="77"/>
      <c r="V505" s="77"/>
      <c r="W505" s="77"/>
      <c r="X505" s="77"/>
      <c r="Y505" s="77"/>
      <c r="Z505" s="77"/>
    </row>
    <row r="506" spans="1:26" ht="15.75" customHeight="1" x14ac:dyDescent="0.25">
      <c r="A506" s="77"/>
      <c r="B506" s="77"/>
      <c r="C506" s="77"/>
      <c r="D506" s="77"/>
      <c r="E506" s="77"/>
      <c r="F506" s="77"/>
      <c r="G506" s="77"/>
      <c r="H506" s="77"/>
      <c r="I506" s="77"/>
      <c r="J506" s="77"/>
      <c r="K506" s="77"/>
      <c r="L506" s="77"/>
      <c r="M506" s="77"/>
      <c r="N506" s="77"/>
      <c r="O506" s="77"/>
      <c r="P506" s="77"/>
      <c r="Q506" s="77"/>
      <c r="R506" s="77"/>
      <c r="S506" s="77"/>
      <c r="T506" s="77"/>
      <c r="U506" s="77"/>
      <c r="V506" s="77"/>
      <c r="W506" s="77"/>
      <c r="X506" s="77"/>
      <c r="Y506" s="77"/>
      <c r="Z506" s="77"/>
    </row>
    <row r="507" spans="1:26" ht="15.75" customHeight="1" x14ac:dyDescent="0.25">
      <c r="A507" s="77"/>
      <c r="B507" s="77"/>
      <c r="C507" s="77"/>
      <c r="D507" s="77"/>
      <c r="E507" s="77"/>
      <c r="F507" s="77"/>
      <c r="G507" s="77"/>
      <c r="H507" s="77"/>
      <c r="I507" s="77"/>
      <c r="J507" s="77"/>
      <c r="K507" s="77"/>
      <c r="L507" s="77"/>
      <c r="M507" s="77"/>
      <c r="N507" s="77"/>
      <c r="O507" s="77"/>
      <c r="P507" s="77"/>
      <c r="Q507" s="77"/>
      <c r="R507" s="77"/>
      <c r="S507" s="77"/>
      <c r="T507" s="77"/>
      <c r="U507" s="77"/>
      <c r="V507" s="77"/>
      <c r="W507" s="77"/>
      <c r="X507" s="77"/>
      <c r="Y507" s="77"/>
      <c r="Z507" s="77"/>
    </row>
    <row r="508" spans="1:26" ht="15.75" customHeight="1" x14ac:dyDescent="0.25">
      <c r="A508" s="77"/>
      <c r="B508" s="77"/>
      <c r="C508" s="77"/>
      <c r="D508" s="77"/>
      <c r="E508" s="77"/>
      <c r="F508" s="77"/>
      <c r="G508" s="77"/>
      <c r="H508" s="77"/>
      <c r="I508" s="77"/>
      <c r="J508" s="77"/>
      <c r="K508" s="77"/>
      <c r="L508" s="77"/>
      <c r="M508" s="77"/>
      <c r="N508" s="77"/>
      <c r="O508" s="77"/>
      <c r="P508" s="77"/>
      <c r="Q508" s="77"/>
      <c r="R508" s="77"/>
      <c r="S508" s="77"/>
      <c r="T508" s="77"/>
      <c r="U508" s="77"/>
      <c r="V508" s="77"/>
      <c r="W508" s="77"/>
      <c r="X508" s="77"/>
      <c r="Y508" s="77"/>
      <c r="Z508" s="77"/>
    </row>
    <row r="509" spans="1:26" ht="15.75" customHeight="1" x14ac:dyDescent="0.25">
      <c r="A509" s="77"/>
      <c r="B509" s="77"/>
      <c r="C509" s="77"/>
      <c r="D509" s="77"/>
      <c r="E509" s="77"/>
      <c r="F509" s="77"/>
      <c r="G509" s="77"/>
      <c r="H509" s="77"/>
      <c r="I509" s="77"/>
      <c r="J509" s="77"/>
      <c r="K509" s="77"/>
      <c r="L509" s="77"/>
      <c r="M509" s="77"/>
      <c r="N509" s="77"/>
      <c r="O509" s="77"/>
      <c r="P509" s="77"/>
      <c r="Q509" s="77"/>
      <c r="R509" s="77"/>
      <c r="S509" s="77"/>
      <c r="T509" s="77"/>
      <c r="U509" s="77"/>
      <c r="V509" s="77"/>
      <c r="W509" s="77"/>
      <c r="X509" s="77"/>
      <c r="Y509" s="77"/>
      <c r="Z509" s="77"/>
    </row>
    <row r="510" spans="1:26" ht="15.75" customHeight="1" x14ac:dyDescent="0.25">
      <c r="A510" s="77"/>
      <c r="B510" s="77"/>
      <c r="C510" s="77"/>
      <c r="D510" s="77"/>
      <c r="E510" s="77"/>
      <c r="F510" s="77"/>
      <c r="G510" s="77"/>
      <c r="H510" s="77"/>
      <c r="I510" s="77"/>
      <c r="J510" s="77"/>
      <c r="K510" s="77"/>
      <c r="L510" s="77"/>
      <c r="M510" s="77"/>
      <c r="N510" s="77"/>
      <c r="O510" s="77"/>
      <c r="P510" s="77"/>
      <c r="Q510" s="77"/>
      <c r="R510" s="77"/>
      <c r="S510" s="77"/>
      <c r="T510" s="77"/>
      <c r="U510" s="77"/>
      <c r="V510" s="77"/>
      <c r="W510" s="77"/>
      <c r="X510" s="77"/>
      <c r="Y510" s="77"/>
      <c r="Z510" s="77"/>
    </row>
    <row r="511" spans="1:26" ht="15.75" customHeight="1" x14ac:dyDescent="0.25">
      <c r="A511" s="77"/>
      <c r="B511" s="77"/>
      <c r="C511" s="77"/>
      <c r="D511" s="77"/>
      <c r="E511" s="77"/>
      <c r="F511" s="77"/>
      <c r="G511" s="77"/>
      <c r="H511" s="77"/>
      <c r="I511" s="77"/>
      <c r="J511" s="77"/>
      <c r="K511" s="77"/>
      <c r="L511" s="77"/>
      <c r="M511" s="77"/>
      <c r="N511" s="77"/>
      <c r="O511" s="77"/>
      <c r="P511" s="77"/>
      <c r="Q511" s="77"/>
      <c r="R511" s="77"/>
      <c r="S511" s="77"/>
      <c r="T511" s="77"/>
      <c r="U511" s="77"/>
      <c r="V511" s="77"/>
      <c r="W511" s="77"/>
      <c r="X511" s="77"/>
      <c r="Y511" s="77"/>
      <c r="Z511" s="77"/>
    </row>
    <row r="512" spans="1:26" ht="15.75" customHeight="1" x14ac:dyDescent="0.25">
      <c r="A512" s="77"/>
      <c r="B512" s="77"/>
      <c r="C512" s="77"/>
      <c r="D512" s="77"/>
      <c r="E512" s="77"/>
      <c r="F512" s="77"/>
      <c r="G512" s="77"/>
      <c r="H512" s="77"/>
      <c r="I512" s="77"/>
      <c r="J512" s="77"/>
      <c r="K512" s="77"/>
      <c r="L512" s="77"/>
      <c r="M512" s="77"/>
      <c r="N512" s="77"/>
      <c r="O512" s="77"/>
      <c r="P512" s="77"/>
      <c r="Q512" s="77"/>
      <c r="R512" s="77"/>
      <c r="S512" s="77"/>
      <c r="T512" s="77"/>
      <c r="U512" s="77"/>
      <c r="V512" s="77"/>
      <c r="W512" s="77"/>
      <c r="X512" s="77"/>
      <c r="Y512" s="77"/>
      <c r="Z512" s="77"/>
    </row>
    <row r="513" spans="1:26" ht="15.75" customHeight="1" x14ac:dyDescent="0.25">
      <c r="A513" s="77"/>
      <c r="B513" s="77"/>
      <c r="C513" s="77"/>
      <c r="D513" s="77"/>
      <c r="E513" s="77"/>
      <c r="F513" s="77"/>
      <c r="G513" s="77"/>
      <c r="H513" s="77"/>
      <c r="I513" s="77"/>
      <c r="J513" s="77"/>
      <c r="K513" s="77"/>
      <c r="L513" s="77"/>
      <c r="M513" s="77"/>
      <c r="N513" s="77"/>
      <c r="O513" s="77"/>
      <c r="P513" s="77"/>
      <c r="Q513" s="77"/>
      <c r="R513" s="77"/>
      <c r="S513" s="77"/>
      <c r="T513" s="77"/>
      <c r="U513" s="77"/>
      <c r="V513" s="77"/>
      <c r="W513" s="77"/>
      <c r="X513" s="77"/>
      <c r="Y513" s="77"/>
      <c r="Z513" s="77"/>
    </row>
    <row r="514" spans="1:26" ht="15.75" customHeight="1" x14ac:dyDescent="0.25">
      <c r="A514" s="77"/>
      <c r="B514" s="77"/>
      <c r="C514" s="77"/>
      <c r="D514" s="77"/>
      <c r="E514" s="77"/>
      <c r="F514" s="77"/>
      <c r="G514" s="77"/>
      <c r="H514" s="77"/>
      <c r="I514" s="77"/>
      <c r="J514" s="77"/>
      <c r="K514" s="77"/>
      <c r="L514" s="77"/>
      <c r="M514" s="77"/>
      <c r="N514" s="77"/>
      <c r="O514" s="77"/>
      <c r="P514" s="77"/>
      <c r="Q514" s="77"/>
      <c r="R514" s="77"/>
      <c r="S514" s="77"/>
      <c r="T514" s="77"/>
      <c r="U514" s="77"/>
      <c r="V514" s="77"/>
      <c r="W514" s="77"/>
      <c r="X514" s="77"/>
      <c r="Y514" s="77"/>
      <c r="Z514" s="77"/>
    </row>
    <row r="515" spans="1:26" ht="15.75" customHeight="1" x14ac:dyDescent="0.25">
      <c r="A515" s="77"/>
      <c r="B515" s="77"/>
      <c r="C515" s="77"/>
      <c r="D515" s="77"/>
      <c r="E515" s="77"/>
      <c r="F515" s="77"/>
      <c r="G515" s="77"/>
      <c r="H515" s="77"/>
      <c r="I515" s="77"/>
      <c r="J515" s="77"/>
      <c r="K515" s="77"/>
      <c r="L515" s="77"/>
      <c r="M515" s="77"/>
      <c r="N515" s="77"/>
      <c r="O515" s="77"/>
      <c r="P515" s="77"/>
      <c r="Q515" s="77"/>
      <c r="R515" s="77"/>
      <c r="S515" s="77"/>
      <c r="T515" s="77"/>
      <c r="U515" s="77"/>
      <c r="V515" s="77"/>
      <c r="W515" s="77"/>
      <c r="X515" s="77"/>
      <c r="Y515" s="77"/>
      <c r="Z515" s="77"/>
    </row>
    <row r="516" spans="1:26" ht="15.75" customHeight="1" x14ac:dyDescent="0.25">
      <c r="A516" s="77"/>
      <c r="B516" s="77"/>
      <c r="C516" s="77"/>
      <c r="D516" s="77"/>
      <c r="E516" s="77"/>
      <c r="F516" s="77"/>
      <c r="G516" s="77"/>
      <c r="H516" s="77"/>
      <c r="I516" s="77"/>
      <c r="J516" s="77"/>
      <c r="K516" s="77"/>
      <c r="L516" s="77"/>
      <c r="M516" s="77"/>
      <c r="N516" s="77"/>
      <c r="O516" s="77"/>
      <c r="P516" s="77"/>
      <c r="Q516" s="77"/>
      <c r="R516" s="77"/>
      <c r="S516" s="77"/>
      <c r="T516" s="77"/>
      <c r="U516" s="77"/>
      <c r="V516" s="77"/>
      <c r="W516" s="77"/>
      <c r="X516" s="77"/>
      <c r="Y516" s="77"/>
      <c r="Z516" s="77"/>
    </row>
    <row r="517" spans="1:26" ht="15.75" customHeight="1" x14ac:dyDescent="0.25">
      <c r="A517" s="77"/>
      <c r="B517" s="77"/>
      <c r="C517" s="77"/>
      <c r="D517" s="77"/>
      <c r="E517" s="77"/>
      <c r="F517" s="77"/>
      <c r="G517" s="77"/>
      <c r="H517" s="77"/>
      <c r="I517" s="77"/>
      <c r="J517" s="77"/>
      <c r="K517" s="77"/>
      <c r="L517" s="77"/>
      <c r="M517" s="77"/>
      <c r="N517" s="77"/>
      <c r="O517" s="77"/>
      <c r="P517" s="77"/>
      <c r="Q517" s="77"/>
      <c r="R517" s="77"/>
      <c r="S517" s="77"/>
      <c r="T517" s="77"/>
      <c r="U517" s="77"/>
      <c r="V517" s="77"/>
      <c r="W517" s="77"/>
      <c r="X517" s="77"/>
      <c r="Y517" s="77"/>
      <c r="Z517" s="77"/>
    </row>
    <row r="518" spans="1:26" ht="15.75" customHeight="1" x14ac:dyDescent="0.25">
      <c r="A518" s="77"/>
      <c r="B518" s="77"/>
      <c r="C518" s="77"/>
      <c r="D518" s="77"/>
      <c r="E518" s="77"/>
      <c r="F518" s="77"/>
      <c r="G518" s="77"/>
      <c r="H518" s="77"/>
      <c r="I518" s="77"/>
      <c r="J518" s="77"/>
      <c r="K518" s="77"/>
      <c r="L518" s="77"/>
      <c r="M518" s="77"/>
      <c r="N518" s="77"/>
      <c r="O518" s="77"/>
      <c r="P518" s="77"/>
      <c r="Q518" s="77"/>
      <c r="R518" s="77"/>
      <c r="S518" s="77"/>
      <c r="T518" s="77"/>
      <c r="U518" s="77"/>
      <c r="V518" s="77"/>
      <c r="W518" s="77"/>
      <c r="X518" s="77"/>
      <c r="Y518" s="77"/>
      <c r="Z518" s="77"/>
    </row>
    <row r="519" spans="1:26" ht="15.75" customHeight="1" x14ac:dyDescent="0.25">
      <c r="A519" s="77"/>
      <c r="B519" s="77"/>
      <c r="C519" s="77"/>
      <c r="D519" s="77"/>
      <c r="E519" s="77"/>
      <c r="F519" s="77"/>
      <c r="G519" s="77"/>
      <c r="H519" s="77"/>
      <c r="I519" s="77"/>
      <c r="J519" s="77"/>
      <c r="K519" s="77"/>
      <c r="L519" s="77"/>
      <c r="M519" s="77"/>
      <c r="N519" s="77"/>
      <c r="O519" s="77"/>
      <c r="P519" s="77"/>
      <c r="Q519" s="77"/>
      <c r="R519" s="77"/>
      <c r="S519" s="77"/>
      <c r="T519" s="77"/>
      <c r="U519" s="77"/>
      <c r="V519" s="77"/>
      <c r="W519" s="77"/>
      <c r="X519" s="77"/>
      <c r="Y519" s="77"/>
      <c r="Z519" s="77"/>
    </row>
    <row r="520" spans="1:26" ht="15.75" customHeight="1" x14ac:dyDescent="0.25">
      <c r="A520" s="77"/>
      <c r="B520" s="77"/>
      <c r="C520" s="77"/>
      <c r="D520" s="77"/>
      <c r="E520" s="77"/>
      <c r="F520" s="77"/>
      <c r="G520" s="77"/>
      <c r="H520" s="77"/>
      <c r="I520" s="77"/>
      <c r="J520" s="77"/>
      <c r="K520" s="77"/>
      <c r="L520" s="77"/>
      <c r="M520" s="77"/>
      <c r="N520" s="77"/>
      <c r="O520" s="77"/>
      <c r="P520" s="77"/>
      <c r="Q520" s="77"/>
      <c r="R520" s="77"/>
      <c r="S520" s="77"/>
      <c r="T520" s="77"/>
      <c r="U520" s="77"/>
      <c r="V520" s="77"/>
      <c r="W520" s="77"/>
      <c r="X520" s="77"/>
      <c r="Y520" s="77"/>
      <c r="Z520" s="77"/>
    </row>
    <row r="521" spans="1:26" ht="15.75" customHeight="1" x14ac:dyDescent="0.25">
      <c r="A521" s="77"/>
      <c r="B521" s="77"/>
      <c r="C521" s="77"/>
      <c r="D521" s="77"/>
      <c r="E521" s="77"/>
      <c r="F521" s="77"/>
      <c r="G521" s="77"/>
      <c r="H521" s="77"/>
      <c r="I521" s="77"/>
      <c r="J521" s="77"/>
      <c r="K521" s="77"/>
      <c r="L521" s="77"/>
      <c r="M521" s="77"/>
      <c r="N521" s="77"/>
      <c r="O521" s="77"/>
      <c r="P521" s="77"/>
      <c r="Q521" s="77"/>
      <c r="R521" s="77"/>
      <c r="S521" s="77"/>
      <c r="T521" s="77"/>
      <c r="U521" s="77"/>
      <c r="V521" s="77"/>
      <c r="W521" s="77"/>
      <c r="X521" s="77"/>
      <c r="Y521" s="77"/>
      <c r="Z521" s="77"/>
    </row>
    <row r="522" spans="1:26" ht="15.75" customHeight="1" x14ac:dyDescent="0.25">
      <c r="A522" s="77"/>
      <c r="B522" s="77"/>
      <c r="C522" s="77"/>
      <c r="D522" s="77"/>
      <c r="E522" s="77"/>
      <c r="F522" s="77"/>
      <c r="G522" s="77"/>
      <c r="H522" s="77"/>
      <c r="I522" s="77"/>
      <c r="J522" s="77"/>
      <c r="K522" s="77"/>
      <c r="L522" s="77"/>
      <c r="M522" s="77"/>
      <c r="N522" s="77"/>
      <c r="O522" s="77"/>
      <c r="P522" s="77"/>
      <c r="Q522" s="77"/>
      <c r="R522" s="77"/>
      <c r="S522" s="77"/>
      <c r="T522" s="77"/>
      <c r="U522" s="77"/>
      <c r="V522" s="77"/>
      <c r="W522" s="77"/>
      <c r="X522" s="77"/>
      <c r="Y522" s="77"/>
      <c r="Z522" s="77"/>
    </row>
    <row r="523" spans="1:26" ht="15.75" customHeight="1" x14ac:dyDescent="0.25">
      <c r="A523" s="77"/>
      <c r="B523" s="77"/>
      <c r="C523" s="77"/>
      <c r="D523" s="77"/>
      <c r="E523" s="77"/>
      <c r="F523" s="77"/>
      <c r="G523" s="77"/>
      <c r="H523" s="77"/>
      <c r="I523" s="77"/>
      <c r="J523" s="77"/>
      <c r="K523" s="77"/>
      <c r="L523" s="77"/>
      <c r="M523" s="77"/>
      <c r="N523" s="77"/>
      <c r="O523" s="77"/>
      <c r="P523" s="77"/>
      <c r="Q523" s="77"/>
      <c r="R523" s="77"/>
      <c r="S523" s="77"/>
      <c r="T523" s="77"/>
      <c r="U523" s="77"/>
      <c r="V523" s="77"/>
      <c r="W523" s="77"/>
      <c r="X523" s="77"/>
      <c r="Y523" s="77"/>
      <c r="Z523" s="77"/>
    </row>
    <row r="524" spans="1:26" ht="15.75" customHeight="1" x14ac:dyDescent="0.25">
      <c r="A524" s="77"/>
      <c r="B524" s="77"/>
      <c r="C524" s="77"/>
      <c r="D524" s="77"/>
      <c r="E524" s="77"/>
      <c r="F524" s="77"/>
      <c r="G524" s="77"/>
      <c r="H524" s="77"/>
      <c r="I524" s="77"/>
      <c r="J524" s="77"/>
      <c r="K524" s="77"/>
      <c r="L524" s="77"/>
      <c r="M524" s="77"/>
      <c r="N524" s="77"/>
      <c r="O524" s="77"/>
      <c r="P524" s="77"/>
      <c r="Q524" s="77"/>
      <c r="R524" s="77"/>
      <c r="S524" s="77"/>
      <c r="T524" s="77"/>
      <c r="U524" s="77"/>
      <c r="V524" s="77"/>
      <c r="W524" s="77"/>
      <c r="X524" s="77"/>
      <c r="Y524" s="77"/>
      <c r="Z524" s="77"/>
    </row>
    <row r="525" spans="1:26" ht="15.75" customHeight="1" x14ac:dyDescent="0.25">
      <c r="A525" s="77"/>
      <c r="B525" s="77"/>
      <c r="C525" s="77"/>
      <c r="D525" s="77"/>
      <c r="E525" s="77"/>
      <c r="F525" s="77"/>
      <c r="G525" s="77"/>
      <c r="H525" s="77"/>
      <c r="I525" s="77"/>
      <c r="J525" s="77"/>
      <c r="K525" s="77"/>
      <c r="L525" s="77"/>
      <c r="M525" s="77"/>
      <c r="N525" s="77"/>
      <c r="O525" s="77"/>
      <c r="P525" s="77"/>
      <c r="Q525" s="77"/>
      <c r="R525" s="77"/>
      <c r="S525" s="77"/>
      <c r="T525" s="77"/>
      <c r="U525" s="77"/>
      <c r="V525" s="77"/>
      <c r="W525" s="77"/>
      <c r="X525" s="77"/>
      <c r="Y525" s="77"/>
      <c r="Z525" s="77"/>
    </row>
    <row r="526" spans="1:26" ht="15.75" customHeight="1" x14ac:dyDescent="0.25">
      <c r="A526" s="77"/>
      <c r="B526" s="77"/>
      <c r="C526" s="77"/>
      <c r="D526" s="77"/>
      <c r="E526" s="77"/>
      <c r="F526" s="77"/>
      <c r="G526" s="77"/>
      <c r="H526" s="77"/>
      <c r="I526" s="77"/>
      <c r="J526" s="77"/>
      <c r="K526" s="77"/>
      <c r="L526" s="77"/>
      <c r="M526" s="77"/>
      <c r="N526" s="77"/>
      <c r="O526" s="77"/>
      <c r="P526" s="77"/>
      <c r="Q526" s="77"/>
      <c r="R526" s="77"/>
      <c r="S526" s="77"/>
      <c r="T526" s="77"/>
      <c r="U526" s="77"/>
      <c r="V526" s="77"/>
      <c r="W526" s="77"/>
      <c r="X526" s="77"/>
      <c r="Y526" s="77"/>
      <c r="Z526" s="77"/>
    </row>
    <row r="527" spans="1:26" ht="15.75" customHeight="1" x14ac:dyDescent="0.25">
      <c r="A527" s="77"/>
      <c r="B527" s="77"/>
      <c r="C527" s="77"/>
      <c r="D527" s="77"/>
      <c r="E527" s="77"/>
      <c r="F527" s="77"/>
      <c r="G527" s="77"/>
      <c r="H527" s="77"/>
      <c r="I527" s="77"/>
      <c r="J527" s="77"/>
      <c r="K527" s="77"/>
      <c r="L527" s="77"/>
      <c r="M527" s="77"/>
      <c r="N527" s="77"/>
      <c r="O527" s="77"/>
      <c r="P527" s="77"/>
      <c r="Q527" s="77"/>
      <c r="R527" s="77"/>
      <c r="S527" s="77"/>
      <c r="T527" s="77"/>
      <c r="U527" s="77"/>
      <c r="V527" s="77"/>
      <c r="W527" s="77"/>
      <c r="X527" s="77"/>
      <c r="Y527" s="77"/>
      <c r="Z527" s="77"/>
    </row>
    <row r="528" spans="1:26" ht="15.75" customHeight="1" x14ac:dyDescent="0.25">
      <c r="A528" s="77"/>
      <c r="B528" s="77"/>
      <c r="C528" s="77"/>
      <c r="D528" s="77"/>
      <c r="E528" s="77"/>
      <c r="F528" s="77"/>
      <c r="G528" s="77"/>
      <c r="H528" s="77"/>
      <c r="I528" s="77"/>
      <c r="J528" s="77"/>
      <c r="K528" s="77"/>
      <c r="L528" s="77"/>
      <c r="M528" s="77"/>
      <c r="N528" s="77"/>
      <c r="O528" s="77"/>
      <c r="P528" s="77"/>
      <c r="Q528" s="77"/>
      <c r="R528" s="77"/>
      <c r="S528" s="77"/>
      <c r="T528" s="77"/>
      <c r="U528" s="77"/>
      <c r="V528" s="77"/>
      <c r="W528" s="77"/>
      <c r="X528" s="77"/>
      <c r="Y528" s="77"/>
      <c r="Z528" s="77"/>
    </row>
    <row r="529" spans="1:26" ht="15.75" customHeight="1" x14ac:dyDescent="0.25">
      <c r="A529" s="77"/>
      <c r="B529" s="77"/>
      <c r="C529" s="77"/>
      <c r="D529" s="77"/>
      <c r="E529" s="77"/>
      <c r="F529" s="77"/>
      <c r="G529" s="77"/>
      <c r="H529" s="77"/>
      <c r="I529" s="77"/>
      <c r="J529" s="77"/>
      <c r="K529" s="77"/>
      <c r="L529" s="77"/>
      <c r="M529" s="77"/>
      <c r="N529" s="77"/>
      <c r="O529" s="77"/>
      <c r="P529" s="77"/>
      <c r="Q529" s="77"/>
      <c r="R529" s="77"/>
      <c r="S529" s="77"/>
      <c r="T529" s="77"/>
      <c r="U529" s="77"/>
      <c r="V529" s="77"/>
      <c r="W529" s="77"/>
      <c r="X529" s="77"/>
      <c r="Y529" s="77"/>
      <c r="Z529" s="77"/>
    </row>
    <row r="530" spans="1:26" ht="15.75" customHeight="1" x14ac:dyDescent="0.25">
      <c r="A530" s="77"/>
      <c r="B530" s="77"/>
      <c r="C530" s="77"/>
      <c r="D530" s="77"/>
      <c r="E530" s="77"/>
      <c r="F530" s="77"/>
      <c r="G530" s="77"/>
      <c r="H530" s="77"/>
      <c r="I530" s="77"/>
      <c r="J530" s="77"/>
      <c r="K530" s="77"/>
      <c r="L530" s="77"/>
      <c r="M530" s="77"/>
      <c r="N530" s="77"/>
      <c r="O530" s="77"/>
      <c r="P530" s="77"/>
      <c r="Q530" s="77"/>
      <c r="R530" s="77"/>
      <c r="S530" s="77"/>
      <c r="T530" s="77"/>
      <c r="U530" s="77"/>
      <c r="V530" s="77"/>
      <c r="W530" s="77"/>
      <c r="X530" s="77"/>
      <c r="Y530" s="77"/>
      <c r="Z530" s="77"/>
    </row>
    <row r="531" spans="1:26" ht="15.75" customHeight="1" x14ac:dyDescent="0.25">
      <c r="A531" s="77"/>
      <c r="B531" s="77"/>
      <c r="C531" s="77"/>
      <c r="D531" s="77"/>
      <c r="E531" s="77"/>
      <c r="F531" s="77"/>
      <c r="G531" s="77"/>
      <c r="H531" s="77"/>
      <c r="I531" s="77"/>
      <c r="J531" s="77"/>
      <c r="K531" s="77"/>
      <c r="L531" s="77"/>
      <c r="M531" s="77"/>
      <c r="N531" s="77"/>
      <c r="O531" s="77"/>
      <c r="P531" s="77"/>
      <c r="Q531" s="77"/>
      <c r="R531" s="77"/>
      <c r="S531" s="77"/>
      <c r="T531" s="77"/>
      <c r="U531" s="77"/>
      <c r="V531" s="77"/>
      <c r="W531" s="77"/>
      <c r="X531" s="77"/>
      <c r="Y531" s="77"/>
      <c r="Z531" s="77"/>
    </row>
    <row r="532" spans="1:26" ht="15.75" customHeight="1" x14ac:dyDescent="0.25">
      <c r="A532" s="77"/>
      <c r="B532" s="77"/>
      <c r="C532" s="77"/>
      <c r="D532" s="77"/>
      <c r="E532" s="77"/>
      <c r="F532" s="77"/>
      <c r="G532" s="77"/>
      <c r="H532" s="77"/>
      <c r="I532" s="77"/>
      <c r="J532" s="77"/>
      <c r="K532" s="77"/>
      <c r="L532" s="77"/>
      <c r="M532" s="77"/>
      <c r="N532" s="77"/>
      <c r="O532" s="77"/>
      <c r="P532" s="77"/>
      <c r="Q532" s="77"/>
      <c r="R532" s="77"/>
      <c r="S532" s="77"/>
      <c r="T532" s="77"/>
      <c r="U532" s="77"/>
      <c r="V532" s="77"/>
      <c r="W532" s="77"/>
      <c r="X532" s="77"/>
      <c r="Y532" s="77"/>
      <c r="Z532" s="77"/>
    </row>
    <row r="533" spans="1:26" ht="15.75" customHeight="1" x14ac:dyDescent="0.25">
      <c r="A533" s="77"/>
      <c r="B533" s="77"/>
      <c r="C533" s="77"/>
      <c r="D533" s="77"/>
      <c r="E533" s="77"/>
      <c r="F533" s="77"/>
      <c r="G533" s="77"/>
      <c r="H533" s="77"/>
      <c r="I533" s="77"/>
      <c r="J533" s="77"/>
      <c r="K533" s="77"/>
      <c r="L533" s="77"/>
      <c r="M533" s="77"/>
      <c r="N533" s="77"/>
      <c r="O533" s="77"/>
      <c r="P533" s="77"/>
      <c r="Q533" s="77"/>
      <c r="R533" s="77"/>
      <c r="S533" s="77"/>
      <c r="T533" s="77"/>
      <c r="U533" s="77"/>
      <c r="V533" s="77"/>
      <c r="W533" s="77"/>
      <c r="X533" s="77"/>
      <c r="Y533" s="77"/>
      <c r="Z533" s="77"/>
    </row>
    <row r="534" spans="1:26" ht="15.75" customHeight="1" x14ac:dyDescent="0.25">
      <c r="A534" s="77"/>
      <c r="B534" s="77"/>
      <c r="C534" s="77"/>
      <c r="D534" s="77"/>
      <c r="E534" s="77"/>
      <c r="F534" s="77"/>
      <c r="G534" s="77"/>
      <c r="H534" s="77"/>
      <c r="I534" s="77"/>
      <c r="J534" s="77"/>
      <c r="K534" s="77"/>
      <c r="L534" s="77"/>
      <c r="M534" s="77"/>
      <c r="N534" s="77"/>
      <c r="O534" s="77"/>
      <c r="P534" s="77"/>
      <c r="Q534" s="77"/>
      <c r="R534" s="77"/>
      <c r="S534" s="77"/>
      <c r="T534" s="77"/>
      <c r="U534" s="77"/>
      <c r="V534" s="77"/>
      <c r="W534" s="77"/>
      <c r="X534" s="77"/>
      <c r="Y534" s="77"/>
      <c r="Z534" s="77"/>
    </row>
    <row r="535" spans="1:26" ht="15.75" customHeight="1" x14ac:dyDescent="0.25">
      <c r="A535" s="77"/>
      <c r="B535" s="77"/>
      <c r="C535" s="77"/>
      <c r="D535" s="77"/>
      <c r="E535" s="77"/>
      <c r="F535" s="77"/>
      <c r="G535" s="77"/>
      <c r="H535" s="77"/>
      <c r="I535" s="77"/>
      <c r="J535" s="77"/>
      <c r="K535" s="77"/>
      <c r="L535" s="77"/>
      <c r="M535" s="77"/>
      <c r="N535" s="77"/>
      <c r="O535" s="77"/>
      <c r="P535" s="77"/>
      <c r="Q535" s="77"/>
      <c r="R535" s="77"/>
      <c r="S535" s="77"/>
      <c r="T535" s="77"/>
      <c r="U535" s="77"/>
      <c r="V535" s="77"/>
      <c r="W535" s="77"/>
      <c r="X535" s="77"/>
      <c r="Y535" s="77"/>
      <c r="Z535" s="77"/>
    </row>
    <row r="536" spans="1:26" ht="15.75" customHeight="1" x14ac:dyDescent="0.25">
      <c r="A536" s="77"/>
      <c r="B536" s="77"/>
      <c r="C536" s="77"/>
      <c r="D536" s="77"/>
      <c r="E536" s="77"/>
      <c r="F536" s="77"/>
      <c r="G536" s="77"/>
      <c r="H536" s="77"/>
      <c r="I536" s="77"/>
      <c r="J536" s="77"/>
      <c r="K536" s="77"/>
      <c r="L536" s="77"/>
      <c r="M536" s="77"/>
      <c r="N536" s="77"/>
      <c r="O536" s="77"/>
      <c r="P536" s="77"/>
      <c r="Q536" s="77"/>
      <c r="R536" s="77"/>
      <c r="S536" s="77"/>
      <c r="T536" s="77"/>
      <c r="U536" s="77"/>
      <c r="V536" s="77"/>
      <c r="W536" s="77"/>
      <c r="X536" s="77"/>
      <c r="Y536" s="77"/>
      <c r="Z536" s="77"/>
    </row>
    <row r="537" spans="1:26" ht="15.75" customHeight="1" x14ac:dyDescent="0.25">
      <c r="A537" s="77"/>
      <c r="B537" s="77"/>
      <c r="C537" s="77"/>
      <c r="D537" s="77"/>
      <c r="E537" s="77"/>
      <c r="F537" s="77"/>
      <c r="G537" s="77"/>
      <c r="H537" s="77"/>
      <c r="I537" s="77"/>
      <c r="J537" s="77"/>
      <c r="K537" s="77"/>
      <c r="L537" s="77"/>
      <c r="M537" s="77"/>
      <c r="N537" s="77"/>
      <c r="O537" s="77"/>
      <c r="P537" s="77"/>
      <c r="Q537" s="77"/>
      <c r="R537" s="77"/>
      <c r="S537" s="77"/>
      <c r="T537" s="77"/>
      <c r="U537" s="77"/>
      <c r="V537" s="77"/>
      <c r="W537" s="77"/>
      <c r="X537" s="77"/>
      <c r="Y537" s="77"/>
      <c r="Z537" s="77"/>
    </row>
    <row r="538" spans="1:26" ht="15.75" customHeight="1" x14ac:dyDescent="0.25">
      <c r="A538" s="77"/>
      <c r="B538" s="77"/>
      <c r="C538" s="77"/>
      <c r="D538" s="77"/>
      <c r="E538" s="77"/>
      <c r="F538" s="77"/>
      <c r="G538" s="77"/>
      <c r="H538" s="77"/>
      <c r="I538" s="77"/>
      <c r="J538" s="77"/>
      <c r="K538" s="77"/>
      <c r="L538" s="77"/>
      <c r="M538" s="77"/>
      <c r="N538" s="77"/>
      <c r="O538" s="77"/>
      <c r="P538" s="77"/>
      <c r="Q538" s="77"/>
      <c r="R538" s="77"/>
      <c r="S538" s="77"/>
      <c r="T538" s="77"/>
      <c r="U538" s="77"/>
      <c r="V538" s="77"/>
      <c r="W538" s="77"/>
      <c r="X538" s="77"/>
      <c r="Y538" s="77"/>
      <c r="Z538" s="77"/>
    </row>
    <row r="539" spans="1:26" ht="15.75" customHeight="1" x14ac:dyDescent="0.25">
      <c r="A539" s="77"/>
      <c r="B539" s="77"/>
      <c r="C539" s="77"/>
      <c r="D539" s="77"/>
      <c r="E539" s="77"/>
      <c r="F539" s="77"/>
      <c r="G539" s="77"/>
      <c r="H539" s="77"/>
      <c r="I539" s="77"/>
      <c r="J539" s="77"/>
      <c r="K539" s="77"/>
      <c r="L539" s="77"/>
      <c r="M539" s="77"/>
      <c r="N539" s="77"/>
      <c r="O539" s="77"/>
      <c r="P539" s="77"/>
      <c r="Q539" s="77"/>
      <c r="R539" s="77"/>
      <c r="S539" s="77"/>
      <c r="T539" s="77"/>
      <c r="U539" s="77"/>
      <c r="V539" s="77"/>
      <c r="W539" s="77"/>
      <c r="X539" s="77"/>
      <c r="Y539" s="77"/>
      <c r="Z539" s="77"/>
    </row>
    <row r="540" spans="1:26" ht="15.75" customHeight="1" x14ac:dyDescent="0.25">
      <c r="A540" s="77"/>
      <c r="B540" s="77"/>
      <c r="C540" s="77"/>
      <c r="D540" s="77"/>
      <c r="E540" s="77"/>
      <c r="F540" s="77"/>
      <c r="G540" s="77"/>
      <c r="H540" s="77"/>
      <c r="I540" s="77"/>
      <c r="J540" s="77"/>
      <c r="K540" s="77"/>
      <c r="L540" s="77"/>
      <c r="M540" s="77"/>
      <c r="N540" s="77"/>
      <c r="O540" s="77"/>
      <c r="P540" s="77"/>
      <c r="Q540" s="77"/>
      <c r="R540" s="77"/>
      <c r="S540" s="77"/>
      <c r="T540" s="77"/>
      <c r="U540" s="77"/>
      <c r="V540" s="77"/>
      <c r="W540" s="77"/>
      <c r="X540" s="77"/>
      <c r="Y540" s="77"/>
      <c r="Z540" s="77"/>
    </row>
    <row r="541" spans="1:26" ht="15.75" customHeight="1" x14ac:dyDescent="0.25">
      <c r="A541" s="77"/>
      <c r="B541" s="77"/>
      <c r="C541" s="77"/>
      <c r="D541" s="77"/>
      <c r="E541" s="77"/>
      <c r="F541" s="77"/>
      <c r="G541" s="77"/>
      <c r="H541" s="77"/>
      <c r="I541" s="77"/>
      <c r="J541" s="77"/>
      <c r="K541" s="77"/>
      <c r="L541" s="77"/>
      <c r="M541" s="77"/>
      <c r="N541" s="77"/>
      <c r="O541" s="77"/>
      <c r="P541" s="77"/>
      <c r="Q541" s="77"/>
      <c r="R541" s="77"/>
      <c r="S541" s="77"/>
      <c r="T541" s="77"/>
      <c r="U541" s="77"/>
      <c r="V541" s="77"/>
      <c r="W541" s="77"/>
      <c r="X541" s="77"/>
      <c r="Y541" s="77"/>
      <c r="Z541" s="77"/>
    </row>
    <row r="542" spans="1:26" ht="15.75" customHeight="1" x14ac:dyDescent="0.25">
      <c r="A542" s="77"/>
      <c r="B542" s="77"/>
      <c r="C542" s="77"/>
      <c r="D542" s="77"/>
      <c r="E542" s="77"/>
      <c r="F542" s="77"/>
      <c r="G542" s="77"/>
      <c r="H542" s="77"/>
      <c r="I542" s="77"/>
      <c r="J542" s="77"/>
      <c r="K542" s="77"/>
      <c r="L542" s="77"/>
      <c r="M542" s="77"/>
      <c r="N542" s="77"/>
      <c r="O542" s="77"/>
      <c r="P542" s="77"/>
      <c r="Q542" s="77"/>
      <c r="R542" s="77"/>
      <c r="S542" s="77"/>
      <c r="T542" s="77"/>
      <c r="U542" s="77"/>
      <c r="V542" s="77"/>
      <c r="W542" s="77"/>
      <c r="X542" s="77"/>
      <c r="Y542" s="77"/>
      <c r="Z542" s="77"/>
    </row>
    <row r="543" spans="1:26" ht="15.75" customHeight="1" x14ac:dyDescent="0.25">
      <c r="A543" s="77"/>
      <c r="B543" s="77"/>
      <c r="C543" s="77"/>
      <c r="D543" s="77"/>
      <c r="E543" s="77"/>
      <c r="F543" s="77"/>
      <c r="G543" s="77"/>
      <c r="H543" s="77"/>
      <c r="I543" s="77"/>
      <c r="J543" s="77"/>
      <c r="K543" s="77"/>
      <c r="L543" s="77"/>
      <c r="M543" s="77"/>
      <c r="N543" s="77"/>
      <c r="O543" s="77"/>
      <c r="P543" s="77"/>
      <c r="Q543" s="77"/>
      <c r="R543" s="77"/>
      <c r="S543" s="77"/>
      <c r="T543" s="77"/>
      <c r="U543" s="77"/>
      <c r="V543" s="77"/>
      <c r="W543" s="77"/>
      <c r="X543" s="77"/>
      <c r="Y543" s="77"/>
      <c r="Z543" s="77"/>
    </row>
    <row r="544" spans="1:26" ht="15.75" customHeight="1" x14ac:dyDescent="0.25">
      <c r="A544" s="77"/>
      <c r="B544" s="77"/>
      <c r="C544" s="77"/>
      <c r="D544" s="77"/>
      <c r="E544" s="77"/>
      <c r="F544" s="77"/>
      <c r="G544" s="77"/>
      <c r="H544" s="77"/>
      <c r="I544" s="77"/>
      <c r="J544" s="77"/>
      <c r="K544" s="77"/>
      <c r="L544" s="77"/>
      <c r="M544" s="77"/>
      <c r="N544" s="77"/>
      <c r="O544" s="77"/>
      <c r="P544" s="77"/>
      <c r="Q544" s="77"/>
      <c r="R544" s="77"/>
      <c r="S544" s="77"/>
      <c r="T544" s="77"/>
      <c r="U544" s="77"/>
      <c r="V544" s="77"/>
      <c r="W544" s="77"/>
      <c r="X544" s="77"/>
      <c r="Y544" s="77"/>
      <c r="Z544" s="77"/>
    </row>
    <row r="545" spans="1:26" ht="15.75" customHeight="1" x14ac:dyDescent="0.25">
      <c r="A545" s="77"/>
      <c r="B545" s="77"/>
      <c r="C545" s="77"/>
      <c r="D545" s="77"/>
      <c r="E545" s="77"/>
      <c r="F545" s="77"/>
      <c r="G545" s="77"/>
      <c r="H545" s="77"/>
      <c r="I545" s="77"/>
      <c r="J545" s="77"/>
      <c r="K545" s="77"/>
      <c r="L545" s="77"/>
      <c r="M545" s="77"/>
      <c r="N545" s="77"/>
      <c r="O545" s="77"/>
      <c r="P545" s="77"/>
      <c r="Q545" s="77"/>
      <c r="R545" s="77"/>
      <c r="S545" s="77"/>
      <c r="T545" s="77"/>
      <c r="U545" s="77"/>
      <c r="V545" s="77"/>
      <c r="W545" s="77"/>
      <c r="X545" s="77"/>
      <c r="Y545" s="77"/>
      <c r="Z545" s="77"/>
    </row>
    <row r="546" spans="1:26" ht="15.75" customHeight="1" x14ac:dyDescent="0.25">
      <c r="A546" s="77"/>
      <c r="B546" s="77"/>
      <c r="C546" s="77"/>
      <c r="D546" s="77"/>
      <c r="E546" s="77"/>
      <c r="F546" s="77"/>
      <c r="G546" s="77"/>
      <c r="H546" s="77"/>
      <c r="I546" s="77"/>
      <c r="J546" s="77"/>
      <c r="K546" s="77"/>
      <c r="L546" s="77"/>
      <c r="M546" s="77"/>
      <c r="N546" s="77"/>
      <c r="O546" s="77"/>
      <c r="P546" s="77"/>
      <c r="Q546" s="77"/>
      <c r="R546" s="77"/>
      <c r="S546" s="77"/>
      <c r="T546" s="77"/>
      <c r="U546" s="77"/>
      <c r="V546" s="77"/>
      <c r="W546" s="77"/>
      <c r="X546" s="77"/>
      <c r="Y546" s="77"/>
      <c r="Z546" s="77"/>
    </row>
    <row r="547" spans="1:26" ht="15.75" customHeight="1" x14ac:dyDescent="0.25">
      <c r="A547" s="77"/>
      <c r="B547" s="77"/>
      <c r="C547" s="77"/>
      <c r="D547" s="77"/>
      <c r="E547" s="77"/>
      <c r="F547" s="77"/>
      <c r="G547" s="77"/>
      <c r="H547" s="77"/>
      <c r="I547" s="77"/>
      <c r="J547" s="77"/>
      <c r="K547" s="77"/>
      <c r="L547" s="77"/>
      <c r="M547" s="77"/>
      <c r="N547" s="77"/>
      <c r="O547" s="77"/>
      <c r="P547" s="77"/>
      <c r="Q547" s="77"/>
      <c r="R547" s="77"/>
      <c r="S547" s="77"/>
      <c r="T547" s="77"/>
      <c r="U547" s="77"/>
      <c r="V547" s="77"/>
      <c r="W547" s="77"/>
      <c r="X547" s="77"/>
      <c r="Y547" s="77"/>
      <c r="Z547" s="77"/>
    </row>
    <row r="548" spans="1:26" ht="15.75" customHeight="1" x14ac:dyDescent="0.25">
      <c r="A548" s="77"/>
      <c r="B548" s="77"/>
      <c r="C548" s="77"/>
      <c r="D548" s="77"/>
      <c r="E548" s="77"/>
      <c r="F548" s="77"/>
      <c r="G548" s="77"/>
      <c r="H548" s="77"/>
      <c r="I548" s="77"/>
      <c r="J548" s="77"/>
      <c r="K548" s="77"/>
      <c r="L548" s="77"/>
      <c r="M548" s="77"/>
      <c r="N548" s="77"/>
      <c r="O548" s="77"/>
      <c r="P548" s="77"/>
      <c r="Q548" s="77"/>
      <c r="R548" s="77"/>
      <c r="S548" s="77"/>
      <c r="T548" s="77"/>
      <c r="U548" s="77"/>
      <c r="V548" s="77"/>
      <c r="W548" s="77"/>
      <c r="X548" s="77"/>
      <c r="Y548" s="77"/>
      <c r="Z548" s="77"/>
    </row>
    <row r="549" spans="1:26" ht="15.75" customHeight="1" x14ac:dyDescent="0.25">
      <c r="A549" s="77"/>
      <c r="B549" s="77"/>
      <c r="C549" s="77"/>
      <c r="D549" s="77"/>
      <c r="E549" s="77"/>
      <c r="F549" s="77"/>
      <c r="G549" s="77"/>
      <c r="H549" s="77"/>
      <c r="I549" s="77"/>
      <c r="J549" s="77"/>
      <c r="K549" s="77"/>
      <c r="L549" s="77"/>
      <c r="M549" s="77"/>
      <c r="N549" s="77"/>
      <c r="O549" s="77"/>
      <c r="P549" s="77"/>
      <c r="Q549" s="77"/>
      <c r="R549" s="77"/>
      <c r="S549" s="77"/>
      <c r="T549" s="77"/>
      <c r="U549" s="77"/>
      <c r="V549" s="77"/>
      <c r="W549" s="77"/>
      <c r="X549" s="77"/>
      <c r="Y549" s="77"/>
      <c r="Z549" s="77"/>
    </row>
    <row r="550" spans="1:26" ht="15.75" customHeight="1" x14ac:dyDescent="0.25">
      <c r="A550" s="77"/>
      <c r="B550" s="77"/>
      <c r="C550" s="77"/>
      <c r="D550" s="77"/>
      <c r="E550" s="77"/>
      <c r="F550" s="77"/>
      <c r="G550" s="77"/>
      <c r="H550" s="77"/>
      <c r="I550" s="77"/>
      <c r="J550" s="77"/>
      <c r="K550" s="77"/>
      <c r="L550" s="77"/>
      <c r="M550" s="77"/>
      <c r="N550" s="77"/>
      <c r="O550" s="77"/>
      <c r="P550" s="77"/>
      <c r="Q550" s="77"/>
      <c r="R550" s="77"/>
      <c r="S550" s="77"/>
      <c r="T550" s="77"/>
      <c r="U550" s="77"/>
      <c r="V550" s="77"/>
      <c r="W550" s="77"/>
      <c r="X550" s="77"/>
      <c r="Y550" s="77"/>
      <c r="Z550" s="77"/>
    </row>
    <row r="551" spans="1:26" ht="15.75" customHeight="1" x14ac:dyDescent="0.25">
      <c r="A551" s="77"/>
      <c r="B551" s="77"/>
      <c r="C551" s="77"/>
      <c r="D551" s="77"/>
      <c r="E551" s="77"/>
      <c r="F551" s="77"/>
      <c r="G551" s="77"/>
      <c r="H551" s="77"/>
      <c r="I551" s="77"/>
      <c r="J551" s="77"/>
      <c r="K551" s="77"/>
      <c r="L551" s="77"/>
      <c r="M551" s="77"/>
      <c r="N551" s="77"/>
      <c r="O551" s="77"/>
      <c r="P551" s="77"/>
      <c r="Q551" s="77"/>
      <c r="R551" s="77"/>
      <c r="S551" s="77"/>
      <c r="T551" s="77"/>
      <c r="U551" s="77"/>
      <c r="V551" s="77"/>
      <c r="W551" s="77"/>
      <c r="X551" s="77"/>
      <c r="Y551" s="77"/>
      <c r="Z551" s="77"/>
    </row>
    <row r="552" spans="1:26" ht="15.75" customHeight="1" x14ac:dyDescent="0.25">
      <c r="A552" s="77"/>
      <c r="B552" s="77"/>
      <c r="C552" s="77"/>
      <c r="D552" s="77"/>
      <c r="E552" s="77"/>
      <c r="F552" s="77"/>
      <c r="G552" s="77"/>
      <c r="H552" s="77"/>
      <c r="I552" s="77"/>
      <c r="J552" s="77"/>
      <c r="K552" s="77"/>
      <c r="L552" s="77"/>
      <c r="M552" s="77"/>
      <c r="N552" s="77"/>
      <c r="O552" s="77"/>
      <c r="P552" s="77"/>
      <c r="Q552" s="77"/>
      <c r="R552" s="77"/>
      <c r="S552" s="77"/>
      <c r="T552" s="77"/>
      <c r="U552" s="77"/>
      <c r="V552" s="77"/>
      <c r="W552" s="77"/>
      <c r="X552" s="77"/>
      <c r="Y552" s="77"/>
      <c r="Z552" s="77"/>
    </row>
    <row r="553" spans="1:26" ht="15.75" customHeight="1" x14ac:dyDescent="0.25">
      <c r="A553" s="77"/>
      <c r="B553" s="77"/>
      <c r="C553" s="77"/>
      <c r="D553" s="77"/>
      <c r="E553" s="77"/>
      <c r="F553" s="77"/>
      <c r="G553" s="77"/>
      <c r="H553" s="77"/>
      <c r="I553" s="77"/>
      <c r="J553" s="77"/>
      <c r="K553" s="77"/>
      <c r="L553" s="77"/>
      <c r="M553" s="77"/>
      <c r="N553" s="77"/>
      <c r="O553" s="77"/>
      <c r="P553" s="77"/>
      <c r="Q553" s="77"/>
      <c r="R553" s="77"/>
      <c r="S553" s="77"/>
      <c r="T553" s="77"/>
      <c r="U553" s="77"/>
      <c r="V553" s="77"/>
      <c r="W553" s="77"/>
      <c r="X553" s="77"/>
      <c r="Y553" s="77"/>
      <c r="Z553" s="77"/>
    </row>
    <row r="554" spans="1:26" ht="15.75" customHeight="1" x14ac:dyDescent="0.25">
      <c r="A554" s="77"/>
      <c r="B554" s="77"/>
      <c r="C554" s="77"/>
      <c r="D554" s="77"/>
      <c r="E554" s="77"/>
      <c r="F554" s="77"/>
      <c r="G554" s="77"/>
      <c r="H554" s="77"/>
      <c r="I554" s="77"/>
      <c r="J554" s="77"/>
      <c r="K554" s="77"/>
      <c r="L554" s="77"/>
      <c r="M554" s="77"/>
      <c r="N554" s="77"/>
      <c r="O554" s="77"/>
      <c r="P554" s="77"/>
      <c r="Q554" s="77"/>
      <c r="R554" s="77"/>
      <c r="S554" s="77"/>
      <c r="T554" s="77"/>
      <c r="U554" s="77"/>
      <c r="V554" s="77"/>
      <c r="W554" s="77"/>
      <c r="X554" s="77"/>
      <c r="Y554" s="77"/>
      <c r="Z554" s="77"/>
    </row>
    <row r="555" spans="1:26" ht="15.75" customHeight="1" x14ac:dyDescent="0.25">
      <c r="A555" s="77"/>
      <c r="B555" s="77"/>
      <c r="C555" s="77"/>
      <c r="D555" s="77"/>
      <c r="E555" s="77"/>
      <c r="F555" s="77"/>
      <c r="G555" s="77"/>
      <c r="H555" s="77"/>
      <c r="I555" s="77"/>
      <c r="J555" s="77"/>
      <c r="K555" s="77"/>
      <c r="L555" s="77"/>
      <c r="M555" s="77"/>
      <c r="N555" s="77"/>
      <c r="O555" s="77"/>
      <c r="P555" s="77"/>
      <c r="Q555" s="77"/>
      <c r="R555" s="77"/>
      <c r="S555" s="77"/>
      <c r="T555" s="77"/>
      <c r="U555" s="77"/>
      <c r="V555" s="77"/>
      <c r="W555" s="77"/>
      <c r="X555" s="77"/>
      <c r="Y555" s="77"/>
      <c r="Z555" s="77"/>
    </row>
    <row r="556" spans="1:26" ht="15.75" customHeight="1" x14ac:dyDescent="0.25">
      <c r="A556" s="77"/>
      <c r="B556" s="77"/>
      <c r="C556" s="77"/>
      <c r="D556" s="77"/>
      <c r="E556" s="77"/>
      <c r="F556" s="77"/>
      <c r="G556" s="77"/>
      <c r="H556" s="77"/>
      <c r="I556" s="77"/>
      <c r="J556" s="77"/>
      <c r="K556" s="77"/>
      <c r="L556" s="77"/>
      <c r="M556" s="77"/>
      <c r="N556" s="77"/>
      <c r="O556" s="77"/>
      <c r="P556" s="77"/>
      <c r="Q556" s="77"/>
      <c r="R556" s="77"/>
      <c r="S556" s="77"/>
      <c r="T556" s="77"/>
      <c r="U556" s="77"/>
      <c r="V556" s="77"/>
      <c r="W556" s="77"/>
      <c r="X556" s="77"/>
      <c r="Y556" s="77"/>
      <c r="Z556" s="77"/>
    </row>
    <row r="557" spans="1:26" ht="15.75" customHeight="1" x14ac:dyDescent="0.25">
      <c r="A557" s="77"/>
      <c r="B557" s="77"/>
      <c r="C557" s="77"/>
      <c r="D557" s="77"/>
      <c r="E557" s="77"/>
      <c r="F557" s="77"/>
      <c r="G557" s="77"/>
      <c r="H557" s="77"/>
      <c r="I557" s="77"/>
      <c r="J557" s="77"/>
      <c r="K557" s="77"/>
      <c r="L557" s="77"/>
      <c r="M557" s="77"/>
      <c r="N557" s="77"/>
      <c r="O557" s="77"/>
      <c r="P557" s="77"/>
      <c r="Q557" s="77"/>
      <c r="R557" s="77"/>
      <c r="S557" s="77"/>
      <c r="T557" s="77"/>
      <c r="U557" s="77"/>
      <c r="V557" s="77"/>
      <c r="W557" s="77"/>
      <c r="X557" s="77"/>
      <c r="Y557" s="77"/>
      <c r="Z557" s="77"/>
    </row>
    <row r="558" spans="1:26" ht="15.75" customHeight="1" x14ac:dyDescent="0.25">
      <c r="A558" s="77"/>
      <c r="B558" s="77"/>
      <c r="C558" s="77"/>
      <c r="D558" s="77"/>
      <c r="E558" s="77"/>
      <c r="F558" s="77"/>
      <c r="G558" s="77"/>
      <c r="H558" s="77"/>
      <c r="I558" s="77"/>
      <c r="J558" s="77"/>
      <c r="K558" s="77"/>
      <c r="L558" s="77"/>
      <c r="M558" s="77"/>
      <c r="N558" s="77"/>
      <c r="O558" s="77"/>
      <c r="P558" s="77"/>
      <c r="Q558" s="77"/>
      <c r="R558" s="77"/>
      <c r="S558" s="77"/>
      <c r="T558" s="77"/>
      <c r="U558" s="77"/>
      <c r="V558" s="77"/>
      <c r="W558" s="77"/>
      <c r="X558" s="77"/>
      <c r="Y558" s="77"/>
      <c r="Z558" s="77"/>
    </row>
    <row r="559" spans="1:26" ht="15.75" customHeight="1" x14ac:dyDescent="0.25">
      <c r="A559" s="77"/>
      <c r="B559" s="77"/>
      <c r="C559" s="77"/>
      <c r="D559" s="77"/>
      <c r="E559" s="77"/>
      <c r="F559" s="77"/>
      <c r="G559" s="77"/>
      <c r="H559" s="77"/>
      <c r="I559" s="77"/>
      <c r="J559" s="77"/>
      <c r="K559" s="77"/>
      <c r="L559" s="77"/>
      <c r="M559" s="77"/>
      <c r="N559" s="77"/>
      <c r="O559" s="77"/>
      <c r="P559" s="77"/>
      <c r="Q559" s="77"/>
      <c r="R559" s="77"/>
      <c r="S559" s="77"/>
      <c r="T559" s="77"/>
      <c r="U559" s="77"/>
      <c r="V559" s="77"/>
      <c r="W559" s="77"/>
      <c r="X559" s="77"/>
      <c r="Y559" s="77"/>
      <c r="Z559" s="77"/>
    </row>
    <row r="560" spans="1:26" ht="15.75" customHeight="1" x14ac:dyDescent="0.25">
      <c r="A560" s="77"/>
      <c r="B560" s="77"/>
      <c r="C560" s="77"/>
      <c r="D560" s="77"/>
      <c r="E560" s="77"/>
      <c r="F560" s="77"/>
      <c r="G560" s="77"/>
      <c r="H560" s="77"/>
      <c r="I560" s="77"/>
      <c r="J560" s="77"/>
      <c r="K560" s="77"/>
      <c r="L560" s="77"/>
      <c r="M560" s="77"/>
      <c r="N560" s="77"/>
      <c r="O560" s="77"/>
      <c r="P560" s="77"/>
      <c r="Q560" s="77"/>
      <c r="R560" s="77"/>
      <c r="S560" s="77"/>
      <c r="T560" s="77"/>
      <c r="U560" s="77"/>
      <c r="V560" s="77"/>
      <c r="W560" s="77"/>
      <c r="X560" s="77"/>
      <c r="Y560" s="77"/>
      <c r="Z560" s="77"/>
    </row>
    <row r="561" spans="1:26" ht="15.75" customHeight="1" x14ac:dyDescent="0.25">
      <c r="A561" s="77"/>
      <c r="B561" s="77"/>
      <c r="C561" s="77"/>
      <c r="D561" s="77"/>
      <c r="E561" s="77"/>
      <c r="F561" s="77"/>
      <c r="G561" s="77"/>
      <c r="H561" s="77"/>
      <c r="I561" s="77"/>
      <c r="J561" s="77"/>
      <c r="K561" s="77"/>
      <c r="L561" s="77"/>
      <c r="M561" s="77"/>
      <c r="N561" s="77"/>
      <c r="O561" s="77"/>
      <c r="P561" s="77"/>
      <c r="Q561" s="77"/>
      <c r="R561" s="77"/>
      <c r="S561" s="77"/>
      <c r="T561" s="77"/>
      <c r="U561" s="77"/>
      <c r="V561" s="77"/>
      <c r="W561" s="77"/>
      <c r="X561" s="77"/>
      <c r="Y561" s="77"/>
      <c r="Z561" s="77"/>
    </row>
    <row r="562" spans="1:26" ht="15.75" customHeight="1" x14ac:dyDescent="0.25">
      <c r="A562" s="77"/>
      <c r="B562" s="77"/>
      <c r="C562" s="77"/>
      <c r="D562" s="77"/>
      <c r="E562" s="77"/>
      <c r="F562" s="77"/>
      <c r="G562" s="77"/>
      <c r="H562" s="77"/>
      <c r="I562" s="77"/>
      <c r="J562" s="77"/>
      <c r="K562" s="77"/>
      <c r="L562" s="77"/>
      <c r="M562" s="77"/>
      <c r="N562" s="77"/>
      <c r="O562" s="77"/>
      <c r="P562" s="77"/>
      <c r="Q562" s="77"/>
      <c r="R562" s="77"/>
      <c r="S562" s="77"/>
      <c r="T562" s="77"/>
      <c r="U562" s="77"/>
      <c r="V562" s="77"/>
      <c r="W562" s="77"/>
      <c r="X562" s="77"/>
      <c r="Y562" s="77"/>
      <c r="Z562" s="77"/>
    </row>
    <row r="563" spans="1:26" ht="15.75" customHeight="1" x14ac:dyDescent="0.25">
      <c r="A563" s="77"/>
      <c r="B563" s="77"/>
      <c r="C563" s="77"/>
      <c r="D563" s="77"/>
      <c r="E563" s="77"/>
      <c r="F563" s="77"/>
      <c r="G563" s="77"/>
      <c r="H563" s="77"/>
      <c r="I563" s="77"/>
      <c r="J563" s="77"/>
      <c r="K563" s="77"/>
      <c r="L563" s="77"/>
      <c r="M563" s="77"/>
      <c r="N563" s="77"/>
      <c r="O563" s="77"/>
      <c r="P563" s="77"/>
      <c r="Q563" s="77"/>
      <c r="R563" s="77"/>
      <c r="S563" s="77"/>
      <c r="T563" s="77"/>
      <c r="U563" s="77"/>
      <c r="V563" s="77"/>
      <c r="W563" s="77"/>
      <c r="X563" s="77"/>
      <c r="Y563" s="77"/>
      <c r="Z563" s="77"/>
    </row>
    <row r="564" spans="1:26" ht="15.75" customHeight="1" x14ac:dyDescent="0.25">
      <c r="A564" s="77"/>
      <c r="B564" s="77"/>
      <c r="C564" s="77"/>
      <c r="D564" s="77"/>
      <c r="E564" s="77"/>
      <c r="F564" s="77"/>
      <c r="G564" s="77"/>
      <c r="H564" s="77"/>
      <c r="I564" s="77"/>
      <c r="J564" s="77"/>
      <c r="K564" s="77"/>
      <c r="L564" s="77"/>
      <c r="M564" s="77"/>
      <c r="N564" s="77"/>
      <c r="O564" s="77"/>
      <c r="P564" s="77"/>
      <c r="Q564" s="77"/>
      <c r="R564" s="77"/>
      <c r="S564" s="77"/>
      <c r="T564" s="77"/>
      <c r="U564" s="77"/>
      <c r="V564" s="77"/>
      <c r="W564" s="77"/>
      <c r="X564" s="77"/>
      <c r="Y564" s="77"/>
      <c r="Z564" s="77"/>
    </row>
    <row r="565" spans="1:26" ht="15.75" customHeight="1" x14ac:dyDescent="0.25">
      <c r="A565" s="77"/>
      <c r="B565" s="77"/>
      <c r="C565" s="77"/>
      <c r="D565" s="77"/>
      <c r="E565" s="77"/>
      <c r="F565" s="77"/>
      <c r="G565" s="77"/>
      <c r="H565" s="77"/>
      <c r="I565" s="77"/>
      <c r="J565" s="77"/>
      <c r="K565" s="77"/>
      <c r="L565" s="77"/>
      <c r="M565" s="77"/>
      <c r="N565" s="77"/>
      <c r="O565" s="77"/>
      <c r="P565" s="77"/>
      <c r="Q565" s="77"/>
      <c r="R565" s="77"/>
      <c r="S565" s="77"/>
      <c r="T565" s="77"/>
      <c r="U565" s="77"/>
      <c r="V565" s="77"/>
      <c r="W565" s="77"/>
      <c r="X565" s="77"/>
      <c r="Y565" s="77"/>
      <c r="Z565" s="77"/>
    </row>
    <row r="566" spans="1:26" ht="15.75" customHeight="1" x14ac:dyDescent="0.25">
      <c r="A566" s="77"/>
      <c r="B566" s="77"/>
      <c r="C566" s="77"/>
      <c r="D566" s="77"/>
      <c r="E566" s="77"/>
      <c r="F566" s="77"/>
      <c r="G566" s="77"/>
      <c r="H566" s="77"/>
      <c r="I566" s="77"/>
      <c r="J566" s="77"/>
      <c r="K566" s="77"/>
      <c r="L566" s="77"/>
      <c r="M566" s="77"/>
      <c r="N566" s="77"/>
      <c r="O566" s="77"/>
      <c r="P566" s="77"/>
      <c r="Q566" s="77"/>
      <c r="R566" s="77"/>
      <c r="S566" s="77"/>
      <c r="T566" s="77"/>
      <c r="U566" s="77"/>
      <c r="V566" s="77"/>
      <c r="W566" s="77"/>
      <c r="X566" s="77"/>
      <c r="Y566" s="77"/>
      <c r="Z566" s="77"/>
    </row>
    <row r="567" spans="1:26" ht="15.75" customHeight="1" x14ac:dyDescent="0.25">
      <c r="A567" s="77"/>
      <c r="B567" s="77"/>
      <c r="C567" s="77"/>
      <c r="D567" s="77"/>
      <c r="E567" s="77"/>
      <c r="F567" s="77"/>
      <c r="G567" s="77"/>
      <c r="H567" s="77"/>
      <c r="I567" s="77"/>
      <c r="J567" s="77"/>
      <c r="K567" s="77"/>
      <c r="L567" s="77"/>
      <c r="M567" s="77"/>
      <c r="N567" s="77"/>
      <c r="O567" s="77"/>
      <c r="P567" s="77"/>
      <c r="Q567" s="77"/>
      <c r="R567" s="77"/>
      <c r="S567" s="77"/>
      <c r="T567" s="77"/>
      <c r="U567" s="77"/>
      <c r="V567" s="77"/>
      <c r="W567" s="77"/>
      <c r="X567" s="77"/>
      <c r="Y567" s="77"/>
      <c r="Z567" s="77"/>
    </row>
    <row r="568" spans="1:26" ht="15.75" customHeight="1" x14ac:dyDescent="0.25">
      <c r="A568" s="77"/>
      <c r="B568" s="77"/>
      <c r="C568" s="77"/>
      <c r="D568" s="77"/>
      <c r="E568" s="77"/>
      <c r="F568" s="77"/>
      <c r="G568" s="77"/>
      <c r="H568" s="77"/>
      <c r="I568" s="77"/>
      <c r="J568" s="77"/>
      <c r="K568" s="77"/>
      <c r="L568" s="77"/>
      <c r="M568" s="77"/>
      <c r="N568" s="77"/>
      <c r="O568" s="77"/>
      <c r="P568" s="77"/>
      <c r="Q568" s="77"/>
      <c r="R568" s="77"/>
      <c r="S568" s="77"/>
      <c r="T568" s="77"/>
      <c r="U568" s="77"/>
      <c r="V568" s="77"/>
      <c r="W568" s="77"/>
      <c r="X568" s="77"/>
      <c r="Y568" s="77"/>
      <c r="Z568" s="77"/>
    </row>
    <row r="569" spans="1:26" ht="15.75" customHeight="1" x14ac:dyDescent="0.25">
      <c r="A569" s="77"/>
      <c r="B569" s="77"/>
      <c r="C569" s="77"/>
      <c r="D569" s="77"/>
      <c r="E569" s="77"/>
      <c r="F569" s="77"/>
      <c r="G569" s="77"/>
      <c r="H569" s="77"/>
      <c r="I569" s="77"/>
      <c r="J569" s="77"/>
      <c r="K569" s="77"/>
      <c r="L569" s="77"/>
      <c r="M569" s="77"/>
      <c r="N569" s="77"/>
      <c r="O569" s="77"/>
      <c r="P569" s="77"/>
      <c r="Q569" s="77"/>
      <c r="R569" s="77"/>
      <c r="S569" s="77"/>
      <c r="T569" s="77"/>
      <c r="U569" s="77"/>
      <c r="V569" s="77"/>
      <c r="W569" s="77"/>
      <c r="X569" s="77"/>
      <c r="Y569" s="77"/>
      <c r="Z569" s="77"/>
    </row>
    <row r="570" spans="1:26" ht="15.75" customHeight="1" x14ac:dyDescent="0.25">
      <c r="A570" s="77"/>
      <c r="B570" s="77"/>
      <c r="C570" s="77"/>
      <c r="D570" s="77"/>
      <c r="E570" s="77"/>
      <c r="F570" s="77"/>
      <c r="G570" s="77"/>
      <c r="H570" s="77"/>
      <c r="I570" s="77"/>
      <c r="J570" s="77"/>
      <c r="K570" s="77"/>
      <c r="L570" s="77"/>
      <c r="M570" s="77"/>
      <c r="N570" s="77"/>
      <c r="O570" s="77"/>
      <c r="P570" s="77"/>
      <c r="Q570" s="77"/>
      <c r="R570" s="77"/>
      <c r="S570" s="77"/>
      <c r="T570" s="77"/>
      <c r="U570" s="77"/>
      <c r="V570" s="77"/>
      <c r="W570" s="77"/>
      <c r="X570" s="77"/>
      <c r="Y570" s="77"/>
      <c r="Z570" s="77"/>
    </row>
    <row r="571" spans="1:26" ht="15.75" customHeight="1" x14ac:dyDescent="0.25">
      <c r="A571" s="77"/>
      <c r="B571" s="77"/>
      <c r="C571" s="77"/>
      <c r="D571" s="77"/>
      <c r="E571" s="77"/>
      <c r="F571" s="77"/>
      <c r="G571" s="77"/>
      <c r="H571" s="77"/>
      <c r="I571" s="77"/>
      <c r="J571" s="77"/>
      <c r="K571" s="77"/>
      <c r="L571" s="77"/>
      <c r="M571" s="77"/>
      <c r="N571" s="77"/>
      <c r="O571" s="77"/>
      <c r="P571" s="77"/>
      <c r="Q571" s="77"/>
      <c r="R571" s="77"/>
      <c r="S571" s="77"/>
      <c r="T571" s="77"/>
      <c r="U571" s="77"/>
      <c r="V571" s="77"/>
      <c r="W571" s="77"/>
      <c r="X571" s="77"/>
      <c r="Y571" s="77"/>
      <c r="Z571" s="77"/>
    </row>
    <row r="572" spans="1:26" ht="15.75" customHeight="1" x14ac:dyDescent="0.25">
      <c r="A572" s="77"/>
      <c r="B572" s="77"/>
      <c r="C572" s="77"/>
      <c r="D572" s="77"/>
      <c r="E572" s="77"/>
      <c r="F572" s="77"/>
      <c r="G572" s="77"/>
      <c r="H572" s="77"/>
      <c r="I572" s="77"/>
      <c r="J572" s="77"/>
      <c r="K572" s="77"/>
      <c r="L572" s="77"/>
      <c r="M572" s="77"/>
      <c r="N572" s="77"/>
      <c r="O572" s="77"/>
      <c r="P572" s="77"/>
      <c r="Q572" s="77"/>
      <c r="R572" s="77"/>
      <c r="S572" s="77"/>
      <c r="T572" s="77"/>
      <c r="U572" s="77"/>
      <c r="V572" s="77"/>
      <c r="W572" s="77"/>
      <c r="X572" s="77"/>
      <c r="Y572" s="77"/>
      <c r="Z572" s="77"/>
    </row>
    <row r="573" spans="1:26" ht="15.75" customHeight="1" x14ac:dyDescent="0.25">
      <c r="A573" s="77"/>
      <c r="B573" s="77"/>
      <c r="C573" s="77"/>
      <c r="D573" s="77"/>
      <c r="E573" s="77"/>
      <c r="F573" s="77"/>
      <c r="G573" s="77"/>
      <c r="H573" s="77"/>
      <c r="I573" s="77"/>
      <c r="J573" s="77"/>
      <c r="K573" s="77"/>
      <c r="L573" s="77"/>
      <c r="M573" s="77"/>
      <c r="N573" s="77"/>
      <c r="O573" s="77"/>
      <c r="P573" s="77"/>
      <c r="Q573" s="77"/>
      <c r="R573" s="77"/>
      <c r="S573" s="77"/>
      <c r="T573" s="77"/>
      <c r="U573" s="77"/>
      <c r="V573" s="77"/>
      <c r="W573" s="77"/>
      <c r="X573" s="77"/>
      <c r="Y573" s="77"/>
      <c r="Z573" s="77"/>
    </row>
    <row r="574" spans="1:26" ht="15.75" customHeight="1" x14ac:dyDescent="0.25">
      <c r="A574" s="77"/>
      <c r="B574" s="77"/>
      <c r="C574" s="77"/>
      <c r="D574" s="77"/>
      <c r="E574" s="77"/>
      <c r="F574" s="77"/>
      <c r="G574" s="77"/>
      <c r="H574" s="77"/>
      <c r="I574" s="77"/>
      <c r="J574" s="77"/>
      <c r="K574" s="77"/>
      <c r="L574" s="77"/>
      <c r="M574" s="77"/>
      <c r="N574" s="77"/>
      <c r="O574" s="77"/>
      <c r="P574" s="77"/>
      <c r="Q574" s="77"/>
      <c r="R574" s="77"/>
      <c r="S574" s="77"/>
      <c r="T574" s="77"/>
      <c r="U574" s="77"/>
      <c r="V574" s="77"/>
      <c r="W574" s="77"/>
      <c r="X574" s="77"/>
      <c r="Y574" s="77"/>
      <c r="Z574" s="77"/>
    </row>
    <row r="575" spans="1:26" ht="15.75" customHeight="1" x14ac:dyDescent="0.25">
      <c r="A575" s="77"/>
      <c r="B575" s="77"/>
      <c r="C575" s="77"/>
      <c r="D575" s="77"/>
      <c r="E575" s="77"/>
      <c r="F575" s="77"/>
      <c r="G575" s="77"/>
      <c r="H575" s="77"/>
      <c r="I575" s="77"/>
      <c r="J575" s="77"/>
      <c r="K575" s="77"/>
      <c r="L575" s="77"/>
      <c r="M575" s="77"/>
      <c r="N575" s="77"/>
      <c r="O575" s="77"/>
      <c r="P575" s="77"/>
      <c r="Q575" s="77"/>
      <c r="R575" s="77"/>
      <c r="S575" s="77"/>
      <c r="T575" s="77"/>
      <c r="U575" s="77"/>
      <c r="V575" s="77"/>
      <c r="W575" s="77"/>
      <c r="X575" s="77"/>
      <c r="Y575" s="77"/>
      <c r="Z575" s="77"/>
    </row>
    <row r="576" spans="1:26" ht="15.75" customHeight="1" x14ac:dyDescent="0.25">
      <c r="A576" s="77"/>
      <c r="B576" s="77"/>
      <c r="C576" s="77"/>
      <c r="D576" s="77"/>
      <c r="E576" s="77"/>
      <c r="F576" s="77"/>
      <c r="G576" s="77"/>
      <c r="H576" s="77"/>
      <c r="I576" s="77"/>
      <c r="J576" s="77"/>
      <c r="K576" s="77"/>
      <c r="L576" s="77"/>
      <c r="M576" s="77"/>
      <c r="N576" s="77"/>
      <c r="O576" s="77"/>
      <c r="P576" s="77"/>
      <c r="Q576" s="77"/>
      <c r="R576" s="77"/>
      <c r="S576" s="77"/>
      <c r="T576" s="77"/>
      <c r="U576" s="77"/>
      <c r="V576" s="77"/>
      <c r="W576" s="77"/>
      <c r="X576" s="77"/>
      <c r="Y576" s="77"/>
      <c r="Z576" s="77"/>
    </row>
    <row r="577" spans="1:26" ht="15.75" customHeight="1" x14ac:dyDescent="0.25">
      <c r="A577" s="77"/>
      <c r="B577" s="77"/>
      <c r="C577" s="77"/>
      <c r="D577" s="77"/>
      <c r="E577" s="77"/>
      <c r="F577" s="77"/>
      <c r="G577" s="77"/>
      <c r="H577" s="77"/>
      <c r="I577" s="77"/>
      <c r="J577" s="77"/>
      <c r="K577" s="77"/>
      <c r="L577" s="77"/>
      <c r="M577" s="77"/>
      <c r="N577" s="77"/>
      <c r="O577" s="77"/>
      <c r="P577" s="77"/>
      <c r="Q577" s="77"/>
      <c r="R577" s="77"/>
      <c r="S577" s="77"/>
      <c r="T577" s="77"/>
      <c r="U577" s="77"/>
      <c r="V577" s="77"/>
      <c r="W577" s="77"/>
      <c r="X577" s="77"/>
      <c r="Y577" s="77"/>
      <c r="Z577" s="77"/>
    </row>
    <row r="578" spans="1:26" ht="15.75" customHeight="1" x14ac:dyDescent="0.25">
      <c r="A578" s="77"/>
      <c r="B578" s="77"/>
      <c r="C578" s="77"/>
      <c r="D578" s="77"/>
      <c r="E578" s="77"/>
      <c r="F578" s="77"/>
      <c r="G578" s="77"/>
      <c r="H578" s="77"/>
      <c r="I578" s="77"/>
      <c r="J578" s="77"/>
      <c r="K578" s="77"/>
      <c r="L578" s="77"/>
      <c r="M578" s="77"/>
      <c r="N578" s="77"/>
      <c r="O578" s="77"/>
      <c r="P578" s="77"/>
      <c r="Q578" s="77"/>
      <c r="R578" s="77"/>
      <c r="S578" s="77"/>
      <c r="T578" s="77"/>
      <c r="U578" s="77"/>
      <c r="V578" s="77"/>
      <c r="W578" s="77"/>
      <c r="X578" s="77"/>
      <c r="Y578" s="77"/>
      <c r="Z578" s="77"/>
    </row>
    <row r="579" spans="1:26" ht="15.75" customHeight="1" x14ac:dyDescent="0.25">
      <c r="A579" s="77"/>
      <c r="B579" s="77"/>
      <c r="C579" s="77"/>
      <c r="D579" s="77"/>
      <c r="E579" s="77"/>
      <c r="F579" s="77"/>
      <c r="G579" s="77"/>
      <c r="H579" s="77"/>
      <c r="I579" s="77"/>
      <c r="J579" s="77"/>
      <c r="K579" s="77"/>
      <c r="L579" s="77"/>
      <c r="M579" s="77"/>
      <c r="N579" s="77"/>
      <c r="O579" s="77"/>
      <c r="P579" s="77"/>
      <c r="Q579" s="77"/>
      <c r="R579" s="77"/>
      <c r="S579" s="77"/>
      <c r="T579" s="77"/>
      <c r="U579" s="77"/>
      <c r="V579" s="77"/>
      <c r="W579" s="77"/>
      <c r="X579" s="77"/>
      <c r="Y579" s="77"/>
      <c r="Z579" s="77"/>
    </row>
    <row r="580" spans="1:26" ht="15.75" customHeight="1" x14ac:dyDescent="0.25">
      <c r="A580" s="77"/>
      <c r="B580" s="77"/>
      <c r="C580" s="77"/>
      <c r="D580" s="77"/>
      <c r="E580" s="77"/>
      <c r="F580" s="77"/>
      <c r="G580" s="77"/>
      <c r="H580" s="77"/>
      <c r="I580" s="77"/>
      <c r="J580" s="77"/>
      <c r="K580" s="77"/>
      <c r="L580" s="77"/>
      <c r="M580" s="77"/>
      <c r="N580" s="77"/>
      <c r="O580" s="77"/>
      <c r="P580" s="77"/>
      <c r="Q580" s="77"/>
      <c r="R580" s="77"/>
      <c r="S580" s="77"/>
      <c r="T580" s="77"/>
      <c r="U580" s="77"/>
      <c r="V580" s="77"/>
      <c r="W580" s="77"/>
      <c r="X580" s="77"/>
      <c r="Y580" s="77"/>
      <c r="Z580" s="77"/>
    </row>
    <row r="581" spans="1:26" ht="15.75" customHeight="1" x14ac:dyDescent="0.25">
      <c r="A581" s="77"/>
      <c r="B581" s="77"/>
      <c r="C581" s="77"/>
      <c r="D581" s="77"/>
      <c r="E581" s="77"/>
      <c r="F581" s="77"/>
      <c r="G581" s="77"/>
      <c r="H581" s="77"/>
      <c r="I581" s="77"/>
      <c r="J581" s="77"/>
      <c r="K581" s="77"/>
      <c r="L581" s="77"/>
      <c r="M581" s="77"/>
      <c r="N581" s="77"/>
      <c r="O581" s="77"/>
      <c r="P581" s="77"/>
      <c r="Q581" s="77"/>
      <c r="R581" s="77"/>
      <c r="S581" s="77"/>
      <c r="T581" s="77"/>
      <c r="U581" s="77"/>
      <c r="V581" s="77"/>
      <c r="W581" s="77"/>
      <c r="X581" s="77"/>
      <c r="Y581" s="77"/>
      <c r="Z581" s="77"/>
    </row>
    <row r="582" spans="1:26" ht="15.75" customHeight="1" x14ac:dyDescent="0.25">
      <c r="A582" s="77"/>
      <c r="B582" s="77"/>
      <c r="C582" s="77"/>
      <c r="D582" s="77"/>
      <c r="E582" s="77"/>
      <c r="F582" s="77"/>
      <c r="G582" s="77"/>
      <c r="H582" s="77"/>
      <c r="I582" s="77"/>
      <c r="J582" s="77"/>
      <c r="K582" s="77"/>
      <c r="L582" s="77"/>
      <c r="M582" s="77"/>
      <c r="N582" s="77"/>
      <c r="O582" s="77"/>
      <c r="P582" s="77"/>
      <c r="Q582" s="77"/>
      <c r="R582" s="77"/>
      <c r="S582" s="77"/>
      <c r="T582" s="77"/>
      <c r="U582" s="77"/>
      <c r="V582" s="77"/>
      <c r="W582" s="77"/>
      <c r="X582" s="77"/>
      <c r="Y582" s="77"/>
      <c r="Z582" s="77"/>
    </row>
    <row r="583" spans="1:26" ht="15.75" customHeight="1" x14ac:dyDescent="0.25">
      <c r="A583" s="77"/>
      <c r="B583" s="77"/>
      <c r="C583" s="77"/>
      <c r="D583" s="77"/>
      <c r="E583" s="77"/>
      <c r="F583" s="77"/>
      <c r="G583" s="77"/>
      <c r="H583" s="77"/>
      <c r="I583" s="77"/>
      <c r="J583" s="77"/>
      <c r="K583" s="77"/>
      <c r="L583" s="77"/>
      <c r="M583" s="77"/>
      <c r="N583" s="77"/>
      <c r="O583" s="77"/>
      <c r="P583" s="77"/>
      <c r="Q583" s="77"/>
      <c r="R583" s="77"/>
      <c r="S583" s="77"/>
      <c r="T583" s="77"/>
      <c r="U583" s="77"/>
      <c r="V583" s="77"/>
      <c r="W583" s="77"/>
      <c r="X583" s="77"/>
      <c r="Y583" s="77"/>
      <c r="Z583" s="77"/>
    </row>
    <row r="584" spans="1:26" ht="15.75" customHeight="1" x14ac:dyDescent="0.25">
      <c r="A584" s="77"/>
      <c r="B584" s="77"/>
      <c r="C584" s="77"/>
      <c r="D584" s="77"/>
      <c r="E584" s="77"/>
      <c r="F584" s="77"/>
      <c r="G584" s="77"/>
      <c r="H584" s="77"/>
      <c r="I584" s="77"/>
      <c r="J584" s="77"/>
      <c r="K584" s="77"/>
      <c r="L584" s="77"/>
      <c r="M584" s="77"/>
      <c r="N584" s="77"/>
      <c r="O584" s="77"/>
      <c r="P584" s="77"/>
      <c r="Q584" s="77"/>
      <c r="R584" s="77"/>
      <c r="S584" s="77"/>
      <c r="T584" s="77"/>
      <c r="U584" s="77"/>
      <c r="V584" s="77"/>
      <c r="W584" s="77"/>
      <c r="X584" s="77"/>
      <c r="Y584" s="77"/>
      <c r="Z584" s="77"/>
    </row>
    <row r="585" spans="1:26" ht="15.75" customHeight="1" x14ac:dyDescent="0.25">
      <c r="A585" s="77"/>
      <c r="B585" s="77"/>
      <c r="C585" s="77"/>
      <c r="D585" s="77"/>
      <c r="E585" s="77"/>
      <c r="F585" s="77"/>
      <c r="G585" s="77"/>
      <c r="H585" s="77"/>
      <c r="I585" s="77"/>
      <c r="J585" s="77"/>
      <c r="K585" s="77"/>
      <c r="L585" s="77"/>
      <c r="M585" s="77"/>
      <c r="N585" s="77"/>
      <c r="O585" s="77"/>
      <c r="P585" s="77"/>
      <c r="Q585" s="77"/>
      <c r="R585" s="77"/>
      <c r="S585" s="77"/>
      <c r="T585" s="77"/>
      <c r="U585" s="77"/>
      <c r="V585" s="77"/>
      <c r="W585" s="77"/>
      <c r="X585" s="77"/>
      <c r="Y585" s="77"/>
      <c r="Z585" s="77"/>
    </row>
    <row r="586" spans="1:26" ht="15.75" customHeight="1" x14ac:dyDescent="0.25">
      <c r="A586" s="77"/>
      <c r="B586" s="77"/>
      <c r="C586" s="77"/>
      <c r="D586" s="77"/>
      <c r="E586" s="77"/>
      <c r="F586" s="77"/>
      <c r="G586" s="77"/>
      <c r="H586" s="77"/>
      <c r="I586" s="77"/>
      <c r="J586" s="77"/>
      <c r="K586" s="77"/>
      <c r="L586" s="77"/>
      <c r="M586" s="77"/>
      <c r="N586" s="77"/>
      <c r="O586" s="77"/>
      <c r="P586" s="77"/>
      <c r="Q586" s="77"/>
      <c r="R586" s="77"/>
      <c r="S586" s="77"/>
      <c r="T586" s="77"/>
      <c r="U586" s="77"/>
      <c r="V586" s="77"/>
      <c r="W586" s="77"/>
      <c r="X586" s="77"/>
      <c r="Y586" s="77"/>
      <c r="Z586" s="77"/>
    </row>
    <row r="587" spans="1:26" ht="15.75" customHeight="1" x14ac:dyDescent="0.25">
      <c r="A587" s="77"/>
      <c r="B587" s="77"/>
      <c r="C587" s="77"/>
      <c r="D587" s="77"/>
      <c r="E587" s="77"/>
      <c r="F587" s="77"/>
      <c r="G587" s="77"/>
      <c r="H587" s="77"/>
      <c r="I587" s="77"/>
      <c r="J587" s="77"/>
      <c r="K587" s="77"/>
      <c r="L587" s="77"/>
      <c r="M587" s="77"/>
      <c r="N587" s="77"/>
      <c r="O587" s="77"/>
      <c r="P587" s="77"/>
      <c r="Q587" s="77"/>
      <c r="R587" s="77"/>
      <c r="S587" s="77"/>
      <c r="T587" s="77"/>
      <c r="U587" s="77"/>
      <c r="V587" s="77"/>
      <c r="W587" s="77"/>
      <c r="X587" s="77"/>
      <c r="Y587" s="77"/>
      <c r="Z587" s="77"/>
    </row>
    <row r="588" spans="1:26" ht="15.75" customHeight="1" x14ac:dyDescent="0.25">
      <c r="A588" s="77"/>
      <c r="B588" s="77"/>
      <c r="C588" s="77"/>
      <c r="D588" s="77"/>
      <c r="E588" s="77"/>
      <c r="F588" s="77"/>
      <c r="G588" s="77"/>
      <c r="H588" s="77"/>
      <c r="I588" s="77"/>
      <c r="J588" s="77"/>
      <c r="K588" s="77"/>
      <c r="L588" s="77"/>
      <c r="M588" s="77"/>
      <c r="N588" s="77"/>
      <c r="O588" s="77"/>
      <c r="P588" s="77"/>
      <c r="Q588" s="77"/>
      <c r="R588" s="77"/>
      <c r="S588" s="77"/>
      <c r="T588" s="77"/>
      <c r="U588" s="77"/>
      <c r="V588" s="77"/>
      <c r="W588" s="77"/>
      <c r="X588" s="77"/>
      <c r="Y588" s="77"/>
      <c r="Z588" s="77"/>
    </row>
    <row r="589" spans="1:26" ht="15.75" customHeight="1" x14ac:dyDescent="0.25">
      <c r="A589" s="77"/>
      <c r="B589" s="77"/>
      <c r="C589" s="77"/>
      <c r="D589" s="77"/>
      <c r="E589" s="77"/>
      <c r="F589" s="77"/>
      <c r="G589" s="77"/>
      <c r="H589" s="77"/>
      <c r="I589" s="77"/>
      <c r="J589" s="77"/>
      <c r="K589" s="77"/>
      <c r="L589" s="77"/>
      <c r="M589" s="77"/>
      <c r="N589" s="77"/>
      <c r="O589" s="77"/>
      <c r="P589" s="77"/>
      <c r="Q589" s="77"/>
      <c r="R589" s="77"/>
      <c r="S589" s="77"/>
      <c r="T589" s="77"/>
      <c r="U589" s="77"/>
      <c r="V589" s="77"/>
      <c r="W589" s="77"/>
      <c r="X589" s="77"/>
      <c r="Y589" s="77"/>
      <c r="Z589" s="77"/>
    </row>
    <row r="590" spans="1:26" ht="15.75" customHeight="1" x14ac:dyDescent="0.25">
      <c r="A590" s="77"/>
      <c r="B590" s="77"/>
      <c r="C590" s="77"/>
      <c r="D590" s="77"/>
      <c r="E590" s="77"/>
      <c r="F590" s="77"/>
      <c r="G590" s="77"/>
      <c r="H590" s="77"/>
      <c r="I590" s="77"/>
      <c r="J590" s="77"/>
      <c r="K590" s="77"/>
      <c r="L590" s="77"/>
      <c r="M590" s="77"/>
      <c r="N590" s="77"/>
      <c r="O590" s="77"/>
      <c r="P590" s="77"/>
      <c r="Q590" s="77"/>
      <c r="R590" s="77"/>
      <c r="S590" s="77"/>
      <c r="T590" s="77"/>
      <c r="U590" s="77"/>
      <c r="V590" s="77"/>
      <c r="W590" s="77"/>
      <c r="X590" s="77"/>
      <c r="Y590" s="77"/>
      <c r="Z590" s="77"/>
    </row>
    <row r="591" spans="1:26" ht="15.75" customHeight="1" x14ac:dyDescent="0.25">
      <c r="A591" s="77"/>
      <c r="B591" s="77"/>
      <c r="C591" s="77"/>
      <c r="D591" s="77"/>
      <c r="E591" s="77"/>
      <c r="F591" s="77"/>
      <c r="G591" s="77"/>
      <c r="H591" s="77"/>
      <c r="I591" s="77"/>
      <c r="J591" s="77"/>
      <c r="K591" s="77"/>
      <c r="L591" s="77"/>
      <c r="M591" s="77"/>
      <c r="N591" s="77"/>
      <c r="O591" s="77"/>
      <c r="P591" s="77"/>
      <c r="Q591" s="77"/>
      <c r="R591" s="77"/>
      <c r="S591" s="77"/>
      <c r="T591" s="77"/>
      <c r="U591" s="77"/>
      <c r="V591" s="77"/>
      <c r="W591" s="77"/>
      <c r="X591" s="77"/>
      <c r="Y591" s="77"/>
      <c r="Z591" s="77"/>
    </row>
    <row r="592" spans="1:26" ht="15.75" customHeight="1" x14ac:dyDescent="0.25">
      <c r="A592" s="77"/>
      <c r="B592" s="77"/>
      <c r="C592" s="77"/>
      <c r="D592" s="77"/>
      <c r="E592" s="77"/>
      <c r="F592" s="77"/>
      <c r="G592" s="77"/>
      <c r="H592" s="77"/>
      <c r="I592" s="77"/>
      <c r="J592" s="77"/>
      <c r="K592" s="77"/>
      <c r="L592" s="77"/>
      <c r="M592" s="77"/>
      <c r="N592" s="77"/>
      <c r="O592" s="77"/>
      <c r="P592" s="77"/>
      <c r="Q592" s="77"/>
      <c r="R592" s="77"/>
      <c r="S592" s="77"/>
      <c r="T592" s="77"/>
      <c r="U592" s="77"/>
      <c r="V592" s="77"/>
      <c r="W592" s="77"/>
      <c r="X592" s="77"/>
      <c r="Y592" s="77"/>
      <c r="Z592" s="77"/>
    </row>
    <row r="593" spans="1:26" ht="15.75" customHeight="1" x14ac:dyDescent="0.25">
      <c r="A593" s="77"/>
      <c r="B593" s="77"/>
      <c r="C593" s="77"/>
      <c r="D593" s="77"/>
      <c r="E593" s="77"/>
      <c r="F593" s="77"/>
      <c r="G593" s="77"/>
      <c r="H593" s="77"/>
      <c r="I593" s="77"/>
      <c r="J593" s="77"/>
      <c r="K593" s="77"/>
      <c r="L593" s="77"/>
      <c r="M593" s="77"/>
      <c r="N593" s="77"/>
      <c r="O593" s="77"/>
      <c r="P593" s="77"/>
      <c r="Q593" s="77"/>
      <c r="R593" s="77"/>
      <c r="S593" s="77"/>
      <c r="T593" s="77"/>
      <c r="U593" s="77"/>
      <c r="V593" s="77"/>
      <c r="W593" s="77"/>
      <c r="X593" s="77"/>
      <c r="Y593" s="77"/>
      <c r="Z593" s="77"/>
    </row>
    <row r="594" spans="1:26" ht="15.75" customHeight="1" x14ac:dyDescent="0.25">
      <c r="A594" s="77"/>
      <c r="B594" s="77"/>
      <c r="C594" s="77"/>
      <c r="D594" s="77"/>
      <c r="E594" s="77"/>
      <c r="F594" s="77"/>
      <c r="G594" s="77"/>
      <c r="H594" s="77"/>
      <c r="I594" s="77"/>
      <c r="J594" s="77"/>
      <c r="K594" s="77"/>
      <c r="L594" s="77"/>
      <c r="M594" s="77"/>
      <c r="N594" s="77"/>
      <c r="O594" s="77"/>
      <c r="P594" s="77"/>
      <c r="Q594" s="77"/>
      <c r="R594" s="77"/>
      <c r="S594" s="77"/>
      <c r="T594" s="77"/>
      <c r="U594" s="77"/>
      <c r="V594" s="77"/>
      <c r="W594" s="77"/>
      <c r="X594" s="77"/>
      <c r="Y594" s="77"/>
      <c r="Z594" s="77"/>
    </row>
    <row r="595" spans="1:26" ht="15.75" customHeight="1" x14ac:dyDescent="0.25">
      <c r="A595" s="77"/>
      <c r="B595" s="77"/>
      <c r="C595" s="77"/>
      <c r="D595" s="77"/>
      <c r="E595" s="77"/>
      <c r="F595" s="77"/>
      <c r="G595" s="77"/>
      <c r="H595" s="77"/>
      <c r="I595" s="77"/>
      <c r="J595" s="77"/>
      <c r="K595" s="77"/>
      <c r="L595" s="77"/>
      <c r="M595" s="77"/>
      <c r="N595" s="77"/>
      <c r="O595" s="77"/>
      <c r="P595" s="77"/>
      <c r="Q595" s="77"/>
      <c r="R595" s="77"/>
      <c r="S595" s="77"/>
      <c r="T595" s="77"/>
      <c r="U595" s="77"/>
      <c r="V595" s="77"/>
      <c r="W595" s="77"/>
      <c r="X595" s="77"/>
      <c r="Y595" s="77"/>
      <c r="Z595" s="77"/>
    </row>
    <row r="596" spans="1:26" ht="15.75" customHeight="1" x14ac:dyDescent="0.25">
      <c r="A596" s="77"/>
      <c r="B596" s="77"/>
      <c r="C596" s="77"/>
      <c r="D596" s="77"/>
      <c r="E596" s="77"/>
      <c r="F596" s="77"/>
      <c r="G596" s="77"/>
      <c r="H596" s="77"/>
      <c r="I596" s="77"/>
      <c r="J596" s="77"/>
      <c r="K596" s="77"/>
      <c r="L596" s="77"/>
      <c r="M596" s="77"/>
      <c r="N596" s="77"/>
      <c r="O596" s="77"/>
      <c r="P596" s="77"/>
      <c r="Q596" s="77"/>
      <c r="R596" s="77"/>
      <c r="S596" s="77"/>
      <c r="T596" s="77"/>
      <c r="U596" s="77"/>
      <c r="V596" s="77"/>
      <c r="W596" s="77"/>
      <c r="X596" s="77"/>
      <c r="Y596" s="77"/>
      <c r="Z596" s="77"/>
    </row>
    <row r="597" spans="1:26" ht="15.75" customHeight="1" x14ac:dyDescent="0.25">
      <c r="A597" s="77"/>
      <c r="B597" s="77"/>
      <c r="C597" s="77"/>
      <c r="D597" s="77"/>
      <c r="E597" s="77"/>
      <c r="F597" s="77"/>
      <c r="G597" s="77"/>
      <c r="H597" s="77"/>
      <c r="I597" s="77"/>
      <c r="J597" s="77"/>
      <c r="K597" s="77"/>
      <c r="L597" s="77"/>
      <c r="M597" s="77"/>
      <c r="N597" s="77"/>
      <c r="O597" s="77"/>
      <c r="P597" s="77"/>
      <c r="Q597" s="77"/>
      <c r="R597" s="77"/>
      <c r="S597" s="77"/>
      <c r="T597" s="77"/>
      <c r="U597" s="77"/>
      <c r="V597" s="77"/>
      <c r="W597" s="77"/>
      <c r="X597" s="77"/>
      <c r="Y597" s="77"/>
      <c r="Z597" s="77"/>
    </row>
    <row r="598" spans="1:26" ht="15.75" customHeight="1" x14ac:dyDescent="0.25">
      <c r="A598" s="77"/>
      <c r="B598" s="77"/>
      <c r="C598" s="77"/>
      <c r="D598" s="77"/>
      <c r="E598" s="77"/>
      <c r="F598" s="77"/>
      <c r="G598" s="77"/>
      <c r="H598" s="77"/>
      <c r="I598" s="77"/>
      <c r="J598" s="77"/>
      <c r="K598" s="77"/>
      <c r="L598" s="77"/>
      <c r="M598" s="77"/>
      <c r="N598" s="77"/>
      <c r="O598" s="77"/>
      <c r="P598" s="77"/>
      <c r="Q598" s="77"/>
      <c r="R598" s="77"/>
      <c r="S598" s="77"/>
      <c r="T598" s="77"/>
      <c r="U598" s="77"/>
      <c r="V598" s="77"/>
      <c r="W598" s="77"/>
      <c r="X598" s="77"/>
      <c r="Y598" s="77"/>
      <c r="Z598" s="77"/>
    </row>
    <row r="599" spans="1:26" ht="15.75" customHeight="1" x14ac:dyDescent="0.25">
      <c r="A599" s="77"/>
      <c r="B599" s="77"/>
      <c r="C599" s="77"/>
      <c r="D599" s="77"/>
      <c r="E599" s="77"/>
      <c r="F599" s="77"/>
      <c r="G599" s="77"/>
      <c r="H599" s="77"/>
      <c r="I599" s="77"/>
      <c r="J599" s="77"/>
      <c r="K599" s="77"/>
      <c r="L599" s="77"/>
      <c r="M599" s="77"/>
      <c r="N599" s="77"/>
      <c r="O599" s="77"/>
      <c r="P599" s="77"/>
      <c r="Q599" s="77"/>
      <c r="R599" s="77"/>
      <c r="S599" s="77"/>
      <c r="T599" s="77"/>
      <c r="U599" s="77"/>
      <c r="V599" s="77"/>
      <c r="W599" s="77"/>
      <c r="X599" s="77"/>
      <c r="Y599" s="77"/>
      <c r="Z599" s="77"/>
    </row>
    <row r="600" spans="1:26" ht="15.75" customHeight="1" x14ac:dyDescent="0.25">
      <c r="A600" s="77"/>
      <c r="B600" s="77"/>
      <c r="C600" s="77"/>
      <c r="D600" s="77"/>
      <c r="E600" s="77"/>
      <c r="F600" s="77"/>
      <c r="G600" s="77"/>
      <c r="H600" s="77"/>
      <c r="I600" s="77"/>
      <c r="J600" s="77"/>
      <c r="K600" s="77"/>
      <c r="L600" s="77"/>
      <c r="M600" s="77"/>
      <c r="N600" s="77"/>
      <c r="O600" s="77"/>
      <c r="P600" s="77"/>
      <c r="Q600" s="77"/>
      <c r="R600" s="77"/>
      <c r="S600" s="77"/>
      <c r="T600" s="77"/>
      <c r="U600" s="77"/>
      <c r="V600" s="77"/>
      <c r="W600" s="77"/>
      <c r="X600" s="77"/>
      <c r="Y600" s="77"/>
      <c r="Z600" s="77"/>
    </row>
    <row r="601" spans="1:26" ht="15.75" customHeight="1" x14ac:dyDescent="0.25">
      <c r="A601" s="77"/>
      <c r="B601" s="77"/>
      <c r="C601" s="77"/>
      <c r="D601" s="77"/>
      <c r="E601" s="77"/>
      <c r="F601" s="77"/>
      <c r="G601" s="77"/>
      <c r="H601" s="77"/>
      <c r="I601" s="77"/>
      <c r="J601" s="77"/>
      <c r="K601" s="77"/>
      <c r="L601" s="77"/>
      <c r="M601" s="77"/>
      <c r="N601" s="77"/>
      <c r="O601" s="77"/>
      <c r="P601" s="77"/>
      <c r="Q601" s="77"/>
      <c r="R601" s="77"/>
      <c r="S601" s="77"/>
      <c r="T601" s="77"/>
      <c r="U601" s="77"/>
      <c r="V601" s="77"/>
      <c r="W601" s="77"/>
      <c r="X601" s="77"/>
      <c r="Y601" s="77"/>
      <c r="Z601" s="77"/>
    </row>
    <row r="602" spans="1:26" ht="15.75" customHeight="1" x14ac:dyDescent="0.25">
      <c r="A602" s="77"/>
      <c r="B602" s="77"/>
      <c r="C602" s="77"/>
      <c r="D602" s="77"/>
      <c r="E602" s="77"/>
      <c r="F602" s="77"/>
      <c r="G602" s="77"/>
      <c r="H602" s="77"/>
      <c r="I602" s="77"/>
      <c r="J602" s="77"/>
      <c r="K602" s="77"/>
      <c r="L602" s="77"/>
      <c r="M602" s="77"/>
      <c r="N602" s="77"/>
      <c r="O602" s="77"/>
      <c r="P602" s="77"/>
      <c r="Q602" s="77"/>
      <c r="R602" s="77"/>
      <c r="S602" s="77"/>
      <c r="T602" s="77"/>
      <c r="U602" s="77"/>
      <c r="V602" s="77"/>
      <c r="W602" s="77"/>
      <c r="X602" s="77"/>
      <c r="Y602" s="77"/>
      <c r="Z602" s="77"/>
    </row>
    <row r="603" spans="1:26" ht="15.75" customHeight="1" x14ac:dyDescent="0.25">
      <c r="A603" s="77"/>
      <c r="B603" s="77"/>
      <c r="C603" s="77"/>
      <c r="D603" s="77"/>
      <c r="E603" s="77"/>
      <c r="F603" s="77"/>
      <c r="G603" s="77"/>
      <c r="H603" s="77"/>
      <c r="I603" s="77"/>
      <c r="J603" s="77"/>
      <c r="K603" s="77"/>
      <c r="L603" s="77"/>
      <c r="M603" s="77"/>
      <c r="N603" s="77"/>
      <c r="O603" s="77"/>
      <c r="P603" s="77"/>
      <c r="Q603" s="77"/>
      <c r="R603" s="77"/>
      <c r="S603" s="77"/>
      <c r="T603" s="77"/>
      <c r="U603" s="77"/>
      <c r="V603" s="77"/>
      <c r="W603" s="77"/>
      <c r="X603" s="77"/>
      <c r="Y603" s="77"/>
      <c r="Z603" s="77"/>
    </row>
    <row r="604" spans="1:26" ht="15.75" customHeight="1" x14ac:dyDescent="0.25">
      <c r="A604" s="77"/>
      <c r="B604" s="77"/>
      <c r="C604" s="77"/>
      <c r="D604" s="77"/>
      <c r="E604" s="77"/>
      <c r="F604" s="77"/>
      <c r="G604" s="77"/>
      <c r="H604" s="77"/>
      <c r="I604" s="77"/>
      <c r="J604" s="77"/>
      <c r="K604" s="77"/>
      <c r="L604" s="77"/>
      <c r="M604" s="77"/>
      <c r="N604" s="77"/>
      <c r="O604" s="77"/>
      <c r="P604" s="77"/>
      <c r="Q604" s="77"/>
      <c r="R604" s="77"/>
      <c r="S604" s="77"/>
      <c r="T604" s="77"/>
      <c r="U604" s="77"/>
      <c r="V604" s="77"/>
      <c r="W604" s="77"/>
      <c r="X604" s="77"/>
      <c r="Y604" s="77"/>
      <c r="Z604" s="77"/>
    </row>
    <row r="605" spans="1:26" ht="15.75" customHeight="1" x14ac:dyDescent="0.25">
      <c r="A605" s="77"/>
      <c r="B605" s="77"/>
      <c r="C605" s="77"/>
      <c r="D605" s="77"/>
      <c r="E605" s="77"/>
      <c r="F605" s="77"/>
      <c r="G605" s="77"/>
      <c r="H605" s="77"/>
      <c r="I605" s="77"/>
      <c r="J605" s="77"/>
      <c r="K605" s="77"/>
      <c r="L605" s="77"/>
      <c r="M605" s="77"/>
      <c r="N605" s="77"/>
      <c r="O605" s="77"/>
      <c r="P605" s="77"/>
      <c r="Q605" s="77"/>
      <c r="R605" s="77"/>
      <c r="S605" s="77"/>
      <c r="T605" s="77"/>
      <c r="U605" s="77"/>
      <c r="V605" s="77"/>
      <c r="W605" s="77"/>
      <c r="X605" s="77"/>
      <c r="Y605" s="77"/>
      <c r="Z605" s="77"/>
    </row>
    <row r="606" spans="1:26" ht="15.75" customHeight="1" x14ac:dyDescent="0.25">
      <c r="A606" s="77"/>
      <c r="B606" s="77"/>
      <c r="C606" s="77"/>
      <c r="D606" s="77"/>
      <c r="E606" s="77"/>
      <c r="F606" s="77"/>
      <c r="G606" s="77"/>
      <c r="H606" s="77"/>
      <c r="I606" s="77"/>
      <c r="J606" s="77"/>
      <c r="K606" s="77"/>
      <c r="L606" s="77"/>
      <c r="M606" s="77"/>
      <c r="N606" s="77"/>
      <c r="O606" s="77"/>
      <c r="P606" s="77"/>
      <c r="Q606" s="77"/>
      <c r="R606" s="77"/>
      <c r="S606" s="77"/>
      <c r="T606" s="77"/>
      <c r="U606" s="77"/>
      <c r="V606" s="77"/>
      <c r="W606" s="77"/>
      <c r="X606" s="77"/>
      <c r="Y606" s="77"/>
      <c r="Z606" s="77"/>
    </row>
    <row r="607" spans="1:26" ht="15.75" customHeight="1" x14ac:dyDescent="0.25">
      <c r="A607" s="77"/>
      <c r="B607" s="77"/>
      <c r="C607" s="77"/>
      <c r="D607" s="77"/>
      <c r="E607" s="77"/>
      <c r="F607" s="77"/>
      <c r="G607" s="77"/>
      <c r="H607" s="77"/>
      <c r="I607" s="77"/>
      <c r="J607" s="77"/>
      <c r="K607" s="77"/>
      <c r="L607" s="77"/>
      <c r="M607" s="77"/>
      <c r="N607" s="77"/>
      <c r="O607" s="77"/>
      <c r="P607" s="77"/>
      <c r="Q607" s="77"/>
      <c r="R607" s="77"/>
      <c r="S607" s="77"/>
      <c r="T607" s="77"/>
      <c r="U607" s="77"/>
      <c r="V607" s="77"/>
      <c r="W607" s="77"/>
      <c r="X607" s="77"/>
      <c r="Y607" s="77"/>
      <c r="Z607" s="77"/>
    </row>
    <row r="608" spans="1:26" ht="15.75" customHeight="1" x14ac:dyDescent="0.25">
      <c r="A608" s="77"/>
      <c r="B608" s="77"/>
      <c r="C608" s="77"/>
      <c r="D608" s="77"/>
      <c r="E608" s="77"/>
      <c r="F608" s="77"/>
      <c r="G608" s="77"/>
      <c r="H608" s="77"/>
      <c r="I608" s="77"/>
      <c r="J608" s="77"/>
      <c r="K608" s="77"/>
      <c r="L608" s="77"/>
      <c r="M608" s="77"/>
      <c r="N608" s="77"/>
      <c r="O608" s="77"/>
      <c r="P608" s="77"/>
      <c r="Q608" s="77"/>
      <c r="R608" s="77"/>
      <c r="S608" s="77"/>
      <c r="T608" s="77"/>
      <c r="U608" s="77"/>
      <c r="V608" s="77"/>
      <c r="W608" s="77"/>
      <c r="X608" s="77"/>
      <c r="Y608" s="77"/>
      <c r="Z608" s="77"/>
    </row>
    <row r="609" spans="1:26" ht="15.75" customHeight="1" x14ac:dyDescent="0.25">
      <c r="A609" s="77"/>
      <c r="B609" s="77"/>
      <c r="C609" s="77"/>
      <c r="D609" s="77"/>
      <c r="E609" s="77"/>
      <c r="F609" s="77"/>
      <c r="G609" s="77"/>
      <c r="H609" s="77"/>
      <c r="I609" s="77"/>
      <c r="J609" s="77"/>
      <c r="K609" s="77"/>
      <c r="L609" s="77"/>
      <c r="M609" s="77"/>
      <c r="N609" s="77"/>
      <c r="O609" s="77"/>
      <c r="P609" s="77"/>
      <c r="Q609" s="77"/>
      <c r="R609" s="77"/>
      <c r="S609" s="77"/>
      <c r="T609" s="77"/>
      <c r="U609" s="77"/>
      <c r="V609" s="77"/>
      <c r="W609" s="77"/>
      <c r="X609" s="77"/>
      <c r="Y609" s="77"/>
      <c r="Z609" s="77"/>
    </row>
    <row r="610" spans="1:26" ht="15.75" customHeight="1" x14ac:dyDescent="0.25">
      <c r="A610" s="77"/>
      <c r="B610" s="77"/>
      <c r="C610" s="77"/>
      <c r="D610" s="77"/>
      <c r="E610" s="77"/>
      <c r="F610" s="77"/>
      <c r="G610" s="77"/>
      <c r="H610" s="77"/>
      <c r="I610" s="77"/>
      <c r="J610" s="77"/>
      <c r="K610" s="77"/>
      <c r="L610" s="77"/>
      <c r="M610" s="77"/>
      <c r="N610" s="77"/>
      <c r="O610" s="77"/>
      <c r="P610" s="77"/>
      <c r="Q610" s="77"/>
      <c r="R610" s="77"/>
      <c r="S610" s="77"/>
      <c r="T610" s="77"/>
      <c r="U610" s="77"/>
      <c r="V610" s="77"/>
      <c r="W610" s="77"/>
      <c r="X610" s="77"/>
      <c r="Y610" s="77"/>
      <c r="Z610" s="77"/>
    </row>
    <row r="611" spans="1:26" ht="15.75" customHeight="1" x14ac:dyDescent="0.25">
      <c r="A611" s="77"/>
      <c r="B611" s="77"/>
      <c r="C611" s="77"/>
      <c r="D611" s="77"/>
      <c r="E611" s="77"/>
      <c r="F611" s="77"/>
      <c r="G611" s="77"/>
      <c r="H611" s="77"/>
      <c r="I611" s="77"/>
      <c r="J611" s="77"/>
      <c r="K611" s="77"/>
      <c r="L611" s="77"/>
      <c r="M611" s="77"/>
      <c r="N611" s="77"/>
      <c r="O611" s="77"/>
      <c r="P611" s="77"/>
      <c r="Q611" s="77"/>
      <c r="R611" s="77"/>
      <c r="S611" s="77"/>
      <c r="T611" s="77"/>
      <c r="U611" s="77"/>
      <c r="V611" s="77"/>
      <c r="W611" s="77"/>
      <c r="X611" s="77"/>
      <c r="Y611" s="77"/>
      <c r="Z611" s="77"/>
    </row>
    <row r="612" spans="1:26" ht="15.75" customHeight="1" x14ac:dyDescent="0.25">
      <c r="A612" s="77"/>
      <c r="B612" s="77"/>
      <c r="C612" s="77"/>
      <c r="D612" s="77"/>
      <c r="E612" s="77"/>
      <c r="F612" s="77"/>
      <c r="G612" s="77"/>
      <c r="H612" s="77"/>
      <c r="I612" s="77"/>
      <c r="J612" s="77"/>
      <c r="K612" s="77"/>
      <c r="L612" s="77"/>
      <c r="M612" s="77"/>
      <c r="N612" s="77"/>
      <c r="O612" s="77"/>
      <c r="P612" s="77"/>
      <c r="Q612" s="77"/>
      <c r="R612" s="77"/>
      <c r="S612" s="77"/>
      <c r="T612" s="77"/>
      <c r="U612" s="77"/>
      <c r="V612" s="77"/>
      <c r="W612" s="77"/>
      <c r="X612" s="77"/>
      <c r="Y612" s="77"/>
      <c r="Z612" s="77"/>
    </row>
    <row r="613" spans="1:26" ht="15.75" customHeight="1" x14ac:dyDescent="0.25">
      <c r="A613" s="77"/>
      <c r="B613" s="77"/>
      <c r="C613" s="77"/>
      <c r="D613" s="77"/>
      <c r="E613" s="77"/>
      <c r="F613" s="77"/>
      <c r="G613" s="77"/>
      <c r="H613" s="77"/>
      <c r="I613" s="77"/>
      <c r="J613" s="77"/>
      <c r="K613" s="77"/>
      <c r="L613" s="77"/>
      <c r="M613" s="77"/>
      <c r="N613" s="77"/>
      <c r="O613" s="77"/>
      <c r="P613" s="77"/>
      <c r="Q613" s="77"/>
      <c r="R613" s="77"/>
      <c r="S613" s="77"/>
      <c r="T613" s="77"/>
      <c r="U613" s="77"/>
      <c r="V613" s="77"/>
      <c r="W613" s="77"/>
      <c r="X613" s="77"/>
      <c r="Y613" s="77"/>
      <c r="Z613" s="77"/>
    </row>
    <row r="614" spans="1:26" ht="15.75" customHeight="1" x14ac:dyDescent="0.25">
      <c r="A614" s="77"/>
      <c r="B614" s="77"/>
      <c r="C614" s="77"/>
      <c r="D614" s="77"/>
      <c r="E614" s="77"/>
      <c r="F614" s="77"/>
      <c r="G614" s="77"/>
      <c r="H614" s="77"/>
      <c r="I614" s="77"/>
      <c r="J614" s="77"/>
      <c r="K614" s="77"/>
      <c r="L614" s="77"/>
      <c r="M614" s="77"/>
      <c r="N614" s="77"/>
      <c r="O614" s="77"/>
      <c r="P614" s="77"/>
      <c r="Q614" s="77"/>
      <c r="R614" s="77"/>
      <c r="S614" s="77"/>
      <c r="T614" s="77"/>
      <c r="U614" s="77"/>
      <c r="V614" s="77"/>
      <c r="W614" s="77"/>
      <c r="X614" s="77"/>
      <c r="Y614" s="77"/>
      <c r="Z614" s="77"/>
    </row>
    <row r="615" spans="1:26" ht="15.75" customHeight="1" x14ac:dyDescent="0.25">
      <c r="A615" s="77"/>
      <c r="B615" s="77"/>
      <c r="C615" s="77"/>
      <c r="D615" s="77"/>
      <c r="E615" s="77"/>
      <c r="F615" s="77"/>
      <c r="G615" s="77"/>
      <c r="H615" s="77"/>
      <c r="I615" s="77"/>
      <c r="J615" s="77"/>
      <c r="K615" s="77"/>
      <c r="L615" s="77"/>
      <c r="M615" s="77"/>
      <c r="N615" s="77"/>
      <c r="O615" s="77"/>
      <c r="P615" s="77"/>
      <c r="Q615" s="77"/>
      <c r="R615" s="77"/>
      <c r="S615" s="77"/>
      <c r="T615" s="77"/>
      <c r="U615" s="77"/>
      <c r="V615" s="77"/>
      <c r="W615" s="77"/>
      <c r="X615" s="77"/>
      <c r="Y615" s="77"/>
      <c r="Z615" s="77"/>
    </row>
    <row r="616" spans="1:26" ht="15.75" customHeight="1" x14ac:dyDescent="0.25">
      <c r="A616" s="77"/>
      <c r="B616" s="77"/>
      <c r="C616" s="77"/>
      <c r="D616" s="77"/>
      <c r="E616" s="77"/>
      <c r="F616" s="77"/>
      <c r="G616" s="77"/>
      <c r="H616" s="77"/>
      <c r="I616" s="77"/>
      <c r="J616" s="77"/>
      <c r="K616" s="77"/>
      <c r="L616" s="77"/>
      <c r="M616" s="77"/>
      <c r="N616" s="77"/>
      <c r="O616" s="77"/>
      <c r="P616" s="77"/>
      <c r="Q616" s="77"/>
      <c r="R616" s="77"/>
      <c r="S616" s="77"/>
      <c r="T616" s="77"/>
      <c r="U616" s="77"/>
      <c r="V616" s="77"/>
      <c r="W616" s="77"/>
      <c r="X616" s="77"/>
      <c r="Y616" s="77"/>
      <c r="Z616" s="77"/>
    </row>
    <row r="617" spans="1:26" ht="15.75" customHeight="1" x14ac:dyDescent="0.25">
      <c r="A617" s="77"/>
      <c r="B617" s="77"/>
      <c r="C617" s="77"/>
      <c r="D617" s="77"/>
      <c r="E617" s="77"/>
      <c r="F617" s="77"/>
      <c r="G617" s="77"/>
      <c r="H617" s="77"/>
      <c r="I617" s="77"/>
      <c r="J617" s="77"/>
      <c r="K617" s="77"/>
      <c r="L617" s="77"/>
      <c r="M617" s="77"/>
      <c r="N617" s="77"/>
      <c r="O617" s="77"/>
      <c r="P617" s="77"/>
      <c r="Q617" s="77"/>
      <c r="R617" s="77"/>
      <c r="S617" s="77"/>
      <c r="T617" s="77"/>
      <c r="U617" s="77"/>
      <c r="V617" s="77"/>
      <c r="W617" s="77"/>
      <c r="X617" s="77"/>
      <c r="Y617" s="77"/>
      <c r="Z617" s="77"/>
    </row>
    <row r="618" spans="1:26" ht="15.75" customHeight="1" x14ac:dyDescent="0.25">
      <c r="A618" s="77"/>
      <c r="B618" s="77"/>
      <c r="C618" s="77"/>
      <c r="D618" s="77"/>
      <c r="E618" s="77"/>
      <c r="F618" s="77"/>
      <c r="G618" s="77"/>
      <c r="H618" s="77"/>
      <c r="I618" s="77"/>
      <c r="J618" s="77"/>
      <c r="K618" s="77"/>
      <c r="L618" s="77"/>
      <c r="M618" s="77"/>
      <c r="N618" s="77"/>
      <c r="O618" s="77"/>
      <c r="P618" s="77"/>
      <c r="Q618" s="77"/>
      <c r="R618" s="77"/>
      <c r="S618" s="77"/>
      <c r="T618" s="77"/>
      <c r="U618" s="77"/>
      <c r="V618" s="77"/>
      <c r="W618" s="77"/>
      <c r="X618" s="77"/>
      <c r="Y618" s="77"/>
      <c r="Z618" s="77"/>
    </row>
    <row r="619" spans="1:26" ht="15.75" customHeight="1" x14ac:dyDescent="0.25">
      <c r="A619" s="77"/>
      <c r="B619" s="77"/>
      <c r="C619" s="77"/>
      <c r="D619" s="77"/>
      <c r="E619" s="77"/>
      <c r="F619" s="77"/>
      <c r="G619" s="77"/>
      <c r="H619" s="77"/>
      <c r="I619" s="77"/>
      <c r="J619" s="77"/>
      <c r="K619" s="77"/>
      <c r="L619" s="77"/>
      <c r="M619" s="77"/>
      <c r="N619" s="77"/>
      <c r="O619" s="77"/>
      <c r="P619" s="77"/>
      <c r="Q619" s="77"/>
      <c r="R619" s="77"/>
      <c r="S619" s="77"/>
      <c r="T619" s="77"/>
      <c r="U619" s="77"/>
      <c r="V619" s="77"/>
      <c r="W619" s="77"/>
      <c r="X619" s="77"/>
      <c r="Y619" s="77"/>
      <c r="Z619" s="77"/>
    </row>
    <row r="620" spans="1:26" ht="15.75" customHeight="1" x14ac:dyDescent="0.25">
      <c r="A620" s="77"/>
      <c r="B620" s="77"/>
      <c r="C620" s="77"/>
      <c r="D620" s="77"/>
      <c r="E620" s="77"/>
      <c r="F620" s="77"/>
      <c r="G620" s="77"/>
      <c r="H620" s="77"/>
      <c r="I620" s="77"/>
      <c r="J620" s="77"/>
      <c r="K620" s="77"/>
      <c r="L620" s="77"/>
      <c r="M620" s="77"/>
      <c r="N620" s="77"/>
      <c r="O620" s="77"/>
      <c r="P620" s="77"/>
      <c r="Q620" s="77"/>
      <c r="R620" s="77"/>
      <c r="S620" s="77"/>
      <c r="T620" s="77"/>
      <c r="U620" s="77"/>
      <c r="V620" s="77"/>
      <c r="W620" s="77"/>
      <c r="X620" s="77"/>
      <c r="Y620" s="77"/>
      <c r="Z620" s="77"/>
    </row>
    <row r="621" spans="1:26" ht="15.75" customHeight="1" x14ac:dyDescent="0.25">
      <c r="A621" s="77"/>
      <c r="B621" s="77"/>
      <c r="C621" s="77"/>
      <c r="D621" s="77"/>
      <c r="E621" s="77"/>
      <c r="F621" s="77"/>
      <c r="G621" s="77"/>
      <c r="H621" s="77"/>
      <c r="I621" s="77"/>
      <c r="J621" s="77"/>
      <c r="K621" s="77"/>
      <c r="L621" s="77"/>
      <c r="M621" s="77"/>
      <c r="N621" s="77"/>
      <c r="O621" s="77"/>
      <c r="P621" s="77"/>
      <c r="Q621" s="77"/>
      <c r="R621" s="77"/>
      <c r="S621" s="77"/>
      <c r="T621" s="77"/>
      <c r="U621" s="77"/>
      <c r="V621" s="77"/>
      <c r="W621" s="77"/>
      <c r="X621" s="77"/>
      <c r="Y621" s="77"/>
      <c r="Z621" s="77"/>
    </row>
    <row r="622" spans="1:26" ht="15.75" customHeight="1" x14ac:dyDescent="0.25">
      <c r="A622" s="77"/>
      <c r="B622" s="77"/>
      <c r="C622" s="77"/>
      <c r="D622" s="77"/>
      <c r="E622" s="77"/>
      <c r="F622" s="77"/>
      <c r="G622" s="77"/>
      <c r="H622" s="77"/>
      <c r="I622" s="77"/>
      <c r="J622" s="77"/>
      <c r="K622" s="77"/>
      <c r="L622" s="77"/>
      <c r="M622" s="77"/>
      <c r="N622" s="77"/>
      <c r="O622" s="77"/>
      <c r="P622" s="77"/>
      <c r="Q622" s="77"/>
      <c r="R622" s="77"/>
      <c r="S622" s="77"/>
      <c r="T622" s="77"/>
      <c r="U622" s="77"/>
      <c r="V622" s="77"/>
      <c r="W622" s="77"/>
      <c r="X622" s="77"/>
      <c r="Y622" s="77"/>
      <c r="Z622" s="77"/>
    </row>
    <row r="623" spans="1:26" ht="15.75" customHeight="1" x14ac:dyDescent="0.25">
      <c r="A623" s="77"/>
      <c r="B623" s="77"/>
      <c r="C623" s="77"/>
      <c r="D623" s="77"/>
      <c r="E623" s="77"/>
      <c r="F623" s="77"/>
      <c r="G623" s="77"/>
      <c r="H623" s="77"/>
      <c r="I623" s="77"/>
      <c r="J623" s="77"/>
      <c r="K623" s="77"/>
      <c r="L623" s="77"/>
      <c r="M623" s="77"/>
      <c r="N623" s="77"/>
      <c r="O623" s="77"/>
      <c r="P623" s="77"/>
      <c r="Q623" s="77"/>
      <c r="R623" s="77"/>
      <c r="S623" s="77"/>
      <c r="T623" s="77"/>
      <c r="U623" s="77"/>
      <c r="V623" s="77"/>
      <c r="W623" s="77"/>
      <c r="X623" s="77"/>
      <c r="Y623" s="77"/>
      <c r="Z623" s="77"/>
    </row>
    <row r="624" spans="1:26" ht="15.75" customHeight="1" x14ac:dyDescent="0.25">
      <c r="A624" s="77"/>
      <c r="B624" s="77"/>
      <c r="C624" s="77"/>
      <c r="D624" s="77"/>
      <c r="E624" s="77"/>
      <c r="F624" s="77"/>
      <c r="G624" s="77"/>
      <c r="H624" s="77"/>
      <c r="I624" s="77"/>
      <c r="J624" s="77"/>
      <c r="K624" s="77"/>
      <c r="L624" s="77"/>
      <c r="M624" s="77"/>
      <c r="N624" s="77"/>
      <c r="O624" s="77"/>
      <c r="P624" s="77"/>
      <c r="Q624" s="77"/>
      <c r="R624" s="77"/>
      <c r="S624" s="77"/>
      <c r="T624" s="77"/>
      <c r="U624" s="77"/>
      <c r="V624" s="77"/>
      <c r="W624" s="77"/>
      <c r="X624" s="77"/>
      <c r="Y624" s="77"/>
      <c r="Z624" s="77"/>
    </row>
    <row r="625" spans="1:26" ht="15.75" customHeight="1" x14ac:dyDescent="0.25">
      <c r="A625" s="77"/>
      <c r="B625" s="77"/>
      <c r="C625" s="77"/>
      <c r="D625" s="77"/>
      <c r="E625" s="77"/>
      <c r="F625" s="77"/>
      <c r="G625" s="77"/>
      <c r="H625" s="77"/>
      <c r="I625" s="77"/>
      <c r="J625" s="77"/>
      <c r="K625" s="77"/>
      <c r="L625" s="77"/>
      <c r="M625" s="77"/>
      <c r="N625" s="77"/>
      <c r="O625" s="77"/>
      <c r="P625" s="77"/>
      <c r="Q625" s="77"/>
      <c r="R625" s="77"/>
      <c r="S625" s="77"/>
      <c r="T625" s="77"/>
      <c r="U625" s="77"/>
      <c r="V625" s="77"/>
      <c r="W625" s="77"/>
      <c r="X625" s="77"/>
      <c r="Y625" s="77"/>
      <c r="Z625" s="77"/>
    </row>
    <row r="626" spans="1:26" ht="15.75" customHeight="1" x14ac:dyDescent="0.25">
      <c r="A626" s="77"/>
      <c r="B626" s="77"/>
      <c r="C626" s="77"/>
      <c r="D626" s="77"/>
      <c r="E626" s="77"/>
      <c r="F626" s="77"/>
      <c r="G626" s="77"/>
      <c r="H626" s="77"/>
      <c r="I626" s="77"/>
      <c r="J626" s="77"/>
      <c r="K626" s="77"/>
      <c r="L626" s="77"/>
      <c r="M626" s="77"/>
      <c r="N626" s="77"/>
      <c r="O626" s="77"/>
      <c r="P626" s="77"/>
      <c r="Q626" s="77"/>
      <c r="R626" s="77"/>
      <c r="S626" s="77"/>
      <c r="T626" s="77"/>
      <c r="U626" s="77"/>
      <c r="V626" s="77"/>
      <c r="W626" s="77"/>
      <c r="X626" s="77"/>
      <c r="Y626" s="77"/>
      <c r="Z626" s="77"/>
    </row>
    <row r="627" spans="1:26" ht="15.75" customHeight="1" x14ac:dyDescent="0.25">
      <c r="A627" s="77"/>
      <c r="B627" s="77"/>
      <c r="C627" s="77"/>
      <c r="D627" s="77"/>
      <c r="E627" s="77"/>
      <c r="F627" s="77"/>
      <c r="G627" s="77"/>
      <c r="H627" s="77"/>
      <c r="I627" s="77"/>
      <c r="J627" s="77"/>
      <c r="K627" s="77"/>
      <c r="L627" s="77"/>
      <c r="M627" s="77"/>
      <c r="N627" s="77"/>
      <c r="O627" s="77"/>
      <c r="P627" s="77"/>
      <c r="Q627" s="77"/>
      <c r="R627" s="77"/>
      <c r="S627" s="77"/>
      <c r="T627" s="77"/>
      <c r="U627" s="77"/>
      <c r="V627" s="77"/>
      <c r="W627" s="77"/>
      <c r="X627" s="77"/>
      <c r="Y627" s="77"/>
      <c r="Z627" s="77"/>
    </row>
    <row r="628" spans="1:26" ht="15.75" customHeight="1" x14ac:dyDescent="0.25">
      <c r="A628" s="77"/>
      <c r="B628" s="77"/>
      <c r="C628" s="77"/>
      <c r="D628" s="77"/>
      <c r="E628" s="77"/>
      <c r="F628" s="77"/>
      <c r="G628" s="77"/>
      <c r="H628" s="77"/>
      <c r="I628" s="77"/>
      <c r="J628" s="77"/>
      <c r="K628" s="77"/>
      <c r="L628" s="77"/>
      <c r="M628" s="77"/>
      <c r="N628" s="77"/>
      <c r="O628" s="77"/>
      <c r="P628" s="77"/>
      <c r="Q628" s="77"/>
      <c r="R628" s="77"/>
      <c r="S628" s="77"/>
      <c r="T628" s="77"/>
      <c r="U628" s="77"/>
      <c r="V628" s="77"/>
      <c r="W628" s="77"/>
      <c r="X628" s="77"/>
      <c r="Y628" s="77"/>
      <c r="Z628" s="77"/>
    </row>
    <row r="629" spans="1:26" ht="15.75" customHeight="1" x14ac:dyDescent="0.25">
      <c r="A629" s="77"/>
      <c r="B629" s="77"/>
      <c r="C629" s="77"/>
      <c r="D629" s="77"/>
      <c r="E629" s="77"/>
      <c r="F629" s="77"/>
      <c r="G629" s="77"/>
      <c r="H629" s="77"/>
      <c r="I629" s="77"/>
      <c r="J629" s="77"/>
      <c r="K629" s="77"/>
      <c r="L629" s="77"/>
      <c r="M629" s="77"/>
      <c r="N629" s="77"/>
      <c r="O629" s="77"/>
      <c r="P629" s="77"/>
      <c r="Q629" s="77"/>
      <c r="R629" s="77"/>
      <c r="S629" s="77"/>
      <c r="T629" s="77"/>
      <c r="U629" s="77"/>
      <c r="V629" s="77"/>
      <c r="W629" s="77"/>
      <c r="X629" s="77"/>
      <c r="Y629" s="77"/>
      <c r="Z629" s="77"/>
    </row>
    <row r="630" spans="1:26" ht="15.75" customHeight="1" x14ac:dyDescent="0.25">
      <c r="A630" s="77"/>
      <c r="B630" s="77"/>
      <c r="C630" s="77"/>
      <c r="D630" s="77"/>
      <c r="E630" s="77"/>
      <c r="F630" s="77"/>
      <c r="G630" s="77"/>
      <c r="H630" s="77"/>
      <c r="I630" s="77"/>
      <c r="J630" s="77"/>
      <c r="K630" s="77"/>
      <c r="L630" s="77"/>
      <c r="M630" s="77"/>
      <c r="N630" s="77"/>
      <c r="O630" s="77"/>
      <c r="P630" s="77"/>
      <c r="Q630" s="77"/>
      <c r="R630" s="77"/>
      <c r="S630" s="77"/>
      <c r="T630" s="77"/>
      <c r="U630" s="77"/>
      <c r="V630" s="77"/>
      <c r="W630" s="77"/>
      <c r="X630" s="77"/>
      <c r="Y630" s="77"/>
      <c r="Z630" s="77"/>
    </row>
    <row r="631" spans="1:26" ht="15.75" customHeight="1" x14ac:dyDescent="0.25">
      <c r="A631" s="77"/>
      <c r="B631" s="77"/>
      <c r="C631" s="77"/>
      <c r="D631" s="77"/>
      <c r="E631" s="77"/>
      <c r="F631" s="77"/>
      <c r="G631" s="77"/>
      <c r="H631" s="77"/>
      <c r="I631" s="77"/>
      <c r="J631" s="77"/>
      <c r="K631" s="77"/>
      <c r="L631" s="77"/>
      <c r="M631" s="77"/>
      <c r="N631" s="77"/>
      <c r="O631" s="77"/>
      <c r="P631" s="77"/>
      <c r="Q631" s="77"/>
      <c r="R631" s="77"/>
      <c r="S631" s="77"/>
      <c r="T631" s="77"/>
      <c r="U631" s="77"/>
      <c r="V631" s="77"/>
      <c r="W631" s="77"/>
      <c r="X631" s="77"/>
      <c r="Y631" s="77"/>
      <c r="Z631" s="77"/>
    </row>
    <row r="632" spans="1:26" ht="15.75" customHeight="1" x14ac:dyDescent="0.25">
      <c r="A632" s="77"/>
      <c r="B632" s="77"/>
      <c r="C632" s="77"/>
      <c r="D632" s="77"/>
      <c r="E632" s="77"/>
      <c r="F632" s="77"/>
      <c r="G632" s="77"/>
      <c r="H632" s="77"/>
      <c r="I632" s="77"/>
      <c r="J632" s="77"/>
      <c r="K632" s="77"/>
      <c r="L632" s="77"/>
      <c r="M632" s="77"/>
      <c r="N632" s="77"/>
      <c r="O632" s="77"/>
      <c r="P632" s="77"/>
      <c r="Q632" s="77"/>
      <c r="R632" s="77"/>
      <c r="S632" s="77"/>
      <c r="T632" s="77"/>
      <c r="U632" s="77"/>
      <c r="V632" s="77"/>
      <c r="W632" s="77"/>
      <c r="X632" s="77"/>
      <c r="Y632" s="77"/>
      <c r="Z632" s="77"/>
    </row>
    <row r="633" spans="1:26" ht="15.75" customHeight="1" x14ac:dyDescent="0.25">
      <c r="A633" s="77"/>
      <c r="B633" s="77"/>
      <c r="C633" s="77"/>
      <c r="D633" s="77"/>
      <c r="E633" s="77"/>
      <c r="F633" s="77"/>
      <c r="G633" s="77"/>
      <c r="H633" s="77"/>
      <c r="I633" s="77"/>
      <c r="J633" s="77"/>
      <c r="K633" s="77"/>
      <c r="L633" s="77"/>
      <c r="M633" s="77"/>
      <c r="N633" s="77"/>
      <c r="O633" s="77"/>
      <c r="P633" s="77"/>
      <c r="Q633" s="77"/>
      <c r="R633" s="77"/>
      <c r="S633" s="77"/>
      <c r="T633" s="77"/>
      <c r="U633" s="77"/>
      <c r="V633" s="77"/>
      <c r="W633" s="77"/>
      <c r="X633" s="77"/>
      <c r="Y633" s="77"/>
      <c r="Z633" s="77"/>
    </row>
    <row r="634" spans="1:26" ht="15.75" customHeight="1" x14ac:dyDescent="0.25">
      <c r="A634" s="77"/>
      <c r="B634" s="77"/>
      <c r="C634" s="77"/>
      <c r="D634" s="77"/>
      <c r="E634" s="77"/>
      <c r="F634" s="77"/>
      <c r="G634" s="77"/>
      <c r="H634" s="77"/>
      <c r="I634" s="77"/>
      <c r="J634" s="77"/>
      <c r="K634" s="77"/>
      <c r="L634" s="77"/>
      <c r="M634" s="77"/>
      <c r="N634" s="77"/>
      <c r="O634" s="77"/>
      <c r="P634" s="77"/>
      <c r="Q634" s="77"/>
      <c r="R634" s="77"/>
      <c r="S634" s="77"/>
      <c r="T634" s="77"/>
      <c r="U634" s="77"/>
      <c r="V634" s="77"/>
      <c r="W634" s="77"/>
      <c r="X634" s="77"/>
      <c r="Y634" s="77"/>
      <c r="Z634" s="77"/>
    </row>
    <row r="635" spans="1:26" ht="15.75" customHeight="1" x14ac:dyDescent="0.25">
      <c r="A635" s="77"/>
      <c r="B635" s="77"/>
      <c r="C635" s="77"/>
      <c r="D635" s="77"/>
      <c r="E635" s="77"/>
      <c r="F635" s="77"/>
      <c r="G635" s="77"/>
      <c r="H635" s="77"/>
      <c r="I635" s="77"/>
      <c r="J635" s="77"/>
      <c r="K635" s="77"/>
      <c r="L635" s="77"/>
      <c r="M635" s="77"/>
      <c r="N635" s="77"/>
      <c r="O635" s="77"/>
      <c r="P635" s="77"/>
      <c r="Q635" s="77"/>
      <c r="R635" s="77"/>
      <c r="S635" s="77"/>
      <c r="T635" s="77"/>
      <c r="U635" s="77"/>
      <c r="V635" s="77"/>
      <c r="W635" s="77"/>
      <c r="X635" s="77"/>
      <c r="Y635" s="77"/>
      <c r="Z635" s="77"/>
    </row>
    <row r="636" spans="1:26" ht="15.75" customHeight="1" x14ac:dyDescent="0.25">
      <c r="A636" s="77"/>
      <c r="B636" s="77"/>
      <c r="C636" s="77"/>
      <c r="D636" s="77"/>
      <c r="E636" s="77"/>
      <c r="F636" s="77"/>
      <c r="G636" s="77"/>
      <c r="H636" s="77"/>
      <c r="I636" s="77"/>
      <c r="J636" s="77"/>
      <c r="K636" s="77"/>
      <c r="L636" s="77"/>
      <c r="M636" s="77"/>
      <c r="N636" s="77"/>
      <c r="O636" s="77"/>
      <c r="P636" s="77"/>
      <c r="Q636" s="77"/>
      <c r="R636" s="77"/>
      <c r="S636" s="77"/>
      <c r="T636" s="77"/>
      <c r="U636" s="77"/>
      <c r="V636" s="77"/>
      <c r="W636" s="77"/>
      <c r="X636" s="77"/>
      <c r="Y636" s="77"/>
      <c r="Z636" s="77"/>
    </row>
    <row r="637" spans="1:26" ht="15.75" customHeight="1" x14ac:dyDescent="0.25">
      <c r="A637" s="77"/>
      <c r="B637" s="77"/>
      <c r="C637" s="77"/>
      <c r="D637" s="77"/>
      <c r="E637" s="77"/>
      <c r="F637" s="77"/>
      <c r="G637" s="77"/>
      <c r="H637" s="77"/>
      <c r="I637" s="77"/>
      <c r="J637" s="77"/>
      <c r="K637" s="77"/>
      <c r="L637" s="77"/>
      <c r="M637" s="77"/>
      <c r="N637" s="77"/>
      <c r="O637" s="77"/>
      <c r="P637" s="77"/>
      <c r="Q637" s="77"/>
      <c r="R637" s="77"/>
      <c r="S637" s="77"/>
      <c r="T637" s="77"/>
      <c r="U637" s="77"/>
      <c r="V637" s="77"/>
      <c r="W637" s="77"/>
      <c r="X637" s="77"/>
      <c r="Y637" s="77"/>
      <c r="Z637" s="77"/>
    </row>
    <row r="638" spans="1:26" ht="15.75" customHeight="1" x14ac:dyDescent="0.25">
      <c r="A638" s="77"/>
      <c r="B638" s="77"/>
      <c r="C638" s="77"/>
      <c r="D638" s="77"/>
      <c r="E638" s="77"/>
      <c r="F638" s="77"/>
      <c r="G638" s="77"/>
      <c r="H638" s="77"/>
      <c r="I638" s="77"/>
      <c r="J638" s="77"/>
      <c r="K638" s="77"/>
      <c r="L638" s="77"/>
      <c r="M638" s="77"/>
      <c r="N638" s="77"/>
      <c r="O638" s="77"/>
      <c r="P638" s="77"/>
      <c r="Q638" s="77"/>
      <c r="R638" s="77"/>
      <c r="S638" s="77"/>
      <c r="T638" s="77"/>
      <c r="U638" s="77"/>
      <c r="V638" s="77"/>
      <c r="W638" s="77"/>
      <c r="X638" s="77"/>
      <c r="Y638" s="77"/>
      <c r="Z638" s="77"/>
    </row>
    <row r="639" spans="1:26" ht="15.75" customHeight="1" x14ac:dyDescent="0.25">
      <c r="A639" s="77"/>
      <c r="B639" s="77"/>
      <c r="C639" s="77"/>
      <c r="D639" s="77"/>
      <c r="E639" s="77"/>
      <c r="F639" s="77"/>
      <c r="G639" s="77"/>
      <c r="H639" s="77"/>
      <c r="I639" s="77"/>
      <c r="J639" s="77"/>
      <c r="K639" s="77"/>
      <c r="L639" s="77"/>
      <c r="M639" s="77"/>
      <c r="N639" s="77"/>
      <c r="O639" s="77"/>
      <c r="P639" s="77"/>
      <c r="Q639" s="77"/>
      <c r="R639" s="77"/>
      <c r="S639" s="77"/>
      <c r="T639" s="77"/>
      <c r="U639" s="77"/>
      <c r="V639" s="77"/>
      <c r="W639" s="77"/>
      <c r="X639" s="77"/>
      <c r="Y639" s="77"/>
      <c r="Z639" s="77"/>
    </row>
    <row r="640" spans="1:26" ht="15.75" customHeight="1" x14ac:dyDescent="0.25">
      <c r="A640" s="77"/>
      <c r="B640" s="77"/>
      <c r="C640" s="77"/>
      <c r="D640" s="77"/>
      <c r="E640" s="77"/>
      <c r="F640" s="77"/>
      <c r="G640" s="77"/>
      <c r="H640" s="77"/>
      <c r="I640" s="77"/>
      <c r="J640" s="77"/>
      <c r="K640" s="77"/>
      <c r="L640" s="77"/>
      <c r="M640" s="77"/>
      <c r="N640" s="77"/>
      <c r="O640" s="77"/>
      <c r="P640" s="77"/>
      <c r="Q640" s="77"/>
      <c r="R640" s="77"/>
      <c r="S640" s="77"/>
      <c r="T640" s="77"/>
      <c r="U640" s="77"/>
      <c r="V640" s="77"/>
      <c r="W640" s="77"/>
      <c r="X640" s="77"/>
      <c r="Y640" s="77"/>
      <c r="Z640" s="77"/>
    </row>
    <row r="641" spans="1:26" ht="15.75" customHeight="1" x14ac:dyDescent="0.25">
      <c r="A641" s="77"/>
      <c r="B641" s="77"/>
      <c r="C641" s="77"/>
      <c r="D641" s="77"/>
      <c r="E641" s="77"/>
      <c r="F641" s="77"/>
      <c r="G641" s="77"/>
      <c r="H641" s="77"/>
      <c r="I641" s="77"/>
      <c r="J641" s="77"/>
      <c r="K641" s="77"/>
      <c r="L641" s="77"/>
      <c r="M641" s="77"/>
      <c r="N641" s="77"/>
      <c r="O641" s="77"/>
      <c r="P641" s="77"/>
      <c r="Q641" s="77"/>
      <c r="R641" s="77"/>
      <c r="S641" s="77"/>
      <c r="T641" s="77"/>
      <c r="U641" s="77"/>
      <c r="V641" s="77"/>
      <c r="W641" s="77"/>
      <c r="X641" s="77"/>
      <c r="Y641" s="77"/>
      <c r="Z641" s="77"/>
    </row>
    <row r="642" spans="1:26" ht="15.75" customHeight="1" x14ac:dyDescent="0.25">
      <c r="A642" s="77"/>
      <c r="B642" s="77"/>
      <c r="C642" s="77"/>
      <c r="D642" s="77"/>
      <c r="E642" s="77"/>
      <c r="F642" s="77"/>
      <c r="G642" s="77"/>
      <c r="H642" s="77"/>
      <c r="I642" s="77"/>
      <c r="J642" s="77"/>
      <c r="K642" s="77"/>
      <c r="L642" s="77"/>
      <c r="M642" s="77"/>
      <c r="N642" s="77"/>
      <c r="O642" s="77"/>
      <c r="P642" s="77"/>
      <c r="Q642" s="77"/>
      <c r="R642" s="77"/>
      <c r="S642" s="77"/>
      <c r="T642" s="77"/>
      <c r="U642" s="77"/>
      <c r="V642" s="77"/>
      <c r="W642" s="77"/>
      <c r="X642" s="77"/>
      <c r="Y642" s="77"/>
      <c r="Z642" s="77"/>
    </row>
    <row r="643" spans="1:26" ht="15.75" customHeight="1" x14ac:dyDescent="0.25">
      <c r="A643" s="77"/>
      <c r="B643" s="77"/>
      <c r="C643" s="77"/>
      <c r="D643" s="77"/>
      <c r="E643" s="77"/>
      <c r="F643" s="77"/>
      <c r="G643" s="77"/>
      <c r="H643" s="77"/>
      <c r="I643" s="77"/>
      <c r="J643" s="77"/>
      <c r="K643" s="77"/>
      <c r="L643" s="77"/>
      <c r="M643" s="77"/>
      <c r="N643" s="77"/>
      <c r="O643" s="77"/>
      <c r="P643" s="77"/>
      <c r="Q643" s="77"/>
      <c r="R643" s="77"/>
      <c r="S643" s="77"/>
      <c r="T643" s="77"/>
      <c r="U643" s="77"/>
      <c r="V643" s="77"/>
      <c r="W643" s="77"/>
      <c r="X643" s="77"/>
      <c r="Y643" s="77"/>
      <c r="Z643" s="77"/>
    </row>
    <row r="644" spans="1:26" ht="15.75" customHeight="1" x14ac:dyDescent="0.25">
      <c r="A644" s="77"/>
      <c r="B644" s="77"/>
      <c r="C644" s="77"/>
      <c r="D644" s="77"/>
      <c r="E644" s="77"/>
      <c r="F644" s="77"/>
      <c r="G644" s="77"/>
      <c r="H644" s="77"/>
      <c r="I644" s="77"/>
      <c r="J644" s="77"/>
      <c r="K644" s="77"/>
      <c r="L644" s="77"/>
      <c r="M644" s="77"/>
      <c r="N644" s="77"/>
      <c r="O644" s="77"/>
      <c r="P644" s="77"/>
      <c r="Q644" s="77"/>
      <c r="R644" s="77"/>
      <c r="S644" s="77"/>
      <c r="T644" s="77"/>
      <c r="U644" s="77"/>
      <c r="V644" s="77"/>
      <c r="W644" s="77"/>
      <c r="X644" s="77"/>
      <c r="Y644" s="77"/>
      <c r="Z644" s="77"/>
    </row>
    <row r="645" spans="1:26" ht="15.75" customHeight="1" x14ac:dyDescent="0.25">
      <c r="A645" s="77"/>
      <c r="B645" s="77"/>
      <c r="C645" s="77"/>
      <c r="D645" s="77"/>
      <c r="E645" s="77"/>
      <c r="F645" s="77"/>
      <c r="G645" s="77"/>
      <c r="H645" s="77"/>
      <c r="I645" s="77"/>
      <c r="J645" s="77"/>
      <c r="K645" s="77"/>
      <c r="L645" s="77"/>
      <c r="M645" s="77"/>
      <c r="N645" s="77"/>
      <c r="O645" s="77"/>
      <c r="P645" s="77"/>
      <c r="Q645" s="77"/>
      <c r="R645" s="77"/>
      <c r="S645" s="77"/>
      <c r="T645" s="77"/>
      <c r="U645" s="77"/>
      <c r="V645" s="77"/>
      <c r="W645" s="77"/>
      <c r="X645" s="77"/>
      <c r="Y645" s="77"/>
      <c r="Z645" s="77"/>
    </row>
    <row r="646" spans="1:26" ht="15.75" customHeight="1" x14ac:dyDescent="0.25">
      <c r="A646" s="77"/>
      <c r="B646" s="77"/>
      <c r="C646" s="77"/>
      <c r="D646" s="77"/>
      <c r="E646" s="77"/>
      <c r="F646" s="77"/>
      <c r="G646" s="77"/>
      <c r="H646" s="77"/>
      <c r="I646" s="77"/>
      <c r="J646" s="77"/>
      <c r="K646" s="77"/>
      <c r="L646" s="77"/>
      <c r="M646" s="77"/>
      <c r="N646" s="77"/>
      <c r="O646" s="77"/>
      <c r="P646" s="77"/>
      <c r="Q646" s="77"/>
      <c r="R646" s="77"/>
      <c r="S646" s="77"/>
      <c r="T646" s="77"/>
      <c r="U646" s="77"/>
      <c r="V646" s="77"/>
      <c r="W646" s="77"/>
      <c r="X646" s="77"/>
      <c r="Y646" s="77"/>
      <c r="Z646" s="77"/>
    </row>
    <row r="647" spans="1:26" ht="15.75" customHeight="1" x14ac:dyDescent="0.25">
      <c r="A647" s="77"/>
      <c r="B647" s="77"/>
      <c r="C647" s="77"/>
      <c r="D647" s="77"/>
      <c r="E647" s="77"/>
      <c r="F647" s="77"/>
      <c r="G647" s="77"/>
      <c r="H647" s="77"/>
      <c r="I647" s="77"/>
      <c r="J647" s="77"/>
      <c r="K647" s="77"/>
      <c r="L647" s="77"/>
      <c r="M647" s="77"/>
      <c r="N647" s="77"/>
      <c r="O647" s="77"/>
      <c r="P647" s="77"/>
      <c r="Q647" s="77"/>
      <c r="R647" s="77"/>
      <c r="S647" s="77"/>
      <c r="T647" s="77"/>
      <c r="U647" s="77"/>
      <c r="V647" s="77"/>
      <c r="W647" s="77"/>
      <c r="X647" s="77"/>
      <c r="Y647" s="77"/>
      <c r="Z647" s="77"/>
    </row>
    <row r="648" spans="1:26" ht="15.75" customHeight="1" x14ac:dyDescent="0.25">
      <c r="A648" s="77"/>
      <c r="B648" s="77"/>
      <c r="C648" s="77"/>
      <c r="D648" s="77"/>
      <c r="E648" s="77"/>
      <c r="F648" s="77"/>
      <c r="G648" s="77"/>
      <c r="H648" s="77"/>
      <c r="I648" s="77"/>
      <c r="J648" s="77"/>
      <c r="K648" s="77"/>
      <c r="L648" s="77"/>
      <c r="M648" s="77"/>
      <c r="N648" s="77"/>
      <c r="O648" s="77"/>
      <c r="P648" s="77"/>
      <c r="Q648" s="77"/>
      <c r="R648" s="77"/>
      <c r="S648" s="77"/>
      <c r="T648" s="77"/>
      <c r="U648" s="77"/>
      <c r="V648" s="77"/>
      <c r="W648" s="77"/>
      <c r="X648" s="77"/>
      <c r="Y648" s="77"/>
      <c r="Z648" s="77"/>
    </row>
    <row r="649" spans="1:26" ht="15.75" customHeight="1" x14ac:dyDescent="0.25">
      <c r="A649" s="77"/>
      <c r="B649" s="77"/>
      <c r="C649" s="77"/>
      <c r="D649" s="77"/>
      <c r="E649" s="77"/>
      <c r="F649" s="77"/>
      <c r="G649" s="77"/>
      <c r="H649" s="77"/>
      <c r="I649" s="77"/>
      <c r="J649" s="77"/>
      <c r="K649" s="77"/>
      <c r="L649" s="77"/>
      <c r="M649" s="77"/>
      <c r="N649" s="77"/>
      <c r="O649" s="77"/>
      <c r="P649" s="77"/>
      <c r="Q649" s="77"/>
      <c r="R649" s="77"/>
      <c r="S649" s="77"/>
      <c r="T649" s="77"/>
      <c r="U649" s="77"/>
      <c r="V649" s="77"/>
      <c r="W649" s="77"/>
      <c r="X649" s="77"/>
      <c r="Y649" s="77"/>
      <c r="Z649" s="77"/>
    </row>
    <row r="650" spans="1:26" ht="15.75" customHeight="1" x14ac:dyDescent="0.25">
      <c r="A650" s="77"/>
      <c r="B650" s="77"/>
      <c r="C650" s="77"/>
      <c r="D650" s="77"/>
      <c r="E650" s="77"/>
      <c r="F650" s="77"/>
      <c r="G650" s="77"/>
      <c r="H650" s="77"/>
      <c r="I650" s="77"/>
      <c r="J650" s="77"/>
      <c r="K650" s="77"/>
      <c r="L650" s="77"/>
      <c r="M650" s="77"/>
      <c r="N650" s="77"/>
      <c r="O650" s="77"/>
      <c r="P650" s="77"/>
      <c r="Q650" s="77"/>
      <c r="R650" s="77"/>
      <c r="S650" s="77"/>
      <c r="T650" s="77"/>
      <c r="U650" s="77"/>
      <c r="V650" s="77"/>
      <c r="W650" s="77"/>
      <c r="X650" s="77"/>
      <c r="Y650" s="77"/>
      <c r="Z650" s="77"/>
    </row>
    <row r="651" spans="1:26" ht="15.75" customHeight="1" x14ac:dyDescent="0.25">
      <c r="A651" s="77"/>
      <c r="B651" s="77"/>
      <c r="C651" s="77"/>
      <c r="D651" s="77"/>
      <c r="E651" s="77"/>
      <c r="F651" s="77"/>
      <c r="G651" s="77"/>
      <c r="H651" s="77"/>
      <c r="I651" s="77"/>
      <c r="J651" s="77"/>
      <c r="K651" s="77"/>
      <c r="L651" s="77"/>
      <c r="M651" s="77"/>
      <c r="N651" s="77"/>
      <c r="O651" s="77"/>
      <c r="P651" s="77"/>
      <c r="Q651" s="77"/>
      <c r="R651" s="77"/>
      <c r="S651" s="77"/>
      <c r="T651" s="77"/>
      <c r="U651" s="77"/>
      <c r="V651" s="77"/>
      <c r="W651" s="77"/>
      <c r="X651" s="77"/>
      <c r="Y651" s="77"/>
      <c r="Z651" s="77"/>
    </row>
    <row r="652" spans="1:26" ht="15.75" customHeight="1" x14ac:dyDescent="0.25">
      <c r="A652" s="77"/>
      <c r="B652" s="77"/>
      <c r="C652" s="77"/>
      <c r="D652" s="77"/>
      <c r="E652" s="77"/>
      <c r="F652" s="77"/>
      <c r="G652" s="77"/>
      <c r="H652" s="77"/>
      <c r="I652" s="77"/>
      <c r="J652" s="77"/>
      <c r="K652" s="77"/>
      <c r="L652" s="77"/>
      <c r="M652" s="77"/>
      <c r="N652" s="77"/>
      <c r="O652" s="77"/>
      <c r="P652" s="77"/>
      <c r="Q652" s="77"/>
      <c r="R652" s="77"/>
      <c r="S652" s="77"/>
      <c r="T652" s="77"/>
      <c r="U652" s="77"/>
      <c r="V652" s="77"/>
      <c r="W652" s="77"/>
      <c r="X652" s="77"/>
      <c r="Y652" s="77"/>
      <c r="Z652" s="77"/>
    </row>
    <row r="653" spans="1:26" ht="15.75" customHeight="1" x14ac:dyDescent="0.25">
      <c r="A653" s="77"/>
      <c r="B653" s="77"/>
      <c r="C653" s="77"/>
      <c r="D653" s="77"/>
      <c r="E653" s="77"/>
      <c r="F653" s="77"/>
      <c r="G653" s="77"/>
      <c r="H653" s="77"/>
      <c r="I653" s="77"/>
      <c r="J653" s="77"/>
      <c r="K653" s="77"/>
      <c r="L653" s="77"/>
      <c r="M653" s="77"/>
      <c r="N653" s="77"/>
      <c r="O653" s="77"/>
      <c r="P653" s="77"/>
      <c r="Q653" s="77"/>
      <c r="R653" s="77"/>
      <c r="S653" s="77"/>
      <c r="T653" s="77"/>
      <c r="U653" s="77"/>
      <c r="V653" s="77"/>
      <c r="W653" s="77"/>
      <c r="X653" s="77"/>
      <c r="Y653" s="77"/>
      <c r="Z653" s="77"/>
    </row>
    <row r="654" spans="1:26" ht="15.75" customHeight="1" x14ac:dyDescent="0.25">
      <c r="A654" s="77"/>
      <c r="B654" s="77"/>
      <c r="C654" s="77"/>
      <c r="D654" s="77"/>
      <c r="E654" s="77"/>
      <c r="F654" s="77"/>
      <c r="G654" s="77"/>
      <c r="H654" s="77"/>
      <c r="I654" s="77"/>
      <c r="J654" s="77"/>
      <c r="K654" s="77"/>
      <c r="L654" s="77"/>
      <c r="M654" s="77"/>
      <c r="N654" s="77"/>
      <c r="O654" s="77"/>
      <c r="P654" s="77"/>
      <c r="Q654" s="77"/>
      <c r="R654" s="77"/>
      <c r="S654" s="77"/>
      <c r="T654" s="77"/>
      <c r="U654" s="77"/>
      <c r="V654" s="77"/>
      <c r="W654" s="77"/>
      <c r="X654" s="77"/>
      <c r="Y654" s="77"/>
      <c r="Z654" s="77"/>
    </row>
    <row r="655" spans="1:26" ht="15.75" customHeight="1" x14ac:dyDescent="0.25">
      <c r="A655" s="77"/>
      <c r="B655" s="77"/>
      <c r="C655" s="77"/>
      <c r="D655" s="77"/>
      <c r="E655" s="77"/>
      <c r="F655" s="77"/>
      <c r="G655" s="77"/>
      <c r="H655" s="77"/>
      <c r="I655" s="77"/>
      <c r="J655" s="77"/>
      <c r="K655" s="77"/>
      <c r="L655" s="77"/>
      <c r="M655" s="77"/>
      <c r="N655" s="77"/>
      <c r="O655" s="77"/>
      <c r="P655" s="77"/>
      <c r="Q655" s="77"/>
      <c r="R655" s="77"/>
      <c r="S655" s="77"/>
      <c r="T655" s="77"/>
      <c r="U655" s="77"/>
      <c r="V655" s="77"/>
      <c r="W655" s="77"/>
      <c r="X655" s="77"/>
      <c r="Y655" s="77"/>
      <c r="Z655" s="77"/>
    </row>
    <row r="656" spans="1:26" ht="15.75" customHeight="1" x14ac:dyDescent="0.25">
      <c r="A656" s="77"/>
      <c r="B656" s="77"/>
      <c r="C656" s="77"/>
      <c r="D656" s="77"/>
      <c r="E656" s="77"/>
      <c r="F656" s="77"/>
      <c r="G656" s="77"/>
      <c r="H656" s="77"/>
      <c r="I656" s="77"/>
      <c r="J656" s="77"/>
      <c r="K656" s="77"/>
      <c r="L656" s="77"/>
      <c r="M656" s="77"/>
      <c r="N656" s="77"/>
      <c r="O656" s="77"/>
      <c r="P656" s="77"/>
      <c r="Q656" s="77"/>
      <c r="R656" s="77"/>
      <c r="S656" s="77"/>
      <c r="T656" s="77"/>
      <c r="U656" s="77"/>
      <c r="V656" s="77"/>
      <c r="W656" s="77"/>
      <c r="X656" s="77"/>
      <c r="Y656" s="77"/>
      <c r="Z656" s="77"/>
    </row>
    <row r="657" spans="1:26" ht="15.75" customHeight="1" x14ac:dyDescent="0.25">
      <c r="A657" s="77"/>
      <c r="B657" s="77"/>
      <c r="C657" s="77"/>
      <c r="D657" s="77"/>
      <c r="E657" s="77"/>
      <c r="F657" s="77"/>
      <c r="G657" s="77"/>
      <c r="H657" s="77"/>
      <c r="I657" s="77"/>
      <c r="J657" s="77"/>
      <c r="K657" s="77"/>
      <c r="L657" s="77"/>
      <c r="M657" s="77"/>
      <c r="N657" s="77"/>
      <c r="O657" s="77"/>
      <c r="P657" s="77"/>
      <c r="Q657" s="77"/>
      <c r="R657" s="77"/>
      <c r="S657" s="77"/>
      <c r="T657" s="77"/>
      <c r="U657" s="77"/>
      <c r="V657" s="77"/>
      <c r="W657" s="77"/>
      <c r="X657" s="77"/>
      <c r="Y657" s="77"/>
      <c r="Z657" s="77"/>
    </row>
    <row r="658" spans="1:26" ht="15.75" customHeight="1" x14ac:dyDescent="0.25">
      <c r="A658" s="77"/>
      <c r="B658" s="77"/>
      <c r="C658" s="77"/>
      <c r="D658" s="77"/>
      <c r="E658" s="77"/>
      <c r="F658" s="77"/>
      <c r="G658" s="77"/>
      <c r="H658" s="77"/>
      <c r="I658" s="77"/>
      <c r="J658" s="77"/>
      <c r="K658" s="77"/>
      <c r="L658" s="77"/>
      <c r="M658" s="77"/>
      <c r="N658" s="77"/>
      <c r="O658" s="77"/>
      <c r="P658" s="77"/>
      <c r="Q658" s="77"/>
      <c r="R658" s="77"/>
      <c r="S658" s="77"/>
      <c r="T658" s="77"/>
      <c r="U658" s="77"/>
      <c r="V658" s="77"/>
      <c r="W658" s="77"/>
      <c r="X658" s="77"/>
      <c r="Y658" s="77"/>
      <c r="Z658" s="77"/>
    </row>
    <row r="659" spans="1:26" ht="15.75" customHeight="1" x14ac:dyDescent="0.25">
      <c r="A659" s="77"/>
      <c r="B659" s="77"/>
      <c r="C659" s="77"/>
      <c r="D659" s="77"/>
      <c r="E659" s="77"/>
      <c r="F659" s="77"/>
      <c r="G659" s="77"/>
      <c r="H659" s="77"/>
      <c r="I659" s="77"/>
      <c r="J659" s="77"/>
      <c r="K659" s="77"/>
      <c r="L659" s="77"/>
      <c r="M659" s="77"/>
      <c r="N659" s="77"/>
      <c r="O659" s="77"/>
      <c r="P659" s="77"/>
      <c r="Q659" s="77"/>
      <c r="R659" s="77"/>
      <c r="S659" s="77"/>
      <c r="T659" s="77"/>
      <c r="U659" s="77"/>
      <c r="V659" s="77"/>
      <c r="W659" s="77"/>
      <c r="X659" s="77"/>
      <c r="Y659" s="77"/>
      <c r="Z659" s="77"/>
    </row>
    <row r="660" spans="1:26" ht="15.75" customHeight="1" x14ac:dyDescent="0.25">
      <c r="A660" s="77"/>
      <c r="B660" s="77"/>
      <c r="C660" s="77"/>
      <c r="D660" s="77"/>
      <c r="E660" s="77"/>
      <c r="F660" s="77"/>
      <c r="G660" s="77"/>
      <c r="H660" s="77"/>
      <c r="I660" s="77"/>
      <c r="J660" s="77"/>
      <c r="K660" s="77"/>
      <c r="L660" s="77"/>
      <c r="M660" s="77"/>
      <c r="N660" s="77"/>
      <c r="O660" s="77"/>
      <c r="P660" s="77"/>
      <c r="Q660" s="77"/>
      <c r="R660" s="77"/>
      <c r="S660" s="77"/>
      <c r="T660" s="77"/>
      <c r="U660" s="77"/>
      <c r="V660" s="77"/>
      <c r="W660" s="77"/>
      <c r="X660" s="77"/>
      <c r="Y660" s="77"/>
      <c r="Z660" s="77"/>
    </row>
    <row r="661" spans="1:26" ht="15.75" customHeight="1" x14ac:dyDescent="0.25">
      <c r="A661" s="77"/>
      <c r="B661" s="77"/>
      <c r="C661" s="77"/>
      <c r="D661" s="77"/>
      <c r="E661" s="77"/>
      <c r="F661" s="77"/>
      <c r="G661" s="77"/>
      <c r="H661" s="77"/>
      <c r="I661" s="77"/>
      <c r="J661" s="77"/>
      <c r="K661" s="77"/>
      <c r="L661" s="77"/>
      <c r="M661" s="77"/>
      <c r="N661" s="77"/>
      <c r="O661" s="77"/>
      <c r="P661" s="77"/>
      <c r="Q661" s="77"/>
      <c r="R661" s="77"/>
      <c r="S661" s="77"/>
      <c r="T661" s="77"/>
      <c r="U661" s="77"/>
      <c r="V661" s="77"/>
      <c r="W661" s="77"/>
      <c r="X661" s="77"/>
      <c r="Y661" s="77"/>
      <c r="Z661" s="77"/>
    </row>
    <row r="662" spans="1:26" ht="15.75" customHeight="1" x14ac:dyDescent="0.25">
      <c r="A662" s="77"/>
      <c r="B662" s="77"/>
      <c r="C662" s="77"/>
      <c r="D662" s="77"/>
      <c r="E662" s="77"/>
      <c r="F662" s="77"/>
      <c r="G662" s="77"/>
      <c r="H662" s="77"/>
      <c r="I662" s="77"/>
      <c r="J662" s="77"/>
      <c r="K662" s="77"/>
      <c r="L662" s="77"/>
      <c r="M662" s="77"/>
      <c r="N662" s="77"/>
      <c r="O662" s="77"/>
      <c r="P662" s="77"/>
      <c r="Q662" s="77"/>
      <c r="R662" s="77"/>
      <c r="S662" s="77"/>
      <c r="T662" s="77"/>
      <c r="U662" s="77"/>
      <c r="V662" s="77"/>
      <c r="W662" s="77"/>
      <c r="X662" s="77"/>
      <c r="Y662" s="77"/>
      <c r="Z662" s="77"/>
    </row>
    <row r="663" spans="1:26" ht="15.75" customHeight="1" x14ac:dyDescent="0.25">
      <c r="A663" s="77"/>
      <c r="B663" s="77"/>
      <c r="C663" s="77"/>
      <c r="D663" s="77"/>
      <c r="E663" s="77"/>
      <c r="F663" s="77"/>
      <c r="G663" s="77"/>
      <c r="H663" s="77"/>
      <c r="I663" s="77"/>
      <c r="J663" s="77"/>
      <c r="K663" s="77"/>
      <c r="L663" s="77"/>
      <c r="M663" s="77"/>
      <c r="N663" s="77"/>
      <c r="O663" s="77"/>
      <c r="P663" s="77"/>
      <c r="Q663" s="77"/>
      <c r="R663" s="77"/>
      <c r="S663" s="77"/>
      <c r="T663" s="77"/>
      <c r="U663" s="77"/>
      <c r="V663" s="77"/>
      <c r="W663" s="77"/>
      <c r="X663" s="77"/>
      <c r="Y663" s="77"/>
      <c r="Z663" s="77"/>
    </row>
    <row r="664" spans="1:26" ht="15.75" customHeight="1" x14ac:dyDescent="0.25">
      <c r="A664" s="77"/>
      <c r="B664" s="77"/>
      <c r="C664" s="77"/>
      <c r="D664" s="77"/>
      <c r="E664" s="77"/>
      <c r="F664" s="77"/>
      <c r="G664" s="77"/>
      <c r="H664" s="77"/>
      <c r="I664" s="77"/>
      <c r="J664" s="77"/>
      <c r="K664" s="77"/>
      <c r="L664" s="77"/>
      <c r="M664" s="77"/>
      <c r="N664" s="77"/>
      <c r="O664" s="77"/>
      <c r="P664" s="77"/>
      <c r="Q664" s="77"/>
      <c r="R664" s="77"/>
      <c r="S664" s="77"/>
      <c r="T664" s="77"/>
      <c r="U664" s="77"/>
      <c r="V664" s="77"/>
      <c r="W664" s="77"/>
      <c r="X664" s="77"/>
      <c r="Y664" s="77"/>
      <c r="Z664" s="77"/>
    </row>
    <row r="665" spans="1:26" ht="15.75" customHeight="1" x14ac:dyDescent="0.25">
      <c r="A665" s="77"/>
      <c r="B665" s="77"/>
      <c r="C665" s="77"/>
      <c r="D665" s="77"/>
      <c r="E665" s="77"/>
      <c r="F665" s="77"/>
      <c r="G665" s="77"/>
      <c r="H665" s="77"/>
      <c r="I665" s="77"/>
      <c r="J665" s="77"/>
      <c r="K665" s="77"/>
      <c r="L665" s="77"/>
      <c r="M665" s="77"/>
      <c r="N665" s="77"/>
      <c r="O665" s="77"/>
      <c r="P665" s="77"/>
      <c r="Q665" s="77"/>
      <c r="R665" s="77"/>
      <c r="S665" s="77"/>
      <c r="T665" s="77"/>
      <c r="U665" s="77"/>
      <c r="V665" s="77"/>
      <c r="W665" s="77"/>
      <c r="X665" s="77"/>
      <c r="Y665" s="77"/>
      <c r="Z665" s="77"/>
    </row>
    <row r="666" spans="1:26" ht="15.75" customHeight="1" x14ac:dyDescent="0.25">
      <c r="A666" s="77"/>
      <c r="B666" s="77"/>
      <c r="C666" s="77"/>
      <c r="D666" s="77"/>
      <c r="E666" s="77"/>
      <c r="F666" s="77"/>
      <c r="G666" s="77"/>
      <c r="H666" s="77"/>
      <c r="I666" s="77"/>
      <c r="J666" s="77"/>
      <c r="K666" s="77"/>
      <c r="L666" s="77"/>
      <c r="M666" s="77"/>
      <c r="N666" s="77"/>
      <c r="O666" s="77"/>
      <c r="P666" s="77"/>
      <c r="Q666" s="77"/>
      <c r="R666" s="77"/>
      <c r="S666" s="77"/>
      <c r="T666" s="77"/>
      <c r="U666" s="77"/>
      <c r="V666" s="77"/>
      <c r="W666" s="77"/>
      <c r="X666" s="77"/>
      <c r="Y666" s="77"/>
      <c r="Z666" s="77"/>
    </row>
    <row r="667" spans="1:26" ht="15.75" customHeight="1" x14ac:dyDescent="0.25">
      <c r="A667" s="77"/>
      <c r="B667" s="77"/>
      <c r="C667" s="77"/>
      <c r="D667" s="77"/>
      <c r="E667" s="77"/>
      <c r="F667" s="77"/>
      <c r="G667" s="77"/>
      <c r="H667" s="77"/>
      <c r="I667" s="77"/>
      <c r="J667" s="77"/>
      <c r="K667" s="77"/>
      <c r="L667" s="77"/>
      <c r="M667" s="77"/>
      <c r="N667" s="77"/>
      <c r="O667" s="77"/>
      <c r="P667" s="77"/>
      <c r="Q667" s="77"/>
      <c r="R667" s="77"/>
      <c r="S667" s="77"/>
      <c r="T667" s="77"/>
      <c r="U667" s="77"/>
      <c r="V667" s="77"/>
      <c r="W667" s="77"/>
      <c r="X667" s="77"/>
      <c r="Y667" s="77"/>
      <c r="Z667" s="77"/>
    </row>
    <row r="668" spans="1:26" ht="15.75" customHeight="1" x14ac:dyDescent="0.25">
      <c r="A668" s="77"/>
      <c r="B668" s="77"/>
      <c r="C668" s="77"/>
      <c r="D668" s="77"/>
      <c r="E668" s="77"/>
      <c r="F668" s="77"/>
      <c r="G668" s="77"/>
      <c r="H668" s="77"/>
      <c r="I668" s="77"/>
      <c r="J668" s="77"/>
      <c r="K668" s="77"/>
      <c r="L668" s="77"/>
      <c r="M668" s="77"/>
      <c r="N668" s="77"/>
      <c r="O668" s="77"/>
      <c r="P668" s="77"/>
      <c r="Q668" s="77"/>
      <c r="R668" s="77"/>
      <c r="S668" s="77"/>
      <c r="T668" s="77"/>
      <c r="U668" s="77"/>
      <c r="V668" s="77"/>
      <c r="W668" s="77"/>
      <c r="X668" s="77"/>
      <c r="Y668" s="77"/>
      <c r="Z668" s="77"/>
    </row>
    <row r="669" spans="1:26" ht="15.75" customHeight="1" x14ac:dyDescent="0.25">
      <c r="A669" s="77"/>
      <c r="B669" s="77"/>
      <c r="C669" s="77"/>
      <c r="D669" s="77"/>
      <c r="E669" s="77"/>
      <c r="F669" s="77"/>
      <c r="G669" s="77"/>
      <c r="H669" s="77"/>
      <c r="I669" s="77"/>
      <c r="J669" s="77"/>
      <c r="K669" s="77"/>
      <c r="L669" s="77"/>
      <c r="M669" s="77"/>
      <c r="N669" s="77"/>
      <c r="O669" s="77"/>
      <c r="P669" s="77"/>
      <c r="Q669" s="77"/>
      <c r="R669" s="77"/>
      <c r="S669" s="77"/>
      <c r="T669" s="77"/>
      <c r="U669" s="77"/>
      <c r="V669" s="77"/>
      <c r="W669" s="77"/>
      <c r="X669" s="77"/>
      <c r="Y669" s="77"/>
      <c r="Z669" s="77"/>
    </row>
    <row r="670" spans="1:26" ht="15.75" customHeight="1" x14ac:dyDescent="0.25">
      <c r="A670" s="77"/>
      <c r="B670" s="77"/>
      <c r="C670" s="77"/>
      <c r="D670" s="77"/>
      <c r="E670" s="77"/>
      <c r="F670" s="77"/>
      <c r="G670" s="77"/>
      <c r="H670" s="77"/>
      <c r="I670" s="77"/>
      <c r="J670" s="77"/>
      <c r="K670" s="77"/>
      <c r="L670" s="77"/>
      <c r="M670" s="77"/>
      <c r="N670" s="77"/>
      <c r="O670" s="77"/>
      <c r="P670" s="77"/>
      <c r="Q670" s="77"/>
      <c r="R670" s="77"/>
      <c r="S670" s="77"/>
      <c r="T670" s="77"/>
      <c r="U670" s="77"/>
      <c r="V670" s="77"/>
      <c r="W670" s="77"/>
      <c r="X670" s="77"/>
      <c r="Y670" s="77"/>
      <c r="Z670" s="77"/>
    </row>
    <row r="671" spans="1:26" ht="15.75" customHeight="1" x14ac:dyDescent="0.25">
      <c r="A671" s="77"/>
      <c r="B671" s="77"/>
      <c r="C671" s="77"/>
      <c r="D671" s="77"/>
      <c r="E671" s="77"/>
      <c r="F671" s="77"/>
      <c r="G671" s="77"/>
      <c r="H671" s="77"/>
      <c r="I671" s="77"/>
      <c r="J671" s="77"/>
      <c r="K671" s="77"/>
      <c r="L671" s="77"/>
      <c r="M671" s="77"/>
      <c r="N671" s="77"/>
      <c r="O671" s="77"/>
      <c r="P671" s="77"/>
      <c r="Q671" s="77"/>
      <c r="R671" s="77"/>
      <c r="S671" s="77"/>
      <c r="T671" s="77"/>
      <c r="U671" s="77"/>
      <c r="V671" s="77"/>
      <c r="W671" s="77"/>
      <c r="X671" s="77"/>
      <c r="Y671" s="77"/>
      <c r="Z671" s="77"/>
    </row>
    <row r="672" spans="1:26" ht="15.75" customHeight="1" x14ac:dyDescent="0.25">
      <c r="A672" s="77"/>
      <c r="B672" s="77"/>
      <c r="C672" s="77"/>
      <c r="D672" s="77"/>
      <c r="E672" s="77"/>
      <c r="F672" s="77"/>
      <c r="G672" s="77"/>
      <c r="H672" s="77"/>
      <c r="I672" s="77"/>
      <c r="J672" s="77"/>
      <c r="K672" s="77"/>
      <c r="L672" s="77"/>
      <c r="M672" s="77"/>
      <c r="N672" s="77"/>
      <c r="O672" s="77"/>
      <c r="P672" s="77"/>
      <c r="Q672" s="77"/>
      <c r="R672" s="77"/>
      <c r="S672" s="77"/>
      <c r="T672" s="77"/>
      <c r="U672" s="77"/>
      <c r="V672" s="77"/>
      <c r="W672" s="77"/>
      <c r="X672" s="77"/>
      <c r="Y672" s="77"/>
      <c r="Z672" s="77"/>
    </row>
    <row r="673" spans="1:26" ht="15.75" customHeight="1" x14ac:dyDescent="0.25">
      <c r="A673" s="77"/>
      <c r="B673" s="77"/>
      <c r="C673" s="77"/>
      <c r="D673" s="77"/>
      <c r="E673" s="77"/>
      <c r="F673" s="77"/>
      <c r="G673" s="77"/>
      <c r="H673" s="77"/>
      <c r="I673" s="77"/>
      <c r="J673" s="77"/>
      <c r="K673" s="77"/>
      <c r="L673" s="77"/>
      <c r="M673" s="77"/>
      <c r="N673" s="77"/>
      <c r="O673" s="77"/>
      <c r="P673" s="77"/>
      <c r="Q673" s="77"/>
      <c r="R673" s="77"/>
      <c r="S673" s="77"/>
      <c r="T673" s="77"/>
      <c r="U673" s="77"/>
      <c r="V673" s="77"/>
      <c r="W673" s="77"/>
      <c r="X673" s="77"/>
      <c r="Y673" s="77"/>
      <c r="Z673" s="77"/>
    </row>
    <row r="674" spans="1:26" ht="15.75" customHeight="1" x14ac:dyDescent="0.25">
      <c r="A674" s="77"/>
      <c r="B674" s="77"/>
      <c r="C674" s="77"/>
      <c r="D674" s="77"/>
      <c r="E674" s="77"/>
      <c r="F674" s="77"/>
      <c r="G674" s="77"/>
      <c r="H674" s="77"/>
      <c r="I674" s="77"/>
      <c r="J674" s="77"/>
      <c r="K674" s="77"/>
      <c r="L674" s="77"/>
      <c r="M674" s="77"/>
      <c r="N674" s="77"/>
      <c r="O674" s="77"/>
      <c r="P674" s="77"/>
      <c r="Q674" s="77"/>
      <c r="R674" s="77"/>
      <c r="S674" s="77"/>
      <c r="T674" s="77"/>
      <c r="U674" s="77"/>
      <c r="V674" s="77"/>
      <c r="W674" s="77"/>
      <c r="X674" s="77"/>
      <c r="Y674" s="77"/>
      <c r="Z674" s="77"/>
    </row>
    <row r="675" spans="1:26" ht="15.75" customHeight="1" x14ac:dyDescent="0.25">
      <c r="A675" s="77"/>
      <c r="B675" s="77"/>
      <c r="C675" s="77"/>
      <c r="D675" s="77"/>
      <c r="E675" s="77"/>
      <c r="F675" s="77"/>
      <c r="G675" s="77"/>
      <c r="H675" s="77"/>
      <c r="I675" s="77"/>
      <c r="J675" s="77"/>
      <c r="K675" s="77"/>
      <c r="L675" s="77"/>
      <c r="M675" s="77"/>
      <c r="N675" s="77"/>
      <c r="O675" s="77"/>
      <c r="P675" s="77"/>
      <c r="Q675" s="77"/>
      <c r="R675" s="77"/>
      <c r="S675" s="77"/>
      <c r="T675" s="77"/>
      <c r="U675" s="77"/>
      <c r="V675" s="77"/>
      <c r="W675" s="77"/>
      <c r="X675" s="77"/>
      <c r="Y675" s="77"/>
      <c r="Z675" s="77"/>
    </row>
    <row r="676" spans="1:26" ht="15.75" customHeight="1" x14ac:dyDescent="0.25">
      <c r="A676" s="77"/>
      <c r="B676" s="77"/>
      <c r="C676" s="77"/>
      <c r="D676" s="77"/>
      <c r="E676" s="77"/>
      <c r="F676" s="77"/>
      <c r="G676" s="77"/>
      <c r="H676" s="77"/>
      <c r="I676" s="77"/>
      <c r="J676" s="77"/>
      <c r="K676" s="77"/>
      <c r="L676" s="77"/>
      <c r="M676" s="77"/>
      <c r="N676" s="77"/>
      <c r="O676" s="77"/>
      <c r="P676" s="77"/>
      <c r="Q676" s="77"/>
      <c r="R676" s="77"/>
      <c r="S676" s="77"/>
      <c r="T676" s="77"/>
      <c r="U676" s="77"/>
      <c r="V676" s="77"/>
      <c r="W676" s="77"/>
      <c r="X676" s="77"/>
      <c r="Y676" s="77"/>
      <c r="Z676" s="77"/>
    </row>
    <row r="677" spans="1:26" ht="15.75" customHeight="1" x14ac:dyDescent="0.25">
      <c r="A677" s="77"/>
      <c r="B677" s="77"/>
      <c r="C677" s="77"/>
      <c r="D677" s="77"/>
      <c r="E677" s="77"/>
      <c r="F677" s="77"/>
      <c r="G677" s="77"/>
      <c r="H677" s="77"/>
      <c r="I677" s="77"/>
      <c r="J677" s="77"/>
      <c r="K677" s="77"/>
      <c r="L677" s="77"/>
      <c r="M677" s="77"/>
      <c r="N677" s="77"/>
      <c r="O677" s="77"/>
      <c r="P677" s="77"/>
      <c r="Q677" s="77"/>
      <c r="R677" s="77"/>
      <c r="S677" s="77"/>
      <c r="T677" s="77"/>
      <c r="U677" s="77"/>
      <c r="V677" s="77"/>
      <c r="W677" s="77"/>
      <c r="X677" s="77"/>
      <c r="Y677" s="77"/>
      <c r="Z677" s="77"/>
    </row>
    <row r="678" spans="1:26" ht="15.75" customHeight="1" x14ac:dyDescent="0.25">
      <c r="A678" s="77"/>
      <c r="B678" s="77"/>
      <c r="C678" s="77"/>
      <c r="D678" s="77"/>
      <c r="E678" s="77"/>
      <c r="F678" s="77"/>
      <c r="G678" s="77"/>
      <c r="H678" s="77"/>
      <c r="I678" s="77"/>
      <c r="J678" s="77"/>
      <c r="K678" s="77"/>
      <c r="L678" s="77"/>
      <c r="M678" s="77"/>
      <c r="N678" s="77"/>
      <c r="O678" s="77"/>
      <c r="P678" s="77"/>
      <c r="Q678" s="77"/>
      <c r="R678" s="77"/>
      <c r="S678" s="77"/>
      <c r="T678" s="77"/>
      <c r="U678" s="77"/>
      <c r="V678" s="77"/>
      <c r="W678" s="77"/>
      <c r="X678" s="77"/>
      <c r="Y678" s="77"/>
      <c r="Z678" s="77"/>
    </row>
    <row r="679" spans="1:26" ht="15.75" customHeight="1" x14ac:dyDescent="0.25">
      <c r="A679" s="77"/>
      <c r="B679" s="77"/>
      <c r="C679" s="77"/>
      <c r="D679" s="77"/>
      <c r="E679" s="77"/>
      <c r="F679" s="77"/>
      <c r="G679" s="77"/>
      <c r="H679" s="77"/>
      <c r="I679" s="77"/>
      <c r="J679" s="77"/>
      <c r="K679" s="77"/>
      <c r="L679" s="77"/>
      <c r="M679" s="77"/>
      <c r="N679" s="77"/>
      <c r="O679" s="77"/>
      <c r="P679" s="77"/>
      <c r="Q679" s="77"/>
      <c r="R679" s="77"/>
      <c r="S679" s="77"/>
      <c r="T679" s="77"/>
      <c r="U679" s="77"/>
      <c r="V679" s="77"/>
      <c r="W679" s="77"/>
      <c r="X679" s="77"/>
      <c r="Y679" s="77"/>
      <c r="Z679" s="77"/>
    </row>
    <row r="680" spans="1:26" ht="15.75" customHeight="1" x14ac:dyDescent="0.25">
      <c r="A680" s="77"/>
      <c r="B680" s="77"/>
      <c r="C680" s="77"/>
      <c r="D680" s="77"/>
      <c r="E680" s="77"/>
      <c r="F680" s="77"/>
      <c r="G680" s="77"/>
      <c r="H680" s="77"/>
      <c r="I680" s="77"/>
      <c r="J680" s="77"/>
      <c r="K680" s="77"/>
      <c r="L680" s="77"/>
      <c r="M680" s="77"/>
      <c r="N680" s="77"/>
      <c r="O680" s="77"/>
      <c r="P680" s="77"/>
      <c r="Q680" s="77"/>
      <c r="R680" s="77"/>
      <c r="S680" s="77"/>
      <c r="T680" s="77"/>
      <c r="U680" s="77"/>
      <c r="V680" s="77"/>
      <c r="W680" s="77"/>
      <c r="X680" s="77"/>
      <c r="Y680" s="77"/>
      <c r="Z680" s="77"/>
    </row>
    <row r="681" spans="1:26" ht="15.75" customHeight="1" x14ac:dyDescent="0.25">
      <c r="A681" s="77"/>
      <c r="B681" s="77"/>
      <c r="C681" s="77"/>
      <c r="D681" s="77"/>
      <c r="E681" s="77"/>
      <c r="F681" s="77"/>
      <c r="G681" s="77"/>
      <c r="H681" s="77"/>
      <c r="I681" s="77"/>
      <c r="J681" s="77"/>
      <c r="K681" s="77"/>
      <c r="L681" s="77"/>
      <c r="M681" s="77"/>
      <c r="N681" s="77"/>
      <c r="O681" s="77"/>
      <c r="P681" s="77"/>
      <c r="Q681" s="77"/>
      <c r="R681" s="77"/>
      <c r="S681" s="77"/>
      <c r="T681" s="77"/>
      <c r="U681" s="77"/>
      <c r="V681" s="77"/>
      <c r="W681" s="77"/>
      <c r="X681" s="77"/>
      <c r="Y681" s="77"/>
      <c r="Z681" s="77"/>
    </row>
    <row r="682" spans="1:26" ht="15.75" customHeight="1" x14ac:dyDescent="0.25">
      <c r="A682" s="77"/>
      <c r="B682" s="77"/>
      <c r="C682" s="77"/>
      <c r="D682" s="77"/>
      <c r="E682" s="77"/>
      <c r="F682" s="77"/>
      <c r="G682" s="77"/>
      <c r="H682" s="77"/>
      <c r="I682" s="77"/>
      <c r="J682" s="77"/>
      <c r="K682" s="77"/>
      <c r="L682" s="77"/>
      <c r="M682" s="77"/>
      <c r="N682" s="77"/>
      <c r="O682" s="77"/>
      <c r="P682" s="77"/>
      <c r="Q682" s="77"/>
      <c r="R682" s="77"/>
      <c r="S682" s="77"/>
      <c r="T682" s="77"/>
      <c r="U682" s="77"/>
      <c r="V682" s="77"/>
      <c r="W682" s="77"/>
      <c r="X682" s="77"/>
      <c r="Y682" s="77"/>
      <c r="Z682" s="77"/>
    </row>
    <row r="683" spans="1:26" ht="15.75" customHeight="1" x14ac:dyDescent="0.25">
      <c r="A683" s="77"/>
      <c r="B683" s="77"/>
      <c r="C683" s="77"/>
      <c r="D683" s="77"/>
      <c r="E683" s="77"/>
      <c r="F683" s="77"/>
      <c r="G683" s="77"/>
      <c r="H683" s="77"/>
      <c r="I683" s="77"/>
      <c r="J683" s="77"/>
      <c r="K683" s="77"/>
      <c r="L683" s="77"/>
      <c r="M683" s="77"/>
      <c r="N683" s="77"/>
      <c r="O683" s="77"/>
      <c r="P683" s="77"/>
      <c r="Q683" s="77"/>
      <c r="R683" s="77"/>
      <c r="S683" s="77"/>
      <c r="T683" s="77"/>
      <c r="U683" s="77"/>
      <c r="V683" s="77"/>
      <c r="W683" s="77"/>
      <c r="X683" s="77"/>
      <c r="Y683" s="77"/>
      <c r="Z683" s="77"/>
    </row>
    <row r="684" spans="1:26" ht="15.75" customHeight="1" x14ac:dyDescent="0.25">
      <c r="A684" s="77"/>
      <c r="B684" s="77"/>
      <c r="C684" s="77"/>
      <c r="D684" s="77"/>
      <c r="E684" s="77"/>
      <c r="F684" s="77"/>
      <c r="G684" s="77"/>
      <c r="H684" s="77"/>
      <c r="I684" s="77"/>
      <c r="J684" s="77"/>
      <c r="K684" s="77"/>
      <c r="L684" s="77"/>
      <c r="M684" s="77"/>
      <c r="N684" s="77"/>
      <c r="O684" s="77"/>
      <c r="P684" s="77"/>
      <c r="Q684" s="77"/>
      <c r="R684" s="77"/>
      <c r="S684" s="77"/>
      <c r="T684" s="77"/>
      <c r="U684" s="77"/>
      <c r="V684" s="77"/>
      <c r="W684" s="77"/>
      <c r="X684" s="77"/>
      <c r="Y684" s="77"/>
      <c r="Z684" s="77"/>
    </row>
    <row r="685" spans="1:26" ht="15.75" customHeight="1" x14ac:dyDescent="0.25">
      <c r="A685" s="77"/>
      <c r="B685" s="77"/>
      <c r="C685" s="77"/>
      <c r="D685" s="77"/>
      <c r="E685" s="77"/>
      <c r="F685" s="77"/>
      <c r="G685" s="77"/>
      <c r="H685" s="77"/>
      <c r="I685" s="77"/>
      <c r="J685" s="77"/>
      <c r="K685" s="77"/>
      <c r="L685" s="77"/>
      <c r="M685" s="77"/>
      <c r="N685" s="77"/>
      <c r="O685" s="77"/>
      <c r="P685" s="77"/>
      <c r="Q685" s="77"/>
      <c r="R685" s="77"/>
      <c r="S685" s="77"/>
      <c r="T685" s="77"/>
      <c r="U685" s="77"/>
      <c r="V685" s="77"/>
      <c r="W685" s="77"/>
      <c r="X685" s="77"/>
      <c r="Y685" s="77"/>
      <c r="Z685" s="77"/>
    </row>
    <row r="686" spans="1:26" ht="15.75" customHeight="1" x14ac:dyDescent="0.25">
      <c r="A686" s="77"/>
      <c r="B686" s="77"/>
      <c r="C686" s="77"/>
      <c r="D686" s="77"/>
      <c r="E686" s="77"/>
      <c r="F686" s="77"/>
      <c r="G686" s="77"/>
      <c r="H686" s="77"/>
      <c r="I686" s="77"/>
      <c r="J686" s="77"/>
      <c r="K686" s="77"/>
      <c r="L686" s="77"/>
      <c r="M686" s="77"/>
      <c r="N686" s="77"/>
      <c r="O686" s="77"/>
      <c r="P686" s="77"/>
      <c r="Q686" s="77"/>
      <c r="R686" s="77"/>
      <c r="S686" s="77"/>
      <c r="T686" s="77"/>
      <c r="U686" s="77"/>
      <c r="V686" s="77"/>
      <c r="W686" s="77"/>
      <c r="X686" s="77"/>
      <c r="Y686" s="77"/>
      <c r="Z686" s="77"/>
    </row>
    <row r="687" spans="1:26" ht="15.75" customHeight="1" x14ac:dyDescent="0.25">
      <c r="A687" s="77"/>
      <c r="B687" s="77"/>
      <c r="C687" s="77"/>
      <c r="D687" s="77"/>
      <c r="E687" s="77"/>
      <c r="F687" s="77"/>
      <c r="G687" s="77"/>
      <c r="H687" s="77"/>
      <c r="I687" s="77"/>
      <c r="J687" s="77"/>
      <c r="K687" s="77"/>
      <c r="L687" s="77"/>
      <c r="M687" s="77"/>
      <c r="N687" s="77"/>
      <c r="O687" s="77"/>
      <c r="P687" s="77"/>
      <c r="Q687" s="77"/>
      <c r="R687" s="77"/>
      <c r="S687" s="77"/>
      <c r="T687" s="77"/>
      <c r="U687" s="77"/>
      <c r="V687" s="77"/>
      <c r="W687" s="77"/>
      <c r="X687" s="77"/>
      <c r="Y687" s="77"/>
      <c r="Z687" s="77"/>
    </row>
    <row r="688" spans="1:26" ht="15.75" customHeight="1" x14ac:dyDescent="0.25">
      <c r="A688" s="77"/>
      <c r="B688" s="77"/>
      <c r="C688" s="77"/>
      <c r="D688" s="77"/>
      <c r="E688" s="77"/>
      <c r="F688" s="77"/>
      <c r="G688" s="77"/>
      <c r="H688" s="77"/>
      <c r="I688" s="77"/>
      <c r="J688" s="77"/>
      <c r="K688" s="77"/>
      <c r="L688" s="77"/>
      <c r="M688" s="77"/>
      <c r="N688" s="77"/>
      <c r="O688" s="77"/>
      <c r="P688" s="77"/>
      <c r="Q688" s="77"/>
      <c r="R688" s="77"/>
      <c r="S688" s="77"/>
      <c r="T688" s="77"/>
      <c r="U688" s="77"/>
      <c r="V688" s="77"/>
      <c r="W688" s="77"/>
      <c r="X688" s="77"/>
      <c r="Y688" s="77"/>
      <c r="Z688" s="77"/>
    </row>
    <row r="689" spans="1:26" ht="15.75" customHeight="1" x14ac:dyDescent="0.25">
      <c r="A689" s="77"/>
      <c r="B689" s="77"/>
      <c r="C689" s="77"/>
      <c r="D689" s="77"/>
      <c r="E689" s="77"/>
      <c r="F689" s="77"/>
      <c r="G689" s="77"/>
      <c r="H689" s="77"/>
      <c r="I689" s="77"/>
      <c r="J689" s="77"/>
      <c r="K689" s="77"/>
      <c r="L689" s="77"/>
      <c r="M689" s="77"/>
      <c r="N689" s="77"/>
      <c r="O689" s="77"/>
      <c r="P689" s="77"/>
      <c r="Q689" s="77"/>
      <c r="R689" s="77"/>
      <c r="S689" s="77"/>
      <c r="T689" s="77"/>
      <c r="U689" s="77"/>
      <c r="V689" s="77"/>
      <c r="W689" s="77"/>
      <c r="X689" s="77"/>
      <c r="Y689" s="77"/>
      <c r="Z689" s="77"/>
    </row>
    <row r="690" spans="1:26" ht="15.75" customHeight="1" x14ac:dyDescent="0.25">
      <c r="A690" s="77"/>
      <c r="B690" s="77"/>
      <c r="C690" s="77"/>
      <c r="D690" s="77"/>
      <c r="E690" s="77"/>
      <c r="F690" s="77"/>
      <c r="G690" s="77"/>
      <c r="H690" s="77"/>
      <c r="I690" s="77"/>
      <c r="J690" s="77"/>
      <c r="K690" s="77"/>
      <c r="L690" s="77"/>
      <c r="M690" s="77"/>
      <c r="N690" s="77"/>
      <c r="O690" s="77"/>
      <c r="P690" s="77"/>
      <c r="Q690" s="77"/>
      <c r="R690" s="77"/>
      <c r="S690" s="77"/>
      <c r="T690" s="77"/>
      <c r="U690" s="77"/>
      <c r="V690" s="77"/>
      <c r="W690" s="77"/>
      <c r="X690" s="77"/>
      <c r="Y690" s="77"/>
      <c r="Z690" s="77"/>
    </row>
    <row r="691" spans="1:26" ht="15.75" customHeight="1" x14ac:dyDescent="0.25">
      <c r="A691" s="77"/>
      <c r="B691" s="77"/>
      <c r="C691" s="77"/>
      <c r="D691" s="77"/>
      <c r="E691" s="77"/>
      <c r="F691" s="77"/>
      <c r="G691" s="77"/>
      <c r="H691" s="77"/>
      <c r="I691" s="77"/>
      <c r="J691" s="77"/>
      <c r="K691" s="77"/>
      <c r="L691" s="77"/>
      <c r="M691" s="77"/>
      <c r="N691" s="77"/>
      <c r="O691" s="77"/>
      <c r="P691" s="77"/>
      <c r="Q691" s="77"/>
      <c r="R691" s="77"/>
      <c r="S691" s="77"/>
      <c r="T691" s="77"/>
      <c r="U691" s="77"/>
      <c r="V691" s="77"/>
      <c r="W691" s="77"/>
      <c r="X691" s="77"/>
      <c r="Y691" s="77"/>
      <c r="Z691" s="77"/>
    </row>
    <row r="692" spans="1:26" ht="15.75" customHeight="1" x14ac:dyDescent="0.25">
      <c r="A692" s="77"/>
      <c r="B692" s="77"/>
      <c r="C692" s="77"/>
      <c r="D692" s="77"/>
      <c r="E692" s="77"/>
      <c r="F692" s="77"/>
      <c r="G692" s="77"/>
      <c r="H692" s="77"/>
      <c r="I692" s="77"/>
      <c r="J692" s="77"/>
      <c r="K692" s="77"/>
      <c r="L692" s="77"/>
      <c r="M692" s="77"/>
      <c r="N692" s="77"/>
      <c r="O692" s="77"/>
      <c r="P692" s="77"/>
      <c r="Q692" s="77"/>
      <c r="R692" s="77"/>
      <c r="S692" s="77"/>
      <c r="T692" s="77"/>
      <c r="U692" s="77"/>
      <c r="V692" s="77"/>
      <c r="W692" s="77"/>
      <c r="X692" s="77"/>
      <c r="Y692" s="77"/>
      <c r="Z692" s="77"/>
    </row>
    <row r="693" spans="1:26" ht="15.75" customHeight="1" x14ac:dyDescent="0.25">
      <c r="A693" s="77"/>
      <c r="B693" s="77"/>
      <c r="C693" s="77"/>
      <c r="D693" s="77"/>
      <c r="E693" s="77"/>
      <c r="F693" s="77"/>
      <c r="G693" s="77"/>
      <c r="H693" s="77"/>
      <c r="I693" s="77"/>
      <c r="J693" s="77"/>
      <c r="K693" s="77"/>
      <c r="L693" s="77"/>
      <c r="M693" s="77"/>
      <c r="N693" s="77"/>
      <c r="O693" s="77"/>
      <c r="P693" s="77"/>
      <c r="Q693" s="77"/>
      <c r="R693" s="77"/>
      <c r="S693" s="77"/>
      <c r="T693" s="77"/>
      <c r="U693" s="77"/>
      <c r="V693" s="77"/>
      <c r="W693" s="77"/>
      <c r="X693" s="77"/>
      <c r="Y693" s="77"/>
      <c r="Z693" s="77"/>
    </row>
    <row r="694" spans="1:26" ht="15.75" customHeight="1" x14ac:dyDescent="0.25">
      <c r="A694" s="77"/>
      <c r="B694" s="77"/>
      <c r="C694" s="77"/>
      <c r="D694" s="77"/>
      <c r="E694" s="77"/>
      <c r="F694" s="77"/>
      <c r="G694" s="77"/>
      <c r="H694" s="77"/>
      <c r="I694" s="77"/>
      <c r="J694" s="77"/>
      <c r="K694" s="77"/>
      <c r="L694" s="77"/>
      <c r="M694" s="77"/>
      <c r="N694" s="77"/>
      <c r="O694" s="77"/>
      <c r="P694" s="77"/>
      <c r="Q694" s="77"/>
      <c r="R694" s="77"/>
      <c r="S694" s="77"/>
      <c r="T694" s="77"/>
      <c r="U694" s="77"/>
      <c r="V694" s="77"/>
      <c r="W694" s="77"/>
      <c r="X694" s="77"/>
      <c r="Y694" s="77"/>
      <c r="Z694" s="77"/>
    </row>
    <row r="695" spans="1:26" ht="15.75" customHeight="1" x14ac:dyDescent="0.25">
      <c r="A695" s="77"/>
      <c r="B695" s="77"/>
      <c r="C695" s="77"/>
      <c r="D695" s="77"/>
      <c r="E695" s="77"/>
      <c r="F695" s="77"/>
      <c r="G695" s="77"/>
      <c r="H695" s="77"/>
      <c r="I695" s="77"/>
      <c r="J695" s="77"/>
      <c r="K695" s="77"/>
      <c r="L695" s="77"/>
      <c r="M695" s="77"/>
      <c r="N695" s="77"/>
      <c r="O695" s="77"/>
      <c r="P695" s="77"/>
      <c r="Q695" s="77"/>
      <c r="R695" s="77"/>
      <c r="S695" s="77"/>
      <c r="T695" s="77"/>
      <c r="U695" s="77"/>
      <c r="V695" s="77"/>
      <c r="W695" s="77"/>
      <c r="X695" s="77"/>
      <c r="Y695" s="77"/>
      <c r="Z695" s="77"/>
    </row>
    <row r="696" spans="1:26" ht="15.75" customHeight="1" x14ac:dyDescent="0.25">
      <c r="A696" s="77"/>
      <c r="B696" s="77"/>
      <c r="C696" s="77"/>
      <c r="D696" s="77"/>
      <c r="E696" s="77"/>
      <c r="F696" s="77"/>
      <c r="G696" s="77"/>
      <c r="H696" s="77"/>
      <c r="I696" s="77"/>
      <c r="J696" s="77"/>
      <c r="K696" s="77"/>
      <c r="L696" s="77"/>
      <c r="M696" s="77"/>
      <c r="N696" s="77"/>
      <c r="O696" s="77"/>
      <c r="P696" s="77"/>
      <c r="Q696" s="77"/>
      <c r="R696" s="77"/>
      <c r="S696" s="77"/>
      <c r="T696" s="77"/>
      <c r="U696" s="77"/>
      <c r="V696" s="77"/>
      <c r="W696" s="77"/>
      <c r="X696" s="77"/>
      <c r="Y696" s="77"/>
      <c r="Z696" s="77"/>
    </row>
    <row r="697" spans="1:26" ht="15.75" customHeight="1" x14ac:dyDescent="0.25">
      <c r="A697" s="77"/>
      <c r="B697" s="77"/>
      <c r="C697" s="77"/>
      <c r="D697" s="77"/>
      <c r="E697" s="77"/>
      <c r="F697" s="77"/>
      <c r="G697" s="77"/>
      <c r="H697" s="77"/>
      <c r="I697" s="77"/>
      <c r="J697" s="77"/>
      <c r="K697" s="77"/>
      <c r="L697" s="77"/>
      <c r="M697" s="77"/>
      <c r="N697" s="77"/>
      <c r="O697" s="77"/>
      <c r="P697" s="77"/>
      <c r="Q697" s="77"/>
      <c r="R697" s="77"/>
      <c r="S697" s="77"/>
      <c r="T697" s="77"/>
      <c r="U697" s="77"/>
      <c r="V697" s="77"/>
      <c r="W697" s="77"/>
      <c r="X697" s="77"/>
      <c r="Y697" s="77"/>
      <c r="Z697" s="77"/>
    </row>
    <row r="698" spans="1:26" ht="15.75" customHeight="1" x14ac:dyDescent="0.25">
      <c r="A698" s="77"/>
      <c r="B698" s="77"/>
      <c r="C698" s="77"/>
      <c r="D698" s="77"/>
      <c r="E698" s="77"/>
      <c r="F698" s="77"/>
      <c r="G698" s="77"/>
      <c r="H698" s="77"/>
      <c r="I698" s="77"/>
      <c r="J698" s="77"/>
      <c r="K698" s="77"/>
      <c r="L698" s="77"/>
      <c r="M698" s="77"/>
      <c r="N698" s="77"/>
      <c r="O698" s="77"/>
      <c r="P698" s="77"/>
      <c r="Q698" s="77"/>
      <c r="R698" s="77"/>
      <c r="S698" s="77"/>
      <c r="T698" s="77"/>
      <c r="U698" s="77"/>
      <c r="V698" s="77"/>
      <c r="W698" s="77"/>
      <c r="X698" s="77"/>
      <c r="Y698" s="77"/>
      <c r="Z698" s="77"/>
    </row>
    <row r="699" spans="1:26" ht="15.75" customHeight="1" x14ac:dyDescent="0.25">
      <c r="A699" s="77"/>
      <c r="B699" s="77"/>
      <c r="C699" s="77"/>
      <c r="D699" s="77"/>
      <c r="E699" s="77"/>
      <c r="F699" s="77"/>
      <c r="G699" s="77"/>
      <c r="H699" s="77"/>
      <c r="I699" s="77"/>
      <c r="J699" s="77"/>
      <c r="K699" s="77"/>
      <c r="L699" s="77"/>
      <c r="M699" s="77"/>
      <c r="N699" s="77"/>
      <c r="O699" s="77"/>
      <c r="P699" s="77"/>
      <c r="Q699" s="77"/>
      <c r="R699" s="77"/>
      <c r="S699" s="77"/>
      <c r="T699" s="77"/>
      <c r="U699" s="77"/>
      <c r="V699" s="77"/>
      <c r="W699" s="77"/>
      <c r="X699" s="77"/>
      <c r="Y699" s="77"/>
      <c r="Z699" s="77"/>
    </row>
    <row r="700" spans="1:26" ht="15.75" customHeight="1" x14ac:dyDescent="0.25">
      <c r="A700" s="77"/>
      <c r="B700" s="77"/>
      <c r="C700" s="77"/>
      <c r="D700" s="77"/>
      <c r="E700" s="77"/>
      <c r="F700" s="77"/>
      <c r="G700" s="77"/>
      <c r="H700" s="77"/>
      <c r="I700" s="77"/>
      <c r="J700" s="77"/>
      <c r="K700" s="77"/>
      <c r="L700" s="77"/>
      <c r="M700" s="77"/>
      <c r="N700" s="77"/>
      <c r="O700" s="77"/>
      <c r="P700" s="77"/>
      <c r="Q700" s="77"/>
      <c r="R700" s="77"/>
      <c r="S700" s="77"/>
      <c r="T700" s="77"/>
      <c r="U700" s="77"/>
      <c r="V700" s="77"/>
      <c r="W700" s="77"/>
      <c r="X700" s="77"/>
      <c r="Y700" s="77"/>
      <c r="Z700" s="77"/>
    </row>
    <row r="701" spans="1:26" ht="15.75" customHeight="1" x14ac:dyDescent="0.25">
      <c r="A701" s="77"/>
      <c r="B701" s="77"/>
      <c r="C701" s="77"/>
      <c r="D701" s="77"/>
      <c r="E701" s="77"/>
      <c r="F701" s="77"/>
      <c r="G701" s="77"/>
      <c r="H701" s="77"/>
      <c r="I701" s="77"/>
      <c r="J701" s="77"/>
      <c r="K701" s="77"/>
      <c r="L701" s="77"/>
      <c r="M701" s="77"/>
      <c r="N701" s="77"/>
      <c r="O701" s="77"/>
      <c r="P701" s="77"/>
      <c r="Q701" s="77"/>
      <c r="R701" s="77"/>
      <c r="S701" s="77"/>
      <c r="T701" s="77"/>
      <c r="U701" s="77"/>
      <c r="V701" s="77"/>
      <c r="W701" s="77"/>
      <c r="X701" s="77"/>
      <c r="Y701" s="77"/>
      <c r="Z701" s="77"/>
    </row>
    <row r="702" spans="1:26" ht="15.75" customHeight="1" x14ac:dyDescent="0.25">
      <c r="A702" s="77"/>
      <c r="B702" s="77"/>
      <c r="C702" s="77"/>
      <c r="D702" s="77"/>
      <c r="E702" s="77"/>
      <c r="F702" s="77"/>
      <c r="G702" s="77"/>
      <c r="H702" s="77"/>
      <c r="I702" s="77"/>
      <c r="J702" s="77"/>
      <c r="K702" s="77"/>
      <c r="L702" s="77"/>
      <c r="M702" s="77"/>
      <c r="N702" s="77"/>
      <c r="O702" s="77"/>
      <c r="P702" s="77"/>
      <c r="Q702" s="77"/>
      <c r="R702" s="77"/>
      <c r="S702" s="77"/>
      <c r="T702" s="77"/>
      <c r="U702" s="77"/>
      <c r="V702" s="77"/>
      <c r="W702" s="77"/>
      <c r="X702" s="77"/>
      <c r="Y702" s="77"/>
      <c r="Z702" s="77"/>
    </row>
    <row r="703" spans="1:26" ht="15.75" customHeight="1" x14ac:dyDescent="0.25">
      <c r="A703" s="77"/>
      <c r="B703" s="77"/>
      <c r="C703" s="77"/>
      <c r="D703" s="77"/>
      <c r="E703" s="77"/>
      <c r="F703" s="77"/>
      <c r="G703" s="77"/>
      <c r="H703" s="77"/>
      <c r="I703" s="77"/>
      <c r="J703" s="77"/>
      <c r="K703" s="77"/>
      <c r="L703" s="77"/>
      <c r="M703" s="77"/>
      <c r="N703" s="77"/>
      <c r="O703" s="77"/>
      <c r="P703" s="77"/>
      <c r="Q703" s="77"/>
      <c r="R703" s="77"/>
      <c r="S703" s="77"/>
      <c r="T703" s="77"/>
      <c r="U703" s="77"/>
      <c r="V703" s="77"/>
      <c r="W703" s="77"/>
      <c r="X703" s="77"/>
      <c r="Y703" s="77"/>
      <c r="Z703" s="77"/>
    </row>
    <row r="704" spans="1:26" ht="15.75" customHeight="1" x14ac:dyDescent="0.25">
      <c r="A704" s="77"/>
      <c r="B704" s="77"/>
      <c r="C704" s="77"/>
      <c r="D704" s="77"/>
      <c r="E704" s="77"/>
      <c r="F704" s="77"/>
      <c r="G704" s="77"/>
      <c r="H704" s="77"/>
      <c r="I704" s="77"/>
      <c r="J704" s="77"/>
      <c r="K704" s="77"/>
      <c r="L704" s="77"/>
      <c r="M704" s="77"/>
      <c r="N704" s="77"/>
      <c r="O704" s="77"/>
      <c r="P704" s="77"/>
      <c r="Q704" s="77"/>
      <c r="R704" s="77"/>
      <c r="S704" s="77"/>
      <c r="T704" s="77"/>
      <c r="U704" s="77"/>
      <c r="V704" s="77"/>
      <c r="W704" s="77"/>
      <c r="X704" s="77"/>
      <c r="Y704" s="77"/>
      <c r="Z704" s="77"/>
    </row>
    <row r="705" spans="1:26" ht="15.75" customHeight="1" x14ac:dyDescent="0.25">
      <c r="A705" s="77"/>
      <c r="B705" s="77"/>
      <c r="C705" s="77"/>
      <c r="D705" s="77"/>
      <c r="E705" s="77"/>
      <c r="F705" s="77"/>
      <c r="G705" s="77"/>
      <c r="H705" s="77"/>
      <c r="I705" s="77"/>
      <c r="J705" s="77"/>
      <c r="K705" s="77"/>
      <c r="L705" s="77"/>
      <c r="M705" s="77"/>
      <c r="N705" s="77"/>
      <c r="O705" s="77"/>
      <c r="P705" s="77"/>
      <c r="Q705" s="77"/>
      <c r="R705" s="77"/>
      <c r="S705" s="77"/>
      <c r="T705" s="77"/>
      <c r="U705" s="77"/>
      <c r="V705" s="77"/>
      <c r="W705" s="77"/>
      <c r="X705" s="77"/>
      <c r="Y705" s="77"/>
      <c r="Z705" s="77"/>
    </row>
    <row r="706" spans="1:26" ht="15.75" customHeight="1" x14ac:dyDescent="0.25">
      <c r="A706" s="77"/>
      <c r="B706" s="77"/>
      <c r="C706" s="77"/>
      <c r="D706" s="77"/>
      <c r="E706" s="77"/>
      <c r="F706" s="77"/>
      <c r="G706" s="77"/>
      <c r="H706" s="77"/>
      <c r="I706" s="77"/>
      <c r="J706" s="77"/>
      <c r="K706" s="77"/>
      <c r="L706" s="77"/>
      <c r="M706" s="77"/>
      <c r="N706" s="77"/>
      <c r="O706" s="77"/>
      <c r="P706" s="77"/>
      <c r="Q706" s="77"/>
      <c r="R706" s="77"/>
      <c r="S706" s="77"/>
      <c r="T706" s="77"/>
      <c r="U706" s="77"/>
      <c r="V706" s="77"/>
      <c r="W706" s="77"/>
      <c r="X706" s="77"/>
      <c r="Y706" s="77"/>
      <c r="Z706" s="77"/>
    </row>
    <row r="707" spans="1:26" ht="15.75" customHeight="1" x14ac:dyDescent="0.25">
      <c r="A707" s="77"/>
      <c r="B707" s="77"/>
      <c r="C707" s="77"/>
      <c r="D707" s="77"/>
      <c r="E707" s="77"/>
      <c r="F707" s="77"/>
      <c r="G707" s="77"/>
      <c r="H707" s="77"/>
      <c r="I707" s="77"/>
      <c r="J707" s="77"/>
      <c r="K707" s="77"/>
      <c r="L707" s="77"/>
      <c r="M707" s="77"/>
      <c r="N707" s="77"/>
      <c r="O707" s="77"/>
      <c r="P707" s="77"/>
      <c r="Q707" s="77"/>
      <c r="R707" s="77"/>
      <c r="S707" s="77"/>
      <c r="T707" s="77"/>
      <c r="U707" s="77"/>
      <c r="V707" s="77"/>
      <c r="W707" s="77"/>
      <c r="X707" s="77"/>
      <c r="Y707" s="77"/>
      <c r="Z707" s="77"/>
    </row>
    <row r="708" spans="1:26" ht="15.75" customHeight="1" x14ac:dyDescent="0.25">
      <c r="A708" s="77"/>
      <c r="B708" s="77"/>
      <c r="C708" s="77"/>
      <c r="D708" s="77"/>
      <c r="E708" s="77"/>
      <c r="F708" s="77"/>
      <c r="G708" s="77"/>
      <c r="H708" s="77"/>
      <c r="I708" s="77"/>
      <c r="J708" s="77"/>
      <c r="K708" s="77"/>
      <c r="L708" s="77"/>
      <c r="M708" s="77"/>
      <c r="N708" s="77"/>
      <c r="O708" s="77"/>
      <c r="P708" s="77"/>
      <c r="Q708" s="77"/>
      <c r="R708" s="77"/>
      <c r="S708" s="77"/>
      <c r="T708" s="77"/>
      <c r="U708" s="77"/>
      <c r="V708" s="77"/>
      <c r="W708" s="77"/>
      <c r="X708" s="77"/>
      <c r="Y708" s="77"/>
      <c r="Z708" s="77"/>
    </row>
    <row r="709" spans="1:26" ht="15.75" customHeight="1" x14ac:dyDescent="0.25">
      <c r="A709" s="77"/>
      <c r="B709" s="77"/>
      <c r="C709" s="77"/>
      <c r="D709" s="77"/>
      <c r="E709" s="77"/>
      <c r="F709" s="77"/>
      <c r="G709" s="77"/>
      <c r="H709" s="77"/>
      <c r="I709" s="77"/>
      <c r="J709" s="77"/>
      <c r="K709" s="77"/>
      <c r="L709" s="77"/>
      <c r="M709" s="77"/>
      <c r="N709" s="77"/>
      <c r="O709" s="77"/>
      <c r="P709" s="77"/>
      <c r="Q709" s="77"/>
      <c r="R709" s="77"/>
      <c r="S709" s="77"/>
      <c r="T709" s="77"/>
      <c r="U709" s="77"/>
      <c r="V709" s="77"/>
      <c r="W709" s="77"/>
      <c r="X709" s="77"/>
      <c r="Y709" s="77"/>
      <c r="Z709" s="77"/>
    </row>
    <row r="710" spans="1:26" ht="15.75" customHeight="1" x14ac:dyDescent="0.25">
      <c r="A710" s="77"/>
      <c r="B710" s="77"/>
      <c r="C710" s="77"/>
      <c r="D710" s="77"/>
      <c r="E710" s="77"/>
      <c r="F710" s="77"/>
      <c r="G710" s="77"/>
      <c r="H710" s="77"/>
      <c r="I710" s="77"/>
      <c r="J710" s="77"/>
      <c r="K710" s="77"/>
      <c r="L710" s="77"/>
      <c r="M710" s="77"/>
      <c r="N710" s="77"/>
      <c r="O710" s="77"/>
      <c r="P710" s="77"/>
      <c r="Q710" s="77"/>
      <c r="R710" s="77"/>
      <c r="S710" s="77"/>
      <c r="T710" s="77"/>
      <c r="U710" s="77"/>
      <c r="V710" s="77"/>
      <c r="W710" s="77"/>
      <c r="X710" s="77"/>
      <c r="Y710" s="77"/>
      <c r="Z710" s="77"/>
    </row>
    <row r="711" spans="1:26" ht="15.75" customHeight="1" x14ac:dyDescent="0.25">
      <c r="A711" s="77"/>
      <c r="B711" s="77"/>
      <c r="C711" s="77"/>
      <c r="D711" s="77"/>
      <c r="E711" s="77"/>
      <c r="F711" s="77"/>
      <c r="G711" s="77"/>
      <c r="H711" s="77"/>
      <c r="I711" s="77"/>
      <c r="J711" s="77"/>
      <c r="K711" s="77"/>
      <c r="L711" s="77"/>
      <c r="M711" s="77"/>
      <c r="N711" s="77"/>
      <c r="O711" s="77"/>
      <c r="P711" s="77"/>
      <c r="Q711" s="77"/>
      <c r="R711" s="77"/>
      <c r="S711" s="77"/>
      <c r="T711" s="77"/>
      <c r="U711" s="77"/>
      <c r="V711" s="77"/>
      <c r="W711" s="77"/>
      <c r="X711" s="77"/>
      <c r="Y711" s="77"/>
      <c r="Z711" s="77"/>
    </row>
    <row r="712" spans="1:26" ht="15.75" customHeight="1" x14ac:dyDescent="0.25">
      <c r="A712" s="77"/>
      <c r="B712" s="77"/>
      <c r="C712" s="77"/>
      <c r="D712" s="77"/>
      <c r="E712" s="77"/>
      <c r="F712" s="77"/>
      <c r="G712" s="77"/>
      <c r="H712" s="77"/>
      <c r="I712" s="77"/>
      <c r="J712" s="77"/>
      <c r="K712" s="77"/>
      <c r="L712" s="77"/>
      <c r="M712" s="77"/>
      <c r="N712" s="77"/>
      <c r="O712" s="77"/>
      <c r="P712" s="77"/>
      <c r="Q712" s="77"/>
      <c r="R712" s="77"/>
      <c r="S712" s="77"/>
      <c r="T712" s="77"/>
      <c r="U712" s="77"/>
      <c r="V712" s="77"/>
      <c r="W712" s="77"/>
      <c r="X712" s="77"/>
      <c r="Y712" s="77"/>
      <c r="Z712" s="77"/>
    </row>
    <row r="713" spans="1:26" ht="15.75" customHeight="1" x14ac:dyDescent="0.25">
      <c r="A713" s="77"/>
      <c r="B713" s="77"/>
      <c r="C713" s="77"/>
      <c r="D713" s="77"/>
      <c r="E713" s="77"/>
      <c r="F713" s="77"/>
      <c r="G713" s="77"/>
      <c r="H713" s="77"/>
      <c r="I713" s="77"/>
      <c r="J713" s="77"/>
      <c r="K713" s="77"/>
      <c r="L713" s="77"/>
      <c r="M713" s="77"/>
      <c r="N713" s="77"/>
      <c r="O713" s="77"/>
      <c r="P713" s="77"/>
      <c r="Q713" s="77"/>
      <c r="R713" s="77"/>
      <c r="S713" s="77"/>
      <c r="T713" s="77"/>
      <c r="U713" s="77"/>
      <c r="V713" s="77"/>
      <c r="W713" s="77"/>
      <c r="X713" s="77"/>
      <c r="Y713" s="77"/>
      <c r="Z713" s="77"/>
    </row>
    <row r="714" spans="1:26" ht="15.75" customHeight="1" x14ac:dyDescent="0.25">
      <c r="A714" s="77"/>
      <c r="B714" s="77"/>
      <c r="C714" s="77"/>
      <c r="D714" s="77"/>
      <c r="E714" s="77"/>
      <c r="F714" s="77"/>
      <c r="G714" s="77"/>
      <c r="H714" s="77"/>
      <c r="I714" s="77"/>
      <c r="J714" s="77"/>
      <c r="K714" s="77"/>
      <c r="L714" s="77"/>
      <c r="M714" s="77"/>
      <c r="N714" s="77"/>
      <c r="O714" s="77"/>
      <c r="P714" s="77"/>
      <c r="Q714" s="77"/>
      <c r="R714" s="77"/>
      <c r="S714" s="77"/>
      <c r="T714" s="77"/>
      <c r="U714" s="77"/>
      <c r="V714" s="77"/>
      <c r="W714" s="77"/>
      <c r="X714" s="77"/>
      <c r="Y714" s="77"/>
      <c r="Z714" s="77"/>
    </row>
    <row r="715" spans="1:26" ht="15.75" customHeight="1" x14ac:dyDescent="0.25">
      <c r="A715" s="77"/>
      <c r="B715" s="77"/>
      <c r="C715" s="77"/>
      <c r="D715" s="77"/>
      <c r="E715" s="77"/>
      <c r="F715" s="77"/>
      <c r="G715" s="77"/>
      <c r="H715" s="77"/>
      <c r="I715" s="77"/>
      <c r="J715" s="77"/>
      <c r="K715" s="77"/>
      <c r="L715" s="77"/>
      <c r="M715" s="77"/>
      <c r="N715" s="77"/>
      <c r="O715" s="77"/>
      <c r="P715" s="77"/>
      <c r="Q715" s="77"/>
      <c r="R715" s="77"/>
      <c r="S715" s="77"/>
      <c r="T715" s="77"/>
      <c r="U715" s="77"/>
      <c r="V715" s="77"/>
      <c r="W715" s="77"/>
      <c r="X715" s="77"/>
      <c r="Y715" s="77"/>
      <c r="Z715" s="77"/>
    </row>
    <row r="716" spans="1:26" ht="15.75" customHeight="1" x14ac:dyDescent="0.25">
      <c r="A716" s="77"/>
      <c r="B716" s="77"/>
      <c r="C716" s="77"/>
      <c r="D716" s="77"/>
      <c r="E716" s="77"/>
      <c r="F716" s="77"/>
      <c r="G716" s="77"/>
      <c r="H716" s="77"/>
      <c r="I716" s="77"/>
      <c r="J716" s="77"/>
      <c r="K716" s="77"/>
      <c r="L716" s="77"/>
      <c r="M716" s="77"/>
      <c r="N716" s="77"/>
      <c r="O716" s="77"/>
      <c r="P716" s="77"/>
      <c r="Q716" s="77"/>
      <c r="R716" s="77"/>
      <c r="S716" s="77"/>
      <c r="T716" s="77"/>
      <c r="U716" s="77"/>
      <c r="V716" s="77"/>
      <c r="W716" s="77"/>
      <c r="X716" s="77"/>
      <c r="Y716" s="77"/>
      <c r="Z716" s="77"/>
    </row>
    <row r="717" spans="1:26" ht="15.75" customHeight="1" x14ac:dyDescent="0.25">
      <c r="A717" s="77"/>
      <c r="B717" s="77"/>
      <c r="C717" s="77"/>
      <c r="D717" s="77"/>
      <c r="E717" s="77"/>
      <c r="F717" s="77"/>
      <c r="G717" s="77"/>
      <c r="H717" s="77"/>
      <c r="I717" s="77"/>
      <c r="J717" s="77"/>
      <c r="K717" s="77"/>
      <c r="L717" s="77"/>
      <c r="M717" s="77"/>
      <c r="N717" s="77"/>
      <c r="O717" s="77"/>
      <c r="P717" s="77"/>
      <c r="Q717" s="77"/>
      <c r="R717" s="77"/>
      <c r="S717" s="77"/>
      <c r="T717" s="77"/>
      <c r="U717" s="77"/>
      <c r="V717" s="77"/>
      <c r="W717" s="77"/>
      <c r="X717" s="77"/>
      <c r="Y717" s="77"/>
      <c r="Z717" s="77"/>
    </row>
    <row r="718" spans="1:26" ht="15.75" customHeight="1" x14ac:dyDescent="0.25">
      <c r="A718" s="77"/>
      <c r="B718" s="77"/>
      <c r="C718" s="77"/>
      <c r="D718" s="77"/>
      <c r="E718" s="77"/>
      <c r="F718" s="77"/>
      <c r="G718" s="77"/>
      <c r="H718" s="77"/>
      <c r="I718" s="77"/>
      <c r="J718" s="77"/>
      <c r="K718" s="77"/>
      <c r="L718" s="77"/>
      <c r="M718" s="77"/>
      <c r="N718" s="77"/>
      <c r="O718" s="77"/>
      <c r="P718" s="77"/>
      <c r="Q718" s="77"/>
      <c r="R718" s="77"/>
      <c r="S718" s="77"/>
      <c r="T718" s="77"/>
      <c r="U718" s="77"/>
      <c r="V718" s="77"/>
      <c r="W718" s="77"/>
      <c r="X718" s="77"/>
      <c r="Y718" s="77"/>
      <c r="Z718" s="77"/>
    </row>
    <row r="719" spans="1:26" ht="15.75" customHeight="1" x14ac:dyDescent="0.25">
      <c r="A719" s="77"/>
      <c r="B719" s="77"/>
      <c r="C719" s="77"/>
      <c r="D719" s="77"/>
      <c r="E719" s="77"/>
      <c r="F719" s="77"/>
      <c r="G719" s="77"/>
      <c r="H719" s="77"/>
      <c r="I719" s="77"/>
      <c r="J719" s="77"/>
      <c r="K719" s="77"/>
      <c r="L719" s="77"/>
      <c r="M719" s="77"/>
      <c r="N719" s="77"/>
      <c r="O719" s="77"/>
      <c r="P719" s="77"/>
      <c r="Q719" s="77"/>
      <c r="R719" s="77"/>
      <c r="S719" s="77"/>
      <c r="T719" s="77"/>
      <c r="U719" s="77"/>
      <c r="V719" s="77"/>
      <c r="W719" s="77"/>
      <c r="X719" s="77"/>
      <c r="Y719" s="77"/>
      <c r="Z719" s="77"/>
    </row>
    <row r="720" spans="1:26" ht="15.75" customHeight="1" x14ac:dyDescent="0.25">
      <c r="A720" s="77"/>
      <c r="B720" s="77"/>
      <c r="C720" s="77"/>
      <c r="D720" s="77"/>
      <c r="E720" s="77"/>
      <c r="F720" s="77"/>
      <c r="G720" s="77"/>
      <c r="H720" s="77"/>
      <c r="I720" s="77"/>
      <c r="J720" s="77"/>
      <c r="K720" s="77"/>
      <c r="L720" s="77"/>
      <c r="M720" s="77"/>
      <c r="N720" s="77"/>
      <c r="O720" s="77"/>
      <c r="P720" s="77"/>
      <c r="Q720" s="77"/>
      <c r="R720" s="77"/>
      <c r="S720" s="77"/>
      <c r="T720" s="77"/>
      <c r="U720" s="77"/>
      <c r="V720" s="77"/>
      <c r="W720" s="77"/>
      <c r="X720" s="77"/>
      <c r="Y720" s="77"/>
      <c r="Z720" s="77"/>
    </row>
    <row r="721" spans="1:26" ht="15.75" customHeight="1" x14ac:dyDescent="0.25">
      <c r="A721" s="77"/>
      <c r="B721" s="77"/>
      <c r="C721" s="77"/>
      <c r="D721" s="77"/>
      <c r="E721" s="77"/>
      <c r="F721" s="77"/>
      <c r="G721" s="77"/>
      <c r="H721" s="77"/>
      <c r="I721" s="77"/>
      <c r="J721" s="77"/>
      <c r="K721" s="77"/>
      <c r="L721" s="77"/>
      <c r="M721" s="77"/>
      <c r="N721" s="77"/>
      <c r="O721" s="77"/>
      <c r="P721" s="77"/>
      <c r="Q721" s="77"/>
      <c r="R721" s="77"/>
      <c r="S721" s="77"/>
      <c r="T721" s="77"/>
      <c r="U721" s="77"/>
      <c r="V721" s="77"/>
      <c r="W721" s="77"/>
      <c r="X721" s="77"/>
      <c r="Y721" s="77"/>
      <c r="Z721" s="77"/>
    </row>
    <row r="722" spans="1:26" ht="15.75" customHeight="1" x14ac:dyDescent="0.25">
      <c r="A722" s="77"/>
      <c r="B722" s="77"/>
      <c r="C722" s="77"/>
      <c r="D722" s="77"/>
      <c r="E722" s="77"/>
      <c r="F722" s="77"/>
      <c r="G722" s="77"/>
      <c r="H722" s="77"/>
      <c r="I722" s="77"/>
      <c r="J722" s="77"/>
      <c r="K722" s="77"/>
      <c r="L722" s="77"/>
      <c r="M722" s="77"/>
      <c r="N722" s="77"/>
      <c r="O722" s="77"/>
      <c r="P722" s="77"/>
      <c r="Q722" s="77"/>
      <c r="R722" s="77"/>
      <c r="S722" s="77"/>
      <c r="T722" s="77"/>
      <c r="U722" s="77"/>
      <c r="V722" s="77"/>
      <c r="W722" s="77"/>
      <c r="X722" s="77"/>
      <c r="Y722" s="77"/>
      <c r="Z722" s="77"/>
    </row>
    <row r="723" spans="1:26" ht="15.75" customHeight="1" x14ac:dyDescent="0.25">
      <c r="A723" s="77"/>
      <c r="B723" s="77"/>
      <c r="C723" s="77"/>
      <c r="D723" s="77"/>
      <c r="E723" s="77"/>
      <c r="F723" s="77"/>
      <c r="G723" s="77"/>
      <c r="H723" s="77"/>
      <c r="I723" s="77"/>
      <c r="J723" s="77"/>
      <c r="K723" s="77"/>
      <c r="L723" s="77"/>
      <c r="M723" s="77"/>
      <c r="N723" s="77"/>
      <c r="O723" s="77"/>
      <c r="P723" s="77"/>
      <c r="Q723" s="77"/>
      <c r="R723" s="77"/>
      <c r="S723" s="77"/>
      <c r="T723" s="77"/>
      <c r="U723" s="77"/>
      <c r="V723" s="77"/>
      <c r="W723" s="77"/>
      <c r="X723" s="77"/>
      <c r="Y723" s="77"/>
      <c r="Z723" s="77"/>
    </row>
    <row r="724" spans="1:26" ht="15.75" customHeight="1" x14ac:dyDescent="0.25">
      <c r="A724" s="77"/>
      <c r="B724" s="77"/>
      <c r="C724" s="77"/>
      <c r="D724" s="77"/>
      <c r="E724" s="77"/>
      <c r="F724" s="77"/>
      <c r="G724" s="77"/>
      <c r="H724" s="77"/>
      <c r="I724" s="77"/>
      <c r="J724" s="77"/>
      <c r="K724" s="77"/>
      <c r="L724" s="77"/>
      <c r="M724" s="77"/>
      <c r="N724" s="77"/>
      <c r="O724" s="77"/>
      <c r="P724" s="77"/>
      <c r="Q724" s="77"/>
      <c r="R724" s="77"/>
      <c r="S724" s="77"/>
      <c r="T724" s="77"/>
      <c r="U724" s="77"/>
      <c r="V724" s="77"/>
      <c r="W724" s="77"/>
      <c r="X724" s="77"/>
      <c r="Y724" s="77"/>
      <c r="Z724" s="77"/>
    </row>
    <row r="725" spans="1:26" ht="15.75" customHeight="1" x14ac:dyDescent="0.25">
      <c r="A725" s="77"/>
      <c r="B725" s="77"/>
      <c r="C725" s="77"/>
      <c r="D725" s="77"/>
      <c r="E725" s="77"/>
      <c r="F725" s="77"/>
      <c r="G725" s="77"/>
      <c r="H725" s="77"/>
      <c r="I725" s="77"/>
      <c r="J725" s="77"/>
      <c r="K725" s="77"/>
      <c r="L725" s="77"/>
      <c r="M725" s="77"/>
      <c r="N725" s="77"/>
      <c r="O725" s="77"/>
      <c r="P725" s="77"/>
      <c r="Q725" s="77"/>
      <c r="R725" s="77"/>
      <c r="S725" s="77"/>
      <c r="T725" s="77"/>
      <c r="U725" s="77"/>
      <c r="V725" s="77"/>
      <c r="W725" s="77"/>
      <c r="X725" s="77"/>
      <c r="Y725" s="77"/>
      <c r="Z725" s="77"/>
    </row>
    <row r="726" spans="1:26" ht="15.75" customHeight="1" x14ac:dyDescent="0.25">
      <c r="A726" s="77"/>
      <c r="B726" s="77"/>
      <c r="C726" s="77"/>
      <c r="D726" s="77"/>
      <c r="E726" s="77"/>
      <c r="F726" s="77"/>
      <c r="G726" s="77"/>
      <c r="H726" s="77"/>
      <c r="I726" s="77"/>
      <c r="J726" s="77"/>
      <c r="K726" s="77"/>
      <c r="L726" s="77"/>
      <c r="M726" s="77"/>
      <c r="N726" s="77"/>
      <c r="O726" s="77"/>
      <c r="P726" s="77"/>
      <c r="Q726" s="77"/>
      <c r="R726" s="77"/>
      <c r="S726" s="77"/>
      <c r="T726" s="77"/>
      <c r="U726" s="77"/>
      <c r="V726" s="77"/>
      <c r="W726" s="77"/>
      <c r="X726" s="77"/>
      <c r="Y726" s="77"/>
      <c r="Z726" s="77"/>
    </row>
    <row r="727" spans="1:26" ht="15.75" customHeight="1" x14ac:dyDescent="0.25">
      <c r="A727" s="77"/>
      <c r="B727" s="77"/>
      <c r="C727" s="77"/>
      <c r="D727" s="77"/>
      <c r="E727" s="77"/>
      <c r="F727" s="77"/>
      <c r="G727" s="77"/>
      <c r="H727" s="77"/>
      <c r="I727" s="77"/>
      <c r="J727" s="77"/>
      <c r="K727" s="77"/>
      <c r="L727" s="77"/>
      <c r="M727" s="77"/>
      <c r="N727" s="77"/>
      <c r="O727" s="77"/>
      <c r="P727" s="77"/>
      <c r="Q727" s="77"/>
      <c r="R727" s="77"/>
      <c r="S727" s="77"/>
      <c r="T727" s="77"/>
      <c r="U727" s="77"/>
      <c r="V727" s="77"/>
      <c r="W727" s="77"/>
      <c r="X727" s="77"/>
      <c r="Y727" s="77"/>
      <c r="Z727" s="77"/>
    </row>
    <row r="728" spans="1:26" ht="15.75" customHeight="1" x14ac:dyDescent="0.25">
      <c r="A728" s="77"/>
      <c r="B728" s="77"/>
      <c r="C728" s="77"/>
      <c r="D728" s="77"/>
      <c r="E728" s="77"/>
      <c r="F728" s="77"/>
      <c r="G728" s="77"/>
      <c r="H728" s="77"/>
      <c r="I728" s="77"/>
      <c r="J728" s="77"/>
      <c r="K728" s="77"/>
      <c r="L728" s="77"/>
      <c r="M728" s="77"/>
      <c r="N728" s="77"/>
      <c r="O728" s="77"/>
      <c r="P728" s="77"/>
      <c r="Q728" s="77"/>
      <c r="R728" s="77"/>
      <c r="S728" s="77"/>
      <c r="T728" s="77"/>
      <c r="U728" s="77"/>
      <c r="V728" s="77"/>
      <c r="W728" s="77"/>
      <c r="X728" s="77"/>
      <c r="Y728" s="77"/>
      <c r="Z728" s="77"/>
    </row>
    <row r="729" spans="1:26" ht="15.75" customHeight="1" x14ac:dyDescent="0.25">
      <c r="A729" s="77"/>
      <c r="B729" s="77"/>
      <c r="C729" s="77"/>
      <c r="D729" s="77"/>
      <c r="E729" s="77"/>
      <c r="F729" s="77"/>
      <c r="G729" s="77"/>
      <c r="H729" s="77"/>
      <c r="I729" s="77"/>
      <c r="J729" s="77"/>
      <c r="K729" s="77"/>
      <c r="L729" s="77"/>
      <c r="M729" s="77"/>
      <c r="N729" s="77"/>
      <c r="O729" s="77"/>
      <c r="P729" s="77"/>
      <c r="Q729" s="77"/>
      <c r="R729" s="77"/>
      <c r="S729" s="77"/>
      <c r="T729" s="77"/>
      <c r="U729" s="77"/>
      <c r="V729" s="77"/>
      <c r="W729" s="77"/>
      <c r="X729" s="77"/>
      <c r="Y729" s="77"/>
      <c r="Z729" s="77"/>
    </row>
    <row r="730" spans="1:26" ht="15.75" customHeight="1" x14ac:dyDescent="0.25">
      <c r="A730" s="77"/>
      <c r="B730" s="77"/>
      <c r="C730" s="77"/>
      <c r="D730" s="77"/>
      <c r="E730" s="77"/>
      <c r="F730" s="77"/>
      <c r="G730" s="77"/>
      <c r="H730" s="77"/>
      <c r="I730" s="77"/>
      <c r="J730" s="77"/>
      <c r="K730" s="77"/>
      <c r="L730" s="77"/>
      <c r="M730" s="77"/>
      <c r="N730" s="77"/>
      <c r="O730" s="77"/>
      <c r="P730" s="77"/>
      <c r="Q730" s="77"/>
      <c r="R730" s="77"/>
      <c r="S730" s="77"/>
      <c r="T730" s="77"/>
      <c r="U730" s="77"/>
      <c r="V730" s="77"/>
      <c r="W730" s="77"/>
      <c r="X730" s="77"/>
      <c r="Y730" s="77"/>
      <c r="Z730" s="77"/>
    </row>
    <row r="731" spans="1:26" ht="15.75" customHeight="1" x14ac:dyDescent="0.25">
      <c r="A731" s="77"/>
      <c r="B731" s="77"/>
      <c r="C731" s="77"/>
      <c r="D731" s="77"/>
      <c r="E731" s="77"/>
      <c r="F731" s="77"/>
      <c r="G731" s="77"/>
      <c r="H731" s="77"/>
      <c r="I731" s="77"/>
      <c r="J731" s="77"/>
      <c r="K731" s="77"/>
      <c r="L731" s="77"/>
      <c r="M731" s="77"/>
      <c r="N731" s="77"/>
      <c r="O731" s="77"/>
      <c r="P731" s="77"/>
      <c r="Q731" s="77"/>
      <c r="R731" s="77"/>
      <c r="S731" s="77"/>
      <c r="T731" s="77"/>
      <c r="U731" s="77"/>
      <c r="V731" s="77"/>
      <c r="W731" s="77"/>
      <c r="X731" s="77"/>
      <c r="Y731" s="77"/>
      <c r="Z731" s="77"/>
    </row>
    <row r="732" spans="1:26" ht="15.75" customHeight="1" x14ac:dyDescent="0.25">
      <c r="A732" s="77"/>
      <c r="B732" s="77"/>
      <c r="C732" s="77"/>
      <c r="D732" s="77"/>
      <c r="E732" s="77"/>
      <c r="F732" s="77"/>
      <c r="G732" s="77"/>
      <c r="H732" s="77"/>
      <c r="I732" s="77"/>
      <c r="J732" s="77"/>
      <c r="K732" s="77"/>
      <c r="L732" s="77"/>
      <c r="M732" s="77"/>
      <c r="N732" s="77"/>
      <c r="O732" s="77"/>
      <c r="P732" s="77"/>
      <c r="Q732" s="77"/>
      <c r="R732" s="77"/>
      <c r="S732" s="77"/>
      <c r="T732" s="77"/>
      <c r="U732" s="77"/>
      <c r="V732" s="77"/>
      <c r="W732" s="77"/>
      <c r="X732" s="77"/>
      <c r="Y732" s="77"/>
      <c r="Z732" s="77"/>
    </row>
    <row r="733" spans="1:26" ht="15.75" customHeight="1" x14ac:dyDescent="0.25">
      <c r="A733" s="77"/>
      <c r="B733" s="77"/>
      <c r="C733" s="77"/>
      <c r="D733" s="77"/>
      <c r="E733" s="77"/>
      <c r="F733" s="77"/>
      <c r="G733" s="77"/>
      <c r="H733" s="77"/>
      <c r="I733" s="77"/>
      <c r="J733" s="77"/>
      <c r="K733" s="77"/>
      <c r="L733" s="77"/>
      <c r="M733" s="77"/>
      <c r="N733" s="77"/>
      <c r="O733" s="77"/>
      <c r="P733" s="77"/>
      <c r="Q733" s="77"/>
      <c r="R733" s="77"/>
      <c r="S733" s="77"/>
      <c r="T733" s="77"/>
      <c r="U733" s="77"/>
      <c r="V733" s="77"/>
      <c r="W733" s="77"/>
      <c r="X733" s="77"/>
      <c r="Y733" s="77"/>
      <c r="Z733" s="77"/>
    </row>
    <row r="734" spans="1:26" ht="15.75" customHeight="1" x14ac:dyDescent="0.25">
      <c r="A734" s="77"/>
      <c r="B734" s="77"/>
      <c r="C734" s="77"/>
      <c r="D734" s="77"/>
      <c r="E734" s="77"/>
      <c r="F734" s="77"/>
      <c r="G734" s="77"/>
      <c r="H734" s="77"/>
      <c r="I734" s="77"/>
      <c r="J734" s="77"/>
      <c r="K734" s="77"/>
      <c r="L734" s="77"/>
      <c r="M734" s="77"/>
      <c r="N734" s="77"/>
      <c r="O734" s="77"/>
      <c r="P734" s="77"/>
      <c r="Q734" s="77"/>
      <c r="R734" s="77"/>
      <c r="S734" s="77"/>
      <c r="T734" s="77"/>
      <c r="U734" s="77"/>
      <c r="V734" s="77"/>
      <c r="W734" s="77"/>
      <c r="X734" s="77"/>
      <c r="Y734" s="77"/>
      <c r="Z734" s="77"/>
    </row>
    <row r="735" spans="1:26" ht="15.75" customHeight="1" x14ac:dyDescent="0.25">
      <c r="A735" s="77"/>
      <c r="B735" s="77"/>
      <c r="C735" s="77"/>
      <c r="D735" s="77"/>
      <c r="E735" s="77"/>
      <c r="F735" s="77"/>
      <c r="G735" s="77"/>
      <c r="H735" s="77"/>
      <c r="I735" s="77"/>
      <c r="J735" s="77"/>
      <c r="K735" s="77"/>
      <c r="L735" s="77"/>
      <c r="M735" s="77"/>
      <c r="N735" s="77"/>
      <c r="O735" s="77"/>
      <c r="P735" s="77"/>
      <c r="Q735" s="77"/>
      <c r="R735" s="77"/>
      <c r="S735" s="77"/>
      <c r="T735" s="77"/>
      <c r="U735" s="77"/>
      <c r="V735" s="77"/>
      <c r="W735" s="77"/>
      <c r="X735" s="77"/>
      <c r="Y735" s="77"/>
      <c r="Z735" s="77"/>
    </row>
    <row r="736" spans="1:26" ht="15.75" customHeight="1" x14ac:dyDescent="0.25">
      <c r="A736" s="77"/>
      <c r="B736" s="77"/>
      <c r="C736" s="77"/>
      <c r="D736" s="77"/>
      <c r="E736" s="77"/>
      <c r="F736" s="77"/>
      <c r="G736" s="77"/>
      <c r="H736" s="77"/>
      <c r="I736" s="77"/>
      <c r="J736" s="77"/>
      <c r="K736" s="77"/>
      <c r="L736" s="77"/>
      <c r="M736" s="77"/>
      <c r="N736" s="77"/>
      <c r="O736" s="77"/>
      <c r="P736" s="77"/>
      <c r="Q736" s="77"/>
      <c r="R736" s="77"/>
      <c r="S736" s="77"/>
      <c r="T736" s="77"/>
      <c r="U736" s="77"/>
      <c r="V736" s="77"/>
      <c r="W736" s="77"/>
      <c r="X736" s="77"/>
      <c r="Y736" s="77"/>
      <c r="Z736" s="77"/>
    </row>
    <row r="737" spans="1:26" ht="15.75" customHeight="1" x14ac:dyDescent="0.25">
      <c r="A737" s="77"/>
      <c r="B737" s="77"/>
      <c r="C737" s="77"/>
      <c r="D737" s="77"/>
      <c r="E737" s="77"/>
      <c r="F737" s="77"/>
      <c r="G737" s="77"/>
      <c r="H737" s="77"/>
      <c r="I737" s="77"/>
      <c r="J737" s="77"/>
      <c r="K737" s="77"/>
      <c r="L737" s="77"/>
      <c r="M737" s="77"/>
      <c r="N737" s="77"/>
      <c r="O737" s="77"/>
      <c r="P737" s="77"/>
      <c r="Q737" s="77"/>
      <c r="R737" s="77"/>
      <c r="S737" s="77"/>
      <c r="T737" s="77"/>
      <c r="U737" s="77"/>
      <c r="V737" s="77"/>
      <c r="W737" s="77"/>
      <c r="X737" s="77"/>
      <c r="Y737" s="77"/>
      <c r="Z737" s="77"/>
    </row>
    <row r="738" spans="1:26" ht="15.75" customHeight="1" x14ac:dyDescent="0.25">
      <c r="A738" s="77"/>
      <c r="B738" s="77"/>
      <c r="C738" s="77"/>
      <c r="D738" s="77"/>
      <c r="E738" s="77"/>
      <c r="F738" s="77"/>
      <c r="G738" s="77"/>
      <c r="H738" s="77"/>
      <c r="I738" s="77"/>
      <c r="J738" s="77"/>
      <c r="K738" s="77"/>
      <c r="L738" s="77"/>
      <c r="M738" s="77"/>
      <c r="N738" s="77"/>
      <c r="O738" s="77"/>
      <c r="P738" s="77"/>
      <c r="Q738" s="77"/>
      <c r="R738" s="77"/>
      <c r="S738" s="77"/>
      <c r="T738" s="77"/>
      <c r="U738" s="77"/>
      <c r="V738" s="77"/>
      <c r="W738" s="77"/>
      <c r="X738" s="77"/>
      <c r="Y738" s="77"/>
      <c r="Z738" s="77"/>
    </row>
    <row r="739" spans="1:26" ht="15.75" customHeight="1" x14ac:dyDescent="0.25">
      <c r="A739" s="77"/>
      <c r="B739" s="77"/>
      <c r="C739" s="77"/>
      <c r="D739" s="77"/>
      <c r="E739" s="77"/>
      <c r="F739" s="77"/>
      <c r="G739" s="77"/>
      <c r="H739" s="77"/>
      <c r="I739" s="77"/>
      <c r="J739" s="77"/>
      <c r="K739" s="77"/>
      <c r="L739" s="77"/>
      <c r="M739" s="77"/>
      <c r="N739" s="77"/>
      <c r="O739" s="77"/>
      <c r="P739" s="77"/>
      <c r="Q739" s="77"/>
      <c r="R739" s="77"/>
      <c r="S739" s="77"/>
      <c r="T739" s="77"/>
      <c r="U739" s="77"/>
      <c r="V739" s="77"/>
      <c r="W739" s="77"/>
      <c r="X739" s="77"/>
      <c r="Y739" s="77"/>
      <c r="Z739" s="77"/>
    </row>
    <row r="740" spans="1:26" ht="15.75" customHeight="1" x14ac:dyDescent="0.25">
      <c r="A740" s="77"/>
      <c r="B740" s="77"/>
      <c r="C740" s="77"/>
      <c r="D740" s="77"/>
      <c r="E740" s="77"/>
      <c r="F740" s="77"/>
      <c r="G740" s="77"/>
      <c r="H740" s="77"/>
      <c r="I740" s="77"/>
      <c r="J740" s="77"/>
      <c r="K740" s="77"/>
      <c r="L740" s="77"/>
      <c r="M740" s="77"/>
      <c r="N740" s="77"/>
      <c r="O740" s="77"/>
      <c r="P740" s="77"/>
      <c r="Q740" s="77"/>
      <c r="R740" s="77"/>
      <c r="S740" s="77"/>
      <c r="T740" s="77"/>
      <c r="U740" s="77"/>
      <c r="V740" s="77"/>
      <c r="W740" s="77"/>
      <c r="X740" s="77"/>
      <c r="Y740" s="77"/>
      <c r="Z740" s="77"/>
    </row>
    <row r="741" spans="1:26" ht="15.75" customHeight="1" x14ac:dyDescent="0.25">
      <c r="A741" s="77"/>
      <c r="B741" s="77"/>
      <c r="C741" s="77"/>
      <c r="D741" s="77"/>
      <c r="E741" s="77"/>
      <c r="F741" s="77"/>
      <c r="G741" s="77"/>
      <c r="H741" s="77"/>
      <c r="I741" s="77"/>
      <c r="J741" s="77"/>
      <c r="K741" s="77"/>
      <c r="L741" s="77"/>
      <c r="M741" s="77"/>
      <c r="N741" s="77"/>
      <c r="O741" s="77"/>
      <c r="P741" s="77"/>
      <c r="Q741" s="77"/>
      <c r="R741" s="77"/>
      <c r="S741" s="77"/>
      <c r="T741" s="77"/>
      <c r="U741" s="77"/>
      <c r="V741" s="77"/>
      <c r="W741" s="77"/>
      <c r="X741" s="77"/>
      <c r="Y741" s="77"/>
      <c r="Z741" s="77"/>
    </row>
    <row r="742" spans="1:26" ht="15.75" customHeight="1" x14ac:dyDescent="0.25">
      <c r="A742" s="77"/>
      <c r="B742" s="77"/>
      <c r="C742" s="77"/>
      <c r="D742" s="77"/>
      <c r="E742" s="77"/>
      <c r="F742" s="77"/>
      <c r="G742" s="77"/>
      <c r="H742" s="77"/>
      <c r="I742" s="77"/>
      <c r="J742" s="77"/>
      <c r="K742" s="77"/>
      <c r="L742" s="77"/>
      <c r="M742" s="77"/>
      <c r="N742" s="77"/>
      <c r="O742" s="77"/>
      <c r="P742" s="77"/>
      <c r="Q742" s="77"/>
      <c r="R742" s="77"/>
      <c r="S742" s="77"/>
      <c r="T742" s="77"/>
      <c r="U742" s="77"/>
      <c r="V742" s="77"/>
      <c r="W742" s="77"/>
      <c r="X742" s="77"/>
      <c r="Y742" s="77"/>
      <c r="Z742" s="77"/>
    </row>
    <row r="743" spans="1:26" ht="15.75" customHeight="1" x14ac:dyDescent="0.25">
      <c r="A743" s="77"/>
      <c r="B743" s="77"/>
      <c r="C743" s="77"/>
      <c r="D743" s="77"/>
      <c r="E743" s="77"/>
      <c r="F743" s="77"/>
      <c r="G743" s="77"/>
      <c r="H743" s="77"/>
      <c r="I743" s="77"/>
      <c r="J743" s="77"/>
      <c r="K743" s="77"/>
      <c r="L743" s="77"/>
      <c r="M743" s="77"/>
      <c r="N743" s="77"/>
      <c r="O743" s="77"/>
      <c r="P743" s="77"/>
      <c r="Q743" s="77"/>
      <c r="R743" s="77"/>
      <c r="S743" s="77"/>
      <c r="T743" s="77"/>
      <c r="U743" s="77"/>
      <c r="V743" s="77"/>
      <c r="W743" s="77"/>
      <c r="X743" s="77"/>
      <c r="Y743" s="77"/>
      <c r="Z743" s="77"/>
    </row>
    <row r="744" spans="1:26" ht="15.75" customHeight="1" x14ac:dyDescent="0.25">
      <c r="A744" s="77"/>
      <c r="B744" s="77"/>
      <c r="C744" s="77"/>
      <c r="D744" s="77"/>
      <c r="E744" s="77"/>
      <c r="F744" s="77"/>
      <c r="G744" s="77"/>
      <c r="H744" s="77"/>
      <c r="I744" s="77"/>
      <c r="J744" s="77"/>
      <c r="K744" s="77"/>
      <c r="L744" s="77"/>
      <c r="M744" s="77"/>
      <c r="N744" s="77"/>
      <c r="O744" s="77"/>
      <c r="P744" s="77"/>
      <c r="Q744" s="77"/>
      <c r="R744" s="77"/>
      <c r="S744" s="77"/>
      <c r="T744" s="77"/>
      <c r="U744" s="77"/>
      <c r="V744" s="77"/>
      <c r="W744" s="77"/>
      <c r="X744" s="77"/>
      <c r="Y744" s="77"/>
      <c r="Z744" s="77"/>
    </row>
    <row r="745" spans="1:26" ht="15.75" customHeight="1" x14ac:dyDescent="0.25">
      <c r="A745" s="77"/>
      <c r="B745" s="77"/>
      <c r="C745" s="77"/>
      <c r="D745" s="77"/>
      <c r="E745" s="77"/>
      <c r="F745" s="77"/>
      <c r="G745" s="77"/>
      <c r="H745" s="77"/>
      <c r="I745" s="77"/>
      <c r="J745" s="77"/>
      <c r="K745" s="77"/>
      <c r="L745" s="77"/>
      <c r="M745" s="77"/>
      <c r="N745" s="77"/>
      <c r="O745" s="77"/>
      <c r="P745" s="77"/>
      <c r="Q745" s="77"/>
      <c r="R745" s="77"/>
      <c r="S745" s="77"/>
      <c r="T745" s="77"/>
      <c r="U745" s="77"/>
      <c r="V745" s="77"/>
      <c r="W745" s="77"/>
      <c r="X745" s="77"/>
      <c r="Y745" s="77"/>
      <c r="Z745" s="77"/>
    </row>
    <row r="746" spans="1:26" ht="15.75" customHeight="1" x14ac:dyDescent="0.25">
      <c r="A746" s="77"/>
      <c r="B746" s="77"/>
      <c r="C746" s="77"/>
      <c r="D746" s="77"/>
      <c r="E746" s="77"/>
      <c r="F746" s="77"/>
      <c r="G746" s="77"/>
      <c r="H746" s="77"/>
      <c r="I746" s="77"/>
      <c r="J746" s="77"/>
      <c r="K746" s="77"/>
      <c r="L746" s="77"/>
      <c r="M746" s="77"/>
      <c r="N746" s="77"/>
      <c r="O746" s="77"/>
      <c r="P746" s="77"/>
      <c r="Q746" s="77"/>
      <c r="R746" s="77"/>
      <c r="S746" s="77"/>
      <c r="T746" s="77"/>
      <c r="U746" s="77"/>
      <c r="V746" s="77"/>
      <c r="W746" s="77"/>
      <c r="X746" s="77"/>
      <c r="Y746" s="77"/>
      <c r="Z746" s="77"/>
    </row>
    <row r="747" spans="1:26" ht="15.75" customHeight="1" x14ac:dyDescent="0.25">
      <c r="A747" s="77"/>
      <c r="B747" s="77"/>
      <c r="C747" s="77"/>
      <c r="D747" s="77"/>
      <c r="E747" s="77"/>
      <c r="F747" s="77"/>
      <c r="G747" s="77"/>
      <c r="H747" s="77"/>
      <c r="I747" s="77"/>
      <c r="J747" s="77"/>
      <c r="K747" s="77"/>
      <c r="L747" s="77"/>
      <c r="M747" s="77"/>
      <c r="N747" s="77"/>
      <c r="O747" s="77"/>
      <c r="P747" s="77"/>
      <c r="Q747" s="77"/>
      <c r="R747" s="77"/>
      <c r="S747" s="77"/>
      <c r="T747" s="77"/>
      <c r="U747" s="77"/>
      <c r="V747" s="77"/>
      <c r="W747" s="77"/>
      <c r="X747" s="77"/>
      <c r="Y747" s="77"/>
      <c r="Z747" s="77"/>
    </row>
    <row r="748" spans="1:26" ht="15.75" customHeight="1" x14ac:dyDescent="0.25">
      <c r="A748" s="77"/>
      <c r="B748" s="77"/>
      <c r="C748" s="77"/>
      <c r="D748" s="77"/>
      <c r="E748" s="77"/>
      <c r="F748" s="77"/>
      <c r="G748" s="77"/>
      <c r="H748" s="77"/>
      <c r="I748" s="77"/>
      <c r="J748" s="77"/>
      <c r="K748" s="77"/>
      <c r="L748" s="77"/>
      <c r="M748" s="77"/>
      <c r="N748" s="77"/>
      <c r="O748" s="77"/>
      <c r="P748" s="77"/>
      <c r="Q748" s="77"/>
      <c r="R748" s="77"/>
      <c r="S748" s="77"/>
      <c r="T748" s="77"/>
      <c r="U748" s="77"/>
      <c r="V748" s="77"/>
      <c r="W748" s="77"/>
      <c r="X748" s="77"/>
      <c r="Y748" s="77"/>
      <c r="Z748" s="77"/>
    </row>
    <row r="749" spans="1:26" ht="15.75" customHeight="1" x14ac:dyDescent="0.25">
      <c r="A749" s="77"/>
      <c r="B749" s="77"/>
      <c r="C749" s="77"/>
      <c r="D749" s="77"/>
      <c r="E749" s="77"/>
      <c r="F749" s="77"/>
      <c r="G749" s="77"/>
      <c r="H749" s="77"/>
      <c r="I749" s="77"/>
      <c r="J749" s="77"/>
      <c r="K749" s="77"/>
      <c r="L749" s="77"/>
      <c r="M749" s="77"/>
      <c r="N749" s="77"/>
      <c r="O749" s="77"/>
      <c r="P749" s="77"/>
      <c r="Q749" s="77"/>
      <c r="R749" s="77"/>
      <c r="S749" s="77"/>
      <c r="T749" s="77"/>
      <c r="U749" s="77"/>
      <c r="V749" s="77"/>
      <c r="W749" s="77"/>
      <c r="X749" s="77"/>
      <c r="Y749" s="77"/>
      <c r="Z749" s="77"/>
    </row>
    <row r="750" spans="1:26" ht="15.75" customHeight="1" x14ac:dyDescent="0.25">
      <c r="A750" s="77"/>
      <c r="B750" s="77"/>
      <c r="C750" s="77"/>
      <c r="D750" s="77"/>
      <c r="E750" s="77"/>
      <c r="F750" s="77"/>
      <c r="G750" s="77"/>
      <c r="H750" s="77"/>
      <c r="I750" s="77"/>
      <c r="J750" s="77"/>
      <c r="K750" s="77"/>
      <c r="L750" s="77"/>
      <c r="M750" s="77"/>
      <c r="N750" s="77"/>
      <c r="O750" s="77"/>
      <c r="P750" s="77"/>
      <c r="Q750" s="77"/>
      <c r="R750" s="77"/>
      <c r="S750" s="77"/>
      <c r="T750" s="77"/>
      <c r="U750" s="77"/>
      <c r="V750" s="77"/>
      <c r="W750" s="77"/>
      <c r="X750" s="77"/>
      <c r="Y750" s="77"/>
      <c r="Z750" s="77"/>
    </row>
    <row r="751" spans="1:26" ht="15.75" customHeight="1" x14ac:dyDescent="0.25">
      <c r="A751" s="77"/>
      <c r="B751" s="77"/>
      <c r="C751" s="77"/>
      <c r="D751" s="77"/>
      <c r="E751" s="77"/>
      <c r="F751" s="77"/>
      <c r="G751" s="77"/>
      <c r="H751" s="77"/>
      <c r="I751" s="77"/>
      <c r="J751" s="77"/>
      <c r="K751" s="77"/>
      <c r="L751" s="77"/>
      <c r="M751" s="77"/>
      <c r="N751" s="77"/>
      <c r="O751" s="77"/>
      <c r="P751" s="77"/>
      <c r="Q751" s="77"/>
      <c r="R751" s="77"/>
      <c r="S751" s="77"/>
      <c r="T751" s="77"/>
      <c r="U751" s="77"/>
      <c r="V751" s="77"/>
      <c r="W751" s="77"/>
      <c r="X751" s="77"/>
      <c r="Y751" s="77"/>
      <c r="Z751" s="77"/>
    </row>
    <row r="752" spans="1:26" ht="15.75" customHeight="1" x14ac:dyDescent="0.25">
      <c r="A752" s="77"/>
      <c r="B752" s="77"/>
      <c r="C752" s="77"/>
      <c r="D752" s="77"/>
      <c r="E752" s="77"/>
      <c r="F752" s="77"/>
      <c r="G752" s="77"/>
      <c r="H752" s="77"/>
      <c r="I752" s="77"/>
      <c r="J752" s="77"/>
      <c r="K752" s="77"/>
      <c r="L752" s="77"/>
      <c r="M752" s="77"/>
      <c r="N752" s="77"/>
      <c r="O752" s="77"/>
      <c r="P752" s="77"/>
      <c r="Q752" s="77"/>
      <c r="R752" s="77"/>
      <c r="S752" s="77"/>
      <c r="T752" s="77"/>
      <c r="U752" s="77"/>
      <c r="V752" s="77"/>
      <c r="W752" s="77"/>
      <c r="X752" s="77"/>
      <c r="Y752" s="77"/>
      <c r="Z752" s="77"/>
    </row>
    <row r="753" spans="1:26" ht="15.75" customHeight="1" x14ac:dyDescent="0.25">
      <c r="A753" s="77"/>
      <c r="B753" s="77"/>
      <c r="C753" s="77"/>
      <c r="D753" s="77"/>
      <c r="E753" s="77"/>
      <c r="F753" s="77"/>
      <c r="G753" s="77"/>
      <c r="H753" s="77"/>
      <c r="I753" s="77"/>
      <c r="J753" s="77"/>
      <c r="K753" s="77"/>
      <c r="L753" s="77"/>
      <c r="M753" s="77"/>
      <c r="N753" s="77"/>
      <c r="O753" s="77"/>
      <c r="P753" s="77"/>
      <c r="Q753" s="77"/>
      <c r="R753" s="77"/>
      <c r="S753" s="77"/>
      <c r="T753" s="77"/>
      <c r="U753" s="77"/>
      <c r="V753" s="77"/>
      <c r="W753" s="77"/>
      <c r="X753" s="77"/>
      <c r="Y753" s="77"/>
      <c r="Z753" s="77"/>
    </row>
    <row r="754" spans="1:26" ht="15.75" customHeight="1" x14ac:dyDescent="0.25">
      <c r="A754" s="77"/>
      <c r="B754" s="77"/>
      <c r="C754" s="77"/>
      <c r="D754" s="77"/>
      <c r="E754" s="77"/>
      <c r="F754" s="77"/>
      <c r="G754" s="77"/>
      <c r="H754" s="77"/>
      <c r="I754" s="77"/>
      <c r="J754" s="77"/>
      <c r="K754" s="77"/>
      <c r="L754" s="77"/>
      <c r="M754" s="77"/>
      <c r="N754" s="77"/>
      <c r="O754" s="77"/>
      <c r="P754" s="77"/>
      <c r="Q754" s="77"/>
      <c r="R754" s="77"/>
      <c r="S754" s="77"/>
      <c r="T754" s="77"/>
      <c r="U754" s="77"/>
      <c r="V754" s="77"/>
      <c r="W754" s="77"/>
      <c r="X754" s="77"/>
      <c r="Y754" s="77"/>
      <c r="Z754" s="77"/>
    </row>
    <row r="755" spans="1:26" ht="15.75" customHeight="1" x14ac:dyDescent="0.25">
      <c r="A755" s="77"/>
      <c r="B755" s="77"/>
      <c r="C755" s="77"/>
      <c r="D755" s="77"/>
      <c r="E755" s="77"/>
      <c r="F755" s="77"/>
      <c r="G755" s="77"/>
      <c r="H755" s="77"/>
      <c r="I755" s="77"/>
      <c r="J755" s="77"/>
      <c r="K755" s="77"/>
      <c r="L755" s="77"/>
      <c r="M755" s="77"/>
      <c r="N755" s="77"/>
      <c r="O755" s="77"/>
      <c r="P755" s="77"/>
      <c r="Q755" s="77"/>
      <c r="R755" s="77"/>
      <c r="S755" s="77"/>
      <c r="T755" s="77"/>
      <c r="U755" s="77"/>
      <c r="V755" s="77"/>
      <c r="W755" s="77"/>
      <c r="X755" s="77"/>
      <c r="Y755" s="77"/>
      <c r="Z755" s="77"/>
    </row>
    <row r="756" spans="1:26" ht="15.75" customHeight="1" x14ac:dyDescent="0.25">
      <c r="A756" s="77"/>
      <c r="B756" s="77"/>
      <c r="C756" s="77"/>
      <c r="D756" s="77"/>
      <c r="E756" s="77"/>
      <c r="F756" s="77"/>
      <c r="G756" s="77"/>
      <c r="H756" s="77"/>
      <c r="I756" s="77"/>
      <c r="J756" s="77"/>
      <c r="K756" s="77"/>
      <c r="L756" s="77"/>
      <c r="M756" s="77"/>
      <c r="N756" s="77"/>
      <c r="O756" s="77"/>
      <c r="P756" s="77"/>
      <c r="Q756" s="77"/>
      <c r="R756" s="77"/>
      <c r="S756" s="77"/>
      <c r="T756" s="77"/>
      <c r="U756" s="77"/>
      <c r="V756" s="77"/>
      <c r="W756" s="77"/>
      <c r="X756" s="77"/>
      <c r="Y756" s="77"/>
      <c r="Z756" s="77"/>
    </row>
    <row r="757" spans="1:26" ht="15.75" customHeight="1" x14ac:dyDescent="0.25">
      <c r="A757" s="77"/>
      <c r="B757" s="77"/>
      <c r="C757" s="77"/>
      <c r="D757" s="77"/>
      <c r="E757" s="77"/>
      <c r="F757" s="77"/>
      <c r="G757" s="77"/>
      <c r="H757" s="77"/>
      <c r="I757" s="77"/>
      <c r="J757" s="77"/>
      <c r="K757" s="77"/>
      <c r="L757" s="77"/>
      <c r="M757" s="77"/>
      <c r="N757" s="77"/>
      <c r="O757" s="77"/>
      <c r="P757" s="77"/>
      <c r="Q757" s="77"/>
      <c r="R757" s="77"/>
      <c r="S757" s="77"/>
      <c r="T757" s="77"/>
      <c r="U757" s="77"/>
      <c r="V757" s="77"/>
      <c r="W757" s="77"/>
      <c r="X757" s="77"/>
      <c r="Y757" s="77"/>
      <c r="Z757" s="77"/>
    </row>
    <row r="758" spans="1:26" ht="15.75" customHeight="1" x14ac:dyDescent="0.25">
      <c r="A758" s="77"/>
      <c r="B758" s="77"/>
      <c r="C758" s="77"/>
      <c r="D758" s="77"/>
      <c r="E758" s="77"/>
      <c r="F758" s="77"/>
      <c r="G758" s="77"/>
      <c r="H758" s="77"/>
      <c r="I758" s="77"/>
      <c r="J758" s="77"/>
      <c r="K758" s="77"/>
      <c r="L758" s="77"/>
      <c r="M758" s="77"/>
      <c r="N758" s="77"/>
      <c r="O758" s="77"/>
      <c r="P758" s="77"/>
      <c r="Q758" s="77"/>
      <c r="R758" s="77"/>
      <c r="S758" s="77"/>
      <c r="T758" s="77"/>
      <c r="U758" s="77"/>
      <c r="V758" s="77"/>
      <c r="W758" s="77"/>
      <c r="X758" s="77"/>
      <c r="Y758" s="77"/>
      <c r="Z758" s="77"/>
    </row>
    <row r="759" spans="1:26" ht="15.75" customHeight="1" x14ac:dyDescent="0.25">
      <c r="A759" s="77"/>
      <c r="B759" s="77"/>
      <c r="C759" s="77"/>
      <c r="D759" s="77"/>
      <c r="E759" s="77"/>
      <c r="F759" s="77"/>
      <c r="G759" s="77"/>
      <c r="H759" s="77"/>
      <c r="I759" s="77"/>
      <c r="J759" s="77"/>
      <c r="K759" s="77"/>
      <c r="L759" s="77"/>
      <c r="M759" s="77"/>
      <c r="N759" s="77"/>
      <c r="O759" s="77"/>
      <c r="P759" s="77"/>
      <c r="Q759" s="77"/>
      <c r="R759" s="77"/>
      <c r="S759" s="77"/>
      <c r="T759" s="77"/>
      <c r="U759" s="77"/>
      <c r="V759" s="77"/>
      <c r="W759" s="77"/>
      <c r="X759" s="77"/>
      <c r="Y759" s="77"/>
      <c r="Z759" s="77"/>
    </row>
    <row r="760" spans="1:26" ht="15.75" customHeight="1" x14ac:dyDescent="0.25">
      <c r="A760" s="77"/>
      <c r="B760" s="77"/>
      <c r="C760" s="77"/>
      <c r="D760" s="77"/>
      <c r="E760" s="77"/>
      <c r="F760" s="77"/>
      <c r="G760" s="77"/>
      <c r="H760" s="77"/>
      <c r="I760" s="77"/>
      <c r="J760" s="77"/>
      <c r="K760" s="77"/>
      <c r="L760" s="77"/>
      <c r="M760" s="77"/>
      <c r="N760" s="77"/>
      <c r="O760" s="77"/>
      <c r="P760" s="77"/>
      <c r="Q760" s="77"/>
      <c r="R760" s="77"/>
      <c r="S760" s="77"/>
      <c r="T760" s="77"/>
      <c r="U760" s="77"/>
      <c r="V760" s="77"/>
      <c r="W760" s="77"/>
      <c r="X760" s="77"/>
      <c r="Y760" s="77"/>
      <c r="Z760" s="77"/>
    </row>
    <row r="761" spans="1:26" ht="15.75" customHeight="1" x14ac:dyDescent="0.25">
      <c r="A761" s="77"/>
      <c r="B761" s="77"/>
      <c r="C761" s="77"/>
      <c r="D761" s="77"/>
      <c r="E761" s="77"/>
      <c r="F761" s="77"/>
      <c r="G761" s="77"/>
      <c r="H761" s="77"/>
      <c r="I761" s="77"/>
      <c r="J761" s="77"/>
      <c r="K761" s="77"/>
      <c r="L761" s="77"/>
      <c r="M761" s="77"/>
      <c r="N761" s="77"/>
      <c r="O761" s="77"/>
      <c r="P761" s="77"/>
      <c r="Q761" s="77"/>
      <c r="R761" s="77"/>
      <c r="S761" s="77"/>
      <c r="T761" s="77"/>
      <c r="U761" s="77"/>
      <c r="V761" s="77"/>
      <c r="W761" s="77"/>
      <c r="X761" s="77"/>
      <c r="Y761" s="77"/>
      <c r="Z761" s="77"/>
    </row>
    <row r="762" spans="1:26" ht="15.75" customHeight="1" x14ac:dyDescent="0.25">
      <c r="A762" s="77"/>
      <c r="B762" s="77"/>
      <c r="C762" s="77"/>
      <c r="D762" s="77"/>
      <c r="E762" s="77"/>
      <c r="F762" s="77"/>
      <c r="G762" s="77"/>
      <c r="H762" s="77"/>
      <c r="I762" s="77"/>
      <c r="J762" s="77"/>
      <c r="K762" s="77"/>
      <c r="L762" s="77"/>
      <c r="M762" s="77"/>
      <c r="N762" s="77"/>
      <c r="O762" s="77"/>
      <c r="P762" s="77"/>
      <c r="Q762" s="77"/>
      <c r="R762" s="77"/>
      <c r="S762" s="77"/>
      <c r="T762" s="77"/>
      <c r="U762" s="77"/>
      <c r="V762" s="77"/>
      <c r="W762" s="77"/>
      <c r="X762" s="77"/>
      <c r="Y762" s="77"/>
      <c r="Z762" s="77"/>
    </row>
    <row r="763" spans="1:26" ht="15.75" customHeight="1" x14ac:dyDescent="0.25">
      <c r="A763" s="77"/>
      <c r="B763" s="77"/>
      <c r="C763" s="77"/>
      <c r="D763" s="77"/>
      <c r="E763" s="77"/>
      <c r="F763" s="77"/>
      <c r="G763" s="77"/>
      <c r="H763" s="77"/>
      <c r="I763" s="77"/>
      <c r="J763" s="77"/>
      <c r="K763" s="77"/>
      <c r="L763" s="77"/>
      <c r="M763" s="77"/>
      <c r="N763" s="77"/>
      <c r="O763" s="77"/>
      <c r="P763" s="77"/>
      <c r="Q763" s="77"/>
      <c r="R763" s="77"/>
      <c r="S763" s="77"/>
      <c r="T763" s="77"/>
      <c r="U763" s="77"/>
      <c r="V763" s="77"/>
      <c r="W763" s="77"/>
      <c r="X763" s="77"/>
      <c r="Y763" s="77"/>
      <c r="Z763" s="77"/>
    </row>
    <row r="764" spans="1:26" ht="15.75" customHeight="1" x14ac:dyDescent="0.25">
      <c r="A764" s="77"/>
      <c r="B764" s="77"/>
      <c r="C764" s="77"/>
      <c r="D764" s="77"/>
      <c r="E764" s="77"/>
      <c r="F764" s="77"/>
      <c r="G764" s="77"/>
      <c r="H764" s="77"/>
      <c r="I764" s="77"/>
      <c r="J764" s="77"/>
      <c r="K764" s="77"/>
      <c r="L764" s="77"/>
      <c r="M764" s="77"/>
      <c r="N764" s="77"/>
      <c r="O764" s="77"/>
      <c r="P764" s="77"/>
      <c r="Q764" s="77"/>
      <c r="R764" s="77"/>
      <c r="S764" s="77"/>
      <c r="T764" s="77"/>
      <c r="U764" s="77"/>
      <c r="V764" s="77"/>
      <c r="W764" s="77"/>
      <c r="X764" s="77"/>
      <c r="Y764" s="77"/>
      <c r="Z764" s="77"/>
    </row>
    <row r="765" spans="1:26" ht="15.75" customHeight="1" x14ac:dyDescent="0.25">
      <c r="A765" s="77"/>
      <c r="B765" s="77"/>
      <c r="C765" s="77"/>
      <c r="D765" s="77"/>
      <c r="E765" s="77"/>
      <c r="F765" s="77"/>
      <c r="G765" s="77"/>
      <c r="H765" s="77"/>
      <c r="I765" s="77"/>
      <c r="J765" s="77"/>
      <c r="K765" s="77"/>
      <c r="L765" s="77"/>
      <c r="M765" s="77"/>
      <c r="N765" s="77"/>
      <c r="O765" s="77"/>
      <c r="P765" s="77"/>
      <c r="Q765" s="77"/>
      <c r="R765" s="77"/>
      <c r="S765" s="77"/>
      <c r="T765" s="77"/>
      <c r="U765" s="77"/>
      <c r="V765" s="77"/>
      <c r="W765" s="77"/>
      <c r="X765" s="77"/>
      <c r="Y765" s="77"/>
      <c r="Z765" s="77"/>
    </row>
    <row r="766" spans="1:26" ht="15.75" customHeight="1" x14ac:dyDescent="0.25">
      <c r="A766" s="77"/>
      <c r="B766" s="77"/>
      <c r="C766" s="77"/>
      <c r="D766" s="77"/>
      <c r="E766" s="77"/>
      <c r="F766" s="77"/>
      <c r="G766" s="77"/>
      <c r="H766" s="77"/>
      <c r="I766" s="77"/>
      <c r="J766" s="77"/>
      <c r="K766" s="77"/>
      <c r="L766" s="77"/>
      <c r="M766" s="77"/>
      <c r="N766" s="77"/>
      <c r="O766" s="77"/>
      <c r="P766" s="77"/>
      <c r="Q766" s="77"/>
      <c r="R766" s="77"/>
      <c r="S766" s="77"/>
      <c r="T766" s="77"/>
      <c r="U766" s="77"/>
      <c r="V766" s="77"/>
      <c r="W766" s="77"/>
      <c r="X766" s="77"/>
      <c r="Y766" s="77"/>
      <c r="Z766" s="77"/>
    </row>
    <row r="767" spans="1:26" ht="15.75" customHeight="1" x14ac:dyDescent="0.25">
      <c r="A767" s="77"/>
      <c r="B767" s="77"/>
      <c r="C767" s="77"/>
      <c r="D767" s="77"/>
      <c r="E767" s="77"/>
      <c r="F767" s="77"/>
      <c r="G767" s="77"/>
      <c r="H767" s="77"/>
      <c r="I767" s="77"/>
      <c r="J767" s="77"/>
      <c r="K767" s="77"/>
      <c r="L767" s="77"/>
      <c r="M767" s="77"/>
      <c r="N767" s="77"/>
      <c r="O767" s="77"/>
      <c r="P767" s="77"/>
      <c r="Q767" s="77"/>
      <c r="R767" s="77"/>
      <c r="S767" s="77"/>
      <c r="T767" s="77"/>
      <c r="U767" s="77"/>
      <c r="V767" s="77"/>
      <c r="W767" s="77"/>
      <c r="X767" s="77"/>
      <c r="Y767" s="77"/>
      <c r="Z767" s="77"/>
    </row>
    <row r="768" spans="1:26" ht="15.75" customHeight="1" x14ac:dyDescent="0.25">
      <c r="A768" s="77"/>
      <c r="B768" s="77"/>
      <c r="C768" s="77"/>
      <c r="D768" s="77"/>
      <c r="E768" s="77"/>
      <c r="F768" s="77"/>
      <c r="G768" s="77"/>
      <c r="H768" s="77"/>
      <c r="I768" s="77"/>
      <c r="J768" s="77"/>
      <c r="K768" s="77"/>
      <c r="L768" s="77"/>
      <c r="M768" s="77"/>
      <c r="N768" s="77"/>
      <c r="O768" s="77"/>
      <c r="P768" s="77"/>
      <c r="Q768" s="77"/>
      <c r="R768" s="77"/>
      <c r="S768" s="77"/>
      <c r="T768" s="77"/>
      <c r="U768" s="77"/>
      <c r="V768" s="77"/>
      <c r="W768" s="77"/>
      <c r="X768" s="77"/>
      <c r="Y768" s="77"/>
      <c r="Z768" s="77"/>
    </row>
    <row r="769" spans="1:26" ht="15.75" customHeight="1" x14ac:dyDescent="0.25">
      <c r="A769" s="77"/>
      <c r="B769" s="77"/>
      <c r="C769" s="77"/>
      <c r="D769" s="77"/>
      <c r="E769" s="77"/>
      <c r="F769" s="77"/>
      <c r="G769" s="77"/>
      <c r="H769" s="77"/>
      <c r="I769" s="77"/>
      <c r="J769" s="77"/>
      <c r="K769" s="77"/>
      <c r="L769" s="77"/>
      <c r="M769" s="77"/>
      <c r="N769" s="77"/>
      <c r="O769" s="77"/>
      <c r="P769" s="77"/>
      <c r="Q769" s="77"/>
      <c r="R769" s="77"/>
      <c r="S769" s="77"/>
      <c r="T769" s="77"/>
      <c r="U769" s="77"/>
      <c r="V769" s="77"/>
      <c r="W769" s="77"/>
      <c r="X769" s="77"/>
      <c r="Y769" s="77"/>
      <c r="Z769" s="77"/>
    </row>
    <row r="770" spans="1:26" ht="15.75" customHeight="1" x14ac:dyDescent="0.25">
      <c r="A770" s="77"/>
      <c r="B770" s="77"/>
      <c r="C770" s="77"/>
      <c r="D770" s="77"/>
      <c r="E770" s="77"/>
      <c r="F770" s="77"/>
      <c r="G770" s="77"/>
      <c r="H770" s="77"/>
      <c r="I770" s="77"/>
      <c r="J770" s="77"/>
      <c r="K770" s="77"/>
      <c r="L770" s="77"/>
      <c r="M770" s="77"/>
      <c r="N770" s="77"/>
      <c r="O770" s="77"/>
      <c r="P770" s="77"/>
      <c r="Q770" s="77"/>
      <c r="R770" s="77"/>
      <c r="S770" s="77"/>
      <c r="T770" s="77"/>
      <c r="U770" s="77"/>
      <c r="V770" s="77"/>
      <c r="W770" s="77"/>
      <c r="X770" s="77"/>
      <c r="Y770" s="77"/>
      <c r="Z770" s="77"/>
    </row>
    <row r="771" spans="1:26" ht="15.75" customHeight="1" x14ac:dyDescent="0.25">
      <c r="A771" s="77"/>
      <c r="B771" s="77"/>
      <c r="C771" s="77"/>
      <c r="D771" s="77"/>
      <c r="E771" s="77"/>
      <c r="F771" s="77"/>
      <c r="G771" s="77"/>
      <c r="H771" s="77"/>
      <c r="I771" s="77"/>
      <c r="J771" s="77"/>
      <c r="K771" s="77"/>
      <c r="L771" s="77"/>
      <c r="M771" s="77"/>
      <c r="N771" s="77"/>
      <c r="O771" s="77"/>
      <c r="P771" s="77"/>
      <c r="Q771" s="77"/>
      <c r="R771" s="77"/>
      <c r="S771" s="77"/>
      <c r="T771" s="77"/>
      <c r="U771" s="77"/>
      <c r="V771" s="77"/>
      <c r="W771" s="77"/>
      <c r="X771" s="77"/>
      <c r="Y771" s="77"/>
      <c r="Z771" s="77"/>
    </row>
    <row r="772" spans="1:26" ht="15.75" customHeight="1" x14ac:dyDescent="0.25">
      <c r="A772" s="77"/>
      <c r="B772" s="77"/>
      <c r="C772" s="77"/>
      <c r="D772" s="77"/>
      <c r="E772" s="77"/>
      <c r="F772" s="77"/>
      <c r="G772" s="77"/>
      <c r="H772" s="77"/>
      <c r="I772" s="77"/>
      <c r="J772" s="77"/>
      <c r="K772" s="77"/>
      <c r="L772" s="77"/>
      <c r="M772" s="77"/>
      <c r="N772" s="77"/>
      <c r="O772" s="77"/>
      <c r="P772" s="77"/>
      <c r="Q772" s="77"/>
      <c r="R772" s="77"/>
      <c r="S772" s="77"/>
      <c r="T772" s="77"/>
      <c r="U772" s="77"/>
      <c r="V772" s="77"/>
      <c r="W772" s="77"/>
      <c r="X772" s="77"/>
      <c r="Y772" s="77"/>
      <c r="Z772" s="77"/>
    </row>
    <row r="773" spans="1:26" ht="15.75" customHeight="1" x14ac:dyDescent="0.25">
      <c r="A773" s="77"/>
      <c r="B773" s="77"/>
      <c r="C773" s="77"/>
      <c r="D773" s="77"/>
      <c r="E773" s="77"/>
      <c r="F773" s="77"/>
      <c r="G773" s="77"/>
      <c r="H773" s="77"/>
      <c r="I773" s="77"/>
      <c r="J773" s="77"/>
      <c r="K773" s="77"/>
      <c r="L773" s="77"/>
      <c r="M773" s="77"/>
      <c r="N773" s="77"/>
      <c r="O773" s="77"/>
      <c r="P773" s="77"/>
      <c r="Q773" s="77"/>
      <c r="R773" s="77"/>
      <c r="S773" s="77"/>
      <c r="T773" s="77"/>
      <c r="U773" s="77"/>
      <c r="V773" s="77"/>
      <c r="W773" s="77"/>
      <c r="X773" s="77"/>
      <c r="Y773" s="77"/>
      <c r="Z773" s="77"/>
    </row>
    <row r="774" spans="1:26" ht="15.75" customHeight="1" x14ac:dyDescent="0.25">
      <c r="A774" s="77"/>
      <c r="B774" s="77"/>
      <c r="C774" s="77"/>
      <c r="D774" s="77"/>
      <c r="E774" s="77"/>
      <c r="F774" s="77"/>
      <c r="G774" s="77"/>
      <c r="H774" s="77"/>
      <c r="I774" s="77"/>
      <c r="J774" s="77"/>
      <c r="K774" s="77"/>
      <c r="L774" s="77"/>
      <c r="M774" s="77"/>
      <c r="N774" s="77"/>
      <c r="O774" s="77"/>
      <c r="P774" s="77"/>
      <c r="Q774" s="77"/>
      <c r="R774" s="77"/>
      <c r="S774" s="77"/>
      <c r="T774" s="77"/>
      <c r="U774" s="77"/>
      <c r="V774" s="77"/>
      <c r="W774" s="77"/>
      <c r="X774" s="77"/>
      <c r="Y774" s="77"/>
      <c r="Z774" s="77"/>
    </row>
    <row r="775" spans="1:26" ht="15.75" customHeight="1" x14ac:dyDescent="0.25">
      <c r="A775" s="77"/>
      <c r="B775" s="77"/>
      <c r="C775" s="77"/>
      <c r="D775" s="77"/>
      <c r="E775" s="77"/>
      <c r="F775" s="77"/>
      <c r="G775" s="77"/>
      <c r="H775" s="77"/>
      <c r="I775" s="77"/>
      <c r="J775" s="77"/>
      <c r="K775" s="77"/>
      <c r="L775" s="77"/>
      <c r="M775" s="77"/>
      <c r="N775" s="77"/>
      <c r="O775" s="77"/>
      <c r="P775" s="77"/>
      <c r="Q775" s="77"/>
      <c r="R775" s="77"/>
      <c r="S775" s="77"/>
      <c r="T775" s="77"/>
      <c r="U775" s="77"/>
      <c r="V775" s="77"/>
      <c r="W775" s="77"/>
      <c r="X775" s="77"/>
      <c r="Y775" s="77"/>
      <c r="Z775" s="77"/>
    </row>
    <row r="776" spans="1:26" ht="15.75" customHeight="1" x14ac:dyDescent="0.25">
      <c r="A776" s="77"/>
      <c r="B776" s="77"/>
      <c r="C776" s="77"/>
      <c r="D776" s="77"/>
      <c r="E776" s="77"/>
      <c r="F776" s="77"/>
      <c r="G776" s="77"/>
      <c r="H776" s="77"/>
      <c r="I776" s="77"/>
      <c r="J776" s="77"/>
      <c r="K776" s="77"/>
      <c r="L776" s="77"/>
      <c r="M776" s="77"/>
      <c r="N776" s="77"/>
      <c r="O776" s="77"/>
      <c r="P776" s="77"/>
      <c r="Q776" s="77"/>
      <c r="R776" s="77"/>
      <c r="S776" s="77"/>
      <c r="T776" s="77"/>
      <c r="U776" s="77"/>
      <c r="V776" s="77"/>
      <c r="W776" s="77"/>
      <c r="X776" s="77"/>
      <c r="Y776" s="77"/>
      <c r="Z776" s="77"/>
    </row>
    <row r="777" spans="1:26" ht="15.75" customHeight="1" x14ac:dyDescent="0.25">
      <c r="A777" s="77"/>
      <c r="B777" s="77"/>
      <c r="C777" s="77"/>
      <c r="D777" s="77"/>
      <c r="E777" s="77"/>
      <c r="F777" s="77"/>
      <c r="G777" s="77"/>
      <c r="H777" s="77"/>
      <c r="I777" s="77"/>
      <c r="J777" s="77"/>
      <c r="K777" s="77"/>
      <c r="L777" s="77"/>
      <c r="M777" s="77"/>
      <c r="N777" s="77"/>
      <c r="O777" s="77"/>
      <c r="P777" s="77"/>
      <c r="Q777" s="77"/>
      <c r="R777" s="77"/>
      <c r="S777" s="77"/>
      <c r="T777" s="77"/>
      <c r="U777" s="77"/>
      <c r="V777" s="77"/>
      <c r="W777" s="77"/>
      <c r="X777" s="77"/>
      <c r="Y777" s="77"/>
      <c r="Z777" s="77"/>
    </row>
    <row r="778" spans="1:26" ht="15.75" customHeight="1" x14ac:dyDescent="0.25">
      <c r="A778" s="77"/>
      <c r="B778" s="77"/>
      <c r="C778" s="77"/>
      <c r="D778" s="77"/>
      <c r="E778" s="77"/>
      <c r="F778" s="77"/>
      <c r="G778" s="77"/>
      <c r="H778" s="77"/>
      <c r="I778" s="77"/>
      <c r="J778" s="77"/>
      <c r="K778" s="77"/>
      <c r="L778" s="77"/>
      <c r="M778" s="77"/>
      <c r="N778" s="77"/>
      <c r="O778" s="77"/>
      <c r="P778" s="77"/>
      <c r="Q778" s="77"/>
      <c r="R778" s="77"/>
      <c r="S778" s="77"/>
      <c r="T778" s="77"/>
      <c r="U778" s="77"/>
      <c r="V778" s="77"/>
      <c r="W778" s="77"/>
      <c r="X778" s="77"/>
      <c r="Y778" s="77"/>
      <c r="Z778" s="77"/>
    </row>
    <row r="779" spans="1:26" ht="15.75" customHeight="1" x14ac:dyDescent="0.25">
      <c r="A779" s="77"/>
      <c r="B779" s="77"/>
      <c r="C779" s="77"/>
      <c r="D779" s="77"/>
      <c r="E779" s="77"/>
      <c r="F779" s="77"/>
      <c r="G779" s="77"/>
      <c r="H779" s="77"/>
      <c r="I779" s="77"/>
      <c r="J779" s="77"/>
      <c r="K779" s="77"/>
      <c r="L779" s="77"/>
      <c r="M779" s="77"/>
      <c r="N779" s="77"/>
      <c r="O779" s="77"/>
      <c r="P779" s="77"/>
      <c r="Q779" s="77"/>
      <c r="R779" s="77"/>
      <c r="S779" s="77"/>
      <c r="T779" s="77"/>
      <c r="U779" s="77"/>
      <c r="V779" s="77"/>
      <c r="W779" s="77"/>
      <c r="X779" s="77"/>
      <c r="Y779" s="77"/>
      <c r="Z779" s="77"/>
    </row>
    <row r="780" spans="1:26" ht="15.75" customHeight="1" x14ac:dyDescent="0.25">
      <c r="A780" s="77"/>
      <c r="B780" s="77"/>
      <c r="C780" s="77"/>
      <c r="D780" s="77"/>
      <c r="E780" s="77"/>
      <c r="F780" s="77"/>
      <c r="G780" s="77"/>
      <c r="H780" s="77"/>
      <c r="I780" s="77"/>
      <c r="J780" s="77"/>
      <c r="K780" s="77"/>
      <c r="L780" s="77"/>
      <c r="M780" s="77"/>
      <c r="N780" s="77"/>
      <c r="O780" s="77"/>
      <c r="P780" s="77"/>
      <c r="Q780" s="77"/>
      <c r="R780" s="77"/>
      <c r="S780" s="77"/>
      <c r="T780" s="77"/>
      <c r="U780" s="77"/>
      <c r="V780" s="77"/>
      <c r="W780" s="77"/>
      <c r="X780" s="77"/>
      <c r="Y780" s="77"/>
      <c r="Z780" s="77"/>
    </row>
    <row r="781" spans="1:26" ht="15.75" customHeight="1" x14ac:dyDescent="0.25">
      <c r="A781" s="77"/>
      <c r="B781" s="77"/>
      <c r="C781" s="77"/>
      <c r="D781" s="77"/>
      <c r="E781" s="77"/>
      <c r="F781" s="77"/>
      <c r="G781" s="77"/>
      <c r="H781" s="77"/>
      <c r="I781" s="77"/>
      <c r="J781" s="77"/>
      <c r="K781" s="77"/>
      <c r="L781" s="77"/>
      <c r="M781" s="77"/>
      <c r="N781" s="77"/>
      <c r="O781" s="77"/>
      <c r="P781" s="77"/>
      <c r="Q781" s="77"/>
      <c r="R781" s="77"/>
      <c r="S781" s="77"/>
      <c r="T781" s="77"/>
      <c r="U781" s="77"/>
      <c r="V781" s="77"/>
      <c r="W781" s="77"/>
      <c r="X781" s="77"/>
      <c r="Y781" s="77"/>
      <c r="Z781" s="77"/>
    </row>
    <row r="782" spans="1:26" ht="15.75" customHeight="1" x14ac:dyDescent="0.25">
      <c r="A782" s="77"/>
      <c r="B782" s="77"/>
      <c r="C782" s="77"/>
      <c r="D782" s="77"/>
      <c r="E782" s="77"/>
      <c r="F782" s="77"/>
      <c r="G782" s="77"/>
      <c r="H782" s="77"/>
      <c r="I782" s="77"/>
      <c r="J782" s="77"/>
      <c r="K782" s="77"/>
      <c r="L782" s="77"/>
      <c r="M782" s="77"/>
      <c r="N782" s="77"/>
      <c r="O782" s="77"/>
      <c r="P782" s="77"/>
      <c r="Q782" s="77"/>
      <c r="R782" s="77"/>
      <c r="S782" s="77"/>
      <c r="T782" s="77"/>
      <c r="U782" s="77"/>
      <c r="V782" s="77"/>
      <c r="W782" s="77"/>
      <c r="X782" s="77"/>
      <c r="Y782" s="77"/>
      <c r="Z782" s="77"/>
    </row>
    <row r="783" spans="1:26" ht="15.75" customHeight="1" x14ac:dyDescent="0.25">
      <c r="A783" s="77"/>
      <c r="B783" s="77"/>
      <c r="C783" s="77"/>
      <c r="D783" s="77"/>
      <c r="E783" s="77"/>
      <c r="F783" s="77"/>
      <c r="G783" s="77"/>
      <c r="H783" s="77"/>
      <c r="I783" s="77"/>
      <c r="J783" s="77"/>
      <c r="K783" s="77"/>
      <c r="L783" s="77"/>
      <c r="M783" s="77"/>
      <c r="N783" s="77"/>
      <c r="O783" s="77"/>
      <c r="P783" s="77"/>
      <c r="Q783" s="77"/>
      <c r="R783" s="77"/>
      <c r="S783" s="77"/>
      <c r="T783" s="77"/>
      <c r="U783" s="77"/>
      <c r="V783" s="77"/>
      <c r="W783" s="77"/>
      <c r="X783" s="77"/>
      <c r="Y783" s="77"/>
      <c r="Z783" s="77"/>
    </row>
    <row r="784" spans="1:26" ht="15.75" customHeight="1" x14ac:dyDescent="0.25">
      <c r="A784" s="77"/>
      <c r="B784" s="77"/>
      <c r="C784" s="77"/>
      <c r="D784" s="77"/>
      <c r="E784" s="77"/>
      <c r="F784" s="77"/>
      <c r="G784" s="77"/>
      <c r="H784" s="77"/>
      <c r="I784" s="77"/>
      <c r="J784" s="77"/>
      <c r="K784" s="77"/>
      <c r="L784" s="77"/>
      <c r="M784" s="77"/>
      <c r="N784" s="77"/>
      <c r="O784" s="77"/>
      <c r="P784" s="77"/>
      <c r="Q784" s="77"/>
      <c r="R784" s="77"/>
      <c r="S784" s="77"/>
      <c r="T784" s="77"/>
      <c r="U784" s="77"/>
      <c r="V784" s="77"/>
      <c r="W784" s="77"/>
      <c r="X784" s="77"/>
      <c r="Y784" s="77"/>
      <c r="Z784" s="77"/>
    </row>
    <row r="785" spans="1:26" ht="15.75" customHeight="1" x14ac:dyDescent="0.25">
      <c r="A785" s="77"/>
      <c r="B785" s="77"/>
      <c r="C785" s="77"/>
      <c r="D785" s="77"/>
      <c r="E785" s="77"/>
      <c r="F785" s="77"/>
      <c r="G785" s="77"/>
      <c r="H785" s="77"/>
      <c r="I785" s="77"/>
      <c r="J785" s="77"/>
      <c r="K785" s="77"/>
      <c r="L785" s="77"/>
      <c r="M785" s="77"/>
      <c r="N785" s="77"/>
      <c r="O785" s="77"/>
      <c r="P785" s="77"/>
      <c r="Q785" s="77"/>
      <c r="R785" s="77"/>
      <c r="S785" s="77"/>
      <c r="T785" s="77"/>
      <c r="U785" s="77"/>
      <c r="V785" s="77"/>
      <c r="W785" s="77"/>
      <c r="X785" s="77"/>
      <c r="Y785" s="77"/>
      <c r="Z785" s="77"/>
    </row>
    <row r="786" spans="1:26" ht="15.75" customHeight="1" x14ac:dyDescent="0.25">
      <c r="A786" s="77"/>
      <c r="B786" s="77"/>
      <c r="C786" s="77"/>
      <c r="D786" s="77"/>
      <c r="E786" s="77"/>
      <c r="F786" s="77"/>
      <c r="G786" s="77"/>
      <c r="H786" s="77"/>
      <c r="I786" s="77"/>
      <c r="J786" s="77"/>
      <c r="K786" s="77"/>
      <c r="L786" s="77"/>
      <c r="M786" s="77"/>
      <c r="N786" s="77"/>
      <c r="O786" s="77"/>
      <c r="P786" s="77"/>
      <c r="Q786" s="77"/>
      <c r="R786" s="77"/>
      <c r="S786" s="77"/>
      <c r="T786" s="77"/>
      <c r="U786" s="77"/>
      <c r="V786" s="77"/>
      <c r="W786" s="77"/>
      <c r="X786" s="77"/>
      <c r="Y786" s="77"/>
      <c r="Z786" s="77"/>
    </row>
    <row r="787" spans="1:26" ht="15.75" customHeight="1" x14ac:dyDescent="0.25">
      <c r="A787" s="77"/>
      <c r="B787" s="77"/>
      <c r="C787" s="77"/>
      <c r="D787" s="77"/>
      <c r="E787" s="77"/>
      <c r="F787" s="77"/>
      <c r="G787" s="77"/>
      <c r="H787" s="77"/>
      <c r="I787" s="77"/>
      <c r="J787" s="77"/>
      <c r="K787" s="77"/>
      <c r="L787" s="77"/>
      <c r="M787" s="77"/>
      <c r="N787" s="77"/>
      <c r="O787" s="77"/>
      <c r="P787" s="77"/>
      <c r="Q787" s="77"/>
      <c r="R787" s="77"/>
      <c r="S787" s="77"/>
      <c r="T787" s="77"/>
      <c r="U787" s="77"/>
      <c r="V787" s="77"/>
      <c r="W787" s="77"/>
      <c r="X787" s="77"/>
      <c r="Y787" s="77"/>
      <c r="Z787" s="77"/>
    </row>
    <row r="788" spans="1:26" ht="15.75" customHeight="1" x14ac:dyDescent="0.25">
      <c r="A788" s="77"/>
      <c r="B788" s="77"/>
      <c r="C788" s="77"/>
      <c r="D788" s="77"/>
      <c r="E788" s="77"/>
      <c r="F788" s="77"/>
      <c r="G788" s="77"/>
      <c r="H788" s="77"/>
      <c r="I788" s="77"/>
      <c r="J788" s="77"/>
      <c r="K788" s="77"/>
      <c r="L788" s="77"/>
      <c r="M788" s="77"/>
      <c r="N788" s="77"/>
      <c r="O788" s="77"/>
      <c r="P788" s="77"/>
      <c r="Q788" s="77"/>
      <c r="R788" s="77"/>
      <c r="S788" s="77"/>
      <c r="T788" s="77"/>
      <c r="U788" s="77"/>
      <c r="V788" s="77"/>
      <c r="W788" s="77"/>
      <c r="X788" s="77"/>
      <c r="Y788" s="77"/>
      <c r="Z788" s="77"/>
    </row>
    <row r="789" spans="1:26" ht="15.75" customHeight="1" x14ac:dyDescent="0.25">
      <c r="A789" s="77"/>
      <c r="B789" s="77"/>
      <c r="C789" s="77"/>
      <c r="D789" s="77"/>
      <c r="E789" s="77"/>
      <c r="F789" s="77"/>
      <c r="G789" s="77"/>
      <c r="H789" s="77"/>
      <c r="I789" s="77"/>
      <c r="J789" s="77"/>
      <c r="K789" s="77"/>
      <c r="L789" s="77"/>
      <c r="M789" s="77"/>
      <c r="N789" s="77"/>
      <c r="O789" s="77"/>
      <c r="P789" s="77"/>
      <c r="Q789" s="77"/>
      <c r="R789" s="77"/>
      <c r="S789" s="77"/>
      <c r="T789" s="77"/>
      <c r="U789" s="77"/>
      <c r="V789" s="77"/>
      <c r="W789" s="77"/>
      <c r="X789" s="77"/>
      <c r="Y789" s="77"/>
      <c r="Z789" s="77"/>
    </row>
    <row r="790" spans="1:26" ht="15.75" customHeight="1" x14ac:dyDescent="0.25">
      <c r="A790" s="77"/>
      <c r="B790" s="77"/>
      <c r="C790" s="77"/>
      <c r="D790" s="77"/>
      <c r="E790" s="77"/>
      <c r="F790" s="77"/>
      <c r="G790" s="77"/>
      <c r="H790" s="77"/>
      <c r="I790" s="77"/>
      <c r="J790" s="77"/>
      <c r="K790" s="77"/>
      <c r="L790" s="77"/>
      <c r="M790" s="77"/>
      <c r="N790" s="77"/>
      <c r="O790" s="77"/>
      <c r="P790" s="77"/>
      <c r="Q790" s="77"/>
      <c r="R790" s="77"/>
      <c r="S790" s="77"/>
      <c r="T790" s="77"/>
      <c r="U790" s="77"/>
      <c r="V790" s="77"/>
      <c r="W790" s="77"/>
      <c r="X790" s="77"/>
      <c r="Y790" s="77"/>
      <c r="Z790" s="77"/>
    </row>
    <row r="791" spans="1:26" ht="15.75" customHeight="1" x14ac:dyDescent="0.25">
      <c r="A791" s="77"/>
      <c r="B791" s="77"/>
      <c r="C791" s="77"/>
      <c r="D791" s="77"/>
      <c r="E791" s="77"/>
      <c r="F791" s="77"/>
      <c r="G791" s="77"/>
      <c r="H791" s="77"/>
      <c r="I791" s="77"/>
      <c r="J791" s="77"/>
      <c r="K791" s="77"/>
      <c r="L791" s="77"/>
      <c r="M791" s="77"/>
      <c r="N791" s="77"/>
      <c r="O791" s="77"/>
      <c r="P791" s="77"/>
      <c r="Q791" s="77"/>
      <c r="R791" s="77"/>
      <c r="S791" s="77"/>
      <c r="T791" s="77"/>
      <c r="U791" s="77"/>
      <c r="V791" s="77"/>
      <c r="W791" s="77"/>
      <c r="X791" s="77"/>
      <c r="Y791" s="77"/>
      <c r="Z791" s="77"/>
    </row>
    <row r="792" spans="1:26" ht="15.75" customHeight="1" x14ac:dyDescent="0.25">
      <c r="A792" s="77"/>
      <c r="B792" s="77"/>
      <c r="C792" s="77"/>
      <c r="D792" s="77"/>
      <c r="E792" s="77"/>
      <c r="F792" s="77"/>
      <c r="G792" s="77"/>
      <c r="H792" s="77"/>
      <c r="I792" s="77"/>
      <c r="J792" s="77"/>
      <c r="K792" s="77"/>
      <c r="L792" s="77"/>
      <c r="M792" s="77"/>
      <c r="N792" s="77"/>
      <c r="O792" s="77"/>
      <c r="P792" s="77"/>
      <c r="Q792" s="77"/>
      <c r="R792" s="77"/>
      <c r="S792" s="77"/>
      <c r="T792" s="77"/>
      <c r="U792" s="77"/>
      <c r="V792" s="77"/>
      <c r="W792" s="77"/>
      <c r="X792" s="77"/>
      <c r="Y792" s="77"/>
      <c r="Z792" s="77"/>
    </row>
    <row r="793" spans="1:26" ht="15.75" customHeight="1" x14ac:dyDescent="0.25">
      <c r="A793" s="77"/>
      <c r="B793" s="77"/>
      <c r="C793" s="77"/>
      <c r="D793" s="77"/>
      <c r="E793" s="77"/>
      <c r="F793" s="77"/>
      <c r="G793" s="77"/>
      <c r="H793" s="77"/>
      <c r="I793" s="77"/>
      <c r="J793" s="77"/>
      <c r="K793" s="77"/>
      <c r="L793" s="77"/>
      <c r="M793" s="77"/>
      <c r="N793" s="77"/>
      <c r="O793" s="77"/>
      <c r="P793" s="77"/>
      <c r="Q793" s="77"/>
      <c r="R793" s="77"/>
      <c r="S793" s="77"/>
      <c r="T793" s="77"/>
      <c r="U793" s="77"/>
      <c r="V793" s="77"/>
      <c r="W793" s="77"/>
      <c r="X793" s="77"/>
      <c r="Y793" s="77"/>
      <c r="Z793" s="77"/>
    </row>
    <row r="794" spans="1:26" ht="15.75" customHeight="1" x14ac:dyDescent="0.25">
      <c r="A794" s="77"/>
      <c r="B794" s="77"/>
      <c r="C794" s="77"/>
      <c r="D794" s="77"/>
      <c r="E794" s="77"/>
      <c r="F794" s="77"/>
      <c r="G794" s="77"/>
      <c r="H794" s="77"/>
      <c r="I794" s="77"/>
      <c r="J794" s="77"/>
      <c r="K794" s="77"/>
      <c r="L794" s="77"/>
      <c r="M794" s="77"/>
      <c r="N794" s="77"/>
      <c r="O794" s="77"/>
      <c r="P794" s="77"/>
      <c r="Q794" s="77"/>
      <c r="R794" s="77"/>
      <c r="S794" s="77"/>
      <c r="T794" s="77"/>
      <c r="U794" s="77"/>
      <c r="V794" s="77"/>
      <c r="W794" s="77"/>
      <c r="X794" s="77"/>
      <c r="Y794" s="77"/>
      <c r="Z794" s="77"/>
    </row>
    <row r="795" spans="1:26" ht="15.75" customHeight="1" x14ac:dyDescent="0.25">
      <c r="A795" s="77"/>
      <c r="B795" s="77"/>
      <c r="C795" s="77"/>
      <c r="D795" s="77"/>
      <c r="E795" s="77"/>
      <c r="F795" s="77"/>
      <c r="G795" s="77"/>
      <c r="H795" s="77"/>
      <c r="I795" s="77"/>
      <c r="J795" s="77"/>
      <c r="K795" s="77"/>
      <c r="L795" s="77"/>
      <c r="M795" s="77"/>
      <c r="N795" s="77"/>
      <c r="O795" s="77"/>
      <c r="P795" s="77"/>
      <c r="Q795" s="77"/>
      <c r="R795" s="77"/>
      <c r="S795" s="77"/>
      <c r="T795" s="77"/>
      <c r="U795" s="77"/>
      <c r="V795" s="77"/>
      <c r="W795" s="77"/>
      <c r="X795" s="77"/>
      <c r="Y795" s="77"/>
      <c r="Z795" s="77"/>
    </row>
    <row r="796" spans="1:26" ht="15.75" customHeight="1" x14ac:dyDescent="0.25">
      <c r="A796" s="77"/>
      <c r="B796" s="77"/>
      <c r="C796" s="77"/>
      <c r="D796" s="77"/>
      <c r="E796" s="77"/>
      <c r="F796" s="77"/>
      <c r="G796" s="77"/>
      <c r="H796" s="77"/>
      <c r="I796" s="77"/>
      <c r="J796" s="77"/>
      <c r="K796" s="77"/>
      <c r="L796" s="77"/>
      <c r="M796" s="77"/>
      <c r="N796" s="77"/>
      <c r="O796" s="77"/>
      <c r="P796" s="77"/>
      <c r="Q796" s="77"/>
      <c r="R796" s="77"/>
      <c r="S796" s="77"/>
      <c r="T796" s="77"/>
      <c r="U796" s="77"/>
      <c r="V796" s="77"/>
      <c r="W796" s="77"/>
      <c r="X796" s="77"/>
      <c r="Y796" s="77"/>
      <c r="Z796" s="77"/>
    </row>
    <row r="797" spans="1:26" ht="15.75" customHeight="1" x14ac:dyDescent="0.25">
      <c r="A797" s="77"/>
      <c r="B797" s="77"/>
      <c r="C797" s="77"/>
      <c r="D797" s="77"/>
      <c r="E797" s="77"/>
      <c r="F797" s="77"/>
      <c r="G797" s="77"/>
      <c r="H797" s="77"/>
      <c r="I797" s="77"/>
      <c r="J797" s="77"/>
      <c r="K797" s="77"/>
      <c r="L797" s="77"/>
      <c r="M797" s="77"/>
      <c r="N797" s="77"/>
      <c r="O797" s="77"/>
      <c r="P797" s="77"/>
      <c r="Q797" s="77"/>
      <c r="R797" s="77"/>
      <c r="S797" s="77"/>
      <c r="T797" s="77"/>
      <c r="U797" s="77"/>
      <c r="V797" s="77"/>
      <c r="W797" s="77"/>
      <c r="X797" s="77"/>
      <c r="Y797" s="77"/>
      <c r="Z797" s="77"/>
    </row>
    <row r="798" spans="1:26" ht="15.75" customHeight="1" x14ac:dyDescent="0.25">
      <c r="A798" s="77"/>
      <c r="B798" s="77"/>
      <c r="C798" s="77"/>
      <c r="D798" s="77"/>
      <c r="E798" s="77"/>
      <c r="F798" s="77"/>
      <c r="G798" s="77"/>
      <c r="H798" s="77"/>
      <c r="I798" s="77"/>
      <c r="J798" s="77"/>
      <c r="K798" s="77"/>
      <c r="L798" s="77"/>
      <c r="M798" s="77"/>
      <c r="N798" s="77"/>
      <c r="O798" s="77"/>
      <c r="P798" s="77"/>
      <c r="Q798" s="77"/>
      <c r="R798" s="77"/>
      <c r="S798" s="77"/>
      <c r="T798" s="77"/>
      <c r="U798" s="77"/>
      <c r="V798" s="77"/>
      <c r="W798" s="77"/>
      <c r="X798" s="77"/>
      <c r="Y798" s="77"/>
      <c r="Z798" s="77"/>
    </row>
    <row r="799" spans="1:26" ht="15.75" customHeight="1" x14ac:dyDescent="0.25">
      <c r="A799" s="77"/>
      <c r="B799" s="77"/>
      <c r="C799" s="77"/>
      <c r="D799" s="77"/>
      <c r="E799" s="77"/>
      <c r="F799" s="77"/>
      <c r="G799" s="77"/>
      <c r="H799" s="77"/>
      <c r="I799" s="77"/>
      <c r="J799" s="77"/>
      <c r="K799" s="77"/>
      <c r="L799" s="77"/>
      <c r="M799" s="77"/>
      <c r="N799" s="77"/>
      <c r="O799" s="77"/>
      <c r="P799" s="77"/>
      <c r="Q799" s="77"/>
      <c r="R799" s="77"/>
      <c r="S799" s="77"/>
      <c r="T799" s="77"/>
      <c r="U799" s="77"/>
      <c r="V799" s="77"/>
      <c r="W799" s="77"/>
      <c r="X799" s="77"/>
      <c r="Y799" s="77"/>
      <c r="Z799" s="77"/>
    </row>
    <row r="800" spans="1:26" ht="15.75" customHeight="1" x14ac:dyDescent="0.25">
      <c r="A800" s="77"/>
      <c r="B800" s="77"/>
      <c r="C800" s="77"/>
      <c r="D800" s="77"/>
      <c r="E800" s="77"/>
      <c r="F800" s="77"/>
      <c r="G800" s="77"/>
      <c r="H800" s="77"/>
      <c r="I800" s="77"/>
      <c r="J800" s="77"/>
      <c r="K800" s="77"/>
      <c r="L800" s="77"/>
      <c r="M800" s="77"/>
      <c r="N800" s="77"/>
      <c r="O800" s="77"/>
      <c r="P800" s="77"/>
      <c r="Q800" s="77"/>
      <c r="R800" s="77"/>
      <c r="S800" s="77"/>
      <c r="T800" s="77"/>
      <c r="U800" s="77"/>
      <c r="V800" s="77"/>
      <c r="W800" s="77"/>
      <c r="X800" s="77"/>
      <c r="Y800" s="77"/>
      <c r="Z800" s="77"/>
    </row>
    <row r="801" spans="1:26" ht="15.75" customHeight="1" x14ac:dyDescent="0.25">
      <c r="A801" s="77"/>
      <c r="B801" s="77"/>
      <c r="C801" s="77"/>
      <c r="D801" s="77"/>
      <c r="E801" s="77"/>
      <c r="F801" s="77"/>
      <c r="G801" s="77"/>
      <c r="H801" s="77"/>
      <c r="I801" s="77"/>
      <c r="J801" s="77"/>
      <c r="K801" s="77"/>
      <c r="L801" s="77"/>
      <c r="M801" s="77"/>
      <c r="N801" s="77"/>
      <c r="O801" s="77"/>
      <c r="P801" s="77"/>
      <c r="Q801" s="77"/>
      <c r="R801" s="77"/>
      <c r="S801" s="77"/>
      <c r="T801" s="77"/>
      <c r="U801" s="77"/>
      <c r="V801" s="77"/>
      <c r="W801" s="77"/>
      <c r="X801" s="77"/>
      <c r="Y801" s="77"/>
      <c r="Z801" s="77"/>
    </row>
    <row r="802" spans="1:26" ht="15.75" customHeight="1" x14ac:dyDescent="0.25">
      <c r="A802" s="77"/>
      <c r="B802" s="77"/>
      <c r="C802" s="77"/>
      <c r="D802" s="77"/>
      <c r="E802" s="77"/>
      <c r="F802" s="77"/>
      <c r="G802" s="77"/>
      <c r="H802" s="77"/>
      <c r="I802" s="77"/>
      <c r="J802" s="77"/>
      <c r="K802" s="77"/>
      <c r="L802" s="77"/>
      <c r="M802" s="77"/>
      <c r="N802" s="77"/>
      <c r="O802" s="77"/>
      <c r="P802" s="77"/>
      <c r="Q802" s="77"/>
      <c r="R802" s="77"/>
      <c r="S802" s="77"/>
      <c r="T802" s="77"/>
      <c r="U802" s="77"/>
      <c r="V802" s="77"/>
      <c r="W802" s="77"/>
      <c r="X802" s="77"/>
      <c r="Y802" s="77"/>
      <c r="Z802" s="77"/>
    </row>
    <row r="803" spans="1:26" ht="15.75" customHeight="1" x14ac:dyDescent="0.25">
      <c r="A803" s="77"/>
      <c r="B803" s="77"/>
      <c r="C803" s="77"/>
      <c r="D803" s="77"/>
      <c r="E803" s="77"/>
      <c r="F803" s="77"/>
      <c r="G803" s="77"/>
      <c r="H803" s="77"/>
      <c r="I803" s="77"/>
      <c r="J803" s="77"/>
      <c r="K803" s="77"/>
      <c r="L803" s="77"/>
      <c r="M803" s="77"/>
      <c r="N803" s="77"/>
      <c r="O803" s="77"/>
      <c r="P803" s="77"/>
      <c r="Q803" s="77"/>
      <c r="R803" s="77"/>
      <c r="S803" s="77"/>
      <c r="T803" s="77"/>
      <c r="U803" s="77"/>
      <c r="V803" s="77"/>
      <c r="W803" s="77"/>
      <c r="X803" s="77"/>
      <c r="Y803" s="77"/>
      <c r="Z803" s="77"/>
    </row>
    <row r="804" spans="1:26" ht="15.75" customHeight="1" x14ac:dyDescent="0.25">
      <c r="A804" s="77"/>
      <c r="B804" s="77"/>
      <c r="C804" s="77"/>
      <c r="D804" s="77"/>
      <c r="E804" s="77"/>
      <c r="F804" s="77"/>
      <c r="G804" s="77"/>
      <c r="H804" s="77"/>
      <c r="I804" s="77"/>
      <c r="J804" s="77"/>
      <c r="K804" s="77"/>
      <c r="L804" s="77"/>
      <c r="M804" s="77"/>
      <c r="N804" s="77"/>
      <c r="O804" s="77"/>
      <c r="P804" s="77"/>
      <c r="Q804" s="77"/>
      <c r="R804" s="77"/>
      <c r="S804" s="77"/>
      <c r="T804" s="77"/>
      <c r="U804" s="77"/>
      <c r="V804" s="77"/>
      <c r="W804" s="77"/>
      <c r="X804" s="77"/>
      <c r="Y804" s="77"/>
      <c r="Z804" s="77"/>
    </row>
    <row r="805" spans="1:26" ht="15.75" customHeight="1" x14ac:dyDescent="0.25">
      <c r="A805" s="77"/>
      <c r="B805" s="77"/>
      <c r="C805" s="77"/>
      <c r="D805" s="77"/>
      <c r="E805" s="77"/>
      <c r="F805" s="77"/>
      <c r="G805" s="77"/>
      <c r="H805" s="77"/>
      <c r="I805" s="77"/>
      <c r="J805" s="77"/>
      <c r="K805" s="77"/>
      <c r="L805" s="77"/>
      <c r="M805" s="77"/>
      <c r="N805" s="77"/>
      <c r="O805" s="77"/>
      <c r="P805" s="77"/>
      <c r="Q805" s="77"/>
      <c r="R805" s="77"/>
      <c r="S805" s="77"/>
      <c r="T805" s="77"/>
      <c r="U805" s="77"/>
      <c r="V805" s="77"/>
      <c r="W805" s="77"/>
      <c r="X805" s="77"/>
      <c r="Y805" s="77"/>
      <c r="Z805" s="77"/>
    </row>
    <row r="806" spans="1:26" ht="15.75" customHeight="1" x14ac:dyDescent="0.25">
      <c r="A806" s="77"/>
      <c r="B806" s="77"/>
      <c r="C806" s="77"/>
      <c r="D806" s="77"/>
      <c r="E806" s="77"/>
      <c r="F806" s="77"/>
      <c r="G806" s="77"/>
      <c r="H806" s="77"/>
      <c r="I806" s="77"/>
      <c r="J806" s="77"/>
      <c r="K806" s="77"/>
      <c r="L806" s="77"/>
      <c r="M806" s="77"/>
      <c r="N806" s="77"/>
      <c r="O806" s="77"/>
      <c r="P806" s="77"/>
      <c r="Q806" s="77"/>
      <c r="R806" s="77"/>
      <c r="S806" s="77"/>
      <c r="T806" s="77"/>
      <c r="U806" s="77"/>
      <c r="V806" s="77"/>
      <c r="W806" s="77"/>
      <c r="X806" s="77"/>
      <c r="Y806" s="77"/>
      <c r="Z806" s="77"/>
    </row>
    <row r="807" spans="1:26" ht="15.75" customHeight="1" x14ac:dyDescent="0.25">
      <c r="A807" s="77"/>
      <c r="B807" s="77"/>
      <c r="C807" s="77"/>
      <c r="D807" s="77"/>
      <c r="E807" s="77"/>
      <c r="F807" s="77"/>
      <c r="G807" s="77"/>
      <c r="H807" s="77"/>
      <c r="I807" s="77"/>
      <c r="J807" s="77"/>
      <c r="K807" s="77"/>
      <c r="L807" s="77"/>
      <c r="M807" s="77"/>
      <c r="N807" s="77"/>
      <c r="O807" s="77"/>
      <c r="P807" s="77"/>
      <c r="Q807" s="77"/>
      <c r="R807" s="77"/>
      <c r="S807" s="77"/>
      <c r="T807" s="77"/>
      <c r="U807" s="77"/>
      <c r="V807" s="77"/>
      <c r="W807" s="77"/>
      <c r="X807" s="77"/>
      <c r="Y807" s="77"/>
      <c r="Z807" s="77"/>
    </row>
    <row r="808" spans="1:26" ht="15.75" customHeight="1" x14ac:dyDescent="0.25">
      <c r="A808" s="77"/>
      <c r="B808" s="77"/>
      <c r="C808" s="77"/>
      <c r="D808" s="77"/>
      <c r="E808" s="77"/>
      <c r="F808" s="77"/>
      <c r="G808" s="77"/>
      <c r="H808" s="77"/>
      <c r="I808" s="77"/>
      <c r="J808" s="77"/>
      <c r="K808" s="77"/>
      <c r="L808" s="77"/>
      <c r="M808" s="77"/>
      <c r="N808" s="77"/>
      <c r="O808" s="77"/>
      <c r="P808" s="77"/>
      <c r="Q808" s="77"/>
      <c r="R808" s="77"/>
      <c r="S808" s="77"/>
      <c r="T808" s="77"/>
      <c r="U808" s="77"/>
      <c r="V808" s="77"/>
      <c r="W808" s="77"/>
      <c r="X808" s="77"/>
      <c r="Y808" s="77"/>
      <c r="Z808" s="77"/>
    </row>
    <row r="809" spans="1:26" ht="15.75" customHeight="1" x14ac:dyDescent="0.25">
      <c r="A809" s="77"/>
      <c r="B809" s="77"/>
      <c r="C809" s="77"/>
      <c r="D809" s="77"/>
      <c r="E809" s="77"/>
      <c r="F809" s="77"/>
      <c r="G809" s="77"/>
      <c r="H809" s="77"/>
      <c r="I809" s="77"/>
      <c r="J809" s="77"/>
      <c r="K809" s="77"/>
      <c r="L809" s="77"/>
      <c r="M809" s="77"/>
      <c r="N809" s="77"/>
      <c r="O809" s="77"/>
      <c r="P809" s="77"/>
      <c r="Q809" s="77"/>
      <c r="R809" s="77"/>
      <c r="S809" s="77"/>
      <c r="T809" s="77"/>
      <c r="U809" s="77"/>
      <c r="V809" s="77"/>
      <c r="W809" s="77"/>
      <c r="X809" s="77"/>
      <c r="Y809" s="77"/>
      <c r="Z809" s="77"/>
    </row>
    <row r="810" spans="1:26" ht="15.75" customHeight="1" x14ac:dyDescent="0.25">
      <c r="A810" s="77"/>
      <c r="B810" s="77"/>
      <c r="C810" s="77"/>
      <c r="D810" s="77"/>
      <c r="E810" s="77"/>
      <c r="F810" s="77"/>
      <c r="G810" s="77"/>
      <c r="H810" s="77"/>
      <c r="I810" s="77"/>
      <c r="J810" s="77"/>
      <c r="K810" s="77"/>
      <c r="L810" s="77"/>
      <c r="M810" s="77"/>
      <c r="N810" s="77"/>
      <c r="O810" s="77"/>
      <c r="P810" s="77"/>
      <c r="Q810" s="77"/>
      <c r="R810" s="77"/>
      <c r="S810" s="77"/>
      <c r="T810" s="77"/>
      <c r="U810" s="77"/>
      <c r="V810" s="77"/>
      <c r="W810" s="77"/>
      <c r="X810" s="77"/>
      <c r="Y810" s="77"/>
      <c r="Z810" s="77"/>
    </row>
    <row r="811" spans="1:26" ht="15.75" customHeight="1" x14ac:dyDescent="0.25">
      <c r="A811" s="77"/>
      <c r="B811" s="77"/>
      <c r="C811" s="77"/>
      <c r="D811" s="77"/>
      <c r="E811" s="77"/>
      <c r="F811" s="77"/>
      <c r="G811" s="77"/>
      <c r="H811" s="77"/>
      <c r="I811" s="77"/>
      <c r="J811" s="77"/>
      <c r="K811" s="77"/>
      <c r="L811" s="77"/>
      <c r="M811" s="77"/>
      <c r="N811" s="77"/>
      <c r="O811" s="77"/>
      <c r="P811" s="77"/>
      <c r="Q811" s="77"/>
      <c r="R811" s="77"/>
      <c r="S811" s="77"/>
      <c r="T811" s="77"/>
      <c r="U811" s="77"/>
      <c r="V811" s="77"/>
      <c r="W811" s="77"/>
      <c r="X811" s="77"/>
      <c r="Y811" s="77"/>
      <c r="Z811" s="77"/>
    </row>
    <row r="812" spans="1:26" ht="15.75" customHeight="1" x14ac:dyDescent="0.25">
      <c r="A812" s="77"/>
      <c r="B812" s="77"/>
      <c r="C812" s="77"/>
      <c r="D812" s="77"/>
      <c r="E812" s="77"/>
      <c r="F812" s="77"/>
      <c r="G812" s="77"/>
      <c r="H812" s="77"/>
      <c r="I812" s="77"/>
      <c r="J812" s="77"/>
      <c r="K812" s="77"/>
      <c r="L812" s="77"/>
      <c r="M812" s="77"/>
      <c r="N812" s="77"/>
      <c r="O812" s="77"/>
      <c r="P812" s="77"/>
      <c r="Q812" s="77"/>
      <c r="R812" s="77"/>
      <c r="S812" s="77"/>
      <c r="T812" s="77"/>
      <c r="U812" s="77"/>
      <c r="V812" s="77"/>
      <c r="W812" s="77"/>
      <c r="X812" s="77"/>
      <c r="Y812" s="77"/>
      <c r="Z812" s="77"/>
    </row>
    <row r="813" spans="1:26" ht="15.75" customHeight="1" x14ac:dyDescent="0.25">
      <c r="A813" s="77"/>
      <c r="B813" s="77"/>
      <c r="C813" s="77"/>
      <c r="D813" s="77"/>
      <c r="E813" s="77"/>
      <c r="F813" s="77"/>
      <c r="G813" s="77"/>
      <c r="H813" s="77"/>
      <c r="I813" s="77"/>
      <c r="J813" s="77"/>
      <c r="K813" s="77"/>
      <c r="L813" s="77"/>
      <c r="M813" s="77"/>
      <c r="N813" s="77"/>
      <c r="O813" s="77"/>
      <c r="P813" s="77"/>
      <c r="Q813" s="77"/>
      <c r="R813" s="77"/>
      <c r="S813" s="77"/>
      <c r="T813" s="77"/>
      <c r="U813" s="77"/>
      <c r="V813" s="77"/>
      <c r="W813" s="77"/>
      <c r="X813" s="77"/>
      <c r="Y813" s="77"/>
      <c r="Z813" s="77"/>
    </row>
    <row r="814" spans="1:26" ht="15.75" customHeight="1" x14ac:dyDescent="0.25">
      <c r="A814" s="77"/>
      <c r="B814" s="77"/>
      <c r="C814" s="77"/>
      <c r="D814" s="77"/>
      <c r="E814" s="77"/>
      <c r="F814" s="77"/>
      <c r="G814" s="77"/>
      <c r="H814" s="77"/>
      <c r="I814" s="77"/>
      <c r="J814" s="77"/>
      <c r="K814" s="77"/>
      <c r="L814" s="77"/>
      <c r="M814" s="77"/>
      <c r="N814" s="77"/>
      <c r="O814" s="77"/>
      <c r="P814" s="77"/>
      <c r="Q814" s="77"/>
      <c r="R814" s="77"/>
      <c r="S814" s="77"/>
      <c r="T814" s="77"/>
      <c r="U814" s="77"/>
      <c r="V814" s="77"/>
      <c r="W814" s="77"/>
      <c r="X814" s="77"/>
      <c r="Y814" s="77"/>
      <c r="Z814" s="77"/>
    </row>
    <row r="815" spans="1:26" ht="15.75" customHeight="1" x14ac:dyDescent="0.25">
      <c r="A815" s="77"/>
      <c r="B815" s="77"/>
      <c r="C815" s="77"/>
      <c r="D815" s="77"/>
      <c r="E815" s="77"/>
      <c r="F815" s="77"/>
      <c r="G815" s="77"/>
      <c r="H815" s="77"/>
      <c r="I815" s="77"/>
      <c r="J815" s="77"/>
      <c r="K815" s="77"/>
      <c r="L815" s="77"/>
      <c r="M815" s="77"/>
      <c r="N815" s="77"/>
      <c r="O815" s="77"/>
      <c r="P815" s="77"/>
      <c r="Q815" s="77"/>
      <c r="R815" s="77"/>
      <c r="S815" s="77"/>
      <c r="T815" s="77"/>
      <c r="U815" s="77"/>
      <c r="V815" s="77"/>
      <c r="W815" s="77"/>
      <c r="X815" s="77"/>
      <c r="Y815" s="77"/>
      <c r="Z815" s="77"/>
    </row>
    <row r="816" spans="1:26" ht="15.75" customHeight="1" x14ac:dyDescent="0.25">
      <c r="A816" s="77"/>
      <c r="B816" s="77"/>
      <c r="C816" s="77"/>
      <c r="D816" s="77"/>
      <c r="E816" s="77"/>
      <c r="F816" s="77"/>
      <c r="G816" s="77"/>
      <c r="H816" s="77"/>
      <c r="I816" s="77"/>
      <c r="J816" s="77"/>
      <c r="K816" s="77"/>
      <c r="L816" s="77"/>
      <c r="M816" s="77"/>
      <c r="N816" s="77"/>
      <c r="O816" s="77"/>
      <c r="P816" s="77"/>
      <c r="Q816" s="77"/>
      <c r="R816" s="77"/>
      <c r="S816" s="77"/>
      <c r="T816" s="77"/>
      <c r="U816" s="77"/>
      <c r="V816" s="77"/>
      <c r="W816" s="77"/>
      <c r="X816" s="77"/>
      <c r="Y816" s="77"/>
      <c r="Z816" s="77"/>
    </row>
    <row r="817" spans="1:26" ht="15.75" customHeight="1" x14ac:dyDescent="0.25">
      <c r="A817" s="77"/>
      <c r="B817" s="77"/>
      <c r="C817" s="77"/>
      <c r="D817" s="77"/>
      <c r="E817" s="77"/>
      <c r="F817" s="77"/>
      <c r="G817" s="77"/>
      <c r="H817" s="77"/>
      <c r="I817" s="77"/>
      <c r="J817" s="77"/>
      <c r="K817" s="77"/>
      <c r="L817" s="77"/>
      <c r="M817" s="77"/>
      <c r="N817" s="77"/>
      <c r="O817" s="77"/>
      <c r="P817" s="77"/>
      <c r="Q817" s="77"/>
      <c r="R817" s="77"/>
      <c r="S817" s="77"/>
      <c r="T817" s="77"/>
      <c r="U817" s="77"/>
      <c r="V817" s="77"/>
      <c r="W817" s="77"/>
      <c r="X817" s="77"/>
      <c r="Y817" s="77"/>
      <c r="Z817" s="77"/>
    </row>
    <row r="818" spans="1:26" ht="15.75" customHeight="1" x14ac:dyDescent="0.25">
      <c r="A818" s="77"/>
      <c r="B818" s="77"/>
      <c r="C818" s="77"/>
      <c r="D818" s="77"/>
      <c r="E818" s="77"/>
      <c r="F818" s="77"/>
      <c r="G818" s="77"/>
      <c r="H818" s="77"/>
      <c r="I818" s="77"/>
      <c r="J818" s="77"/>
      <c r="K818" s="77"/>
      <c r="L818" s="77"/>
      <c r="M818" s="77"/>
      <c r="N818" s="77"/>
      <c r="O818" s="77"/>
      <c r="P818" s="77"/>
      <c r="Q818" s="77"/>
      <c r="R818" s="77"/>
      <c r="S818" s="77"/>
      <c r="T818" s="77"/>
      <c r="U818" s="77"/>
      <c r="V818" s="77"/>
      <c r="W818" s="77"/>
      <c r="X818" s="77"/>
      <c r="Y818" s="77"/>
      <c r="Z818" s="77"/>
    </row>
    <row r="819" spans="1:26" ht="15.75" customHeight="1" x14ac:dyDescent="0.25">
      <c r="A819" s="77"/>
      <c r="B819" s="77"/>
      <c r="C819" s="77"/>
      <c r="D819" s="77"/>
      <c r="E819" s="77"/>
      <c r="F819" s="77"/>
      <c r="G819" s="77"/>
      <c r="H819" s="77"/>
      <c r="I819" s="77"/>
      <c r="J819" s="77"/>
      <c r="K819" s="77"/>
      <c r="L819" s="77"/>
      <c r="M819" s="77"/>
      <c r="N819" s="77"/>
      <c r="O819" s="77"/>
      <c r="P819" s="77"/>
      <c r="Q819" s="77"/>
      <c r="R819" s="77"/>
      <c r="S819" s="77"/>
      <c r="T819" s="77"/>
      <c r="U819" s="77"/>
      <c r="V819" s="77"/>
      <c r="W819" s="77"/>
      <c r="X819" s="77"/>
      <c r="Y819" s="77"/>
      <c r="Z819" s="77"/>
    </row>
    <row r="820" spans="1:26" ht="15.75" customHeight="1" x14ac:dyDescent="0.25">
      <c r="A820" s="77"/>
      <c r="B820" s="77"/>
      <c r="C820" s="77"/>
      <c r="D820" s="77"/>
      <c r="E820" s="77"/>
      <c r="F820" s="77"/>
      <c r="G820" s="77"/>
      <c r="H820" s="77"/>
      <c r="I820" s="77"/>
      <c r="J820" s="77"/>
      <c r="K820" s="77"/>
      <c r="L820" s="77"/>
      <c r="M820" s="77"/>
      <c r="N820" s="77"/>
      <c r="O820" s="77"/>
      <c r="P820" s="77"/>
      <c r="Q820" s="77"/>
      <c r="R820" s="77"/>
      <c r="S820" s="77"/>
      <c r="T820" s="77"/>
      <c r="U820" s="77"/>
      <c r="V820" s="77"/>
      <c r="W820" s="77"/>
      <c r="X820" s="77"/>
      <c r="Y820" s="77"/>
      <c r="Z820" s="77"/>
    </row>
    <row r="821" spans="1:26" ht="15.75" customHeight="1" x14ac:dyDescent="0.25">
      <c r="A821" s="77"/>
      <c r="B821" s="77"/>
      <c r="C821" s="77"/>
      <c r="D821" s="77"/>
      <c r="E821" s="77"/>
      <c r="F821" s="77"/>
      <c r="G821" s="77"/>
      <c r="H821" s="77"/>
      <c r="I821" s="77"/>
      <c r="J821" s="77"/>
      <c r="K821" s="77"/>
      <c r="L821" s="77"/>
      <c r="M821" s="77"/>
      <c r="N821" s="77"/>
      <c r="O821" s="77"/>
      <c r="P821" s="77"/>
      <c r="Q821" s="77"/>
      <c r="R821" s="77"/>
      <c r="S821" s="77"/>
      <c r="T821" s="77"/>
      <c r="U821" s="77"/>
      <c r="V821" s="77"/>
      <c r="W821" s="77"/>
      <c r="X821" s="77"/>
      <c r="Y821" s="77"/>
      <c r="Z821" s="77"/>
    </row>
    <row r="822" spans="1:26" ht="15.75" customHeight="1" x14ac:dyDescent="0.25">
      <c r="A822" s="77"/>
      <c r="B822" s="77"/>
      <c r="C822" s="77"/>
      <c r="D822" s="77"/>
      <c r="E822" s="77"/>
      <c r="F822" s="77"/>
      <c r="G822" s="77"/>
      <c r="H822" s="77"/>
      <c r="I822" s="77"/>
      <c r="J822" s="77"/>
      <c r="K822" s="77"/>
      <c r="L822" s="77"/>
      <c r="M822" s="77"/>
      <c r="N822" s="77"/>
      <c r="O822" s="77"/>
      <c r="P822" s="77"/>
      <c r="Q822" s="77"/>
      <c r="R822" s="77"/>
      <c r="S822" s="77"/>
      <c r="T822" s="77"/>
      <c r="U822" s="77"/>
      <c r="V822" s="77"/>
      <c r="W822" s="77"/>
      <c r="X822" s="77"/>
      <c r="Y822" s="77"/>
      <c r="Z822" s="77"/>
    </row>
    <row r="823" spans="1:26" ht="15.75" customHeight="1" x14ac:dyDescent="0.25">
      <c r="A823" s="77"/>
      <c r="B823" s="77"/>
      <c r="C823" s="77"/>
      <c r="D823" s="77"/>
      <c r="E823" s="77"/>
      <c r="F823" s="77"/>
      <c r="G823" s="77"/>
      <c r="H823" s="77"/>
      <c r="I823" s="77"/>
      <c r="J823" s="77"/>
      <c r="K823" s="77"/>
      <c r="L823" s="77"/>
      <c r="M823" s="77"/>
      <c r="N823" s="77"/>
      <c r="O823" s="77"/>
      <c r="P823" s="77"/>
      <c r="Q823" s="77"/>
      <c r="R823" s="77"/>
      <c r="S823" s="77"/>
      <c r="T823" s="77"/>
      <c r="U823" s="77"/>
      <c r="V823" s="77"/>
      <c r="W823" s="77"/>
      <c r="X823" s="77"/>
      <c r="Y823" s="77"/>
      <c r="Z823" s="77"/>
    </row>
    <row r="824" spans="1:26" ht="15.75" customHeight="1" x14ac:dyDescent="0.25">
      <c r="A824" s="77"/>
      <c r="B824" s="77"/>
      <c r="C824" s="77"/>
      <c r="D824" s="77"/>
      <c r="E824" s="77"/>
      <c r="F824" s="77"/>
      <c r="G824" s="77"/>
      <c r="H824" s="77"/>
      <c r="I824" s="77"/>
      <c r="J824" s="77"/>
      <c r="K824" s="77"/>
      <c r="L824" s="77"/>
      <c r="M824" s="77"/>
      <c r="N824" s="77"/>
      <c r="O824" s="77"/>
      <c r="P824" s="77"/>
      <c r="Q824" s="77"/>
      <c r="R824" s="77"/>
      <c r="S824" s="77"/>
      <c r="T824" s="77"/>
      <c r="U824" s="77"/>
      <c r="V824" s="77"/>
      <c r="W824" s="77"/>
      <c r="X824" s="77"/>
      <c r="Y824" s="77"/>
      <c r="Z824" s="77"/>
    </row>
    <row r="825" spans="1:26" ht="15.75" customHeight="1" x14ac:dyDescent="0.25">
      <c r="A825" s="77"/>
      <c r="B825" s="77"/>
      <c r="C825" s="77"/>
      <c r="D825" s="77"/>
      <c r="E825" s="77"/>
      <c r="F825" s="77"/>
      <c r="G825" s="77"/>
      <c r="H825" s="77"/>
      <c r="I825" s="77"/>
      <c r="J825" s="77"/>
      <c r="K825" s="77"/>
      <c r="L825" s="77"/>
      <c r="M825" s="77"/>
      <c r="N825" s="77"/>
      <c r="O825" s="77"/>
      <c r="P825" s="77"/>
      <c r="Q825" s="77"/>
      <c r="R825" s="77"/>
      <c r="S825" s="77"/>
      <c r="T825" s="77"/>
      <c r="U825" s="77"/>
      <c r="V825" s="77"/>
      <c r="W825" s="77"/>
      <c r="X825" s="77"/>
      <c r="Y825" s="77"/>
      <c r="Z825" s="77"/>
    </row>
    <row r="826" spans="1:26" ht="15.75" customHeight="1" x14ac:dyDescent="0.25">
      <c r="A826" s="77"/>
      <c r="B826" s="77"/>
      <c r="C826" s="77"/>
      <c r="D826" s="77"/>
      <c r="E826" s="77"/>
      <c r="F826" s="77"/>
      <c r="G826" s="77"/>
      <c r="H826" s="77"/>
      <c r="I826" s="77"/>
      <c r="J826" s="77"/>
      <c r="K826" s="77"/>
      <c r="L826" s="77"/>
      <c r="M826" s="77"/>
      <c r="N826" s="77"/>
      <c r="O826" s="77"/>
      <c r="P826" s="77"/>
      <c r="Q826" s="77"/>
      <c r="R826" s="77"/>
      <c r="S826" s="77"/>
      <c r="T826" s="77"/>
      <c r="U826" s="77"/>
      <c r="V826" s="77"/>
      <c r="W826" s="77"/>
      <c r="X826" s="77"/>
      <c r="Y826" s="77"/>
      <c r="Z826" s="77"/>
    </row>
    <row r="827" spans="1:26" ht="15.75" customHeight="1" x14ac:dyDescent="0.25">
      <c r="A827" s="77"/>
      <c r="B827" s="77"/>
      <c r="C827" s="77"/>
      <c r="D827" s="77"/>
      <c r="E827" s="77"/>
      <c r="F827" s="77"/>
      <c r="G827" s="77"/>
      <c r="H827" s="77"/>
      <c r="I827" s="77"/>
      <c r="J827" s="77"/>
      <c r="K827" s="77"/>
      <c r="L827" s="77"/>
      <c r="M827" s="77"/>
      <c r="N827" s="77"/>
      <c r="O827" s="77"/>
      <c r="P827" s="77"/>
      <c r="Q827" s="77"/>
      <c r="R827" s="77"/>
      <c r="S827" s="77"/>
      <c r="T827" s="77"/>
      <c r="U827" s="77"/>
      <c r="V827" s="77"/>
      <c r="W827" s="77"/>
      <c r="X827" s="77"/>
      <c r="Y827" s="77"/>
      <c r="Z827" s="77"/>
    </row>
    <row r="828" spans="1:26" ht="15.75" customHeight="1" x14ac:dyDescent="0.25">
      <c r="A828" s="77"/>
      <c r="B828" s="77"/>
      <c r="C828" s="77"/>
      <c r="D828" s="77"/>
      <c r="E828" s="77"/>
      <c r="F828" s="77"/>
      <c r="G828" s="77"/>
      <c r="H828" s="77"/>
      <c r="I828" s="77"/>
      <c r="J828" s="77"/>
      <c r="K828" s="77"/>
      <c r="L828" s="77"/>
      <c r="M828" s="77"/>
      <c r="N828" s="77"/>
      <c r="O828" s="77"/>
      <c r="P828" s="77"/>
      <c r="Q828" s="77"/>
      <c r="R828" s="77"/>
      <c r="S828" s="77"/>
      <c r="T828" s="77"/>
      <c r="U828" s="77"/>
      <c r="V828" s="77"/>
      <c r="W828" s="77"/>
      <c r="X828" s="77"/>
      <c r="Y828" s="77"/>
      <c r="Z828" s="77"/>
    </row>
    <row r="829" spans="1:26" ht="15.75" customHeight="1" x14ac:dyDescent="0.25">
      <c r="A829" s="77"/>
      <c r="B829" s="77"/>
      <c r="C829" s="77"/>
      <c r="D829" s="77"/>
      <c r="E829" s="77"/>
      <c r="F829" s="77"/>
      <c r="G829" s="77"/>
      <c r="H829" s="77"/>
      <c r="I829" s="77"/>
      <c r="J829" s="77"/>
      <c r="K829" s="77"/>
      <c r="L829" s="77"/>
      <c r="M829" s="77"/>
      <c r="N829" s="77"/>
      <c r="O829" s="77"/>
      <c r="P829" s="77"/>
      <c r="Q829" s="77"/>
      <c r="R829" s="77"/>
      <c r="S829" s="77"/>
      <c r="T829" s="77"/>
      <c r="U829" s="77"/>
      <c r="V829" s="77"/>
      <c r="W829" s="77"/>
      <c r="X829" s="77"/>
      <c r="Y829" s="77"/>
      <c r="Z829" s="77"/>
    </row>
    <row r="830" spans="1:26" ht="15.75" customHeight="1" x14ac:dyDescent="0.25">
      <c r="A830" s="77"/>
      <c r="B830" s="77"/>
      <c r="C830" s="77"/>
      <c r="D830" s="77"/>
      <c r="E830" s="77"/>
      <c r="F830" s="77"/>
      <c r="G830" s="77"/>
      <c r="H830" s="77"/>
      <c r="I830" s="77"/>
      <c r="J830" s="77"/>
      <c r="K830" s="77"/>
      <c r="L830" s="77"/>
      <c r="M830" s="77"/>
      <c r="N830" s="77"/>
      <c r="O830" s="77"/>
      <c r="P830" s="77"/>
      <c r="Q830" s="77"/>
      <c r="R830" s="77"/>
      <c r="S830" s="77"/>
      <c r="T830" s="77"/>
      <c r="U830" s="77"/>
      <c r="V830" s="77"/>
      <c r="W830" s="77"/>
      <c r="X830" s="77"/>
      <c r="Y830" s="77"/>
      <c r="Z830" s="77"/>
    </row>
    <row r="831" spans="1:26" ht="15.75" customHeight="1" x14ac:dyDescent="0.25">
      <c r="A831" s="77"/>
      <c r="B831" s="77"/>
      <c r="C831" s="77"/>
      <c r="D831" s="77"/>
      <c r="E831" s="77"/>
      <c r="F831" s="77"/>
      <c r="G831" s="77"/>
      <c r="H831" s="77"/>
      <c r="I831" s="77"/>
      <c r="J831" s="77"/>
      <c r="K831" s="77"/>
      <c r="L831" s="77"/>
      <c r="M831" s="77"/>
      <c r="N831" s="77"/>
      <c r="O831" s="77"/>
      <c r="P831" s="77"/>
      <c r="Q831" s="77"/>
      <c r="R831" s="77"/>
      <c r="S831" s="77"/>
      <c r="T831" s="77"/>
      <c r="U831" s="77"/>
      <c r="V831" s="77"/>
      <c r="W831" s="77"/>
      <c r="X831" s="77"/>
      <c r="Y831" s="77"/>
      <c r="Z831" s="77"/>
    </row>
    <row r="832" spans="1:26" ht="15.75" customHeight="1" x14ac:dyDescent="0.25">
      <c r="A832" s="77"/>
      <c r="B832" s="77"/>
      <c r="C832" s="77"/>
      <c r="D832" s="77"/>
      <c r="E832" s="77"/>
      <c r="F832" s="77"/>
      <c r="G832" s="77"/>
      <c r="H832" s="77"/>
      <c r="I832" s="77"/>
      <c r="J832" s="77"/>
      <c r="K832" s="77"/>
      <c r="L832" s="77"/>
      <c r="M832" s="77"/>
      <c r="N832" s="77"/>
      <c r="O832" s="77"/>
      <c r="P832" s="77"/>
      <c r="Q832" s="77"/>
      <c r="R832" s="77"/>
      <c r="S832" s="77"/>
      <c r="T832" s="77"/>
      <c r="U832" s="77"/>
      <c r="V832" s="77"/>
      <c r="W832" s="77"/>
      <c r="X832" s="77"/>
      <c r="Y832" s="77"/>
      <c r="Z832" s="77"/>
    </row>
    <row r="833" spans="1:26" ht="15.75" customHeight="1" x14ac:dyDescent="0.25">
      <c r="A833" s="77"/>
      <c r="B833" s="77"/>
      <c r="C833" s="77"/>
      <c r="D833" s="77"/>
      <c r="E833" s="77"/>
      <c r="F833" s="77"/>
      <c r="G833" s="77"/>
      <c r="H833" s="77"/>
      <c r="I833" s="77"/>
      <c r="J833" s="77"/>
      <c r="K833" s="77"/>
      <c r="L833" s="77"/>
      <c r="M833" s="77"/>
      <c r="N833" s="77"/>
      <c r="O833" s="77"/>
      <c r="P833" s="77"/>
      <c r="Q833" s="77"/>
      <c r="R833" s="77"/>
      <c r="S833" s="77"/>
      <c r="T833" s="77"/>
      <c r="U833" s="77"/>
      <c r="V833" s="77"/>
      <c r="W833" s="77"/>
      <c r="X833" s="77"/>
      <c r="Y833" s="77"/>
      <c r="Z833" s="77"/>
    </row>
    <row r="834" spans="1:26" ht="15.75" customHeight="1" x14ac:dyDescent="0.25">
      <c r="A834" s="77"/>
      <c r="B834" s="77"/>
      <c r="C834" s="77"/>
      <c r="D834" s="77"/>
      <c r="E834" s="77"/>
      <c r="F834" s="77"/>
      <c r="G834" s="77"/>
      <c r="H834" s="77"/>
      <c r="I834" s="77"/>
      <c r="J834" s="77"/>
      <c r="K834" s="77"/>
      <c r="L834" s="77"/>
      <c r="M834" s="77"/>
      <c r="N834" s="77"/>
      <c r="O834" s="77"/>
      <c r="P834" s="77"/>
      <c r="Q834" s="77"/>
      <c r="R834" s="77"/>
      <c r="S834" s="77"/>
      <c r="T834" s="77"/>
      <c r="U834" s="77"/>
      <c r="V834" s="77"/>
      <c r="W834" s="77"/>
      <c r="X834" s="77"/>
      <c r="Y834" s="77"/>
      <c r="Z834" s="77"/>
    </row>
    <row r="835" spans="1:26" ht="15.75" customHeight="1" x14ac:dyDescent="0.25">
      <c r="A835" s="77"/>
      <c r="B835" s="77"/>
      <c r="C835" s="77"/>
      <c r="D835" s="77"/>
      <c r="E835" s="77"/>
      <c r="F835" s="77"/>
      <c r="G835" s="77"/>
      <c r="H835" s="77"/>
      <c r="I835" s="77"/>
      <c r="J835" s="77"/>
      <c r="K835" s="77"/>
      <c r="L835" s="77"/>
      <c r="M835" s="77"/>
      <c r="N835" s="77"/>
      <c r="O835" s="77"/>
      <c r="P835" s="77"/>
      <c r="Q835" s="77"/>
      <c r="R835" s="77"/>
      <c r="S835" s="77"/>
      <c r="T835" s="77"/>
      <c r="U835" s="77"/>
      <c r="V835" s="77"/>
      <c r="W835" s="77"/>
      <c r="X835" s="77"/>
      <c r="Y835" s="77"/>
      <c r="Z835" s="77"/>
    </row>
    <row r="836" spans="1:26" ht="15.75" customHeight="1" x14ac:dyDescent="0.25">
      <c r="A836" s="77"/>
      <c r="B836" s="77"/>
      <c r="C836" s="77"/>
      <c r="D836" s="77"/>
      <c r="E836" s="77"/>
      <c r="F836" s="77"/>
      <c r="G836" s="77"/>
      <c r="H836" s="77"/>
      <c r="I836" s="77"/>
      <c r="J836" s="77"/>
      <c r="K836" s="77"/>
      <c r="L836" s="77"/>
      <c r="M836" s="77"/>
      <c r="N836" s="77"/>
      <c r="O836" s="77"/>
      <c r="P836" s="77"/>
      <c r="Q836" s="77"/>
      <c r="R836" s="77"/>
      <c r="S836" s="77"/>
      <c r="T836" s="77"/>
      <c r="U836" s="77"/>
      <c r="V836" s="77"/>
      <c r="W836" s="77"/>
      <c r="X836" s="77"/>
      <c r="Y836" s="77"/>
      <c r="Z836" s="77"/>
    </row>
    <row r="837" spans="1:26" ht="15.75" customHeight="1" x14ac:dyDescent="0.25">
      <c r="A837" s="77"/>
      <c r="B837" s="77"/>
      <c r="C837" s="77"/>
      <c r="D837" s="77"/>
      <c r="E837" s="77"/>
      <c r="F837" s="77"/>
      <c r="G837" s="77"/>
      <c r="H837" s="77"/>
      <c r="I837" s="77"/>
      <c r="J837" s="77"/>
      <c r="K837" s="77"/>
      <c r="L837" s="77"/>
      <c r="M837" s="77"/>
      <c r="N837" s="77"/>
      <c r="O837" s="77"/>
      <c r="P837" s="77"/>
      <c r="Q837" s="77"/>
      <c r="R837" s="77"/>
      <c r="S837" s="77"/>
      <c r="T837" s="77"/>
      <c r="U837" s="77"/>
      <c r="V837" s="77"/>
      <c r="W837" s="77"/>
      <c r="X837" s="77"/>
      <c r="Y837" s="77"/>
      <c r="Z837" s="77"/>
    </row>
    <row r="838" spans="1:26" ht="15.75" customHeight="1" x14ac:dyDescent="0.25">
      <c r="A838" s="77"/>
      <c r="B838" s="77"/>
      <c r="C838" s="77"/>
      <c r="D838" s="77"/>
      <c r="E838" s="77"/>
      <c r="F838" s="77"/>
      <c r="G838" s="77"/>
      <c r="H838" s="77"/>
      <c r="I838" s="77"/>
      <c r="J838" s="77"/>
      <c r="K838" s="77"/>
      <c r="L838" s="77"/>
      <c r="M838" s="77"/>
      <c r="N838" s="77"/>
      <c r="O838" s="77"/>
      <c r="P838" s="77"/>
      <c r="Q838" s="77"/>
      <c r="R838" s="77"/>
      <c r="S838" s="77"/>
      <c r="T838" s="77"/>
      <c r="U838" s="77"/>
      <c r="V838" s="77"/>
      <c r="W838" s="77"/>
      <c r="X838" s="77"/>
      <c r="Y838" s="77"/>
      <c r="Z838" s="77"/>
    </row>
    <row r="839" spans="1:26" ht="15.75" customHeight="1" x14ac:dyDescent="0.25">
      <c r="A839" s="77"/>
      <c r="B839" s="77"/>
      <c r="C839" s="77"/>
      <c r="D839" s="77"/>
      <c r="E839" s="77"/>
      <c r="F839" s="77"/>
      <c r="G839" s="77"/>
      <c r="H839" s="77"/>
      <c r="I839" s="77"/>
      <c r="J839" s="77"/>
      <c r="K839" s="77"/>
      <c r="L839" s="77"/>
      <c r="M839" s="77"/>
      <c r="N839" s="77"/>
      <c r="O839" s="77"/>
      <c r="P839" s="77"/>
      <c r="Q839" s="77"/>
      <c r="R839" s="77"/>
      <c r="S839" s="77"/>
      <c r="T839" s="77"/>
      <c r="U839" s="77"/>
      <c r="V839" s="77"/>
      <c r="W839" s="77"/>
      <c r="X839" s="77"/>
      <c r="Y839" s="77"/>
      <c r="Z839" s="77"/>
    </row>
    <row r="840" spans="1:26" ht="15.75" customHeight="1" x14ac:dyDescent="0.25">
      <c r="A840" s="77"/>
      <c r="B840" s="77"/>
      <c r="C840" s="77"/>
      <c r="D840" s="77"/>
      <c r="E840" s="77"/>
      <c r="F840" s="77"/>
      <c r="G840" s="77"/>
      <c r="H840" s="77"/>
      <c r="I840" s="77"/>
      <c r="J840" s="77"/>
      <c r="K840" s="77"/>
      <c r="L840" s="77"/>
      <c r="M840" s="77"/>
      <c r="N840" s="77"/>
      <c r="O840" s="77"/>
      <c r="P840" s="77"/>
      <c r="Q840" s="77"/>
      <c r="R840" s="77"/>
      <c r="S840" s="77"/>
      <c r="T840" s="77"/>
      <c r="U840" s="77"/>
      <c r="V840" s="77"/>
      <c r="W840" s="77"/>
      <c r="X840" s="77"/>
      <c r="Y840" s="77"/>
      <c r="Z840" s="77"/>
    </row>
    <row r="841" spans="1:26" ht="15.75" customHeight="1" x14ac:dyDescent="0.25">
      <c r="A841" s="77"/>
      <c r="B841" s="77"/>
      <c r="C841" s="77"/>
      <c r="D841" s="77"/>
      <c r="E841" s="77"/>
      <c r="F841" s="77"/>
      <c r="G841" s="77"/>
      <c r="H841" s="77"/>
      <c r="I841" s="77"/>
      <c r="J841" s="77"/>
      <c r="K841" s="77"/>
      <c r="L841" s="77"/>
      <c r="M841" s="77"/>
      <c r="N841" s="77"/>
      <c r="O841" s="77"/>
      <c r="P841" s="77"/>
      <c r="Q841" s="77"/>
      <c r="R841" s="77"/>
      <c r="S841" s="77"/>
      <c r="T841" s="77"/>
      <c r="U841" s="77"/>
      <c r="V841" s="77"/>
      <c r="W841" s="77"/>
      <c r="X841" s="77"/>
      <c r="Y841" s="77"/>
      <c r="Z841" s="77"/>
    </row>
    <row r="842" spans="1:26" ht="15.75" customHeight="1" x14ac:dyDescent="0.25">
      <c r="A842" s="77"/>
      <c r="B842" s="77"/>
      <c r="C842" s="77"/>
      <c r="D842" s="77"/>
      <c r="E842" s="77"/>
      <c r="F842" s="77"/>
      <c r="G842" s="77"/>
      <c r="H842" s="77"/>
      <c r="I842" s="77"/>
      <c r="J842" s="77"/>
      <c r="K842" s="77"/>
      <c r="L842" s="77"/>
      <c r="M842" s="77"/>
      <c r="N842" s="77"/>
      <c r="O842" s="77"/>
      <c r="P842" s="77"/>
      <c r="Q842" s="77"/>
      <c r="R842" s="77"/>
      <c r="S842" s="77"/>
      <c r="T842" s="77"/>
      <c r="U842" s="77"/>
      <c r="V842" s="77"/>
      <c r="W842" s="77"/>
      <c r="X842" s="77"/>
      <c r="Y842" s="77"/>
      <c r="Z842" s="77"/>
    </row>
    <row r="843" spans="1:26" ht="15.75" customHeight="1" x14ac:dyDescent="0.25">
      <c r="A843" s="77"/>
      <c r="B843" s="77"/>
      <c r="C843" s="77"/>
      <c r="D843" s="77"/>
      <c r="E843" s="77"/>
      <c r="F843" s="77"/>
      <c r="G843" s="77"/>
      <c r="H843" s="77"/>
      <c r="I843" s="77"/>
      <c r="J843" s="77"/>
      <c r="K843" s="77"/>
      <c r="L843" s="77"/>
      <c r="M843" s="77"/>
      <c r="N843" s="77"/>
      <c r="O843" s="77"/>
      <c r="P843" s="77"/>
      <c r="Q843" s="77"/>
      <c r="R843" s="77"/>
      <c r="S843" s="77"/>
      <c r="T843" s="77"/>
      <c r="U843" s="77"/>
      <c r="V843" s="77"/>
      <c r="W843" s="77"/>
      <c r="X843" s="77"/>
      <c r="Y843" s="77"/>
      <c r="Z843" s="77"/>
    </row>
    <row r="844" spans="1:26" ht="15.75" customHeight="1" x14ac:dyDescent="0.25">
      <c r="A844" s="77"/>
      <c r="B844" s="77"/>
      <c r="C844" s="77"/>
      <c r="D844" s="77"/>
      <c r="E844" s="77"/>
      <c r="F844" s="77"/>
      <c r="G844" s="77"/>
      <c r="H844" s="77"/>
      <c r="I844" s="77"/>
      <c r="J844" s="77"/>
      <c r="K844" s="77"/>
      <c r="L844" s="77"/>
      <c r="M844" s="77"/>
      <c r="N844" s="77"/>
      <c r="O844" s="77"/>
      <c r="P844" s="77"/>
      <c r="Q844" s="77"/>
      <c r="R844" s="77"/>
      <c r="S844" s="77"/>
      <c r="T844" s="77"/>
      <c r="U844" s="77"/>
      <c r="V844" s="77"/>
      <c r="W844" s="77"/>
      <c r="X844" s="77"/>
      <c r="Y844" s="77"/>
      <c r="Z844" s="77"/>
    </row>
    <row r="845" spans="1:26" ht="15.75" customHeight="1" x14ac:dyDescent="0.25">
      <c r="A845" s="77"/>
      <c r="B845" s="77"/>
      <c r="C845" s="77"/>
      <c r="D845" s="77"/>
      <c r="E845" s="77"/>
      <c r="F845" s="77"/>
      <c r="G845" s="77"/>
      <c r="H845" s="77"/>
      <c r="I845" s="77"/>
      <c r="J845" s="77"/>
      <c r="K845" s="77"/>
      <c r="L845" s="77"/>
      <c r="M845" s="77"/>
      <c r="N845" s="77"/>
      <c r="O845" s="77"/>
      <c r="P845" s="77"/>
      <c r="Q845" s="77"/>
      <c r="R845" s="77"/>
      <c r="S845" s="77"/>
      <c r="T845" s="77"/>
      <c r="U845" s="77"/>
      <c r="V845" s="77"/>
      <c r="W845" s="77"/>
      <c r="X845" s="77"/>
      <c r="Y845" s="77"/>
      <c r="Z845" s="77"/>
    </row>
    <row r="846" spans="1:26" ht="15.75" customHeight="1" x14ac:dyDescent="0.25">
      <c r="A846" s="77"/>
      <c r="B846" s="77"/>
      <c r="C846" s="77"/>
      <c r="D846" s="77"/>
      <c r="E846" s="77"/>
      <c r="F846" s="77"/>
      <c r="G846" s="77"/>
      <c r="H846" s="77"/>
      <c r="I846" s="77"/>
      <c r="J846" s="77"/>
      <c r="K846" s="77"/>
      <c r="L846" s="77"/>
      <c r="M846" s="77"/>
      <c r="N846" s="77"/>
      <c r="O846" s="77"/>
      <c r="P846" s="77"/>
      <c r="Q846" s="77"/>
      <c r="R846" s="77"/>
      <c r="S846" s="77"/>
      <c r="T846" s="77"/>
      <c r="U846" s="77"/>
      <c r="V846" s="77"/>
      <c r="W846" s="77"/>
      <c r="X846" s="77"/>
      <c r="Y846" s="77"/>
      <c r="Z846" s="77"/>
    </row>
    <row r="847" spans="1:26" ht="15.75" customHeight="1" x14ac:dyDescent="0.25">
      <c r="A847" s="77"/>
      <c r="B847" s="77"/>
      <c r="C847" s="77"/>
      <c r="D847" s="77"/>
      <c r="E847" s="77"/>
      <c r="F847" s="77"/>
      <c r="G847" s="77"/>
      <c r="H847" s="77"/>
      <c r="I847" s="77"/>
      <c r="J847" s="77"/>
      <c r="K847" s="77"/>
      <c r="L847" s="77"/>
      <c r="M847" s="77"/>
      <c r="N847" s="77"/>
      <c r="O847" s="77"/>
      <c r="P847" s="77"/>
      <c r="Q847" s="77"/>
      <c r="R847" s="77"/>
      <c r="S847" s="77"/>
      <c r="T847" s="77"/>
      <c r="U847" s="77"/>
      <c r="V847" s="77"/>
      <c r="W847" s="77"/>
      <c r="X847" s="77"/>
      <c r="Y847" s="77"/>
      <c r="Z847" s="77"/>
    </row>
    <row r="848" spans="1:26" ht="15.75" customHeight="1" x14ac:dyDescent="0.25">
      <c r="A848" s="77"/>
      <c r="B848" s="77"/>
      <c r="C848" s="77"/>
      <c r="D848" s="77"/>
      <c r="E848" s="77"/>
      <c r="F848" s="77"/>
      <c r="G848" s="77"/>
      <c r="H848" s="77"/>
      <c r="I848" s="77"/>
      <c r="J848" s="77"/>
      <c r="K848" s="77"/>
      <c r="L848" s="77"/>
      <c r="M848" s="77"/>
      <c r="N848" s="77"/>
      <c r="O848" s="77"/>
      <c r="P848" s="77"/>
      <c r="Q848" s="77"/>
      <c r="R848" s="77"/>
      <c r="S848" s="77"/>
      <c r="T848" s="77"/>
      <c r="U848" s="77"/>
      <c r="V848" s="77"/>
      <c r="W848" s="77"/>
      <c r="X848" s="77"/>
      <c r="Y848" s="77"/>
      <c r="Z848" s="77"/>
    </row>
    <row r="849" spans="1:26" ht="15.75" customHeight="1" x14ac:dyDescent="0.25">
      <c r="A849" s="77"/>
      <c r="B849" s="77"/>
      <c r="C849" s="77"/>
      <c r="D849" s="77"/>
      <c r="E849" s="77"/>
      <c r="F849" s="77"/>
      <c r="G849" s="77"/>
      <c r="H849" s="77"/>
      <c r="I849" s="77"/>
      <c r="J849" s="77"/>
      <c r="K849" s="77"/>
      <c r="L849" s="77"/>
      <c r="M849" s="77"/>
      <c r="N849" s="77"/>
      <c r="O849" s="77"/>
      <c r="P849" s="77"/>
      <c r="Q849" s="77"/>
      <c r="R849" s="77"/>
      <c r="S849" s="77"/>
      <c r="T849" s="77"/>
      <c r="U849" s="77"/>
      <c r="V849" s="77"/>
      <c r="W849" s="77"/>
      <c r="X849" s="77"/>
      <c r="Y849" s="77"/>
      <c r="Z849" s="77"/>
    </row>
    <row r="850" spans="1:26" ht="15.75" customHeight="1" x14ac:dyDescent="0.25">
      <c r="A850" s="77"/>
      <c r="B850" s="77"/>
      <c r="C850" s="77"/>
      <c r="D850" s="77"/>
      <c r="E850" s="77"/>
      <c r="F850" s="77"/>
      <c r="G850" s="77"/>
      <c r="H850" s="77"/>
      <c r="I850" s="77"/>
      <c r="J850" s="77"/>
      <c r="K850" s="77"/>
      <c r="L850" s="77"/>
      <c r="M850" s="77"/>
      <c r="N850" s="77"/>
      <c r="O850" s="77"/>
      <c r="P850" s="77"/>
      <c r="Q850" s="77"/>
      <c r="R850" s="77"/>
      <c r="S850" s="77"/>
      <c r="T850" s="77"/>
      <c r="U850" s="77"/>
      <c r="V850" s="77"/>
      <c r="W850" s="77"/>
      <c r="X850" s="77"/>
      <c r="Y850" s="77"/>
      <c r="Z850" s="77"/>
    </row>
    <row r="851" spans="1:26" ht="15.75" customHeight="1" x14ac:dyDescent="0.25">
      <c r="A851" s="77"/>
      <c r="B851" s="77"/>
      <c r="C851" s="77"/>
      <c r="D851" s="77"/>
      <c r="E851" s="77"/>
      <c r="F851" s="77"/>
      <c r="G851" s="77"/>
      <c r="H851" s="77"/>
      <c r="I851" s="77"/>
      <c r="J851" s="77"/>
      <c r="K851" s="77"/>
      <c r="L851" s="77"/>
      <c r="M851" s="77"/>
      <c r="N851" s="77"/>
      <c r="O851" s="77"/>
      <c r="P851" s="77"/>
      <c r="Q851" s="77"/>
      <c r="R851" s="77"/>
      <c r="S851" s="77"/>
      <c r="T851" s="77"/>
      <c r="U851" s="77"/>
      <c r="V851" s="77"/>
      <c r="W851" s="77"/>
      <c r="X851" s="77"/>
      <c r="Y851" s="77"/>
      <c r="Z851" s="77"/>
    </row>
    <row r="852" spans="1:26" ht="15.75" customHeight="1" x14ac:dyDescent="0.25">
      <c r="A852" s="77"/>
      <c r="B852" s="77"/>
      <c r="C852" s="77"/>
      <c r="D852" s="77"/>
      <c r="E852" s="77"/>
      <c r="F852" s="77"/>
      <c r="G852" s="77"/>
      <c r="H852" s="77"/>
      <c r="I852" s="77"/>
      <c r="J852" s="77"/>
      <c r="K852" s="77"/>
      <c r="L852" s="77"/>
      <c r="M852" s="77"/>
      <c r="N852" s="77"/>
      <c r="O852" s="77"/>
      <c r="P852" s="77"/>
      <c r="Q852" s="77"/>
      <c r="R852" s="77"/>
      <c r="S852" s="77"/>
      <c r="T852" s="77"/>
      <c r="U852" s="77"/>
      <c r="V852" s="77"/>
      <c r="W852" s="77"/>
      <c r="X852" s="77"/>
      <c r="Y852" s="77"/>
      <c r="Z852" s="77"/>
    </row>
    <row r="853" spans="1:26" ht="15.75" customHeight="1" x14ac:dyDescent="0.25">
      <c r="A853" s="77"/>
      <c r="B853" s="77"/>
      <c r="C853" s="77"/>
      <c r="D853" s="77"/>
      <c r="E853" s="77"/>
      <c r="F853" s="77"/>
      <c r="G853" s="77"/>
      <c r="H853" s="77"/>
      <c r="I853" s="77"/>
      <c r="J853" s="77"/>
      <c r="K853" s="77"/>
      <c r="L853" s="77"/>
      <c r="M853" s="77"/>
      <c r="N853" s="77"/>
      <c r="O853" s="77"/>
      <c r="P853" s="77"/>
      <c r="Q853" s="77"/>
      <c r="R853" s="77"/>
      <c r="S853" s="77"/>
      <c r="T853" s="77"/>
      <c r="U853" s="77"/>
      <c r="V853" s="77"/>
      <c r="W853" s="77"/>
      <c r="X853" s="77"/>
      <c r="Y853" s="77"/>
      <c r="Z853" s="77"/>
    </row>
    <row r="854" spans="1:26" ht="15.75" customHeight="1" x14ac:dyDescent="0.25">
      <c r="A854" s="77"/>
      <c r="B854" s="77"/>
      <c r="C854" s="77"/>
      <c r="D854" s="77"/>
      <c r="E854" s="77"/>
      <c r="F854" s="77"/>
      <c r="G854" s="77"/>
      <c r="H854" s="77"/>
      <c r="I854" s="77"/>
      <c r="J854" s="77"/>
      <c r="K854" s="77"/>
      <c r="L854" s="77"/>
      <c r="M854" s="77"/>
      <c r="N854" s="77"/>
      <c r="O854" s="77"/>
      <c r="P854" s="77"/>
      <c r="Q854" s="77"/>
      <c r="R854" s="77"/>
      <c r="S854" s="77"/>
      <c r="T854" s="77"/>
      <c r="U854" s="77"/>
      <c r="V854" s="77"/>
      <c r="W854" s="77"/>
      <c r="X854" s="77"/>
      <c r="Y854" s="77"/>
      <c r="Z854" s="77"/>
    </row>
    <row r="855" spans="1:26" ht="15.75" customHeight="1" x14ac:dyDescent="0.25">
      <c r="A855" s="77"/>
      <c r="B855" s="77"/>
      <c r="C855" s="77"/>
      <c r="D855" s="77"/>
      <c r="E855" s="77"/>
      <c r="F855" s="77"/>
      <c r="G855" s="77"/>
      <c r="H855" s="77"/>
      <c r="I855" s="77"/>
      <c r="J855" s="77"/>
      <c r="K855" s="77"/>
      <c r="L855" s="77"/>
      <c r="M855" s="77"/>
      <c r="N855" s="77"/>
      <c r="O855" s="77"/>
      <c r="P855" s="77"/>
      <c r="Q855" s="77"/>
      <c r="R855" s="77"/>
      <c r="S855" s="77"/>
      <c r="T855" s="77"/>
      <c r="U855" s="77"/>
      <c r="V855" s="77"/>
      <c r="W855" s="77"/>
      <c r="X855" s="77"/>
      <c r="Y855" s="77"/>
      <c r="Z855" s="77"/>
    </row>
    <row r="856" spans="1:26" ht="15.75" customHeight="1" x14ac:dyDescent="0.25">
      <c r="A856" s="77"/>
      <c r="B856" s="77"/>
      <c r="C856" s="77"/>
      <c r="D856" s="77"/>
      <c r="E856" s="77"/>
      <c r="F856" s="77"/>
      <c r="G856" s="77"/>
      <c r="H856" s="77"/>
      <c r="I856" s="77"/>
      <c r="J856" s="77"/>
      <c r="K856" s="77"/>
      <c r="L856" s="77"/>
      <c r="M856" s="77"/>
      <c r="N856" s="77"/>
      <c r="O856" s="77"/>
      <c r="P856" s="77"/>
      <c r="Q856" s="77"/>
      <c r="R856" s="77"/>
      <c r="S856" s="77"/>
      <c r="T856" s="77"/>
      <c r="U856" s="77"/>
      <c r="V856" s="77"/>
      <c r="W856" s="77"/>
      <c r="X856" s="77"/>
      <c r="Y856" s="77"/>
      <c r="Z856" s="77"/>
    </row>
    <row r="857" spans="1:26" ht="15.75" customHeight="1" x14ac:dyDescent="0.25">
      <c r="A857" s="77"/>
      <c r="B857" s="77"/>
      <c r="C857" s="77"/>
      <c r="D857" s="77"/>
      <c r="E857" s="77"/>
      <c r="F857" s="77"/>
      <c r="G857" s="77"/>
      <c r="H857" s="77"/>
      <c r="I857" s="77"/>
      <c r="J857" s="77"/>
      <c r="K857" s="77"/>
      <c r="L857" s="77"/>
      <c r="M857" s="77"/>
      <c r="N857" s="77"/>
      <c r="O857" s="77"/>
      <c r="P857" s="77"/>
      <c r="Q857" s="77"/>
      <c r="R857" s="77"/>
      <c r="S857" s="77"/>
      <c r="T857" s="77"/>
      <c r="U857" s="77"/>
      <c r="V857" s="77"/>
      <c r="W857" s="77"/>
      <c r="X857" s="77"/>
      <c r="Y857" s="77"/>
      <c r="Z857" s="77"/>
    </row>
    <row r="858" spans="1:26" ht="15.75" customHeight="1" x14ac:dyDescent="0.25">
      <c r="A858" s="77"/>
      <c r="B858" s="77"/>
      <c r="C858" s="77"/>
      <c r="D858" s="77"/>
      <c r="E858" s="77"/>
      <c r="F858" s="77"/>
      <c r="G858" s="77"/>
      <c r="H858" s="77"/>
      <c r="I858" s="77"/>
      <c r="J858" s="77"/>
      <c r="K858" s="77"/>
      <c r="L858" s="77"/>
      <c r="M858" s="77"/>
      <c r="N858" s="77"/>
      <c r="O858" s="77"/>
      <c r="P858" s="77"/>
      <c r="Q858" s="77"/>
      <c r="R858" s="77"/>
      <c r="S858" s="77"/>
      <c r="T858" s="77"/>
      <c r="U858" s="77"/>
      <c r="V858" s="77"/>
      <c r="W858" s="77"/>
      <c r="X858" s="77"/>
      <c r="Y858" s="77"/>
      <c r="Z858" s="77"/>
    </row>
    <row r="859" spans="1:26" ht="15.75" customHeight="1" x14ac:dyDescent="0.25">
      <c r="A859" s="77"/>
      <c r="B859" s="77"/>
      <c r="C859" s="77"/>
      <c r="D859" s="77"/>
      <c r="E859" s="77"/>
      <c r="F859" s="77"/>
      <c r="G859" s="77"/>
      <c r="H859" s="77"/>
      <c r="I859" s="77"/>
      <c r="J859" s="77"/>
      <c r="K859" s="77"/>
      <c r="L859" s="77"/>
      <c r="M859" s="77"/>
      <c r="N859" s="77"/>
      <c r="O859" s="77"/>
      <c r="P859" s="77"/>
      <c r="Q859" s="77"/>
      <c r="R859" s="77"/>
      <c r="S859" s="77"/>
      <c r="T859" s="77"/>
      <c r="U859" s="77"/>
      <c r="V859" s="77"/>
      <c r="W859" s="77"/>
      <c r="X859" s="77"/>
      <c r="Y859" s="77"/>
      <c r="Z859" s="77"/>
    </row>
    <row r="860" spans="1:26" ht="15.75" customHeight="1" x14ac:dyDescent="0.25">
      <c r="A860" s="77"/>
      <c r="B860" s="77"/>
      <c r="C860" s="77"/>
      <c r="D860" s="77"/>
      <c r="E860" s="77"/>
      <c r="F860" s="77"/>
      <c r="G860" s="77"/>
      <c r="H860" s="77"/>
      <c r="I860" s="77"/>
      <c r="J860" s="77"/>
      <c r="K860" s="77"/>
      <c r="L860" s="77"/>
      <c r="M860" s="77"/>
      <c r="N860" s="77"/>
      <c r="O860" s="77"/>
      <c r="P860" s="77"/>
      <c r="Q860" s="77"/>
      <c r="R860" s="77"/>
      <c r="S860" s="77"/>
      <c r="T860" s="77"/>
      <c r="U860" s="77"/>
      <c r="V860" s="77"/>
      <c r="W860" s="77"/>
      <c r="X860" s="77"/>
      <c r="Y860" s="77"/>
      <c r="Z860" s="77"/>
    </row>
    <row r="861" spans="1:26" ht="15.75" customHeight="1" x14ac:dyDescent="0.25">
      <c r="A861" s="77"/>
      <c r="B861" s="77"/>
      <c r="C861" s="77"/>
      <c r="D861" s="77"/>
      <c r="E861" s="77"/>
      <c r="F861" s="77"/>
      <c r="G861" s="77"/>
      <c r="H861" s="77"/>
      <c r="I861" s="77"/>
      <c r="J861" s="77"/>
      <c r="K861" s="77"/>
      <c r="L861" s="77"/>
      <c r="M861" s="77"/>
      <c r="N861" s="77"/>
      <c r="O861" s="77"/>
      <c r="P861" s="77"/>
      <c r="Q861" s="77"/>
      <c r="R861" s="77"/>
      <c r="S861" s="77"/>
      <c r="T861" s="77"/>
      <c r="U861" s="77"/>
      <c r="V861" s="77"/>
      <c r="W861" s="77"/>
      <c r="X861" s="77"/>
      <c r="Y861" s="77"/>
      <c r="Z861" s="77"/>
    </row>
    <row r="862" spans="1:26" ht="15.75" customHeight="1" x14ac:dyDescent="0.25">
      <c r="A862" s="77"/>
      <c r="B862" s="77"/>
      <c r="C862" s="77"/>
      <c r="D862" s="77"/>
      <c r="E862" s="77"/>
      <c r="F862" s="77"/>
      <c r="G862" s="77"/>
      <c r="H862" s="77"/>
      <c r="I862" s="77"/>
      <c r="J862" s="77"/>
      <c r="K862" s="77"/>
      <c r="L862" s="77"/>
      <c r="M862" s="77"/>
      <c r="N862" s="77"/>
      <c r="O862" s="77"/>
      <c r="P862" s="77"/>
      <c r="Q862" s="77"/>
      <c r="R862" s="77"/>
      <c r="S862" s="77"/>
      <c r="T862" s="77"/>
      <c r="U862" s="77"/>
      <c r="V862" s="77"/>
      <c r="W862" s="77"/>
      <c r="X862" s="77"/>
      <c r="Y862" s="77"/>
      <c r="Z862" s="77"/>
    </row>
    <row r="863" spans="1:26" ht="15.75" customHeight="1" x14ac:dyDescent="0.25">
      <c r="A863" s="77"/>
      <c r="B863" s="77"/>
      <c r="C863" s="77"/>
      <c r="D863" s="77"/>
      <c r="E863" s="77"/>
      <c r="F863" s="77"/>
      <c r="G863" s="77"/>
      <c r="H863" s="77"/>
      <c r="I863" s="77"/>
      <c r="J863" s="77"/>
      <c r="K863" s="77"/>
      <c r="L863" s="77"/>
      <c r="M863" s="77"/>
      <c r="N863" s="77"/>
      <c r="O863" s="77"/>
      <c r="P863" s="77"/>
      <c r="Q863" s="77"/>
      <c r="R863" s="77"/>
      <c r="S863" s="77"/>
      <c r="T863" s="77"/>
      <c r="U863" s="77"/>
      <c r="V863" s="77"/>
      <c r="W863" s="77"/>
      <c r="X863" s="77"/>
      <c r="Y863" s="77"/>
      <c r="Z863" s="77"/>
    </row>
    <row r="864" spans="1:26" ht="15.75" customHeight="1" x14ac:dyDescent="0.25">
      <c r="A864" s="77"/>
      <c r="B864" s="77"/>
      <c r="C864" s="77"/>
      <c r="D864" s="77"/>
      <c r="E864" s="77"/>
      <c r="F864" s="77"/>
      <c r="G864" s="77"/>
      <c r="H864" s="77"/>
      <c r="I864" s="77"/>
      <c r="J864" s="77"/>
      <c r="K864" s="77"/>
      <c r="L864" s="77"/>
      <c r="M864" s="77"/>
      <c r="N864" s="77"/>
      <c r="O864" s="77"/>
      <c r="P864" s="77"/>
      <c r="Q864" s="77"/>
      <c r="R864" s="77"/>
      <c r="S864" s="77"/>
      <c r="T864" s="77"/>
      <c r="U864" s="77"/>
      <c r="V864" s="77"/>
      <c r="W864" s="77"/>
      <c r="X864" s="77"/>
      <c r="Y864" s="77"/>
      <c r="Z864" s="77"/>
    </row>
    <row r="865" spans="1:26" ht="15.75" customHeight="1" x14ac:dyDescent="0.25">
      <c r="A865" s="77"/>
      <c r="B865" s="77"/>
      <c r="C865" s="77"/>
      <c r="D865" s="77"/>
      <c r="E865" s="77"/>
      <c r="F865" s="77"/>
      <c r="G865" s="77"/>
      <c r="H865" s="77"/>
      <c r="I865" s="77"/>
      <c r="J865" s="77"/>
      <c r="K865" s="77"/>
      <c r="L865" s="77"/>
      <c r="M865" s="77"/>
      <c r="N865" s="77"/>
      <c r="O865" s="77"/>
      <c r="P865" s="77"/>
      <c r="Q865" s="77"/>
      <c r="R865" s="77"/>
      <c r="S865" s="77"/>
      <c r="T865" s="77"/>
      <c r="U865" s="77"/>
      <c r="V865" s="77"/>
      <c r="W865" s="77"/>
      <c r="X865" s="77"/>
      <c r="Y865" s="77"/>
      <c r="Z865" s="77"/>
    </row>
    <row r="866" spans="1:26" ht="15.75" customHeight="1" x14ac:dyDescent="0.25">
      <c r="A866" s="77"/>
      <c r="B866" s="77"/>
      <c r="C866" s="77"/>
      <c r="D866" s="77"/>
      <c r="E866" s="77"/>
      <c r="F866" s="77"/>
      <c r="G866" s="77"/>
      <c r="H866" s="77"/>
      <c r="I866" s="77"/>
      <c r="J866" s="77"/>
      <c r="K866" s="77"/>
      <c r="L866" s="77"/>
      <c r="M866" s="77"/>
      <c r="N866" s="77"/>
      <c r="O866" s="77"/>
      <c r="P866" s="77"/>
      <c r="Q866" s="77"/>
      <c r="R866" s="77"/>
      <c r="S866" s="77"/>
      <c r="T866" s="77"/>
      <c r="U866" s="77"/>
      <c r="V866" s="77"/>
      <c r="W866" s="77"/>
      <c r="X866" s="77"/>
      <c r="Y866" s="77"/>
      <c r="Z866" s="77"/>
    </row>
    <row r="867" spans="1:26" ht="15.75" customHeight="1" x14ac:dyDescent="0.25">
      <c r="A867" s="77"/>
      <c r="B867" s="77"/>
      <c r="C867" s="77"/>
      <c r="D867" s="77"/>
      <c r="E867" s="77"/>
      <c r="F867" s="77"/>
      <c r="G867" s="77"/>
      <c r="H867" s="77"/>
      <c r="I867" s="77"/>
      <c r="J867" s="77"/>
      <c r="K867" s="77"/>
      <c r="L867" s="77"/>
      <c r="M867" s="77"/>
      <c r="N867" s="77"/>
      <c r="O867" s="77"/>
      <c r="P867" s="77"/>
      <c r="Q867" s="77"/>
      <c r="R867" s="77"/>
      <c r="S867" s="77"/>
      <c r="T867" s="77"/>
      <c r="U867" s="77"/>
      <c r="V867" s="77"/>
      <c r="W867" s="77"/>
      <c r="X867" s="77"/>
      <c r="Y867" s="77"/>
      <c r="Z867" s="77"/>
    </row>
    <row r="868" spans="1:26" ht="15.75" customHeight="1" x14ac:dyDescent="0.25">
      <c r="A868" s="77"/>
      <c r="B868" s="77"/>
      <c r="C868" s="77"/>
      <c r="D868" s="77"/>
      <c r="E868" s="77"/>
      <c r="F868" s="77"/>
      <c r="G868" s="77"/>
      <c r="H868" s="77"/>
      <c r="I868" s="77"/>
      <c r="J868" s="77"/>
      <c r="K868" s="77"/>
      <c r="L868" s="77"/>
      <c r="M868" s="77"/>
      <c r="N868" s="77"/>
      <c r="O868" s="77"/>
      <c r="P868" s="77"/>
      <c r="Q868" s="77"/>
      <c r="R868" s="77"/>
      <c r="S868" s="77"/>
      <c r="T868" s="77"/>
      <c r="U868" s="77"/>
      <c r="V868" s="77"/>
      <c r="W868" s="77"/>
      <c r="X868" s="77"/>
      <c r="Y868" s="77"/>
      <c r="Z868" s="77"/>
    </row>
    <row r="869" spans="1:26" ht="15.75" customHeight="1" x14ac:dyDescent="0.25">
      <c r="A869" s="77"/>
      <c r="B869" s="77"/>
      <c r="C869" s="77"/>
      <c r="D869" s="77"/>
      <c r="E869" s="77"/>
      <c r="F869" s="77"/>
      <c r="G869" s="77"/>
      <c r="H869" s="77"/>
      <c r="I869" s="77"/>
      <c r="J869" s="77"/>
      <c r="K869" s="77"/>
      <c r="L869" s="77"/>
      <c r="M869" s="77"/>
      <c r="N869" s="77"/>
      <c r="O869" s="77"/>
      <c r="P869" s="77"/>
      <c r="Q869" s="77"/>
      <c r="R869" s="77"/>
      <c r="S869" s="77"/>
      <c r="T869" s="77"/>
      <c r="U869" s="77"/>
      <c r="V869" s="77"/>
      <c r="W869" s="77"/>
      <c r="X869" s="77"/>
      <c r="Y869" s="77"/>
      <c r="Z869" s="77"/>
    </row>
    <row r="870" spans="1:26" ht="15.75" customHeight="1" x14ac:dyDescent="0.25">
      <c r="A870" s="77"/>
      <c r="B870" s="77"/>
      <c r="C870" s="77"/>
      <c r="D870" s="77"/>
      <c r="E870" s="77"/>
      <c r="F870" s="77"/>
      <c r="G870" s="77"/>
      <c r="H870" s="77"/>
      <c r="I870" s="77"/>
      <c r="J870" s="77"/>
      <c r="K870" s="77"/>
      <c r="L870" s="77"/>
      <c r="M870" s="77"/>
      <c r="N870" s="77"/>
      <c r="O870" s="77"/>
      <c r="P870" s="77"/>
      <c r="Q870" s="77"/>
      <c r="R870" s="77"/>
      <c r="S870" s="77"/>
      <c r="T870" s="77"/>
      <c r="U870" s="77"/>
      <c r="V870" s="77"/>
      <c r="W870" s="77"/>
      <c r="X870" s="77"/>
      <c r="Y870" s="77"/>
      <c r="Z870" s="77"/>
    </row>
    <row r="871" spans="1:26" ht="15.75" customHeight="1" x14ac:dyDescent="0.25">
      <c r="A871" s="77"/>
      <c r="B871" s="77"/>
      <c r="C871" s="77"/>
      <c r="D871" s="77"/>
      <c r="E871" s="77"/>
      <c r="F871" s="77"/>
      <c r="G871" s="77"/>
      <c r="H871" s="77"/>
      <c r="I871" s="77"/>
      <c r="J871" s="77"/>
      <c r="K871" s="77"/>
      <c r="L871" s="77"/>
      <c r="M871" s="77"/>
      <c r="N871" s="77"/>
      <c r="O871" s="77"/>
      <c r="P871" s="77"/>
      <c r="Q871" s="77"/>
      <c r="R871" s="77"/>
      <c r="S871" s="77"/>
      <c r="T871" s="77"/>
      <c r="U871" s="77"/>
      <c r="V871" s="77"/>
      <c r="W871" s="77"/>
      <c r="X871" s="77"/>
      <c r="Y871" s="77"/>
      <c r="Z871" s="77"/>
    </row>
    <row r="872" spans="1:26" ht="15.75" customHeight="1" x14ac:dyDescent="0.25">
      <c r="A872" s="77"/>
      <c r="B872" s="77"/>
      <c r="C872" s="77"/>
      <c r="D872" s="77"/>
      <c r="E872" s="77"/>
      <c r="F872" s="77"/>
      <c r="G872" s="77"/>
      <c r="H872" s="77"/>
      <c r="I872" s="77"/>
      <c r="J872" s="77"/>
      <c r="K872" s="77"/>
      <c r="L872" s="77"/>
      <c r="M872" s="77"/>
      <c r="N872" s="77"/>
      <c r="O872" s="77"/>
      <c r="P872" s="77"/>
      <c r="Q872" s="77"/>
      <c r="R872" s="77"/>
      <c r="S872" s="77"/>
      <c r="T872" s="77"/>
      <c r="U872" s="77"/>
      <c r="V872" s="77"/>
      <c r="W872" s="77"/>
      <c r="X872" s="77"/>
      <c r="Y872" s="77"/>
      <c r="Z872" s="77"/>
    </row>
    <row r="873" spans="1:26" ht="15.75" customHeight="1" x14ac:dyDescent="0.25">
      <c r="A873" s="77"/>
      <c r="B873" s="77"/>
      <c r="C873" s="77"/>
      <c r="D873" s="77"/>
      <c r="E873" s="77"/>
      <c r="F873" s="77"/>
      <c r="G873" s="77"/>
      <c r="H873" s="77"/>
      <c r="I873" s="77"/>
      <c r="J873" s="77"/>
      <c r="K873" s="77"/>
      <c r="L873" s="77"/>
      <c r="M873" s="77"/>
      <c r="N873" s="77"/>
      <c r="O873" s="77"/>
      <c r="P873" s="77"/>
      <c r="Q873" s="77"/>
      <c r="R873" s="77"/>
      <c r="S873" s="77"/>
      <c r="T873" s="77"/>
      <c r="U873" s="77"/>
      <c r="V873" s="77"/>
      <c r="W873" s="77"/>
      <c r="X873" s="77"/>
      <c r="Y873" s="77"/>
      <c r="Z873" s="77"/>
    </row>
    <row r="874" spans="1:26" ht="15.75" customHeight="1" x14ac:dyDescent="0.25">
      <c r="A874" s="77"/>
      <c r="B874" s="77"/>
      <c r="C874" s="77"/>
      <c r="D874" s="77"/>
      <c r="E874" s="77"/>
      <c r="F874" s="77"/>
      <c r="G874" s="77"/>
      <c r="H874" s="77"/>
      <c r="I874" s="77"/>
      <c r="J874" s="77"/>
      <c r="K874" s="77"/>
      <c r="L874" s="77"/>
      <c r="M874" s="77"/>
      <c r="N874" s="77"/>
      <c r="O874" s="77"/>
      <c r="P874" s="77"/>
      <c r="Q874" s="77"/>
      <c r="R874" s="77"/>
      <c r="S874" s="77"/>
      <c r="T874" s="77"/>
      <c r="U874" s="77"/>
      <c r="V874" s="77"/>
      <c r="W874" s="77"/>
      <c r="X874" s="77"/>
      <c r="Y874" s="77"/>
      <c r="Z874" s="77"/>
    </row>
    <row r="875" spans="1:26" ht="15.75" customHeight="1" x14ac:dyDescent="0.25">
      <c r="A875" s="77"/>
      <c r="B875" s="77"/>
      <c r="C875" s="77"/>
      <c r="D875" s="77"/>
      <c r="E875" s="77"/>
      <c r="F875" s="77"/>
      <c r="G875" s="77"/>
      <c r="H875" s="77"/>
      <c r="I875" s="77"/>
      <c r="J875" s="77"/>
      <c r="K875" s="77"/>
      <c r="L875" s="77"/>
      <c r="M875" s="77"/>
      <c r="N875" s="77"/>
      <c r="O875" s="77"/>
      <c r="P875" s="77"/>
      <c r="Q875" s="77"/>
      <c r="R875" s="77"/>
      <c r="S875" s="77"/>
      <c r="T875" s="77"/>
      <c r="U875" s="77"/>
      <c r="V875" s="77"/>
      <c r="W875" s="77"/>
      <c r="X875" s="77"/>
      <c r="Y875" s="77"/>
      <c r="Z875" s="77"/>
    </row>
    <row r="876" spans="1:26" ht="15.75" customHeight="1" x14ac:dyDescent="0.25">
      <c r="A876" s="77"/>
      <c r="B876" s="77"/>
      <c r="C876" s="77"/>
      <c r="D876" s="77"/>
      <c r="E876" s="77"/>
      <c r="F876" s="77"/>
      <c r="G876" s="77"/>
      <c r="H876" s="77"/>
      <c r="I876" s="77"/>
      <c r="J876" s="77"/>
      <c r="K876" s="77"/>
      <c r="L876" s="77"/>
      <c r="M876" s="77"/>
      <c r="N876" s="77"/>
      <c r="O876" s="77"/>
      <c r="P876" s="77"/>
      <c r="Q876" s="77"/>
      <c r="R876" s="77"/>
      <c r="S876" s="77"/>
      <c r="T876" s="77"/>
      <c r="U876" s="77"/>
      <c r="V876" s="77"/>
      <c r="W876" s="77"/>
      <c r="X876" s="77"/>
      <c r="Y876" s="77"/>
      <c r="Z876" s="77"/>
    </row>
    <row r="877" spans="1:26" ht="15.75" customHeight="1" x14ac:dyDescent="0.25">
      <c r="A877" s="77"/>
      <c r="B877" s="77"/>
      <c r="C877" s="77"/>
      <c r="D877" s="77"/>
      <c r="E877" s="77"/>
      <c r="F877" s="77"/>
      <c r="G877" s="77"/>
      <c r="H877" s="77"/>
      <c r="I877" s="77"/>
      <c r="J877" s="77"/>
      <c r="K877" s="77"/>
      <c r="L877" s="77"/>
      <c r="M877" s="77"/>
      <c r="N877" s="77"/>
      <c r="O877" s="77"/>
      <c r="P877" s="77"/>
      <c r="Q877" s="77"/>
      <c r="R877" s="77"/>
      <c r="S877" s="77"/>
      <c r="T877" s="77"/>
      <c r="U877" s="77"/>
      <c r="V877" s="77"/>
      <c r="W877" s="77"/>
      <c r="X877" s="77"/>
      <c r="Y877" s="77"/>
      <c r="Z877" s="77"/>
    </row>
    <row r="878" spans="1:26" ht="15.75" customHeight="1" x14ac:dyDescent="0.25">
      <c r="A878" s="77"/>
      <c r="B878" s="77"/>
      <c r="C878" s="77"/>
      <c r="D878" s="77"/>
      <c r="E878" s="77"/>
      <c r="F878" s="77"/>
      <c r="G878" s="77"/>
      <c r="H878" s="77"/>
      <c r="I878" s="77"/>
      <c r="J878" s="77"/>
      <c r="K878" s="77"/>
      <c r="L878" s="77"/>
      <c r="M878" s="77"/>
      <c r="N878" s="77"/>
      <c r="O878" s="77"/>
      <c r="P878" s="77"/>
      <c r="Q878" s="77"/>
      <c r="R878" s="77"/>
      <c r="S878" s="77"/>
      <c r="T878" s="77"/>
      <c r="U878" s="77"/>
      <c r="V878" s="77"/>
      <c r="W878" s="77"/>
      <c r="X878" s="77"/>
      <c r="Y878" s="77"/>
      <c r="Z878" s="77"/>
    </row>
    <row r="879" spans="1:26" ht="15.75" customHeight="1" x14ac:dyDescent="0.25">
      <c r="A879" s="77"/>
      <c r="B879" s="77"/>
      <c r="C879" s="77"/>
      <c r="D879" s="77"/>
      <c r="E879" s="77"/>
      <c r="F879" s="77"/>
      <c r="G879" s="77"/>
      <c r="H879" s="77"/>
      <c r="I879" s="77"/>
      <c r="J879" s="77"/>
      <c r="K879" s="77"/>
      <c r="L879" s="77"/>
      <c r="M879" s="77"/>
      <c r="N879" s="77"/>
      <c r="O879" s="77"/>
      <c r="P879" s="77"/>
      <c r="Q879" s="77"/>
      <c r="R879" s="77"/>
      <c r="S879" s="77"/>
      <c r="T879" s="77"/>
      <c r="U879" s="77"/>
      <c r="V879" s="77"/>
      <c r="W879" s="77"/>
      <c r="X879" s="77"/>
      <c r="Y879" s="77"/>
      <c r="Z879" s="77"/>
    </row>
    <row r="880" spans="1:26" ht="15.75" customHeight="1" x14ac:dyDescent="0.25">
      <c r="A880" s="77"/>
      <c r="B880" s="77"/>
      <c r="C880" s="77"/>
      <c r="D880" s="77"/>
      <c r="E880" s="77"/>
      <c r="F880" s="77"/>
      <c r="G880" s="77"/>
      <c r="H880" s="77"/>
      <c r="I880" s="77"/>
      <c r="J880" s="77"/>
      <c r="K880" s="77"/>
      <c r="L880" s="77"/>
      <c r="M880" s="77"/>
      <c r="N880" s="77"/>
      <c r="O880" s="77"/>
      <c r="P880" s="77"/>
      <c r="Q880" s="77"/>
      <c r="R880" s="77"/>
      <c r="S880" s="77"/>
      <c r="T880" s="77"/>
      <c r="U880" s="77"/>
      <c r="V880" s="77"/>
      <c r="W880" s="77"/>
      <c r="X880" s="77"/>
      <c r="Y880" s="77"/>
      <c r="Z880" s="77"/>
    </row>
    <row r="881" spans="1:26" ht="15.75" customHeight="1" x14ac:dyDescent="0.25">
      <c r="A881" s="77"/>
      <c r="B881" s="77"/>
      <c r="C881" s="77"/>
      <c r="D881" s="77"/>
      <c r="E881" s="77"/>
      <c r="F881" s="77"/>
      <c r="G881" s="77"/>
      <c r="H881" s="77"/>
      <c r="I881" s="77"/>
      <c r="J881" s="77"/>
      <c r="K881" s="77"/>
      <c r="L881" s="77"/>
      <c r="M881" s="77"/>
      <c r="N881" s="77"/>
      <c r="O881" s="77"/>
      <c r="P881" s="77"/>
      <c r="Q881" s="77"/>
      <c r="R881" s="77"/>
      <c r="S881" s="77"/>
      <c r="T881" s="77"/>
      <c r="U881" s="77"/>
      <c r="V881" s="77"/>
      <c r="W881" s="77"/>
      <c r="X881" s="77"/>
      <c r="Y881" s="77"/>
      <c r="Z881" s="77"/>
    </row>
    <row r="882" spans="1:26" ht="15.75" customHeight="1" x14ac:dyDescent="0.25">
      <c r="A882" s="77"/>
      <c r="B882" s="77"/>
      <c r="C882" s="77"/>
      <c r="D882" s="77"/>
      <c r="E882" s="77"/>
      <c r="F882" s="77"/>
      <c r="G882" s="77"/>
      <c r="H882" s="77"/>
      <c r="I882" s="77"/>
      <c r="J882" s="77"/>
      <c r="K882" s="77"/>
      <c r="L882" s="77"/>
      <c r="M882" s="77"/>
      <c r="N882" s="77"/>
      <c r="O882" s="77"/>
      <c r="P882" s="77"/>
      <c r="Q882" s="77"/>
      <c r="R882" s="77"/>
      <c r="S882" s="77"/>
      <c r="T882" s="77"/>
      <c r="U882" s="77"/>
      <c r="V882" s="77"/>
      <c r="W882" s="77"/>
      <c r="X882" s="77"/>
      <c r="Y882" s="77"/>
      <c r="Z882" s="77"/>
    </row>
    <row r="883" spans="1:26" ht="15.75" customHeight="1" x14ac:dyDescent="0.25">
      <c r="A883" s="77"/>
      <c r="B883" s="77"/>
      <c r="C883" s="77"/>
      <c r="D883" s="77"/>
      <c r="E883" s="77"/>
      <c r="F883" s="77"/>
      <c r="G883" s="77"/>
      <c r="H883" s="77"/>
      <c r="I883" s="77"/>
      <c r="J883" s="77"/>
      <c r="K883" s="77"/>
      <c r="L883" s="77"/>
      <c r="M883" s="77"/>
      <c r="N883" s="77"/>
      <c r="O883" s="77"/>
      <c r="P883" s="77"/>
      <c r="Q883" s="77"/>
      <c r="R883" s="77"/>
      <c r="S883" s="77"/>
      <c r="T883" s="77"/>
      <c r="U883" s="77"/>
      <c r="V883" s="77"/>
      <c r="W883" s="77"/>
      <c r="X883" s="77"/>
      <c r="Y883" s="77"/>
      <c r="Z883" s="77"/>
    </row>
    <row r="884" spans="1:26" ht="15.75" customHeight="1" x14ac:dyDescent="0.25">
      <c r="A884" s="77"/>
      <c r="B884" s="77"/>
      <c r="C884" s="77"/>
      <c r="D884" s="77"/>
      <c r="E884" s="77"/>
      <c r="F884" s="77"/>
      <c r="G884" s="77"/>
      <c r="H884" s="77"/>
      <c r="I884" s="77"/>
      <c r="J884" s="77"/>
      <c r="K884" s="77"/>
      <c r="L884" s="77"/>
      <c r="M884" s="77"/>
      <c r="N884" s="77"/>
      <c r="O884" s="77"/>
      <c r="P884" s="77"/>
      <c r="Q884" s="77"/>
      <c r="R884" s="77"/>
      <c r="S884" s="77"/>
      <c r="T884" s="77"/>
      <c r="U884" s="77"/>
      <c r="V884" s="77"/>
      <c r="W884" s="77"/>
      <c r="X884" s="77"/>
      <c r="Y884" s="77"/>
      <c r="Z884" s="77"/>
    </row>
    <row r="885" spans="1:26" ht="15.75" customHeight="1" x14ac:dyDescent="0.25">
      <c r="A885" s="77"/>
      <c r="B885" s="77"/>
      <c r="C885" s="77"/>
      <c r="D885" s="77"/>
      <c r="E885" s="77"/>
      <c r="F885" s="77"/>
      <c r="G885" s="77"/>
      <c r="H885" s="77"/>
      <c r="I885" s="77"/>
      <c r="J885" s="77"/>
      <c r="K885" s="77"/>
      <c r="L885" s="77"/>
      <c r="M885" s="77"/>
      <c r="N885" s="77"/>
      <c r="O885" s="77"/>
      <c r="P885" s="77"/>
      <c r="Q885" s="77"/>
      <c r="R885" s="77"/>
      <c r="S885" s="77"/>
      <c r="T885" s="77"/>
      <c r="U885" s="77"/>
      <c r="V885" s="77"/>
      <c r="W885" s="77"/>
      <c r="X885" s="77"/>
      <c r="Y885" s="77"/>
      <c r="Z885" s="77"/>
    </row>
    <row r="886" spans="1:26" ht="15.75" customHeight="1" x14ac:dyDescent="0.25">
      <c r="A886" s="77"/>
      <c r="B886" s="77"/>
      <c r="C886" s="77"/>
      <c r="D886" s="77"/>
      <c r="E886" s="77"/>
      <c r="F886" s="77"/>
      <c r="G886" s="77"/>
      <c r="H886" s="77"/>
      <c r="I886" s="77"/>
      <c r="J886" s="77"/>
      <c r="K886" s="77"/>
      <c r="L886" s="77"/>
      <c r="M886" s="77"/>
      <c r="N886" s="77"/>
      <c r="O886" s="77"/>
      <c r="P886" s="77"/>
      <c r="Q886" s="77"/>
      <c r="R886" s="77"/>
      <c r="S886" s="77"/>
      <c r="T886" s="77"/>
      <c r="U886" s="77"/>
      <c r="V886" s="77"/>
      <c r="W886" s="77"/>
      <c r="X886" s="77"/>
      <c r="Y886" s="77"/>
      <c r="Z886" s="77"/>
    </row>
    <row r="887" spans="1:26" ht="15.75" customHeight="1" x14ac:dyDescent="0.25">
      <c r="A887" s="77"/>
      <c r="B887" s="77"/>
      <c r="C887" s="77"/>
      <c r="D887" s="77"/>
      <c r="E887" s="77"/>
      <c r="F887" s="77"/>
      <c r="G887" s="77"/>
      <c r="H887" s="77"/>
      <c r="I887" s="77"/>
      <c r="J887" s="77"/>
      <c r="K887" s="77"/>
      <c r="L887" s="77"/>
      <c r="M887" s="77"/>
      <c r="N887" s="77"/>
      <c r="O887" s="77"/>
      <c r="P887" s="77"/>
      <c r="Q887" s="77"/>
      <c r="R887" s="77"/>
      <c r="S887" s="77"/>
      <c r="T887" s="77"/>
      <c r="U887" s="77"/>
      <c r="V887" s="77"/>
      <c r="W887" s="77"/>
      <c r="X887" s="77"/>
      <c r="Y887" s="77"/>
      <c r="Z887" s="77"/>
    </row>
    <row r="888" spans="1:26" ht="15.75" customHeight="1" x14ac:dyDescent="0.25">
      <c r="A888" s="77"/>
      <c r="B888" s="77"/>
      <c r="C888" s="77"/>
      <c r="D888" s="77"/>
      <c r="E888" s="77"/>
      <c r="F888" s="77"/>
      <c r="G888" s="77"/>
      <c r="H888" s="77"/>
      <c r="I888" s="77"/>
      <c r="J888" s="77"/>
      <c r="K888" s="77"/>
      <c r="L888" s="77"/>
      <c r="M888" s="77"/>
      <c r="N888" s="77"/>
      <c r="O888" s="77"/>
      <c r="P888" s="77"/>
      <c r="Q888" s="77"/>
      <c r="R888" s="77"/>
      <c r="S888" s="77"/>
      <c r="T888" s="77"/>
      <c r="U888" s="77"/>
      <c r="V888" s="77"/>
      <c r="W888" s="77"/>
      <c r="X888" s="77"/>
      <c r="Y888" s="77"/>
      <c r="Z888" s="77"/>
    </row>
    <row r="889" spans="1:26" ht="15.75" customHeight="1" x14ac:dyDescent="0.25">
      <c r="A889" s="77"/>
      <c r="B889" s="77"/>
      <c r="C889" s="77"/>
      <c r="D889" s="77"/>
      <c r="E889" s="77"/>
      <c r="F889" s="77"/>
      <c r="G889" s="77"/>
      <c r="H889" s="77"/>
      <c r="I889" s="77"/>
      <c r="J889" s="77"/>
      <c r="K889" s="77"/>
      <c r="L889" s="77"/>
      <c r="M889" s="77"/>
      <c r="N889" s="77"/>
      <c r="O889" s="77"/>
      <c r="P889" s="77"/>
      <c r="Q889" s="77"/>
      <c r="R889" s="77"/>
      <c r="S889" s="77"/>
      <c r="T889" s="77"/>
      <c r="U889" s="77"/>
      <c r="V889" s="77"/>
      <c r="W889" s="77"/>
      <c r="X889" s="77"/>
      <c r="Y889" s="77"/>
      <c r="Z889" s="77"/>
    </row>
    <row r="890" spans="1:26" ht="15.75" customHeight="1" x14ac:dyDescent="0.25">
      <c r="A890" s="77"/>
      <c r="B890" s="77"/>
      <c r="C890" s="77"/>
      <c r="D890" s="77"/>
      <c r="E890" s="77"/>
      <c r="F890" s="77"/>
      <c r="G890" s="77"/>
      <c r="H890" s="77"/>
      <c r="I890" s="77"/>
      <c r="J890" s="77"/>
      <c r="K890" s="77"/>
      <c r="L890" s="77"/>
      <c r="M890" s="77"/>
      <c r="N890" s="77"/>
      <c r="O890" s="77"/>
      <c r="P890" s="77"/>
      <c r="Q890" s="77"/>
      <c r="R890" s="77"/>
      <c r="S890" s="77"/>
      <c r="T890" s="77"/>
      <c r="U890" s="77"/>
      <c r="V890" s="77"/>
      <c r="W890" s="77"/>
      <c r="X890" s="77"/>
      <c r="Y890" s="77"/>
      <c r="Z890" s="77"/>
    </row>
    <row r="891" spans="1:26" ht="15.75" customHeight="1" x14ac:dyDescent="0.25">
      <c r="A891" s="77"/>
      <c r="B891" s="77"/>
      <c r="C891" s="77"/>
      <c r="D891" s="77"/>
      <c r="E891" s="77"/>
      <c r="F891" s="77"/>
      <c r="G891" s="77"/>
      <c r="H891" s="77"/>
      <c r="I891" s="77"/>
      <c r="J891" s="77"/>
      <c r="K891" s="77"/>
      <c r="L891" s="77"/>
      <c r="M891" s="77"/>
      <c r="N891" s="77"/>
      <c r="O891" s="77"/>
      <c r="P891" s="77"/>
      <c r="Q891" s="77"/>
      <c r="R891" s="77"/>
      <c r="S891" s="77"/>
      <c r="T891" s="77"/>
      <c r="U891" s="77"/>
      <c r="V891" s="77"/>
      <c r="W891" s="77"/>
      <c r="X891" s="77"/>
      <c r="Y891" s="77"/>
      <c r="Z891" s="77"/>
    </row>
    <row r="892" spans="1:26" ht="15.75" customHeight="1" x14ac:dyDescent="0.25">
      <c r="A892" s="77"/>
      <c r="B892" s="77"/>
      <c r="C892" s="77"/>
      <c r="D892" s="77"/>
      <c r="E892" s="77"/>
      <c r="F892" s="77"/>
      <c r="G892" s="77"/>
      <c r="H892" s="77"/>
      <c r="I892" s="77"/>
      <c r="J892" s="77"/>
      <c r="K892" s="77"/>
      <c r="L892" s="77"/>
      <c r="M892" s="77"/>
      <c r="N892" s="77"/>
      <c r="O892" s="77"/>
      <c r="P892" s="77"/>
      <c r="Q892" s="77"/>
      <c r="R892" s="77"/>
      <c r="S892" s="77"/>
      <c r="T892" s="77"/>
      <c r="U892" s="77"/>
      <c r="V892" s="77"/>
      <c r="W892" s="77"/>
      <c r="X892" s="77"/>
      <c r="Y892" s="77"/>
      <c r="Z892" s="77"/>
    </row>
    <row r="893" spans="1:26" ht="15.75" customHeight="1" x14ac:dyDescent="0.25">
      <c r="A893" s="77"/>
      <c r="B893" s="77"/>
      <c r="C893" s="77"/>
      <c r="D893" s="77"/>
      <c r="E893" s="77"/>
      <c r="F893" s="77"/>
      <c r="G893" s="77"/>
      <c r="H893" s="77"/>
      <c r="I893" s="77"/>
      <c r="J893" s="77"/>
      <c r="K893" s="77"/>
      <c r="L893" s="77"/>
      <c r="M893" s="77"/>
      <c r="N893" s="77"/>
      <c r="O893" s="77"/>
      <c r="P893" s="77"/>
      <c r="Q893" s="77"/>
      <c r="R893" s="77"/>
      <c r="S893" s="77"/>
      <c r="T893" s="77"/>
      <c r="U893" s="77"/>
      <c r="V893" s="77"/>
      <c r="W893" s="77"/>
      <c r="X893" s="77"/>
      <c r="Y893" s="77"/>
      <c r="Z893" s="77"/>
    </row>
    <row r="894" spans="1:26" ht="15.75" customHeight="1" x14ac:dyDescent="0.25">
      <c r="A894" s="77"/>
      <c r="B894" s="77"/>
      <c r="C894" s="77"/>
      <c r="D894" s="77"/>
      <c r="E894" s="77"/>
      <c r="F894" s="77"/>
      <c r="G894" s="77"/>
      <c r="H894" s="77"/>
      <c r="I894" s="77"/>
      <c r="J894" s="77"/>
      <c r="K894" s="77"/>
      <c r="L894" s="77"/>
      <c r="M894" s="77"/>
      <c r="N894" s="77"/>
      <c r="O894" s="77"/>
      <c r="P894" s="77"/>
      <c r="Q894" s="77"/>
      <c r="R894" s="77"/>
      <c r="S894" s="77"/>
      <c r="T894" s="77"/>
      <c r="U894" s="77"/>
      <c r="V894" s="77"/>
      <c r="W894" s="77"/>
      <c r="X894" s="77"/>
      <c r="Y894" s="77"/>
      <c r="Z894" s="77"/>
    </row>
    <row r="895" spans="1:26" ht="15.75" customHeight="1" x14ac:dyDescent="0.25">
      <c r="A895" s="77"/>
      <c r="B895" s="77"/>
      <c r="C895" s="77"/>
      <c r="D895" s="77"/>
      <c r="E895" s="77"/>
      <c r="F895" s="77"/>
      <c r="G895" s="77"/>
      <c r="H895" s="77"/>
      <c r="I895" s="77"/>
      <c r="J895" s="77"/>
      <c r="K895" s="77"/>
      <c r="L895" s="77"/>
      <c r="M895" s="77"/>
      <c r="N895" s="77"/>
      <c r="O895" s="77"/>
      <c r="P895" s="77"/>
      <c r="Q895" s="77"/>
      <c r="R895" s="77"/>
      <c r="S895" s="77"/>
      <c r="T895" s="77"/>
      <c r="U895" s="77"/>
      <c r="V895" s="77"/>
      <c r="W895" s="77"/>
      <c r="X895" s="77"/>
      <c r="Y895" s="77"/>
      <c r="Z895" s="77"/>
    </row>
    <row r="896" spans="1:26" ht="15.75" customHeight="1" x14ac:dyDescent="0.25">
      <c r="A896" s="77"/>
      <c r="B896" s="77"/>
      <c r="C896" s="77"/>
      <c r="D896" s="77"/>
      <c r="E896" s="77"/>
      <c r="F896" s="77"/>
      <c r="G896" s="77"/>
      <c r="H896" s="77"/>
      <c r="I896" s="77"/>
      <c r="J896" s="77"/>
      <c r="K896" s="77"/>
      <c r="L896" s="77"/>
      <c r="M896" s="77"/>
      <c r="N896" s="77"/>
      <c r="O896" s="77"/>
      <c r="P896" s="77"/>
      <c r="Q896" s="77"/>
      <c r="R896" s="77"/>
      <c r="S896" s="77"/>
      <c r="T896" s="77"/>
      <c r="U896" s="77"/>
      <c r="V896" s="77"/>
      <c r="W896" s="77"/>
      <c r="X896" s="77"/>
      <c r="Y896" s="77"/>
      <c r="Z896" s="77"/>
    </row>
    <row r="897" spans="1:26" ht="15.75" customHeight="1" x14ac:dyDescent="0.25">
      <c r="A897" s="77"/>
      <c r="B897" s="77"/>
      <c r="C897" s="77"/>
      <c r="D897" s="77"/>
      <c r="E897" s="77"/>
      <c r="F897" s="77"/>
      <c r="G897" s="77"/>
      <c r="H897" s="77"/>
      <c r="I897" s="77"/>
      <c r="J897" s="77"/>
      <c r="K897" s="77"/>
      <c r="L897" s="77"/>
      <c r="M897" s="77"/>
      <c r="N897" s="77"/>
      <c r="O897" s="77"/>
      <c r="P897" s="77"/>
      <c r="Q897" s="77"/>
      <c r="R897" s="77"/>
      <c r="S897" s="77"/>
      <c r="T897" s="77"/>
      <c r="U897" s="77"/>
      <c r="V897" s="77"/>
      <c r="W897" s="77"/>
      <c r="X897" s="77"/>
      <c r="Y897" s="77"/>
      <c r="Z897" s="77"/>
    </row>
    <row r="898" spans="1:26" ht="15.75" customHeight="1" x14ac:dyDescent="0.25">
      <c r="A898" s="77"/>
      <c r="B898" s="77"/>
      <c r="C898" s="77"/>
      <c r="D898" s="77"/>
      <c r="E898" s="77"/>
      <c r="F898" s="77"/>
      <c r="G898" s="77"/>
      <c r="H898" s="77"/>
      <c r="I898" s="77"/>
      <c r="J898" s="77"/>
      <c r="K898" s="77"/>
      <c r="L898" s="77"/>
      <c r="M898" s="77"/>
      <c r="N898" s="77"/>
      <c r="O898" s="77"/>
      <c r="P898" s="77"/>
      <c r="Q898" s="77"/>
      <c r="R898" s="77"/>
      <c r="S898" s="77"/>
      <c r="T898" s="77"/>
      <c r="U898" s="77"/>
      <c r="V898" s="77"/>
      <c r="W898" s="77"/>
      <c r="X898" s="77"/>
      <c r="Y898" s="77"/>
      <c r="Z898" s="77"/>
    </row>
    <row r="899" spans="1:26" ht="15.75" customHeight="1" x14ac:dyDescent="0.25">
      <c r="A899" s="77"/>
      <c r="B899" s="77"/>
      <c r="C899" s="77"/>
      <c r="D899" s="77"/>
      <c r="E899" s="77"/>
      <c r="F899" s="77"/>
      <c r="G899" s="77"/>
      <c r="H899" s="77"/>
      <c r="I899" s="77"/>
      <c r="J899" s="77"/>
      <c r="K899" s="77"/>
      <c r="L899" s="77"/>
      <c r="M899" s="77"/>
      <c r="N899" s="77"/>
      <c r="O899" s="77"/>
      <c r="P899" s="77"/>
      <c r="Q899" s="77"/>
      <c r="R899" s="77"/>
      <c r="S899" s="77"/>
      <c r="T899" s="77"/>
      <c r="U899" s="77"/>
      <c r="V899" s="77"/>
      <c r="W899" s="77"/>
      <c r="X899" s="77"/>
      <c r="Y899" s="77"/>
      <c r="Z899" s="77"/>
    </row>
    <row r="900" spans="1:26" ht="15.75" customHeight="1" x14ac:dyDescent="0.25">
      <c r="A900" s="77"/>
      <c r="B900" s="77"/>
      <c r="C900" s="77"/>
      <c r="D900" s="77"/>
      <c r="E900" s="77"/>
      <c r="F900" s="77"/>
      <c r="G900" s="77"/>
      <c r="H900" s="77"/>
      <c r="I900" s="77"/>
      <c r="J900" s="77"/>
      <c r="K900" s="77"/>
      <c r="L900" s="77"/>
      <c r="M900" s="77"/>
      <c r="N900" s="77"/>
      <c r="O900" s="77"/>
      <c r="P900" s="77"/>
      <c r="Q900" s="77"/>
      <c r="R900" s="77"/>
      <c r="S900" s="77"/>
      <c r="T900" s="77"/>
      <c r="U900" s="77"/>
      <c r="V900" s="77"/>
      <c r="W900" s="77"/>
      <c r="X900" s="77"/>
      <c r="Y900" s="77"/>
      <c r="Z900" s="77"/>
    </row>
    <row r="901" spans="1:26" ht="15.75" customHeight="1" x14ac:dyDescent="0.25">
      <c r="A901" s="77"/>
      <c r="B901" s="77"/>
      <c r="C901" s="77"/>
      <c r="D901" s="77"/>
      <c r="E901" s="77"/>
      <c r="F901" s="77"/>
      <c r="G901" s="77"/>
      <c r="H901" s="77"/>
      <c r="I901" s="77"/>
      <c r="J901" s="77"/>
      <c r="K901" s="77"/>
      <c r="L901" s="77"/>
      <c r="M901" s="77"/>
      <c r="N901" s="77"/>
      <c r="O901" s="77"/>
      <c r="P901" s="77"/>
      <c r="Q901" s="77"/>
      <c r="R901" s="77"/>
      <c r="S901" s="77"/>
      <c r="T901" s="77"/>
      <c r="U901" s="77"/>
      <c r="V901" s="77"/>
      <c r="W901" s="77"/>
      <c r="X901" s="77"/>
      <c r="Y901" s="77"/>
      <c r="Z901" s="77"/>
    </row>
    <row r="902" spans="1:26" ht="15.75" customHeight="1" x14ac:dyDescent="0.25">
      <c r="A902" s="77"/>
      <c r="B902" s="77"/>
      <c r="C902" s="77"/>
      <c r="D902" s="77"/>
      <c r="E902" s="77"/>
      <c r="F902" s="77"/>
      <c r="G902" s="77"/>
      <c r="H902" s="77"/>
      <c r="I902" s="77"/>
      <c r="J902" s="77"/>
      <c r="K902" s="77"/>
      <c r="L902" s="77"/>
      <c r="M902" s="77"/>
      <c r="N902" s="77"/>
      <c r="O902" s="77"/>
      <c r="P902" s="77"/>
      <c r="Q902" s="77"/>
      <c r="R902" s="77"/>
      <c r="S902" s="77"/>
      <c r="T902" s="77"/>
      <c r="U902" s="77"/>
      <c r="V902" s="77"/>
      <c r="W902" s="77"/>
      <c r="X902" s="77"/>
      <c r="Y902" s="77"/>
      <c r="Z902" s="77"/>
    </row>
    <row r="903" spans="1:26" ht="15.75" customHeight="1" x14ac:dyDescent="0.25">
      <c r="A903" s="77"/>
      <c r="B903" s="77"/>
      <c r="C903" s="77"/>
      <c r="D903" s="77"/>
      <c r="E903" s="77"/>
      <c r="F903" s="77"/>
      <c r="G903" s="77"/>
      <c r="H903" s="77"/>
      <c r="I903" s="77"/>
      <c r="J903" s="77"/>
      <c r="K903" s="77"/>
      <c r="L903" s="77"/>
      <c r="M903" s="77"/>
      <c r="N903" s="77"/>
      <c r="O903" s="77"/>
      <c r="P903" s="77"/>
      <c r="Q903" s="77"/>
      <c r="R903" s="77"/>
      <c r="S903" s="77"/>
      <c r="T903" s="77"/>
      <c r="U903" s="77"/>
      <c r="V903" s="77"/>
      <c r="W903" s="77"/>
      <c r="X903" s="77"/>
      <c r="Y903" s="77"/>
      <c r="Z903" s="77"/>
    </row>
    <row r="904" spans="1:26" ht="15.75" customHeight="1" x14ac:dyDescent="0.25">
      <c r="A904" s="77"/>
      <c r="B904" s="77"/>
      <c r="C904" s="77"/>
      <c r="D904" s="77"/>
      <c r="E904" s="77"/>
      <c r="F904" s="77"/>
      <c r="G904" s="77"/>
      <c r="H904" s="77"/>
      <c r="I904" s="77"/>
      <c r="J904" s="77"/>
      <c r="K904" s="77"/>
      <c r="L904" s="77"/>
      <c r="M904" s="77"/>
      <c r="N904" s="77"/>
      <c r="O904" s="77"/>
      <c r="P904" s="77"/>
      <c r="Q904" s="77"/>
      <c r="R904" s="77"/>
      <c r="S904" s="77"/>
      <c r="T904" s="77"/>
      <c r="U904" s="77"/>
      <c r="V904" s="77"/>
      <c r="W904" s="77"/>
      <c r="X904" s="77"/>
      <c r="Y904" s="77"/>
      <c r="Z904" s="77"/>
    </row>
    <row r="905" spans="1:26" ht="15.75" customHeight="1" x14ac:dyDescent="0.25">
      <c r="A905" s="77"/>
      <c r="B905" s="77"/>
      <c r="C905" s="77"/>
      <c r="D905" s="77"/>
      <c r="E905" s="77"/>
      <c r="F905" s="77"/>
      <c r="G905" s="77"/>
      <c r="H905" s="77"/>
      <c r="I905" s="77"/>
      <c r="J905" s="77"/>
      <c r="K905" s="77"/>
      <c r="L905" s="77"/>
      <c r="M905" s="77"/>
      <c r="N905" s="77"/>
      <c r="O905" s="77"/>
      <c r="P905" s="77"/>
      <c r="Q905" s="77"/>
      <c r="R905" s="77"/>
      <c r="S905" s="77"/>
      <c r="T905" s="77"/>
      <c r="U905" s="77"/>
      <c r="V905" s="77"/>
      <c r="W905" s="77"/>
      <c r="X905" s="77"/>
      <c r="Y905" s="77"/>
      <c r="Z905" s="77"/>
    </row>
    <row r="906" spans="1:26" ht="15.75" customHeight="1" x14ac:dyDescent="0.25">
      <c r="A906" s="77"/>
      <c r="B906" s="77"/>
      <c r="C906" s="77"/>
      <c r="D906" s="77"/>
      <c r="E906" s="77"/>
      <c r="F906" s="77"/>
      <c r="G906" s="77"/>
      <c r="H906" s="77"/>
      <c r="I906" s="77"/>
      <c r="J906" s="77"/>
      <c r="K906" s="77"/>
      <c r="L906" s="77"/>
      <c r="M906" s="77"/>
      <c r="N906" s="77"/>
      <c r="O906" s="77"/>
      <c r="P906" s="77"/>
      <c r="Q906" s="77"/>
      <c r="R906" s="77"/>
      <c r="S906" s="77"/>
      <c r="T906" s="77"/>
      <c r="U906" s="77"/>
      <c r="V906" s="77"/>
      <c r="W906" s="77"/>
      <c r="X906" s="77"/>
      <c r="Y906" s="77"/>
      <c r="Z906" s="77"/>
    </row>
    <row r="907" spans="1:26" ht="15.75" customHeight="1" x14ac:dyDescent="0.25">
      <c r="A907" s="77"/>
      <c r="B907" s="77"/>
      <c r="C907" s="77"/>
      <c r="D907" s="77"/>
      <c r="E907" s="77"/>
      <c r="F907" s="77"/>
      <c r="G907" s="77"/>
      <c r="H907" s="77"/>
      <c r="I907" s="77"/>
      <c r="J907" s="77"/>
      <c r="K907" s="77"/>
      <c r="L907" s="77"/>
      <c r="M907" s="77"/>
      <c r="N907" s="77"/>
      <c r="O907" s="77"/>
      <c r="P907" s="77"/>
      <c r="Q907" s="77"/>
      <c r="R907" s="77"/>
      <c r="S907" s="77"/>
      <c r="T907" s="77"/>
      <c r="U907" s="77"/>
      <c r="V907" s="77"/>
      <c r="W907" s="77"/>
      <c r="X907" s="77"/>
      <c r="Y907" s="77"/>
      <c r="Z907" s="77"/>
    </row>
    <row r="908" spans="1:26" ht="15.75" customHeight="1" x14ac:dyDescent="0.25">
      <c r="A908" s="77"/>
      <c r="B908" s="77"/>
      <c r="C908" s="77"/>
      <c r="D908" s="77"/>
      <c r="E908" s="77"/>
      <c r="F908" s="77"/>
      <c r="G908" s="77"/>
      <c r="H908" s="77"/>
      <c r="I908" s="77"/>
      <c r="J908" s="77"/>
      <c r="K908" s="77"/>
      <c r="L908" s="77"/>
      <c r="M908" s="77"/>
      <c r="N908" s="77"/>
      <c r="O908" s="77"/>
      <c r="P908" s="77"/>
      <c r="Q908" s="77"/>
      <c r="R908" s="77"/>
      <c r="S908" s="77"/>
      <c r="T908" s="77"/>
      <c r="U908" s="77"/>
      <c r="V908" s="77"/>
      <c r="W908" s="77"/>
      <c r="X908" s="77"/>
      <c r="Y908" s="77"/>
      <c r="Z908" s="77"/>
    </row>
    <row r="909" spans="1:26" ht="15.75" customHeight="1" x14ac:dyDescent="0.25">
      <c r="A909" s="77"/>
      <c r="B909" s="77"/>
      <c r="C909" s="77"/>
      <c r="D909" s="77"/>
      <c r="E909" s="77"/>
      <c r="F909" s="77"/>
      <c r="G909" s="77"/>
      <c r="H909" s="77"/>
      <c r="I909" s="77"/>
      <c r="J909" s="77"/>
      <c r="K909" s="77"/>
      <c r="L909" s="77"/>
      <c r="M909" s="77"/>
      <c r="N909" s="77"/>
      <c r="O909" s="77"/>
      <c r="P909" s="77"/>
      <c r="Q909" s="77"/>
      <c r="R909" s="77"/>
      <c r="S909" s="77"/>
      <c r="T909" s="77"/>
      <c r="U909" s="77"/>
      <c r="V909" s="77"/>
      <c r="W909" s="77"/>
      <c r="X909" s="77"/>
      <c r="Y909" s="77"/>
      <c r="Z909" s="77"/>
    </row>
    <row r="910" spans="1:26" ht="15.75" customHeight="1" x14ac:dyDescent="0.25">
      <c r="A910" s="77"/>
      <c r="B910" s="77"/>
      <c r="C910" s="77"/>
      <c r="D910" s="77"/>
      <c r="E910" s="77"/>
      <c r="F910" s="77"/>
      <c r="G910" s="77"/>
      <c r="H910" s="77"/>
      <c r="I910" s="77"/>
      <c r="J910" s="77"/>
      <c r="K910" s="77"/>
      <c r="L910" s="77"/>
      <c r="M910" s="77"/>
      <c r="N910" s="77"/>
      <c r="O910" s="77"/>
      <c r="P910" s="77"/>
      <c r="Q910" s="77"/>
      <c r="R910" s="77"/>
      <c r="S910" s="77"/>
      <c r="T910" s="77"/>
      <c r="U910" s="77"/>
      <c r="V910" s="77"/>
      <c r="W910" s="77"/>
      <c r="X910" s="77"/>
      <c r="Y910" s="77"/>
      <c r="Z910" s="77"/>
    </row>
    <row r="911" spans="1:26" ht="15.75" customHeight="1" x14ac:dyDescent="0.25">
      <c r="A911" s="77"/>
      <c r="B911" s="77"/>
      <c r="C911" s="77"/>
      <c r="D911" s="77"/>
      <c r="E911" s="77"/>
      <c r="F911" s="77"/>
      <c r="G911" s="77"/>
      <c r="H911" s="77"/>
      <c r="I911" s="77"/>
      <c r="J911" s="77"/>
      <c r="K911" s="77"/>
      <c r="L911" s="77"/>
      <c r="M911" s="77"/>
      <c r="N911" s="77"/>
      <c r="O911" s="77"/>
      <c r="P911" s="77"/>
      <c r="Q911" s="77"/>
      <c r="R911" s="77"/>
      <c r="S911" s="77"/>
      <c r="T911" s="77"/>
      <c r="U911" s="77"/>
      <c r="V911" s="77"/>
      <c r="W911" s="77"/>
      <c r="X911" s="77"/>
      <c r="Y911" s="77"/>
      <c r="Z911" s="77"/>
    </row>
    <row r="912" spans="1:26" ht="15.75" customHeight="1" x14ac:dyDescent="0.25">
      <c r="A912" s="77"/>
      <c r="B912" s="77"/>
      <c r="C912" s="77"/>
      <c r="D912" s="77"/>
      <c r="E912" s="77"/>
      <c r="F912" s="77"/>
      <c r="G912" s="77"/>
      <c r="H912" s="77"/>
      <c r="I912" s="77"/>
      <c r="J912" s="77"/>
      <c r="K912" s="77"/>
      <c r="L912" s="77"/>
      <c r="M912" s="77"/>
      <c r="N912" s="77"/>
      <c r="O912" s="77"/>
      <c r="P912" s="77"/>
      <c r="Q912" s="77"/>
      <c r="R912" s="77"/>
      <c r="S912" s="77"/>
      <c r="T912" s="77"/>
      <c r="U912" s="77"/>
      <c r="V912" s="77"/>
      <c r="W912" s="77"/>
      <c r="X912" s="77"/>
      <c r="Y912" s="77"/>
      <c r="Z912" s="77"/>
    </row>
    <row r="913" spans="1:26" ht="15.75" customHeight="1" x14ac:dyDescent="0.25">
      <c r="A913" s="77"/>
      <c r="B913" s="77"/>
      <c r="C913" s="77"/>
      <c r="D913" s="77"/>
      <c r="E913" s="77"/>
      <c r="F913" s="77"/>
      <c r="G913" s="77"/>
      <c r="H913" s="77"/>
      <c r="I913" s="77"/>
      <c r="J913" s="77"/>
      <c r="K913" s="77"/>
      <c r="L913" s="77"/>
      <c r="M913" s="77"/>
      <c r="N913" s="77"/>
      <c r="O913" s="77"/>
      <c r="P913" s="77"/>
      <c r="Q913" s="77"/>
      <c r="R913" s="77"/>
      <c r="S913" s="77"/>
      <c r="T913" s="77"/>
      <c r="U913" s="77"/>
      <c r="V913" s="77"/>
      <c r="W913" s="77"/>
      <c r="X913" s="77"/>
      <c r="Y913" s="77"/>
      <c r="Z913" s="77"/>
    </row>
    <row r="914" spans="1:26" ht="15.75" customHeight="1" x14ac:dyDescent="0.25">
      <c r="A914" s="77"/>
      <c r="B914" s="77"/>
      <c r="C914" s="77"/>
      <c r="D914" s="77"/>
      <c r="E914" s="77"/>
      <c r="F914" s="77"/>
      <c r="G914" s="77"/>
      <c r="H914" s="77"/>
      <c r="I914" s="77"/>
      <c r="J914" s="77"/>
      <c r="K914" s="77"/>
      <c r="L914" s="77"/>
      <c r="M914" s="77"/>
      <c r="N914" s="77"/>
      <c r="O914" s="77"/>
      <c r="P914" s="77"/>
      <c r="Q914" s="77"/>
      <c r="R914" s="77"/>
      <c r="S914" s="77"/>
      <c r="T914" s="77"/>
      <c r="U914" s="77"/>
      <c r="V914" s="77"/>
      <c r="W914" s="77"/>
      <c r="X914" s="77"/>
      <c r="Y914" s="77"/>
      <c r="Z914" s="77"/>
    </row>
    <row r="915" spans="1:26" ht="15.75" customHeight="1" x14ac:dyDescent="0.25">
      <c r="A915" s="77"/>
      <c r="B915" s="77"/>
      <c r="C915" s="77"/>
      <c r="D915" s="77"/>
      <c r="E915" s="77"/>
      <c r="F915" s="77"/>
      <c r="G915" s="77"/>
      <c r="H915" s="77"/>
      <c r="I915" s="77"/>
      <c r="J915" s="77"/>
      <c r="K915" s="77"/>
      <c r="L915" s="77"/>
      <c r="M915" s="77"/>
      <c r="N915" s="77"/>
      <c r="O915" s="77"/>
      <c r="P915" s="77"/>
      <c r="Q915" s="77"/>
      <c r="R915" s="77"/>
      <c r="S915" s="77"/>
      <c r="T915" s="77"/>
      <c r="U915" s="77"/>
      <c r="V915" s="77"/>
      <c r="W915" s="77"/>
      <c r="X915" s="77"/>
      <c r="Y915" s="77"/>
      <c r="Z915" s="77"/>
    </row>
    <row r="916" spans="1:26" ht="15.75" customHeight="1" x14ac:dyDescent="0.25">
      <c r="A916" s="77"/>
      <c r="B916" s="77"/>
      <c r="C916" s="77"/>
      <c r="D916" s="77"/>
      <c r="E916" s="77"/>
      <c r="F916" s="77"/>
      <c r="G916" s="77"/>
      <c r="H916" s="77"/>
      <c r="I916" s="77"/>
      <c r="J916" s="77"/>
      <c r="K916" s="77"/>
      <c r="L916" s="77"/>
      <c r="M916" s="77"/>
      <c r="N916" s="77"/>
      <c r="O916" s="77"/>
      <c r="P916" s="77"/>
      <c r="Q916" s="77"/>
      <c r="R916" s="77"/>
      <c r="S916" s="77"/>
      <c r="T916" s="77"/>
      <c r="U916" s="77"/>
      <c r="V916" s="77"/>
      <c r="W916" s="77"/>
      <c r="X916" s="77"/>
      <c r="Y916" s="77"/>
      <c r="Z916" s="77"/>
    </row>
    <row r="917" spans="1:26" ht="15.75" customHeight="1" x14ac:dyDescent="0.25">
      <c r="A917" s="77"/>
      <c r="B917" s="77"/>
      <c r="C917" s="77"/>
      <c r="D917" s="77"/>
      <c r="E917" s="77"/>
      <c r="F917" s="77"/>
      <c r="G917" s="77"/>
      <c r="H917" s="77"/>
      <c r="I917" s="77"/>
      <c r="J917" s="77"/>
      <c r="K917" s="77"/>
      <c r="L917" s="77"/>
      <c r="M917" s="77"/>
      <c r="N917" s="77"/>
      <c r="O917" s="77"/>
      <c r="P917" s="77"/>
      <c r="Q917" s="77"/>
      <c r="R917" s="77"/>
      <c r="S917" s="77"/>
      <c r="T917" s="77"/>
      <c r="U917" s="77"/>
      <c r="V917" s="77"/>
      <c r="W917" s="77"/>
      <c r="X917" s="77"/>
      <c r="Y917" s="77"/>
      <c r="Z917" s="77"/>
    </row>
    <row r="918" spans="1:26" ht="15.75" customHeight="1" x14ac:dyDescent="0.25">
      <c r="A918" s="77"/>
      <c r="B918" s="77"/>
      <c r="C918" s="77"/>
      <c r="D918" s="77"/>
      <c r="E918" s="77"/>
      <c r="F918" s="77"/>
      <c r="G918" s="77"/>
      <c r="H918" s="77"/>
      <c r="I918" s="77"/>
      <c r="J918" s="77"/>
      <c r="K918" s="77"/>
      <c r="L918" s="77"/>
      <c r="M918" s="77"/>
      <c r="N918" s="77"/>
      <c r="O918" s="77"/>
      <c r="P918" s="77"/>
      <c r="Q918" s="77"/>
      <c r="R918" s="77"/>
      <c r="S918" s="77"/>
      <c r="T918" s="77"/>
      <c r="U918" s="77"/>
      <c r="V918" s="77"/>
      <c r="W918" s="77"/>
      <c r="X918" s="77"/>
      <c r="Y918" s="77"/>
      <c r="Z918" s="77"/>
    </row>
    <row r="919" spans="1:26" ht="15.75" customHeight="1" x14ac:dyDescent="0.25">
      <c r="A919" s="77"/>
      <c r="B919" s="77"/>
      <c r="C919" s="77"/>
      <c r="D919" s="77"/>
      <c r="E919" s="77"/>
      <c r="F919" s="77"/>
      <c r="G919" s="77"/>
      <c r="H919" s="77"/>
      <c r="I919" s="77"/>
      <c r="J919" s="77"/>
      <c r="K919" s="77"/>
      <c r="L919" s="77"/>
      <c r="M919" s="77"/>
      <c r="N919" s="77"/>
      <c r="O919" s="77"/>
      <c r="P919" s="77"/>
      <c r="Q919" s="77"/>
      <c r="R919" s="77"/>
      <c r="S919" s="77"/>
      <c r="T919" s="77"/>
      <c r="U919" s="77"/>
      <c r="V919" s="77"/>
      <c r="W919" s="77"/>
      <c r="X919" s="77"/>
      <c r="Y919" s="77"/>
      <c r="Z919" s="77"/>
    </row>
    <row r="920" spans="1:26" ht="15.75" customHeight="1" x14ac:dyDescent="0.25">
      <c r="A920" s="77"/>
      <c r="B920" s="77"/>
      <c r="C920" s="77"/>
      <c r="D920" s="77"/>
      <c r="E920" s="77"/>
      <c r="F920" s="77"/>
      <c r="G920" s="77"/>
      <c r="H920" s="77"/>
      <c r="I920" s="77"/>
      <c r="J920" s="77"/>
      <c r="K920" s="77"/>
      <c r="L920" s="77"/>
      <c r="M920" s="77"/>
      <c r="N920" s="77"/>
      <c r="O920" s="77"/>
      <c r="P920" s="77"/>
      <c r="Q920" s="77"/>
      <c r="R920" s="77"/>
      <c r="S920" s="77"/>
      <c r="T920" s="77"/>
      <c r="U920" s="77"/>
      <c r="V920" s="77"/>
      <c r="W920" s="77"/>
      <c r="X920" s="77"/>
      <c r="Y920" s="77"/>
      <c r="Z920" s="77"/>
    </row>
    <row r="921" spans="1:26" ht="15.75" customHeight="1" x14ac:dyDescent="0.25">
      <c r="A921" s="77"/>
      <c r="B921" s="77"/>
      <c r="C921" s="77"/>
      <c r="D921" s="77"/>
      <c r="E921" s="77"/>
      <c r="F921" s="77"/>
      <c r="G921" s="77"/>
      <c r="H921" s="77"/>
      <c r="I921" s="77"/>
      <c r="J921" s="77"/>
      <c r="K921" s="77"/>
      <c r="L921" s="77"/>
      <c r="M921" s="77"/>
      <c r="N921" s="77"/>
      <c r="O921" s="77"/>
      <c r="P921" s="77"/>
      <c r="Q921" s="77"/>
      <c r="R921" s="77"/>
      <c r="S921" s="77"/>
      <c r="T921" s="77"/>
      <c r="U921" s="77"/>
      <c r="V921" s="77"/>
      <c r="W921" s="77"/>
      <c r="X921" s="77"/>
      <c r="Y921" s="77"/>
      <c r="Z921" s="77"/>
    </row>
    <row r="922" spans="1:26" ht="15.75" customHeight="1" x14ac:dyDescent="0.25">
      <c r="A922" s="77"/>
      <c r="B922" s="77"/>
      <c r="C922" s="77"/>
      <c r="D922" s="77"/>
      <c r="E922" s="77"/>
      <c r="F922" s="77"/>
      <c r="G922" s="77"/>
      <c r="H922" s="77"/>
      <c r="I922" s="77"/>
      <c r="J922" s="77"/>
      <c r="K922" s="77"/>
      <c r="L922" s="77"/>
      <c r="M922" s="77"/>
      <c r="N922" s="77"/>
      <c r="O922" s="77"/>
      <c r="P922" s="77"/>
      <c r="Q922" s="77"/>
      <c r="R922" s="77"/>
      <c r="S922" s="77"/>
      <c r="T922" s="77"/>
      <c r="U922" s="77"/>
      <c r="V922" s="77"/>
      <c r="W922" s="77"/>
      <c r="X922" s="77"/>
      <c r="Y922" s="77"/>
      <c r="Z922" s="77"/>
    </row>
    <row r="923" spans="1:26" ht="15.75" customHeight="1" x14ac:dyDescent="0.25">
      <c r="A923" s="77"/>
      <c r="B923" s="77"/>
      <c r="C923" s="77"/>
      <c r="D923" s="77"/>
      <c r="E923" s="77"/>
      <c r="F923" s="77"/>
      <c r="G923" s="77"/>
      <c r="H923" s="77"/>
      <c r="I923" s="77"/>
      <c r="J923" s="77"/>
      <c r="K923" s="77"/>
      <c r="L923" s="77"/>
      <c r="M923" s="77"/>
      <c r="N923" s="77"/>
      <c r="O923" s="77"/>
      <c r="P923" s="77"/>
      <c r="Q923" s="77"/>
      <c r="R923" s="77"/>
      <c r="S923" s="77"/>
      <c r="T923" s="77"/>
      <c r="U923" s="77"/>
      <c r="V923" s="77"/>
      <c r="W923" s="77"/>
      <c r="X923" s="77"/>
      <c r="Y923" s="77"/>
      <c r="Z923" s="77"/>
    </row>
    <row r="924" spans="1:26" ht="15.75" customHeight="1" x14ac:dyDescent="0.25">
      <c r="A924" s="77"/>
      <c r="B924" s="77"/>
      <c r="C924" s="77"/>
      <c r="D924" s="77"/>
      <c r="E924" s="77"/>
      <c r="F924" s="77"/>
      <c r="G924" s="77"/>
      <c r="H924" s="77"/>
      <c r="I924" s="77"/>
      <c r="J924" s="77"/>
      <c r="K924" s="77"/>
      <c r="L924" s="77"/>
      <c r="M924" s="77"/>
      <c r="N924" s="77"/>
      <c r="O924" s="77"/>
      <c r="P924" s="77"/>
      <c r="Q924" s="77"/>
      <c r="R924" s="77"/>
      <c r="S924" s="77"/>
      <c r="T924" s="77"/>
      <c r="U924" s="77"/>
      <c r="V924" s="77"/>
      <c r="W924" s="77"/>
      <c r="X924" s="77"/>
      <c r="Y924" s="77"/>
      <c r="Z924" s="77"/>
    </row>
    <row r="925" spans="1:26" ht="15.75" customHeight="1" x14ac:dyDescent="0.25">
      <c r="A925" s="77"/>
      <c r="B925" s="77"/>
      <c r="C925" s="77"/>
      <c r="D925" s="77"/>
      <c r="E925" s="77"/>
      <c r="F925" s="77"/>
      <c r="G925" s="77"/>
      <c r="H925" s="77"/>
      <c r="I925" s="77"/>
      <c r="J925" s="77"/>
      <c r="K925" s="77"/>
      <c r="L925" s="77"/>
      <c r="M925" s="77"/>
      <c r="N925" s="77"/>
      <c r="O925" s="77"/>
      <c r="P925" s="77"/>
      <c r="Q925" s="77"/>
      <c r="R925" s="77"/>
      <c r="S925" s="77"/>
      <c r="T925" s="77"/>
      <c r="U925" s="77"/>
      <c r="V925" s="77"/>
      <c r="W925" s="77"/>
      <c r="X925" s="77"/>
      <c r="Y925" s="77"/>
      <c r="Z925" s="77"/>
    </row>
    <row r="926" spans="1:26" ht="15.75" customHeight="1" x14ac:dyDescent="0.25">
      <c r="A926" s="77"/>
      <c r="B926" s="77"/>
      <c r="C926" s="77"/>
      <c r="D926" s="77"/>
      <c r="E926" s="77"/>
      <c r="F926" s="77"/>
      <c r="G926" s="77"/>
      <c r="H926" s="77"/>
      <c r="I926" s="77"/>
      <c r="J926" s="77"/>
      <c r="K926" s="77"/>
      <c r="L926" s="77"/>
      <c r="M926" s="77"/>
      <c r="N926" s="77"/>
      <c r="O926" s="77"/>
      <c r="P926" s="77"/>
      <c r="Q926" s="77"/>
      <c r="R926" s="77"/>
      <c r="S926" s="77"/>
      <c r="T926" s="77"/>
      <c r="U926" s="77"/>
      <c r="V926" s="77"/>
      <c r="W926" s="77"/>
      <c r="X926" s="77"/>
      <c r="Y926" s="77"/>
      <c r="Z926" s="77"/>
    </row>
    <row r="927" spans="1:26" ht="15.75" customHeight="1" x14ac:dyDescent="0.25">
      <c r="A927" s="77"/>
      <c r="B927" s="77"/>
      <c r="C927" s="77"/>
      <c r="D927" s="77"/>
      <c r="E927" s="77"/>
      <c r="F927" s="77"/>
      <c r="G927" s="77"/>
      <c r="H927" s="77"/>
      <c r="I927" s="77"/>
      <c r="J927" s="77"/>
      <c r="K927" s="77"/>
      <c r="L927" s="77"/>
      <c r="M927" s="77"/>
      <c r="N927" s="77"/>
      <c r="O927" s="77"/>
      <c r="P927" s="77"/>
      <c r="Q927" s="77"/>
      <c r="R927" s="77"/>
      <c r="S927" s="77"/>
      <c r="T927" s="77"/>
      <c r="U927" s="77"/>
      <c r="V927" s="77"/>
      <c r="W927" s="77"/>
      <c r="X927" s="77"/>
      <c r="Y927" s="77"/>
      <c r="Z927" s="77"/>
    </row>
    <row r="928" spans="1:26" ht="15.75" customHeight="1" x14ac:dyDescent="0.25">
      <c r="A928" s="77"/>
      <c r="B928" s="77"/>
      <c r="C928" s="77"/>
      <c r="D928" s="77"/>
      <c r="E928" s="77"/>
      <c r="F928" s="77"/>
      <c r="G928" s="77"/>
      <c r="H928" s="77"/>
      <c r="I928" s="77"/>
      <c r="J928" s="77"/>
      <c r="K928" s="77"/>
      <c r="L928" s="77"/>
      <c r="M928" s="77"/>
      <c r="N928" s="77"/>
      <c r="O928" s="77"/>
      <c r="P928" s="77"/>
      <c r="Q928" s="77"/>
      <c r="R928" s="77"/>
      <c r="S928" s="77"/>
      <c r="T928" s="77"/>
      <c r="U928" s="77"/>
      <c r="V928" s="77"/>
      <c r="W928" s="77"/>
      <c r="X928" s="77"/>
      <c r="Y928" s="77"/>
      <c r="Z928" s="77"/>
    </row>
    <row r="929" spans="1:26" ht="15.75" customHeight="1" x14ac:dyDescent="0.25">
      <c r="A929" s="77"/>
      <c r="B929" s="77"/>
      <c r="C929" s="77"/>
      <c r="D929" s="77"/>
      <c r="E929" s="77"/>
      <c r="F929" s="77"/>
      <c r="G929" s="77"/>
      <c r="H929" s="77"/>
      <c r="I929" s="77"/>
      <c r="J929" s="77"/>
      <c r="K929" s="77"/>
      <c r="L929" s="77"/>
      <c r="M929" s="77"/>
      <c r="N929" s="77"/>
      <c r="O929" s="77"/>
      <c r="P929" s="77"/>
      <c r="Q929" s="77"/>
      <c r="R929" s="77"/>
      <c r="S929" s="77"/>
      <c r="T929" s="77"/>
      <c r="U929" s="77"/>
      <c r="V929" s="77"/>
      <c r="W929" s="77"/>
      <c r="X929" s="77"/>
      <c r="Y929" s="77"/>
      <c r="Z929" s="77"/>
    </row>
    <row r="930" spans="1:26" ht="15.75" customHeight="1" x14ac:dyDescent="0.25">
      <c r="A930" s="77"/>
      <c r="B930" s="77"/>
      <c r="C930" s="77"/>
      <c r="D930" s="77"/>
      <c r="E930" s="77"/>
      <c r="F930" s="77"/>
      <c r="G930" s="77"/>
      <c r="H930" s="77"/>
      <c r="I930" s="77"/>
      <c r="J930" s="77"/>
      <c r="K930" s="77"/>
      <c r="L930" s="77"/>
      <c r="M930" s="77"/>
      <c r="N930" s="77"/>
      <c r="O930" s="77"/>
      <c r="P930" s="77"/>
      <c r="Q930" s="77"/>
      <c r="R930" s="77"/>
      <c r="S930" s="77"/>
      <c r="T930" s="77"/>
      <c r="U930" s="77"/>
      <c r="V930" s="77"/>
      <c r="W930" s="77"/>
      <c r="X930" s="77"/>
      <c r="Y930" s="77"/>
      <c r="Z930" s="77"/>
    </row>
    <row r="931" spans="1:26" ht="15.75" customHeight="1" x14ac:dyDescent="0.25">
      <c r="A931" s="77"/>
      <c r="B931" s="77"/>
      <c r="C931" s="77"/>
      <c r="D931" s="77"/>
      <c r="E931" s="77"/>
      <c r="F931" s="77"/>
      <c r="G931" s="77"/>
      <c r="H931" s="77"/>
      <c r="I931" s="77"/>
      <c r="J931" s="77"/>
      <c r="K931" s="77"/>
      <c r="L931" s="77"/>
      <c r="M931" s="77"/>
      <c r="N931" s="77"/>
      <c r="O931" s="77"/>
      <c r="P931" s="77"/>
      <c r="Q931" s="77"/>
      <c r="R931" s="77"/>
      <c r="S931" s="77"/>
      <c r="T931" s="77"/>
      <c r="U931" s="77"/>
      <c r="V931" s="77"/>
      <c r="W931" s="77"/>
      <c r="X931" s="77"/>
      <c r="Y931" s="77"/>
      <c r="Z931" s="77"/>
    </row>
    <row r="932" spans="1:26" ht="15.75" customHeight="1" x14ac:dyDescent="0.25">
      <c r="A932" s="77"/>
      <c r="B932" s="77"/>
      <c r="C932" s="77"/>
      <c r="D932" s="77"/>
      <c r="E932" s="77"/>
      <c r="F932" s="77"/>
      <c r="G932" s="77"/>
      <c r="H932" s="77"/>
      <c r="I932" s="77"/>
      <c r="J932" s="77"/>
      <c r="K932" s="77"/>
      <c r="L932" s="77"/>
      <c r="M932" s="77"/>
      <c r="N932" s="77"/>
      <c r="O932" s="77"/>
      <c r="P932" s="77"/>
      <c r="Q932" s="77"/>
      <c r="R932" s="77"/>
      <c r="S932" s="77"/>
      <c r="T932" s="77"/>
      <c r="U932" s="77"/>
      <c r="V932" s="77"/>
      <c r="W932" s="77"/>
      <c r="X932" s="77"/>
      <c r="Y932" s="77"/>
      <c r="Z932" s="77"/>
    </row>
    <row r="933" spans="1:26" ht="15.75" customHeight="1" x14ac:dyDescent="0.25">
      <c r="A933" s="77"/>
      <c r="B933" s="77"/>
      <c r="C933" s="77"/>
      <c r="D933" s="77"/>
      <c r="E933" s="77"/>
      <c r="F933" s="77"/>
      <c r="G933" s="77"/>
      <c r="H933" s="77"/>
      <c r="I933" s="77"/>
      <c r="J933" s="77"/>
      <c r="K933" s="77"/>
      <c r="L933" s="77"/>
      <c r="M933" s="77"/>
      <c r="N933" s="77"/>
      <c r="O933" s="77"/>
      <c r="P933" s="77"/>
      <c r="Q933" s="77"/>
      <c r="R933" s="77"/>
      <c r="S933" s="77"/>
      <c r="T933" s="77"/>
      <c r="U933" s="77"/>
      <c r="V933" s="77"/>
      <c r="W933" s="77"/>
      <c r="X933" s="77"/>
      <c r="Y933" s="77"/>
      <c r="Z933" s="77"/>
    </row>
    <row r="934" spans="1:26" ht="15.75" customHeight="1" x14ac:dyDescent="0.25">
      <c r="A934" s="77"/>
      <c r="B934" s="77"/>
      <c r="C934" s="77"/>
      <c r="D934" s="77"/>
      <c r="E934" s="77"/>
      <c r="F934" s="77"/>
      <c r="G934" s="77"/>
      <c r="H934" s="77"/>
      <c r="I934" s="77"/>
      <c r="J934" s="77"/>
      <c r="K934" s="77"/>
      <c r="L934" s="77"/>
      <c r="M934" s="77"/>
      <c r="N934" s="77"/>
      <c r="O934" s="77"/>
      <c r="P934" s="77"/>
      <c r="Q934" s="77"/>
      <c r="R934" s="77"/>
      <c r="S934" s="77"/>
      <c r="T934" s="77"/>
      <c r="U934" s="77"/>
      <c r="V934" s="77"/>
      <c r="W934" s="77"/>
      <c r="X934" s="77"/>
      <c r="Y934" s="77"/>
      <c r="Z934" s="77"/>
    </row>
    <row r="935" spans="1:26" ht="15.75" customHeight="1" x14ac:dyDescent="0.25">
      <c r="A935" s="77"/>
      <c r="B935" s="77"/>
      <c r="C935" s="77"/>
      <c r="D935" s="77"/>
      <c r="E935" s="77"/>
      <c r="F935" s="77"/>
      <c r="G935" s="77"/>
      <c r="H935" s="77"/>
      <c r="I935" s="77"/>
      <c r="J935" s="77"/>
      <c r="K935" s="77"/>
      <c r="L935" s="77"/>
      <c r="M935" s="77"/>
      <c r="N935" s="77"/>
      <c r="O935" s="77"/>
      <c r="P935" s="77"/>
      <c r="Q935" s="77"/>
      <c r="R935" s="77"/>
      <c r="S935" s="77"/>
      <c r="T935" s="77"/>
      <c r="U935" s="77"/>
      <c r="V935" s="77"/>
      <c r="W935" s="77"/>
      <c r="X935" s="77"/>
      <c r="Y935" s="77"/>
      <c r="Z935" s="77"/>
    </row>
    <row r="936" spans="1:26" ht="15.75" customHeight="1" x14ac:dyDescent="0.25">
      <c r="A936" s="77"/>
      <c r="B936" s="77"/>
      <c r="C936" s="77"/>
      <c r="D936" s="77"/>
      <c r="E936" s="77"/>
      <c r="F936" s="77"/>
      <c r="G936" s="77"/>
      <c r="H936" s="77"/>
      <c r="I936" s="77"/>
      <c r="J936" s="77"/>
      <c r="K936" s="77"/>
      <c r="L936" s="77"/>
      <c r="M936" s="77"/>
      <c r="N936" s="77"/>
      <c r="O936" s="77"/>
      <c r="P936" s="77"/>
      <c r="Q936" s="77"/>
      <c r="R936" s="77"/>
      <c r="S936" s="77"/>
      <c r="T936" s="77"/>
      <c r="U936" s="77"/>
      <c r="V936" s="77"/>
      <c r="W936" s="77"/>
      <c r="X936" s="77"/>
      <c r="Y936" s="77"/>
      <c r="Z936" s="77"/>
    </row>
    <row r="937" spans="1:26" ht="15.75" customHeight="1" x14ac:dyDescent="0.25">
      <c r="A937" s="77"/>
      <c r="B937" s="77"/>
      <c r="C937" s="77"/>
      <c r="D937" s="77"/>
      <c r="E937" s="77"/>
      <c r="F937" s="77"/>
      <c r="G937" s="77"/>
      <c r="H937" s="77"/>
      <c r="I937" s="77"/>
      <c r="J937" s="77"/>
      <c r="K937" s="77"/>
      <c r="L937" s="77"/>
      <c r="M937" s="77"/>
      <c r="N937" s="77"/>
      <c r="O937" s="77"/>
      <c r="P937" s="77"/>
      <c r="Q937" s="77"/>
      <c r="R937" s="77"/>
      <c r="S937" s="77"/>
      <c r="T937" s="77"/>
      <c r="U937" s="77"/>
      <c r="V937" s="77"/>
      <c r="W937" s="77"/>
      <c r="X937" s="77"/>
      <c r="Y937" s="77"/>
      <c r="Z937" s="77"/>
    </row>
    <row r="938" spans="1:26" ht="15.75" customHeight="1" x14ac:dyDescent="0.25">
      <c r="A938" s="77"/>
      <c r="B938" s="77"/>
      <c r="C938" s="77"/>
      <c r="D938" s="77"/>
      <c r="E938" s="77"/>
      <c r="F938" s="77"/>
      <c r="G938" s="77"/>
      <c r="H938" s="77"/>
      <c r="I938" s="77"/>
      <c r="J938" s="77"/>
      <c r="K938" s="77"/>
      <c r="L938" s="77"/>
      <c r="M938" s="77"/>
      <c r="N938" s="77"/>
      <c r="O938" s="77"/>
      <c r="P938" s="77"/>
      <c r="Q938" s="77"/>
      <c r="R938" s="77"/>
      <c r="S938" s="77"/>
      <c r="T938" s="77"/>
      <c r="U938" s="77"/>
      <c r="V938" s="77"/>
      <c r="W938" s="77"/>
      <c r="X938" s="77"/>
      <c r="Y938" s="77"/>
      <c r="Z938" s="77"/>
    </row>
    <row r="939" spans="1:26" ht="15.75" customHeight="1" x14ac:dyDescent="0.25">
      <c r="A939" s="77"/>
      <c r="B939" s="77"/>
      <c r="C939" s="77"/>
      <c r="D939" s="77"/>
      <c r="E939" s="77"/>
      <c r="F939" s="77"/>
      <c r="G939" s="77"/>
      <c r="H939" s="77"/>
      <c r="I939" s="77"/>
      <c r="J939" s="77"/>
      <c r="K939" s="77"/>
      <c r="L939" s="77"/>
      <c r="M939" s="77"/>
      <c r="N939" s="77"/>
      <c r="O939" s="77"/>
      <c r="P939" s="77"/>
      <c r="Q939" s="77"/>
      <c r="R939" s="77"/>
      <c r="S939" s="77"/>
      <c r="T939" s="77"/>
      <c r="U939" s="77"/>
      <c r="V939" s="77"/>
      <c r="W939" s="77"/>
      <c r="X939" s="77"/>
      <c r="Y939" s="77"/>
      <c r="Z939" s="77"/>
    </row>
    <row r="940" spans="1:26" ht="15.75" customHeight="1" x14ac:dyDescent="0.25">
      <c r="A940" s="77"/>
      <c r="B940" s="77"/>
      <c r="C940" s="77"/>
      <c r="D940" s="77"/>
      <c r="E940" s="77"/>
      <c r="F940" s="77"/>
      <c r="G940" s="77"/>
      <c r="H940" s="77"/>
      <c r="I940" s="77"/>
      <c r="J940" s="77"/>
      <c r="K940" s="77"/>
      <c r="L940" s="77"/>
      <c r="M940" s="77"/>
      <c r="N940" s="77"/>
      <c r="O940" s="77"/>
      <c r="P940" s="77"/>
      <c r="Q940" s="77"/>
      <c r="R940" s="77"/>
      <c r="S940" s="77"/>
      <c r="T940" s="77"/>
      <c r="U940" s="77"/>
      <c r="V940" s="77"/>
      <c r="W940" s="77"/>
      <c r="X940" s="77"/>
      <c r="Y940" s="77"/>
      <c r="Z940" s="77"/>
    </row>
    <row r="941" spans="1:26" ht="15.75" customHeight="1" x14ac:dyDescent="0.25">
      <c r="A941" s="77"/>
      <c r="B941" s="77"/>
      <c r="C941" s="77"/>
      <c r="D941" s="77"/>
      <c r="E941" s="77"/>
      <c r="F941" s="77"/>
      <c r="G941" s="77"/>
      <c r="H941" s="77"/>
      <c r="I941" s="77"/>
      <c r="J941" s="77"/>
      <c r="K941" s="77"/>
      <c r="L941" s="77"/>
      <c r="M941" s="77"/>
      <c r="N941" s="77"/>
      <c r="O941" s="77"/>
      <c r="P941" s="77"/>
      <c r="Q941" s="77"/>
      <c r="R941" s="77"/>
      <c r="S941" s="77"/>
      <c r="T941" s="77"/>
      <c r="U941" s="77"/>
      <c r="V941" s="77"/>
      <c r="W941" s="77"/>
      <c r="X941" s="77"/>
      <c r="Y941" s="77"/>
      <c r="Z941" s="77"/>
    </row>
    <row r="942" spans="1:26" ht="15.75" customHeight="1" x14ac:dyDescent="0.25">
      <c r="A942" s="77"/>
      <c r="B942" s="77"/>
      <c r="C942" s="77"/>
      <c r="D942" s="77"/>
      <c r="E942" s="77"/>
      <c r="F942" s="77"/>
      <c r="G942" s="77"/>
      <c r="H942" s="77"/>
      <c r="I942" s="77"/>
      <c r="J942" s="77"/>
      <c r="K942" s="77"/>
      <c r="L942" s="77"/>
      <c r="M942" s="77"/>
      <c r="N942" s="77"/>
      <c r="O942" s="77"/>
      <c r="P942" s="77"/>
      <c r="Q942" s="77"/>
      <c r="R942" s="77"/>
      <c r="S942" s="77"/>
      <c r="T942" s="77"/>
      <c r="U942" s="77"/>
      <c r="V942" s="77"/>
      <c r="W942" s="77"/>
      <c r="X942" s="77"/>
      <c r="Y942" s="77"/>
      <c r="Z942" s="77"/>
    </row>
    <row r="943" spans="1:26" ht="15.75" customHeight="1" x14ac:dyDescent="0.25">
      <c r="A943" s="77"/>
      <c r="B943" s="77"/>
      <c r="C943" s="77"/>
      <c r="D943" s="77"/>
      <c r="E943" s="77"/>
      <c r="F943" s="77"/>
      <c r="G943" s="77"/>
      <c r="H943" s="77"/>
      <c r="I943" s="77"/>
      <c r="J943" s="77"/>
      <c r="K943" s="77"/>
      <c r="L943" s="77"/>
      <c r="M943" s="77"/>
      <c r="N943" s="77"/>
      <c r="O943" s="77"/>
      <c r="P943" s="77"/>
      <c r="Q943" s="77"/>
      <c r="R943" s="77"/>
      <c r="S943" s="77"/>
      <c r="T943" s="77"/>
      <c r="U943" s="77"/>
      <c r="V943" s="77"/>
      <c r="W943" s="77"/>
      <c r="X943" s="77"/>
      <c r="Y943" s="77"/>
      <c r="Z943" s="77"/>
    </row>
    <row r="944" spans="1:26" ht="15.75" customHeight="1" x14ac:dyDescent="0.25">
      <c r="A944" s="77"/>
      <c r="B944" s="77"/>
      <c r="C944" s="77"/>
      <c r="D944" s="77"/>
      <c r="E944" s="77"/>
      <c r="F944" s="77"/>
      <c r="G944" s="77"/>
      <c r="H944" s="77"/>
      <c r="I944" s="77"/>
      <c r="J944" s="77"/>
      <c r="K944" s="77"/>
      <c r="L944" s="77"/>
      <c r="M944" s="77"/>
      <c r="N944" s="77"/>
      <c r="O944" s="77"/>
      <c r="P944" s="77"/>
      <c r="Q944" s="77"/>
      <c r="R944" s="77"/>
      <c r="S944" s="77"/>
      <c r="T944" s="77"/>
      <c r="U944" s="77"/>
      <c r="V944" s="77"/>
      <c r="W944" s="77"/>
      <c r="X944" s="77"/>
      <c r="Y944" s="77"/>
      <c r="Z944" s="77"/>
    </row>
    <row r="945" spans="1:26" ht="15.75" customHeight="1" x14ac:dyDescent="0.25">
      <c r="A945" s="77"/>
      <c r="B945" s="77"/>
      <c r="C945" s="77"/>
      <c r="D945" s="77"/>
      <c r="E945" s="77"/>
      <c r="F945" s="77"/>
      <c r="G945" s="77"/>
      <c r="H945" s="77"/>
      <c r="I945" s="77"/>
      <c r="J945" s="77"/>
      <c r="K945" s="77"/>
      <c r="L945" s="77"/>
      <c r="M945" s="77"/>
      <c r="N945" s="77"/>
      <c r="O945" s="77"/>
      <c r="P945" s="77"/>
      <c r="Q945" s="77"/>
      <c r="R945" s="77"/>
      <c r="S945" s="77"/>
      <c r="T945" s="77"/>
      <c r="U945" s="77"/>
      <c r="V945" s="77"/>
      <c r="W945" s="77"/>
      <c r="X945" s="77"/>
      <c r="Y945" s="77"/>
      <c r="Z945" s="77"/>
    </row>
    <row r="946" spans="1:26" ht="15.75" customHeight="1" x14ac:dyDescent="0.25">
      <c r="A946" s="77"/>
      <c r="B946" s="77"/>
      <c r="C946" s="77"/>
      <c r="D946" s="77"/>
      <c r="E946" s="77"/>
      <c r="F946" s="77"/>
      <c r="G946" s="77"/>
      <c r="H946" s="77"/>
      <c r="I946" s="77"/>
      <c r="J946" s="77"/>
      <c r="K946" s="77"/>
      <c r="L946" s="77"/>
      <c r="M946" s="77"/>
      <c r="N946" s="77"/>
      <c r="O946" s="77"/>
      <c r="P946" s="77"/>
      <c r="Q946" s="77"/>
      <c r="R946" s="77"/>
      <c r="S946" s="77"/>
      <c r="T946" s="77"/>
      <c r="U946" s="77"/>
      <c r="V946" s="77"/>
      <c r="W946" s="77"/>
      <c r="X946" s="77"/>
      <c r="Y946" s="77"/>
      <c r="Z946" s="77"/>
    </row>
    <row r="947" spans="1:26" ht="15.75" customHeight="1" x14ac:dyDescent="0.25">
      <c r="A947" s="77"/>
      <c r="B947" s="77"/>
      <c r="C947" s="77"/>
      <c r="D947" s="77"/>
      <c r="E947" s="77"/>
      <c r="F947" s="77"/>
      <c r="G947" s="77"/>
      <c r="H947" s="77"/>
      <c r="I947" s="77"/>
      <c r="J947" s="77"/>
      <c r="K947" s="77"/>
      <c r="L947" s="77"/>
      <c r="M947" s="77"/>
      <c r="N947" s="77"/>
      <c r="O947" s="77"/>
      <c r="P947" s="77"/>
      <c r="Q947" s="77"/>
      <c r="R947" s="77"/>
      <c r="S947" s="77"/>
      <c r="T947" s="77"/>
      <c r="U947" s="77"/>
      <c r="V947" s="77"/>
      <c r="W947" s="77"/>
      <c r="X947" s="77"/>
      <c r="Y947" s="77"/>
      <c r="Z947" s="77"/>
    </row>
    <row r="948" spans="1:26" ht="15.75" customHeight="1" x14ac:dyDescent="0.25">
      <c r="A948" s="77"/>
      <c r="B948" s="77"/>
      <c r="C948" s="77"/>
      <c r="D948" s="77"/>
      <c r="E948" s="77"/>
      <c r="F948" s="77"/>
      <c r="G948" s="77"/>
      <c r="H948" s="77"/>
      <c r="I948" s="77"/>
      <c r="J948" s="77"/>
      <c r="K948" s="77"/>
      <c r="L948" s="77"/>
      <c r="M948" s="77"/>
      <c r="N948" s="77"/>
      <c r="O948" s="77"/>
      <c r="P948" s="77"/>
      <c r="Q948" s="77"/>
      <c r="R948" s="77"/>
      <c r="S948" s="77"/>
      <c r="T948" s="77"/>
      <c r="U948" s="77"/>
      <c r="V948" s="77"/>
      <c r="W948" s="77"/>
      <c r="X948" s="77"/>
      <c r="Y948" s="77"/>
      <c r="Z948" s="77"/>
    </row>
    <row r="949" spans="1:26" ht="15.75" customHeight="1" x14ac:dyDescent="0.25">
      <c r="A949" s="77"/>
      <c r="B949" s="77"/>
      <c r="C949" s="77"/>
      <c r="D949" s="77"/>
      <c r="E949" s="77"/>
      <c r="F949" s="77"/>
      <c r="G949" s="77"/>
      <c r="H949" s="77"/>
      <c r="I949" s="77"/>
      <c r="J949" s="77"/>
      <c r="K949" s="77"/>
      <c r="L949" s="77"/>
      <c r="M949" s="77"/>
      <c r="N949" s="77"/>
      <c r="O949" s="77"/>
      <c r="P949" s="77"/>
      <c r="Q949" s="77"/>
      <c r="R949" s="77"/>
      <c r="S949" s="77"/>
      <c r="T949" s="77"/>
      <c r="U949" s="77"/>
      <c r="V949" s="77"/>
      <c r="W949" s="77"/>
      <c r="X949" s="77"/>
      <c r="Y949" s="77"/>
      <c r="Z949" s="77"/>
    </row>
    <row r="950" spans="1:26" ht="15.75" customHeight="1" x14ac:dyDescent="0.25">
      <c r="A950" s="77"/>
      <c r="B950" s="77"/>
      <c r="C950" s="77"/>
      <c r="D950" s="77"/>
      <c r="E950" s="77"/>
      <c r="F950" s="77"/>
      <c r="G950" s="77"/>
      <c r="H950" s="77"/>
      <c r="I950" s="77"/>
      <c r="J950" s="77"/>
      <c r="K950" s="77"/>
      <c r="L950" s="77"/>
      <c r="M950" s="77"/>
      <c r="N950" s="77"/>
      <c r="O950" s="77"/>
      <c r="P950" s="77"/>
      <c r="Q950" s="77"/>
      <c r="R950" s="77"/>
      <c r="S950" s="77"/>
      <c r="T950" s="77"/>
      <c r="U950" s="77"/>
      <c r="V950" s="77"/>
      <c r="W950" s="77"/>
      <c r="X950" s="77"/>
      <c r="Y950" s="77"/>
      <c r="Z950" s="77"/>
    </row>
    <row r="951" spans="1:26" ht="15.75" customHeight="1" x14ac:dyDescent="0.25">
      <c r="A951" s="77"/>
      <c r="B951" s="77"/>
      <c r="C951" s="77"/>
      <c r="D951" s="77"/>
      <c r="E951" s="77"/>
      <c r="F951" s="77"/>
      <c r="G951" s="77"/>
      <c r="H951" s="77"/>
      <c r="I951" s="77"/>
      <c r="J951" s="77"/>
      <c r="K951" s="77"/>
      <c r="L951" s="77"/>
      <c r="M951" s="77"/>
      <c r="N951" s="77"/>
      <c r="O951" s="77"/>
      <c r="P951" s="77"/>
      <c r="Q951" s="77"/>
      <c r="R951" s="77"/>
      <c r="S951" s="77"/>
      <c r="T951" s="77"/>
      <c r="U951" s="77"/>
      <c r="V951" s="77"/>
      <c r="W951" s="77"/>
      <c r="X951" s="77"/>
      <c r="Y951" s="77"/>
      <c r="Z951" s="77"/>
    </row>
    <row r="952" spans="1:26" ht="15.75" customHeight="1" x14ac:dyDescent="0.25">
      <c r="A952" s="77"/>
      <c r="B952" s="77"/>
      <c r="C952" s="77"/>
      <c r="D952" s="77"/>
      <c r="E952" s="77"/>
      <c r="F952" s="77"/>
      <c r="G952" s="77"/>
      <c r="H952" s="77"/>
      <c r="I952" s="77"/>
      <c r="J952" s="77"/>
      <c r="K952" s="77"/>
      <c r="L952" s="77"/>
      <c r="M952" s="77"/>
      <c r="N952" s="77"/>
      <c r="O952" s="77"/>
      <c r="P952" s="77"/>
      <c r="Q952" s="77"/>
      <c r="R952" s="77"/>
      <c r="S952" s="77"/>
      <c r="T952" s="77"/>
      <c r="U952" s="77"/>
      <c r="V952" s="77"/>
      <c r="W952" s="77"/>
      <c r="X952" s="77"/>
      <c r="Y952" s="77"/>
      <c r="Z952" s="77"/>
    </row>
    <row r="953" spans="1:26" ht="15.75" customHeight="1" x14ac:dyDescent="0.25">
      <c r="A953" s="77"/>
      <c r="B953" s="77"/>
      <c r="C953" s="77"/>
      <c r="D953" s="77"/>
      <c r="E953" s="77"/>
      <c r="F953" s="77"/>
      <c r="G953" s="77"/>
      <c r="H953" s="77"/>
      <c r="I953" s="77"/>
      <c r="J953" s="77"/>
      <c r="K953" s="77"/>
      <c r="L953" s="77"/>
      <c r="M953" s="77"/>
      <c r="N953" s="77"/>
      <c r="O953" s="77"/>
      <c r="P953" s="77"/>
      <c r="Q953" s="77"/>
      <c r="R953" s="77"/>
      <c r="S953" s="77"/>
      <c r="T953" s="77"/>
      <c r="U953" s="77"/>
      <c r="V953" s="77"/>
      <c r="W953" s="77"/>
      <c r="X953" s="77"/>
      <c r="Y953" s="77"/>
      <c r="Z953" s="77"/>
    </row>
    <row r="954" spans="1:26" ht="15.75" customHeight="1" x14ac:dyDescent="0.25">
      <c r="A954" s="77"/>
      <c r="B954" s="77"/>
      <c r="C954" s="77"/>
      <c r="D954" s="77"/>
      <c r="E954" s="77"/>
      <c r="F954" s="77"/>
      <c r="G954" s="77"/>
      <c r="H954" s="77"/>
      <c r="I954" s="77"/>
      <c r="J954" s="77"/>
      <c r="K954" s="77"/>
      <c r="L954" s="77"/>
      <c r="M954" s="77"/>
      <c r="N954" s="77"/>
      <c r="O954" s="77"/>
      <c r="P954" s="77"/>
      <c r="Q954" s="77"/>
      <c r="R954" s="77"/>
      <c r="S954" s="77"/>
      <c r="T954" s="77"/>
      <c r="U954" s="77"/>
      <c r="V954" s="77"/>
      <c r="W954" s="77"/>
      <c r="X954" s="77"/>
      <c r="Y954" s="77"/>
      <c r="Z954" s="77"/>
    </row>
    <row r="955" spans="1:26" ht="15.75" customHeight="1" x14ac:dyDescent="0.25">
      <c r="A955" s="77"/>
      <c r="B955" s="77"/>
      <c r="C955" s="77"/>
      <c r="D955" s="77"/>
      <c r="E955" s="77"/>
      <c r="F955" s="77"/>
      <c r="G955" s="77"/>
      <c r="H955" s="77"/>
      <c r="I955" s="77"/>
      <c r="J955" s="77"/>
      <c r="K955" s="77"/>
      <c r="L955" s="77"/>
      <c r="M955" s="77"/>
      <c r="N955" s="77"/>
      <c r="O955" s="77"/>
      <c r="P955" s="77"/>
      <c r="Q955" s="77"/>
      <c r="R955" s="77"/>
      <c r="S955" s="77"/>
      <c r="T955" s="77"/>
      <c r="U955" s="77"/>
      <c r="V955" s="77"/>
      <c r="W955" s="77"/>
      <c r="X955" s="77"/>
      <c r="Y955" s="77"/>
      <c r="Z955" s="77"/>
    </row>
    <row r="956" spans="1:26" ht="15.75" customHeight="1" x14ac:dyDescent="0.25">
      <c r="A956" s="77"/>
      <c r="B956" s="77"/>
      <c r="C956" s="77"/>
      <c r="D956" s="77"/>
      <c r="E956" s="77"/>
      <c r="F956" s="77"/>
      <c r="G956" s="77"/>
      <c r="H956" s="77"/>
      <c r="I956" s="77"/>
      <c r="J956" s="77"/>
      <c r="K956" s="77"/>
      <c r="L956" s="77"/>
      <c r="M956" s="77"/>
      <c r="N956" s="77"/>
      <c r="O956" s="77"/>
      <c r="P956" s="77"/>
      <c r="Q956" s="77"/>
      <c r="R956" s="77"/>
      <c r="S956" s="77"/>
      <c r="T956" s="77"/>
      <c r="U956" s="77"/>
      <c r="V956" s="77"/>
      <c r="W956" s="77"/>
      <c r="X956" s="77"/>
      <c r="Y956" s="77"/>
      <c r="Z956" s="77"/>
    </row>
    <row r="957" spans="1:26" ht="15.75" customHeight="1" x14ac:dyDescent="0.25">
      <c r="A957" s="77"/>
      <c r="B957" s="77"/>
      <c r="C957" s="77"/>
      <c r="D957" s="77"/>
      <c r="E957" s="77"/>
      <c r="F957" s="77"/>
      <c r="G957" s="77"/>
      <c r="H957" s="77"/>
      <c r="I957" s="77"/>
      <c r="J957" s="77"/>
      <c r="K957" s="77"/>
      <c r="L957" s="77"/>
      <c r="M957" s="77"/>
      <c r="N957" s="77"/>
      <c r="O957" s="77"/>
      <c r="P957" s="77"/>
      <c r="Q957" s="77"/>
      <c r="R957" s="77"/>
      <c r="S957" s="77"/>
      <c r="T957" s="77"/>
      <c r="U957" s="77"/>
      <c r="V957" s="77"/>
      <c r="W957" s="77"/>
      <c r="X957" s="77"/>
      <c r="Y957" s="77"/>
      <c r="Z957" s="77"/>
    </row>
    <row r="958" spans="1:26" ht="15.75" customHeight="1" x14ac:dyDescent="0.25">
      <c r="A958" s="77"/>
      <c r="B958" s="77"/>
      <c r="C958" s="77"/>
      <c r="D958" s="77"/>
      <c r="E958" s="77"/>
      <c r="F958" s="77"/>
      <c r="G958" s="77"/>
      <c r="H958" s="77"/>
      <c r="I958" s="77"/>
      <c r="J958" s="77"/>
      <c r="K958" s="77"/>
      <c r="L958" s="77"/>
      <c r="M958" s="77"/>
      <c r="N958" s="77"/>
      <c r="O958" s="77"/>
      <c r="P958" s="77"/>
      <c r="Q958" s="77"/>
      <c r="R958" s="77"/>
      <c r="S958" s="77"/>
      <c r="T958" s="77"/>
      <c r="U958" s="77"/>
      <c r="V958" s="77"/>
      <c r="W958" s="77"/>
      <c r="X958" s="77"/>
      <c r="Y958" s="77"/>
      <c r="Z958" s="77"/>
    </row>
    <row r="959" spans="1:26" ht="15.75" customHeight="1" x14ac:dyDescent="0.25">
      <c r="A959" s="77"/>
      <c r="B959" s="77"/>
      <c r="C959" s="77"/>
      <c r="D959" s="77"/>
      <c r="E959" s="77"/>
      <c r="F959" s="77"/>
      <c r="G959" s="77"/>
      <c r="H959" s="77"/>
      <c r="I959" s="77"/>
      <c r="J959" s="77"/>
      <c r="K959" s="77"/>
      <c r="L959" s="77"/>
      <c r="M959" s="77"/>
      <c r="N959" s="77"/>
      <c r="O959" s="77"/>
      <c r="P959" s="77"/>
      <c r="Q959" s="77"/>
      <c r="R959" s="77"/>
      <c r="S959" s="77"/>
      <c r="T959" s="77"/>
      <c r="U959" s="77"/>
      <c r="V959" s="77"/>
      <c r="W959" s="77"/>
      <c r="X959" s="77"/>
      <c r="Y959" s="77"/>
      <c r="Z959" s="77"/>
    </row>
    <row r="960" spans="1:26" ht="15.75" customHeight="1" x14ac:dyDescent="0.25">
      <c r="A960" s="77"/>
      <c r="B960" s="77"/>
      <c r="C960" s="77"/>
      <c r="D960" s="77"/>
      <c r="E960" s="77"/>
      <c r="F960" s="77"/>
      <c r="G960" s="77"/>
      <c r="H960" s="77"/>
      <c r="I960" s="77"/>
      <c r="J960" s="77"/>
      <c r="K960" s="77"/>
      <c r="L960" s="77"/>
      <c r="M960" s="77"/>
      <c r="N960" s="77"/>
      <c r="O960" s="77"/>
      <c r="P960" s="77"/>
      <c r="Q960" s="77"/>
      <c r="R960" s="77"/>
      <c r="S960" s="77"/>
      <c r="T960" s="77"/>
      <c r="U960" s="77"/>
      <c r="V960" s="77"/>
      <c r="W960" s="77"/>
      <c r="X960" s="77"/>
      <c r="Y960" s="77"/>
      <c r="Z960" s="77"/>
    </row>
    <row r="961" spans="1:26" ht="15.75" customHeight="1" x14ac:dyDescent="0.25">
      <c r="A961" s="77"/>
      <c r="B961" s="77"/>
      <c r="C961" s="77"/>
      <c r="D961" s="77"/>
      <c r="E961" s="77"/>
      <c r="F961" s="77"/>
      <c r="G961" s="77"/>
      <c r="H961" s="77"/>
      <c r="I961" s="77"/>
      <c r="J961" s="77"/>
      <c r="K961" s="77"/>
      <c r="L961" s="77"/>
      <c r="M961" s="77"/>
      <c r="N961" s="77"/>
      <c r="O961" s="77"/>
      <c r="P961" s="77"/>
      <c r="Q961" s="77"/>
      <c r="R961" s="77"/>
      <c r="S961" s="77"/>
      <c r="T961" s="77"/>
      <c r="U961" s="77"/>
      <c r="V961" s="77"/>
      <c r="W961" s="77"/>
      <c r="X961" s="77"/>
      <c r="Y961" s="77"/>
      <c r="Z961" s="77"/>
    </row>
    <row r="962" spans="1:26" ht="15.75" customHeight="1" x14ac:dyDescent="0.25">
      <c r="A962" s="77"/>
      <c r="B962" s="77"/>
      <c r="C962" s="77"/>
      <c r="D962" s="77"/>
      <c r="E962" s="77"/>
      <c r="F962" s="77"/>
      <c r="G962" s="77"/>
      <c r="H962" s="77"/>
      <c r="I962" s="77"/>
      <c r="J962" s="77"/>
      <c r="K962" s="77"/>
      <c r="L962" s="77"/>
      <c r="M962" s="77"/>
      <c r="N962" s="77"/>
      <c r="O962" s="77"/>
      <c r="P962" s="77"/>
      <c r="Q962" s="77"/>
      <c r="R962" s="77"/>
      <c r="S962" s="77"/>
      <c r="T962" s="77"/>
      <c r="U962" s="77"/>
      <c r="V962" s="77"/>
      <c r="W962" s="77"/>
      <c r="X962" s="77"/>
      <c r="Y962" s="77"/>
      <c r="Z962" s="77"/>
    </row>
    <row r="963" spans="1:26" ht="15.75" customHeight="1" x14ac:dyDescent="0.25">
      <c r="A963" s="77"/>
      <c r="B963" s="77"/>
      <c r="C963" s="77"/>
      <c r="D963" s="77"/>
      <c r="E963" s="77"/>
      <c r="F963" s="77"/>
      <c r="G963" s="77"/>
      <c r="H963" s="77"/>
      <c r="I963" s="77"/>
      <c r="J963" s="77"/>
      <c r="K963" s="77"/>
      <c r="L963" s="77"/>
      <c r="M963" s="77"/>
      <c r="N963" s="77"/>
      <c r="O963" s="77"/>
      <c r="P963" s="77"/>
      <c r="Q963" s="77"/>
      <c r="R963" s="77"/>
      <c r="S963" s="77"/>
      <c r="T963" s="77"/>
      <c r="U963" s="77"/>
      <c r="V963" s="77"/>
      <c r="W963" s="77"/>
      <c r="X963" s="77"/>
      <c r="Y963" s="77"/>
      <c r="Z963" s="77"/>
    </row>
    <row r="964" spans="1:26" ht="15.75" customHeight="1" x14ac:dyDescent="0.25">
      <c r="A964" s="77"/>
      <c r="B964" s="77"/>
      <c r="C964" s="77"/>
      <c r="D964" s="77"/>
      <c r="E964" s="77"/>
      <c r="F964" s="77"/>
      <c r="G964" s="77"/>
      <c r="H964" s="77"/>
      <c r="I964" s="77"/>
      <c r="J964" s="77"/>
      <c r="K964" s="77"/>
      <c r="L964" s="77"/>
      <c r="M964" s="77"/>
      <c r="N964" s="77"/>
      <c r="O964" s="77"/>
      <c r="P964" s="77"/>
      <c r="Q964" s="77"/>
      <c r="R964" s="77"/>
      <c r="S964" s="77"/>
      <c r="T964" s="77"/>
      <c r="U964" s="77"/>
      <c r="V964" s="77"/>
      <c r="W964" s="77"/>
      <c r="X964" s="77"/>
      <c r="Y964" s="77"/>
      <c r="Z964" s="77"/>
    </row>
    <row r="965" spans="1:26" ht="15.75" customHeight="1" x14ac:dyDescent="0.25">
      <c r="A965" s="77"/>
      <c r="B965" s="77"/>
      <c r="C965" s="77"/>
      <c r="D965" s="77"/>
      <c r="E965" s="77"/>
      <c r="F965" s="77"/>
      <c r="G965" s="77"/>
      <c r="H965" s="77"/>
      <c r="I965" s="77"/>
      <c r="J965" s="77"/>
      <c r="K965" s="77"/>
      <c r="L965" s="77"/>
      <c r="M965" s="77"/>
      <c r="N965" s="77"/>
      <c r="O965" s="77"/>
      <c r="P965" s="77"/>
      <c r="Q965" s="77"/>
      <c r="R965" s="77"/>
      <c r="S965" s="77"/>
      <c r="T965" s="77"/>
      <c r="U965" s="77"/>
      <c r="V965" s="77"/>
      <c r="W965" s="77"/>
      <c r="X965" s="77"/>
      <c r="Y965" s="77"/>
      <c r="Z965" s="77"/>
    </row>
    <row r="966" spans="1:26" ht="15.75" customHeight="1" x14ac:dyDescent="0.25">
      <c r="A966" s="77"/>
      <c r="B966" s="77"/>
      <c r="C966" s="77"/>
      <c r="D966" s="77"/>
      <c r="E966" s="77"/>
      <c r="F966" s="77"/>
      <c r="G966" s="77"/>
      <c r="H966" s="77"/>
      <c r="I966" s="77"/>
      <c r="J966" s="77"/>
      <c r="K966" s="77"/>
      <c r="L966" s="77"/>
      <c r="M966" s="77"/>
      <c r="N966" s="77"/>
      <c r="O966" s="77"/>
      <c r="P966" s="77"/>
      <c r="Q966" s="77"/>
      <c r="R966" s="77"/>
      <c r="S966" s="77"/>
      <c r="T966" s="77"/>
      <c r="U966" s="77"/>
      <c r="V966" s="77"/>
      <c r="W966" s="77"/>
      <c r="X966" s="77"/>
      <c r="Y966" s="77"/>
      <c r="Z966" s="77"/>
    </row>
    <row r="967" spans="1:26" ht="15.75" customHeight="1" x14ac:dyDescent="0.25">
      <c r="A967" s="77"/>
      <c r="B967" s="77"/>
      <c r="C967" s="77"/>
      <c r="D967" s="77"/>
      <c r="E967" s="77"/>
      <c r="F967" s="77"/>
      <c r="G967" s="77"/>
      <c r="H967" s="77"/>
      <c r="I967" s="77"/>
      <c r="J967" s="77"/>
      <c r="K967" s="77"/>
      <c r="L967" s="77"/>
      <c r="M967" s="77"/>
      <c r="N967" s="77"/>
      <c r="O967" s="77"/>
      <c r="P967" s="77"/>
      <c r="Q967" s="77"/>
      <c r="R967" s="77"/>
      <c r="S967" s="77"/>
      <c r="T967" s="77"/>
      <c r="U967" s="77"/>
      <c r="V967" s="77"/>
      <c r="W967" s="77"/>
      <c r="X967" s="77"/>
      <c r="Y967" s="77"/>
      <c r="Z967" s="77"/>
    </row>
    <row r="968" spans="1:26" ht="15.75" customHeight="1" x14ac:dyDescent="0.25">
      <c r="A968" s="77"/>
      <c r="B968" s="77"/>
      <c r="C968" s="77"/>
      <c r="D968" s="77"/>
      <c r="E968" s="77"/>
      <c r="F968" s="77"/>
      <c r="G968" s="77"/>
      <c r="H968" s="77"/>
      <c r="I968" s="77"/>
      <c r="J968" s="77"/>
      <c r="K968" s="77"/>
      <c r="L968" s="77"/>
      <c r="M968" s="77"/>
      <c r="N968" s="77"/>
      <c r="O968" s="77"/>
      <c r="P968" s="77"/>
      <c r="Q968" s="77"/>
      <c r="R968" s="77"/>
      <c r="S968" s="77"/>
      <c r="T968" s="77"/>
      <c r="U968" s="77"/>
      <c r="V968" s="77"/>
      <c r="W968" s="77"/>
      <c r="X968" s="77"/>
      <c r="Y968" s="77"/>
      <c r="Z968" s="77"/>
    </row>
    <row r="969" spans="1:26" ht="15.75" customHeight="1" x14ac:dyDescent="0.25">
      <c r="A969" s="77"/>
      <c r="B969" s="77"/>
      <c r="C969" s="77"/>
      <c r="D969" s="77"/>
      <c r="E969" s="77"/>
      <c r="F969" s="77"/>
      <c r="G969" s="77"/>
      <c r="H969" s="77"/>
      <c r="I969" s="77"/>
      <c r="J969" s="77"/>
      <c r="K969" s="77"/>
      <c r="L969" s="77"/>
      <c r="M969" s="77"/>
      <c r="N969" s="77"/>
      <c r="O969" s="77"/>
      <c r="P969" s="77"/>
      <c r="Q969" s="77"/>
      <c r="R969" s="77"/>
      <c r="S969" s="77"/>
      <c r="T969" s="77"/>
      <c r="U969" s="77"/>
      <c r="V969" s="77"/>
      <c r="W969" s="77"/>
      <c r="X969" s="77"/>
      <c r="Y969" s="77"/>
      <c r="Z969" s="77"/>
    </row>
    <row r="970" spans="1:26" ht="15.75" customHeight="1" x14ac:dyDescent="0.25">
      <c r="A970" s="77"/>
      <c r="B970" s="77"/>
      <c r="C970" s="77"/>
      <c r="D970" s="77"/>
      <c r="E970" s="77"/>
      <c r="F970" s="77"/>
      <c r="G970" s="77"/>
      <c r="H970" s="77"/>
      <c r="I970" s="77"/>
      <c r="J970" s="77"/>
      <c r="K970" s="77"/>
      <c r="L970" s="77"/>
      <c r="M970" s="77"/>
      <c r="N970" s="77"/>
      <c r="O970" s="77"/>
      <c r="P970" s="77"/>
      <c r="Q970" s="77"/>
      <c r="R970" s="77"/>
      <c r="S970" s="77"/>
      <c r="T970" s="77"/>
      <c r="U970" s="77"/>
      <c r="V970" s="77"/>
      <c r="W970" s="77"/>
      <c r="X970" s="77"/>
      <c r="Y970" s="77"/>
      <c r="Z970" s="77"/>
    </row>
    <row r="971" spans="1:26" ht="15.75" customHeight="1" x14ac:dyDescent="0.25">
      <c r="A971" s="77"/>
      <c r="B971" s="77"/>
      <c r="C971" s="77"/>
      <c r="D971" s="77"/>
      <c r="E971" s="77"/>
      <c r="F971" s="77"/>
      <c r="G971" s="77"/>
      <c r="H971" s="77"/>
      <c r="I971" s="77"/>
      <c r="J971" s="77"/>
      <c r="K971" s="77"/>
      <c r="L971" s="77"/>
      <c r="M971" s="77"/>
      <c r="N971" s="77"/>
      <c r="O971" s="77"/>
      <c r="P971" s="77"/>
      <c r="Q971" s="77"/>
      <c r="R971" s="77"/>
      <c r="S971" s="77"/>
      <c r="T971" s="77"/>
      <c r="U971" s="77"/>
      <c r="V971" s="77"/>
      <c r="W971" s="77"/>
      <c r="X971" s="77"/>
      <c r="Y971" s="77"/>
      <c r="Z971" s="77"/>
    </row>
    <row r="972" spans="1:26" ht="15.75" customHeight="1" x14ac:dyDescent="0.25">
      <c r="A972" s="77"/>
      <c r="B972" s="77"/>
      <c r="C972" s="77"/>
      <c r="D972" s="77"/>
      <c r="E972" s="77"/>
      <c r="F972" s="77"/>
      <c r="G972" s="77"/>
      <c r="H972" s="77"/>
      <c r="I972" s="77"/>
      <c r="J972" s="77"/>
      <c r="K972" s="77"/>
      <c r="L972" s="77"/>
      <c r="M972" s="77"/>
      <c r="N972" s="77"/>
      <c r="O972" s="77"/>
      <c r="P972" s="77"/>
      <c r="Q972" s="77"/>
      <c r="R972" s="77"/>
      <c r="S972" s="77"/>
      <c r="T972" s="77"/>
      <c r="U972" s="77"/>
      <c r="V972" s="77"/>
      <c r="W972" s="77"/>
      <c r="X972" s="77"/>
      <c r="Y972" s="77"/>
      <c r="Z972" s="77"/>
    </row>
    <row r="973" spans="1:26" ht="15.75" customHeight="1" x14ac:dyDescent="0.25">
      <c r="A973" s="77"/>
      <c r="B973" s="77"/>
      <c r="C973" s="77"/>
      <c r="D973" s="77"/>
      <c r="E973" s="77"/>
      <c r="F973" s="77"/>
      <c r="G973" s="77"/>
      <c r="H973" s="77"/>
      <c r="I973" s="77"/>
      <c r="J973" s="77"/>
      <c r="K973" s="77"/>
      <c r="L973" s="77"/>
      <c r="M973" s="77"/>
      <c r="N973" s="77"/>
      <c r="O973" s="77"/>
      <c r="P973" s="77"/>
      <c r="Q973" s="77"/>
      <c r="R973" s="77"/>
      <c r="S973" s="77"/>
      <c r="T973" s="77"/>
      <c r="U973" s="77"/>
      <c r="V973" s="77"/>
      <c r="W973" s="77"/>
      <c r="X973" s="77"/>
      <c r="Y973" s="77"/>
      <c r="Z973" s="77"/>
    </row>
    <row r="974" spans="1:26" ht="15.75" customHeight="1" x14ac:dyDescent="0.25">
      <c r="A974" s="77"/>
      <c r="B974" s="77"/>
      <c r="C974" s="77"/>
      <c r="D974" s="77"/>
      <c r="E974" s="77"/>
      <c r="F974" s="77"/>
      <c r="G974" s="77"/>
      <c r="H974" s="77"/>
      <c r="I974" s="77"/>
      <c r="J974" s="77"/>
      <c r="K974" s="77"/>
      <c r="L974" s="77"/>
      <c r="M974" s="77"/>
      <c r="N974" s="77"/>
      <c r="O974" s="77"/>
      <c r="P974" s="77"/>
      <c r="Q974" s="77"/>
      <c r="R974" s="77"/>
      <c r="S974" s="77"/>
      <c r="T974" s="77"/>
      <c r="U974" s="77"/>
      <c r="V974" s="77"/>
      <c r="W974" s="77"/>
      <c r="X974" s="77"/>
      <c r="Y974" s="77"/>
      <c r="Z974" s="77"/>
    </row>
    <row r="975" spans="1:26" ht="15.75" customHeight="1" x14ac:dyDescent="0.25">
      <c r="A975" s="77"/>
      <c r="B975" s="77"/>
      <c r="C975" s="77"/>
      <c r="D975" s="77"/>
      <c r="E975" s="77"/>
      <c r="F975" s="77"/>
      <c r="G975" s="77"/>
      <c r="H975" s="77"/>
      <c r="I975" s="77"/>
      <c r="J975" s="77"/>
      <c r="K975" s="77"/>
      <c r="L975" s="77"/>
      <c r="M975" s="77"/>
      <c r="N975" s="77"/>
      <c r="O975" s="77"/>
      <c r="P975" s="77"/>
      <c r="Q975" s="77"/>
      <c r="R975" s="77"/>
      <c r="S975" s="77"/>
      <c r="T975" s="77"/>
      <c r="U975" s="77"/>
      <c r="V975" s="77"/>
      <c r="W975" s="77"/>
      <c r="X975" s="77"/>
      <c r="Y975" s="77"/>
      <c r="Z975" s="77"/>
    </row>
    <row r="976" spans="1:26" ht="15.75" customHeight="1" x14ac:dyDescent="0.25">
      <c r="A976" s="77"/>
      <c r="B976" s="77"/>
      <c r="C976" s="77"/>
      <c r="D976" s="77"/>
      <c r="E976" s="77"/>
      <c r="F976" s="77"/>
      <c r="G976" s="77"/>
      <c r="H976" s="77"/>
      <c r="I976" s="77"/>
      <c r="J976" s="77"/>
      <c r="K976" s="77"/>
      <c r="L976" s="77"/>
      <c r="M976" s="77"/>
      <c r="N976" s="77"/>
      <c r="O976" s="77"/>
      <c r="P976" s="77"/>
      <c r="Q976" s="77"/>
      <c r="R976" s="77"/>
      <c r="S976" s="77"/>
      <c r="T976" s="77"/>
      <c r="U976" s="77"/>
      <c r="V976" s="77"/>
      <c r="W976" s="77"/>
      <c r="X976" s="77"/>
      <c r="Y976" s="77"/>
      <c r="Z976" s="77"/>
    </row>
    <row r="977" spans="1:26" ht="15.75" customHeight="1" x14ac:dyDescent="0.25">
      <c r="A977" s="77"/>
      <c r="B977" s="77"/>
      <c r="C977" s="77"/>
      <c r="D977" s="77"/>
      <c r="E977" s="77"/>
      <c r="F977" s="77"/>
      <c r="G977" s="77"/>
      <c r="H977" s="77"/>
      <c r="I977" s="77"/>
      <c r="J977" s="77"/>
      <c r="K977" s="77"/>
      <c r="L977" s="77"/>
      <c r="M977" s="77"/>
      <c r="N977" s="77"/>
      <c r="O977" s="77"/>
      <c r="P977" s="77"/>
      <c r="Q977" s="77"/>
      <c r="R977" s="77"/>
      <c r="S977" s="77"/>
      <c r="T977" s="77"/>
      <c r="U977" s="77"/>
      <c r="V977" s="77"/>
      <c r="W977" s="77"/>
      <c r="X977" s="77"/>
      <c r="Y977" s="77"/>
      <c r="Z977" s="77"/>
    </row>
    <row r="978" spans="1:26" ht="15.75" customHeight="1" x14ac:dyDescent="0.25">
      <c r="A978" s="77"/>
      <c r="B978" s="77"/>
      <c r="C978" s="77"/>
      <c r="D978" s="77"/>
      <c r="E978" s="77"/>
      <c r="F978" s="77"/>
      <c r="G978" s="77"/>
      <c r="H978" s="77"/>
      <c r="I978" s="77"/>
      <c r="J978" s="77"/>
      <c r="K978" s="77"/>
      <c r="L978" s="77"/>
      <c r="M978" s="77"/>
      <c r="N978" s="77"/>
      <c r="O978" s="77"/>
      <c r="P978" s="77"/>
      <c r="Q978" s="77"/>
      <c r="R978" s="77"/>
      <c r="S978" s="77"/>
      <c r="T978" s="77"/>
      <c r="U978" s="77"/>
      <c r="V978" s="77"/>
      <c r="W978" s="77"/>
      <c r="X978" s="77"/>
      <c r="Y978" s="77"/>
      <c r="Z978" s="77"/>
    </row>
    <row r="979" spans="1:26" ht="15.75" customHeight="1" x14ac:dyDescent="0.25">
      <c r="A979" s="77"/>
      <c r="B979" s="77"/>
      <c r="C979" s="77"/>
      <c r="D979" s="77"/>
      <c r="E979" s="77"/>
      <c r="F979" s="77"/>
      <c r="G979" s="77"/>
      <c r="H979" s="77"/>
      <c r="I979" s="77"/>
      <c r="J979" s="77"/>
      <c r="K979" s="77"/>
      <c r="L979" s="77"/>
      <c r="M979" s="77"/>
      <c r="N979" s="77"/>
      <c r="O979" s="77"/>
      <c r="P979" s="77"/>
      <c r="Q979" s="77"/>
      <c r="R979" s="77"/>
      <c r="S979" s="77"/>
      <c r="T979" s="77"/>
      <c r="U979" s="77"/>
      <c r="V979" s="77"/>
      <c r="W979" s="77"/>
      <c r="X979" s="77"/>
      <c r="Y979" s="77"/>
      <c r="Z979" s="77"/>
    </row>
    <row r="980" spans="1:26" ht="15.75" customHeight="1" x14ac:dyDescent="0.25">
      <c r="A980" s="77"/>
      <c r="B980" s="77"/>
      <c r="C980" s="77"/>
      <c r="D980" s="77"/>
      <c r="E980" s="77"/>
      <c r="F980" s="77"/>
      <c r="G980" s="77"/>
      <c r="H980" s="77"/>
      <c r="I980" s="77"/>
      <c r="J980" s="77"/>
      <c r="K980" s="77"/>
      <c r="L980" s="77"/>
      <c r="M980" s="77"/>
      <c r="N980" s="77"/>
      <c r="O980" s="77"/>
      <c r="P980" s="77"/>
      <c r="Q980" s="77"/>
      <c r="R980" s="77"/>
      <c r="S980" s="77"/>
      <c r="T980" s="77"/>
      <c r="U980" s="77"/>
      <c r="V980" s="77"/>
      <c r="W980" s="77"/>
      <c r="X980" s="77"/>
      <c r="Y980" s="77"/>
      <c r="Z980" s="77"/>
    </row>
    <row r="981" spans="1:26" ht="15.75" customHeight="1" x14ac:dyDescent="0.25">
      <c r="A981" s="77"/>
      <c r="B981" s="77"/>
      <c r="C981" s="77"/>
      <c r="D981" s="77"/>
      <c r="E981" s="77"/>
      <c r="F981" s="77"/>
      <c r="G981" s="77"/>
      <c r="H981" s="77"/>
      <c r="I981" s="77"/>
      <c r="J981" s="77"/>
      <c r="K981" s="77"/>
      <c r="L981" s="77"/>
      <c r="M981" s="77"/>
      <c r="N981" s="77"/>
      <c r="O981" s="77"/>
      <c r="P981" s="77"/>
      <c r="Q981" s="77"/>
      <c r="R981" s="77"/>
      <c r="S981" s="77"/>
      <c r="T981" s="77"/>
      <c r="U981" s="77"/>
      <c r="V981" s="77"/>
      <c r="W981" s="77"/>
      <c r="X981" s="77"/>
      <c r="Y981" s="77"/>
      <c r="Z981" s="77"/>
    </row>
    <row r="982" spans="1:26" ht="15.75" customHeight="1" x14ac:dyDescent="0.25">
      <c r="A982" s="77"/>
      <c r="B982" s="77"/>
      <c r="C982" s="77"/>
      <c r="D982" s="77"/>
      <c r="E982" s="77"/>
      <c r="F982" s="77"/>
      <c r="G982" s="77"/>
      <c r="H982" s="77"/>
      <c r="I982" s="77"/>
      <c r="J982" s="77"/>
      <c r="K982" s="77"/>
      <c r="L982" s="77"/>
      <c r="M982" s="77"/>
      <c r="N982" s="77"/>
      <c r="O982" s="77"/>
      <c r="P982" s="77"/>
      <c r="Q982" s="77"/>
      <c r="R982" s="77"/>
      <c r="S982" s="77"/>
      <c r="T982" s="77"/>
      <c r="U982" s="77"/>
      <c r="V982" s="77"/>
      <c r="W982" s="77"/>
      <c r="X982" s="77"/>
      <c r="Y982" s="77"/>
      <c r="Z982" s="77"/>
    </row>
    <row r="983" spans="1:26" ht="15.75" customHeight="1" x14ac:dyDescent="0.25">
      <c r="A983" s="77"/>
      <c r="B983" s="77"/>
      <c r="C983" s="77"/>
      <c r="D983" s="77"/>
      <c r="E983" s="77"/>
      <c r="F983" s="77"/>
      <c r="G983" s="77"/>
      <c r="H983" s="77"/>
      <c r="I983" s="77"/>
      <c r="J983" s="77"/>
      <c r="K983" s="77"/>
      <c r="L983" s="77"/>
      <c r="M983" s="77"/>
      <c r="N983" s="77"/>
      <c r="O983" s="77"/>
      <c r="P983" s="77"/>
      <c r="Q983" s="77"/>
      <c r="R983" s="77"/>
      <c r="S983" s="77"/>
      <c r="T983" s="77"/>
      <c r="U983" s="77"/>
      <c r="V983" s="77"/>
      <c r="W983" s="77"/>
      <c r="X983" s="77"/>
      <c r="Y983" s="77"/>
      <c r="Z983" s="77"/>
    </row>
    <row r="984" spans="1:26" ht="15.75" customHeight="1" x14ac:dyDescent="0.25">
      <c r="A984" s="77"/>
      <c r="B984" s="77"/>
      <c r="C984" s="77"/>
      <c r="D984" s="77"/>
      <c r="E984" s="77"/>
      <c r="F984" s="77"/>
      <c r="G984" s="77"/>
      <c r="H984" s="77"/>
      <c r="I984" s="77"/>
      <c r="J984" s="77"/>
      <c r="K984" s="77"/>
      <c r="L984" s="77"/>
      <c r="M984" s="77"/>
      <c r="N984" s="77"/>
      <c r="O984" s="77"/>
      <c r="P984" s="77"/>
      <c r="Q984" s="77"/>
      <c r="R984" s="77"/>
      <c r="S984" s="77"/>
      <c r="T984" s="77"/>
      <c r="U984" s="77"/>
      <c r="V984" s="77"/>
      <c r="W984" s="77"/>
      <c r="X984" s="77"/>
      <c r="Y984" s="77"/>
      <c r="Z984" s="77"/>
    </row>
    <row r="985" spans="1:26" ht="15.75" customHeight="1" x14ac:dyDescent="0.25">
      <c r="A985" s="77"/>
      <c r="B985" s="77"/>
      <c r="C985" s="77"/>
      <c r="D985" s="77"/>
      <c r="E985" s="77"/>
      <c r="F985" s="77"/>
      <c r="G985" s="77"/>
      <c r="H985" s="77"/>
      <c r="I985" s="77"/>
      <c r="J985" s="77"/>
      <c r="K985" s="77"/>
      <c r="L985" s="77"/>
      <c r="M985" s="77"/>
      <c r="N985" s="77"/>
      <c r="O985" s="77"/>
      <c r="P985" s="77"/>
      <c r="Q985" s="77"/>
      <c r="R985" s="77"/>
      <c r="S985" s="77"/>
      <c r="T985" s="77"/>
      <c r="U985" s="77"/>
      <c r="V985" s="77"/>
      <c r="W985" s="77"/>
      <c r="X985" s="77"/>
      <c r="Y985" s="77"/>
      <c r="Z985" s="77"/>
    </row>
    <row r="986" spans="1:26" ht="15.75" customHeight="1" x14ac:dyDescent="0.25">
      <c r="A986" s="77"/>
      <c r="B986" s="77"/>
      <c r="C986" s="77"/>
      <c r="D986" s="77"/>
      <c r="E986" s="77"/>
      <c r="F986" s="77"/>
      <c r="G986" s="77"/>
      <c r="H986" s="77"/>
      <c r="I986" s="77"/>
      <c r="J986" s="77"/>
      <c r="K986" s="77"/>
      <c r="L986" s="77"/>
      <c r="M986" s="77"/>
      <c r="N986" s="77"/>
      <c r="O986" s="77"/>
      <c r="P986" s="77"/>
      <c r="Q986" s="77"/>
      <c r="R986" s="77"/>
      <c r="S986" s="77"/>
      <c r="T986" s="77"/>
      <c r="U986" s="77"/>
      <c r="V986" s="77"/>
      <c r="W986" s="77"/>
      <c r="X986" s="77"/>
      <c r="Y986" s="77"/>
      <c r="Z986" s="77"/>
    </row>
    <row r="987" spans="1:26" ht="15.75" customHeight="1" x14ac:dyDescent="0.25">
      <c r="A987" s="77"/>
      <c r="B987" s="77"/>
      <c r="C987" s="77"/>
      <c r="D987" s="77"/>
      <c r="E987" s="77"/>
      <c r="F987" s="77"/>
      <c r="G987" s="77"/>
      <c r="H987" s="77"/>
      <c r="I987" s="77"/>
      <c r="J987" s="77"/>
      <c r="K987" s="77"/>
      <c r="L987" s="77"/>
      <c r="M987" s="77"/>
      <c r="N987" s="77"/>
      <c r="O987" s="77"/>
      <c r="P987" s="77"/>
      <c r="Q987" s="77"/>
      <c r="R987" s="77"/>
      <c r="S987" s="77"/>
      <c r="T987" s="77"/>
      <c r="U987" s="77"/>
      <c r="V987" s="77"/>
      <c r="W987" s="77"/>
      <c r="X987" s="77"/>
      <c r="Y987" s="77"/>
      <c r="Z987" s="77"/>
    </row>
    <row r="988" spans="1:26" ht="15.75" customHeight="1" x14ac:dyDescent="0.25">
      <c r="A988" s="77"/>
      <c r="B988" s="77"/>
      <c r="C988" s="77"/>
      <c r="D988" s="77"/>
      <c r="E988" s="77"/>
      <c r="F988" s="77"/>
      <c r="G988" s="77"/>
      <c r="H988" s="77"/>
      <c r="I988" s="77"/>
      <c r="J988" s="77"/>
      <c r="K988" s="77"/>
      <c r="L988" s="77"/>
      <c r="M988" s="77"/>
      <c r="N988" s="77"/>
      <c r="O988" s="77"/>
      <c r="P988" s="77"/>
      <c r="Q988" s="77"/>
      <c r="R988" s="77"/>
      <c r="S988" s="77"/>
      <c r="T988" s="77"/>
      <c r="U988" s="77"/>
      <c r="V988" s="77"/>
      <c r="W988" s="77"/>
      <c r="X988" s="77"/>
      <c r="Y988" s="77"/>
      <c r="Z988" s="77"/>
    </row>
    <row r="989" spans="1:26" ht="15.75" customHeight="1" x14ac:dyDescent="0.25">
      <c r="A989" s="77"/>
      <c r="B989" s="77"/>
      <c r="C989" s="77"/>
      <c r="D989" s="77"/>
      <c r="E989" s="77"/>
      <c r="F989" s="77"/>
      <c r="G989" s="77"/>
      <c r="H989" s="77"/>
      <c r="I989" s="77"/>
      <c r="J989" s="77"/>
      <c r="K989" s="77"/>
      <c r="L989" s="77"/>
      <c r="M989" s="77"/>
      <c r="N989" s="77"/>
      <c r="O989" s="77"/>
      <c r="P989" s="77"/>
      <c r="Q989" s="77"/>
      <c r="R989" s="77"/>
      <c r="S989" s="77"/>
      <c r="T989" s="77"/>
      <c r="U989" s="77"/>
      <c r="V989" s="77"/>
      <c r="W989" s="77"/>
      <c r="X989" s="77"/>
      <c r="Y989" s="77"/>
      <c r="Z989" s="77"/>
    </row>
    <row r="990" spans="1:26" ht="15.75" customHeight="1" x14ac:dyDescent="0.25">
      <c r="A990" s="77"/>
      <c r="B990" s="77"/>
      <c r="C990" s="77"/>
      <c r="D990" s="77"/>
      <c r="E990" s="77"/>
      <c r="F990" s="77"/>
      <c r="G990" s="77"/>
      <c r="H990" s="77"/>
      <c r="I990" s="77"/>
      <c r="J990" s="77"/>
      <c r="K990" s="77"/>
      <c r="L990" s="77"/>
      <c r="M990" s="77"/>
      <c r="N990" s="77"/>
      <c r="O990" s="77"/>
      <c r="P990" s="77"/>
      <c r="Q990" s="77"/>
      <c r="R990" s="77"/>
      <c r="S990" s="77"/>
      <c r="T990" s="77"/>
      <c r="U990" s="77"/>
      <c r="V990" s="77"/>
      <c r="W990" s="77"/>
      <c r="X990" s="77"/>
      <c r="Y990" s="77"/>
      <c r="Z990" s="77"/>
    </row>
    <row r="991" spans="1:26" ht="15.75" customHeight="1" x14ac:dyDescent="0.25">
      <c r="A991" s="77"/>
      <c r="B991" s="77"/>
      <c r="C991" s="77"/>
      <c r="D991" s="77"/>
      <c r="E991" s="77"/>
      <c r="F991" s="77"/>
      <c r="G991" s="77"/>
      <c r="H991" s="77"/>
      <c r="I991" s="77"/>
      <c r="J991" s="77"/>
      <c r="K991" s="77"/>
      <c r="L991" s="77"/>
      <c r="M991" s="77"/>
      <c r="N991" s="77"/>
      <c r="O991" s="77"/>
      <c r="P991" s="77"/>
      <c r="Q991" s="77"/>
      <c r="R991" s="77"/>
      <c r="S991" s="77"/>
      <c r="T991" s="77"/>
      <c r="U991" s="77"/>
      <c r="V991" s="77"/>
      <c r="W991" s="77"/>
      <c r="X991" s="77"/>
      <c r="Y991" s="77"/>
      <c r="Z991" s="77"/>
    </row>
    <row r="992" spans="1:26" ht="15.75" customHeight="1" x14ac:dyDescent="0.25">
      <c r="A992" s="77"/>
      <c r="B992" s="77"/>
      <c r="C992" s="77"/>
      <c r="D992" s="77"/>
      <c r="E992" s="77"/>
      <c r="F992" s="77"/>
      <c r="G992" s="77"/>
      <c r="H992" s="77"/>
      <c r="I992" s="77"/>
      <c r="J992" s="77"/>
      <c r="K992" s="77"/>
      <c r="L992" s="77"/>
      <c r="M992" s="77"/>
      <c r="N992" s="77"/>
      <c r="O992" s="77"/>
      <c r="P992" s="77"/>
      <c r="Q992" s="77"/>
      <c r="R992" s="77"/>
      <c r="S992" s="77"/>
      <c r="T992" s="77"/>
      <c r="U992" s="77"/>
      <c r="V992" s="77"/>
      <c r="W992" s="77"/>
      <c r="X992" s="77"/>
      <c r="Y992" s="77"/>
      <c r="Z992" s="77"/>
    </row>
    <row r="993" spans="1:26" ht="15.75" customHeight="1" x14ac:dyDescent="0.25">
      <c r="A993" s="77"/>
      <c r="B993" s="77"/>
      <c r="C993" s="77"/>
      <c r="D993" s="77"/>
      <c r="E993" s="77"/>
      <c r="F993" s="77"/>
      <c r="G993" s="77"/>
      <c r="H993" s="77"/>
      <c r="I993" s="77"/>
      <c r="J993" s="77"/>
      <c r="K993" s="77"/>
      <c r="L993" s="77"/>
      <c r="M993" s="77"/>
      <c r="N993" s="77"/>
      <c r="O993" s="77"/>
      <c r="P993" s="77"/>
      <c r="Q993" s="77"/>
      <c r="R993" s="77"/>
      <c r="S993" s="77"/>
      <c r="T993" s="77"/>
      <c r="U993" s="77"/>
      <c r="V993" s="77"/>
      <c r="W993" s="77"/>
      <c r="X993" s="77"/>
      <c r="Y993" s="77"/>
      <c r="Z993" s="77"/>
    </row>
    <row r="994" spans="1:26" ht="15.75" customHeight="1" x14ac:dyDescent="0.25">
      <c r="A994" s="77"/>
      <c r="B994" s="77"/>
      <c r="C994" s="77"/>
      <c r="D994" s="77"/>
      <c r="E994" s="77"/>
      <c r="F994" s="77"/>
      <c r="G994" s="77"/>
      <c r="H994" s="77"/>
      <c r="I994" s="77"/>
      <c r="J994" s="77"/>
      <c r="K994" s="77"/>
      <c r="L994" s="77"/>
      <c r="M994" s="77"/>
      <c r="N994" s="77"/>
      <c r="O994" s="77"/>
      <c r="P994" s="77"/>
      <c r="Q994" s="77"/>
      <c r="R994" s="77"/>
      <c r="S994" s="77"/>
      <c r="T994" s="77"/>
      <c r="U994" s="77"/>
      <c r="V994" s="77"/>
      <c r="W994" s="77"/>
      <c r="X994" s="77"/>
      <c r="Y994" s="77"/>
      <c r="Z994" s="77"/>
    </row>
    <row r="995" spans="1:26" ht="15.75" customHeight="1" x14ac:dyDescent="0.25">
      <c r="A995" s="77"/>
      <c r="B995" s="77"/>
      <c r="C995" s="77"/>
      <c r="D995" s="77"/>
      <c r="E995" s="77"/>
      <c r="F995" s="77"/>
      <c r="G995" s="77"/>
      <c r="H995" s="77"/>
      <c r="I995" s="77"/>
      <c r="J995" s="77"/>
      <c r="K995" s="77"/>
      <c r="L995" s="77"/>
      <c r="M995" s="77"/>
      <c r="N995" s="77"/>
      <c r="O995" s="77"/>
      <c r="P995" s="77"/>
      <c r="Q995" s="77"/>
      <c r="R995" s="77"/>
      <c r="S995" s="77"/>
      <c r="T995" s="77"/>
      <c r="U995" s="77"/>
      <c r="V995" s="77"/>
      <c r="W995" s="77"/>
      <c r="X995" s="77"/>
      <c r="Y995" s="77"/>
      <c r="Z995" s="77"/>
    </row>
    <row r="996" spans="1:26" ht="15.75" customHeight="1" x14ac:dyDescent="0.25">
      <c r="A996" s="77"/>
      <c r="B996" s="77"/>
      <c r="C996" s="77"/>
      <c r="D996" s="77"/>
      <c r="E996" s="77"/>
      <c r="F996" s="77"/>
      <c r="G996" s="77"/>
      <c r="H996" s="77"/>
      <c r="I996" s="77"/>
      <c r="J996" s="77"/>
      <c r="K996" s="77"/>
      <c r="L996" s="77"/>
      <c r="M996" s="77"/>
      <c r="N996" s="77"/>
      <c r="O996" s="77"/>
      <c r="P996" s="77"/>
      <c r="Q996" s="77"/>
      <c r="R996" s="77"/>
      <c r="S996" s="77"/>
      <c r="T996" s="77"/>
      <c r="U996" s="77"/>
      <c r="V996" s="77"/>
      <c r="W996" s="77"/>
      <c r="X996" s="77"/>
      <c r="Y996" s="77"/>
      <c r="Z996" s="77"/>
    </row>
    <row r="997" spans="1:26" ht="15.75" customHeight="1" x14ac:dyDescent="0.25">
      <c r="A997" s="77"/>
      <c r="B997" s="77"/>
      <c r="C997" s="77"/>
      <c r="D997" s="77"/>
      <c r="E997" s="77"/>
      <c r="F997" s="77"/>
      <c r="G997" s="77"/>
      <c r="H997" s="77"/>
      <c r="I997" s="77"/>
      <c r="J997" s="77"/>
      <c r="K997" s="77"/>
      <c r="L997" s="77"/>
      <c r="M997" s="77"/>
      <c r="N997" s="77"/>
      <c r="O997" s="77"/>
      <c r="P997" s="77"/>
      <c r="Q997" s="77"/>
      <c r="R997" s="77"/>
      <c r="S997" s="77"/>
      <c r="T997" s="77"/>
      <c r="U997" s="77"/>
      <c r="V997" s="77"/>
      <c r="W997" s="77"/>
      <c r="X997" s="77"/>
      <c r="Y997" s="77"/>
      <c r="Z997" s="77"/>
    </row>
    <row r="998" spans="1:26" ht="15.75" customHeight="1" x14ac:dyDescent="0.25">
      <c r="A998" s="77"/>
      <c r="B998" s="77"/>
      <c r="C998" s="77"/>
      <c r="D998" s="77"/>
      <c r="E998" s="77"/>
      <c r="F998" s="77"/>
      <c r="G998" s="77"/>
      <c r="H998" s="77"/>
      <c r="I998" s="77"/>
      <c r="J998" s="77"/>
      <c r="K998" s="77"/>
      <c r="L998" s="77"/>
      <c r="M998" s="77"/>
      <c r="N998" s="77"/>
      <c r="O998" s="77"/>
      <c r="P998" s="77"/>
      <c r="Q998" s="77"/>
      <c r="R998" s="77"/>
      <c r="S998" s="77"/>
      <c r="T998" s="77"/>
      <c r="U998" s="77"/>
      <c r="V998" s="77"/>
      <c r="W998" s="77"/>
      <c r="X998" s="77"/>
      <c r="Y998" s="77"/>
      <c r="Z998" s="77"/>
    </row>
    <row r="999" spans="1:26" ht="15.75" customHeight="1" x14ac:dyDescent="0.25">
      <c r="A999" s="77"/>
      <c r="B999" s="77"/>
      <c r="C999" s="77"/>
      <c r="D999" s="77"/>
      <c r="E999" s="77"/>
      <c r="F999" s="77"/>
      <c r="G999" s="77"/>
      <c r="H999" s="77"/>
      <c r="I999" s="77"/>
      <c r="J999" s="77"/>
      <c r="K999" s="77"/>
      <c r="L999" s="77"/>
      <c r="M999" s="77"/>
      <c r="N999" s="77"/>
      <c r="O999" s="77"/>
      <c r="P999" s="77"/>
      <c r="Q999" s="77"/>
      <c r="R999" s="77"/>
      <c r="S999" s="77"/>
      <c r="T999" s="77"/>
      <c r="U999" s="77"/>
      <c r="V999" s="77"/>
      <c r="W999" s="77"/>
      <c r="X999" s="77"/>
      <c r="Y999" s="77"/>
      <c r="Z999" s="77"/>
    </row>
    <row r="1000" spans="1:26" ht="15.75" customHeight="1" x14ac:dyDescent="0.25">
      <c r="A1000" s="77"/>
      <c r="B1000" s="77"/>
      <c r="C1000" s="77"/>
      <c r="D1000" s="77"/>
      <c r="E1000" s="77"/>
      <c r="F1000" s="77"/>
      <c r="G1000" s="77"/>
      <c r="H1000" s="77"/>
      <c r="I1000" s="77"/>
      <c r="J1000" s="77"/>
      <c r="K1000" s="77"/>
      <c r="L1000" s="77"/>
      <c r="M1000" s="77"/>
      <c r="N1000" s="77"/>
      <c r="O1000" s="77"/>
      <c r="P1000" s="77"/>
      <c r="Q1000" s="77"/>
      <c r="R1000" s="77"/>
      <c r="S1000" s="77"/>
      <c r="T1000" s="77"/>
      <c r="U1000" s="77"/>
      <c r="V1000" s="77"/>
      <c r="W1000" s="77"/>
      <c r="X1000" s="77"/>
      <c r="Y1000" s="77"/>
      <c r="Z1000" s="77"/>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workbookViewId="0"/>
  </sheetViews>
  <sheetFormatPr defaultColWidth="8.85546875" defaultRowHeight="15" x14ac:dyDescent="0.25"/>
  <cols>
    <col min="1" max="1" width="31.28515625" style="112" customWidth="1"/>
    <col min="2" max="2" width="28.140625" style="112" customWidth="1"/>
    <col min="3" max="3" width="68" style="112" customWidth="1"/>
    <col min="4" max="7" width="8.85546875" style="112" customWidth="1"/>
    <col min="8" max="16384" width="8.85546875" style="112"/>
  </cols>
  <sheetData>
    <row r="1" spans="1:3" x14ac:dyDescent="0.25">
      <c r="A1" s="22" t="s">
        <v>1886</v>
      </c>
      <c r="B1" s="22" t="s">
        <v>1887</v>
      </c>
    </row>
    <row r="2" spans="1:3" ht="63.95" customHeight="1" x14ac:dyDescent="0.25">
      <c r="A2" t="s">
        <v>1888</v>
      </c>
      <c r="B2" t="s">
        <v>1889</v>
      </c>
      <c r="C2" s="100" t="s">
        <v>1890</v>
      </c>
    </row>
    <row r="3" spans="1:3" x14ac:dyDescent="0.25">
      <c r="A3" s="112" t="s">
        <v>2152</v>
      </c>
      <c r="B3" t="s">
        <v>2151</v>
      </c>
    </row>
    <row r="4" spans="1:3" x14ac:dyDescent="0.25">
      <c r="A4"/>
      <c r="B4"/>
    </row>
  </sheetData>
  <pageMargins left="0.7" right="0.7" top="0.75" bottom="0.75" header="0.3" footer="0.3"/>
  <pageSetup orientation="portrait" horizontalDpi="1200" verticalDpi="12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40625" defaultRowHeight="15" x14ac:dyDescent="0.25"/>
  <cols>
    <col min="1" max="2" width="76.85546875" style="112" bestFit="1" customWidth="1"/>
    <col min="3" max="6" width="9.140625" style="112" customWidth="1"/>
    <col min="7" max="16384" width="9.140625" style="112"/>
  </cols>
  <sheetData>
    <row r="1" spans="1:2" x14ac:dyDescent="0.25">
      <c r="A1" s="401" t="s">
        <v>1271</v>
      </c>
      <c r="B1" s="398"/>
    </row>
    <row r="2" spans="1:2" x14ac:dyDescent="0.25">
      <c r="A2" s="56" t="s">
        <v>1272</v>
      </c>
      <c r="B2" s="56" t="s">
        <v>1273</v>
      </c>
    </row>
    <row r="3" spans="1:2" ht="15.95" customHeight="1" x14ac:dyDescent="0.25">
      <c r="A3" s="57" t="s">
        <v>1274</v>
      </c>
      <c r="B3" t="str">
        <f t="shared" ref="B3:B40" si="0">A3</f>
        <v>million metric tons / year</v>
      </c>
    </row>
    <row r="4" spans="1:2" ht="15.95" customHeight="1" x14ac:dyDescent="0.25">
      <c r="A4" s="57" t="s">
        <v>1275</v>
      </c>
      <c r="B4" t="str">
        <f t="shared" si="0"/>
        <v>g CO2e / 2019 dollar</v>
      </c>
    </row>
    <row r="5" spans="1:2" ht="15.95" customHeight="1" x14ac:dyDescent="0.25">
      <c r="A5" s="58" t="s">
        <v>1276</v>
      </c>
      <c r="B5" t="str">
        <f t="shared" si="0"/>
        <v>thousand metric tons / year</v>
      </c>
    </row>
    <row r="6" spans="1:2" ht="15.95" customHeight="1" x14ac:dyDescent="0.25">
      <c r="A6" s="58" t="s">
        <v>1277</v>
      </c>
      <c r="B6" t="str">
        <f t="shared" si="0"/>
        <v>g CO2 / 2019 dollar</v>
      </c>
    </row>
    <row r="7" spans="1:2" ht="15.95" customHeight="1" x14ac:dyDescent="0.25">
      <c r="A7" s="58" t="s">
        <v>1278</v>
      </c>
      <c r="B7" t="str">
        <f t="shared" si="0"/>
        <v>2019 dollars / ton CO2e abated, Annual average abatement (MtCO2e)</v>
      </c>
    </row>
    <row r="8" spans="1:2" ht="15.95" customHeight="1" x14ac:dyDescent="0.25">
      <c r="A8" s="58" t="s">
        <v>1279</v>
      </c>
      <c r="B8" t="str">
        <f t="shared" si="0"/>
        <v>billion 2019 dollars / year</v>
      </c>
    </row>
    <row r="9" spans="1:2" ht="15.95" customHeight="1" x14ac:dyDescent="0.25">
      <c r="A9" s="58" t="s">
        <v>1280</v>
      </c>
      <c r="B9" t="str">
        <f t="shared" si="0"/>
        <v>billion 2019 dollars</v>
      </c>
    </row>
    <row r="10" spans="1:2" ht="15.95" customHeight="1" x14ac:dyDescent="0.25">
      <c r="A10" s="58" t="s">
        <v>1281</v>
      </c>
      <c r="B10" t="str">
        <f t="shared" si="0"/>
        <v>jobs</v>
      </c>
    </row>
    <row r="11" spans="1:2" ht="15.95" customHeight="1" x14ac:dyDescent="0.25">
      <c r="A11" s="58" t="s">
        <v>1282</v>
      </c>
      <c r="B11" t="str">
        <f t="shared" si="0"/>
        <v>incidents / year</v>
      </c>
    </row>
    <row r="12" spans="1:2" ht="15.95" customHeight="1" x14ac:dyDescent="0.25">
      <c r="A12" s="58" t="s">
        <v>1283</v>
      </c>
      <c r="B12" t="str">
        <f t="shared" si="0"/>
        <v>% change</v>
      </c>
    </row>
    <row r="13" spans="1:2" ht="15.95" customHeight="1" x14ac:dyDescent="0.25">
      <c r="A13" s="58" t="s">
        <v>1284</v>
      </c>
      <c r="B13" t="str">
        <f t="shared" si="0"/>
        <v>2019 dollars / employee-year</v>
      </c>
    </row>
    <row r="14" spans="1:2" ht="15.95" customHeight="1" x14ac:dyDescent="0.25">
      <c r="A14" s="58" t="s">
        <v>1285</v>
      </c>
      <c r="B14" t="str">
        <f t="shared" si="0"/>
        <v>lives / year</v>
      </c>
    </row>
    <row r="15" spans="1:2" ht="15.95" customHeight="1" x14ac:dyDescent="0.25">
      <c r="A15" s="58" t="s">
        <v>1286</v>
      </c>
      <c r="B15" t="str">
        <f t="shared" si="0"/>
        <v>terawatt-hours (TWh) / year</v>
      </c>
    </row>
    <row r="16" spans="1:2" ht="15.95" customHeight="1" x14ac:dyDescent="0.25">
      <c r="A16" s="58" t="s">
        <v>1287</v>
      </c>
      <c r="B16" t="str">
        <f t="shared" si="0"/>
        <v>gigawatts (GW) / year</v>
      </c>
    </row>
    <row r="17" spans="1:2" ht="15.95" customHeight="1" x14ac:dyDescent="0.25">
      <c r="A17" s="58" t="s">
        <v>1288</v>
      </c>
      <c r="B17" t="str">
        <f t="shared" si="0"/>
        <v>2019 dollars / megawatt-hour (MWh)</v>
      </c>
    </row>
    <row r="18" spans="1:2" ht="15.95" customHeight="1" x14ac:dyDescent="0.25">
      <c r="A18" s="58" t="s">
        <v>1289</v>
      </c>
      <c r="B18" t="str">
        <f t="shared" si="0"/>
        <v>cubic km / yr</v>
      </c>
    </row>
    <row r="19" spans="1:2" ht="15.95" customHeight="1" x14ac:dyDescent="0.25">
      <c r="A19" s="58" t="s">
        <v>1290</v>
      </c>
      <c r="B19" t="str">
        <f t="shared" si="0"/>
        <v>trillion passenger-miles / year</v>
      </c>
    </row>
    <row r="20" spans="1:2" ht="15.95" customHeight="1" x14ac:dyDescent="0.25">
      <c r="A20" s="58" t="s">
        <v>1291</v>
      </c>
      <c r="B20" t="str">
        <f t="shared" si="0"/>
        <v>trillion freight ton-miles / year</v>
      </c>
    </row>
    <row r="21" spans="1:2" ht="15.95" customHeight="1" x14ac:dyDescent="0.25">
      <c r="A21" s="58" t="s">
        <v>1292</v>
      </c>
      <c r="B21" t="str">
        <f t="shared" si="0"/>
        <v>million vehicles / year</v>
      </c>
    </row>
    <row r="22" spans="1:2" ht="15.95" customHeight="1" x14ac:dyDescent="0.25">
      <c r="A22" s="58" t="s">
        <v>1293</v>
      </c>
      <c r="B22" t="str">
        <f t="shared" si="0"/>
        <v>thousand vehicles / year</v>
      </c>
    </row>
    <row r="23" spans="1:2" ht="15.95" customHeight="1" x14ac:dyDescent="0.25">
      <c r="A23" s="58" t="s">
        <v>1294</v>
      </c>
      <c r="B23" t="str">
        <f t="shared" si="0"/>
        <v>million vehicles</v>
      </c>
    </row>
    <row r="24" spans="1:2" ht="15.95" customHeight="1" x14ac:dyDescent="0.25">
      <c r="A24" s="58" t="s">
        <v>1295</v>
      </c>
      <c r="B24" t="str">
        <f t="shared" si="0"/>
        <v>thousand vehicles</v>
      </c>
    </row>
    <row r="25" spans="1:2" ht="15.95" customHeight="1" x14ac:dyDescent="0.25">
      <c r="A25" s="58" t="s">
        <v>1296</v>
      </c>
      <c r="B25" t="str">
        <f t="shared" si="0"/>
        <v>quads / year</v>
      </c>
    </row>
    <row r="26" spans="1:2" ht="15.95" customHeight="1" x14ac:dyDescent="0.25">
      <c r="A26" s="58" t="s">
        <v>1297</v>
      </c>
      <c r="B26" t="str">
        <f t="shared" si="0"/>
        <v>thousand BTU / 2019 dollar</v>
      </c>
    </row>
    <row r="27" spans="1:2" ht="15.95" customHeight="1" x14ac:dyDescent="0.25">
      <c r="A27" s="58" t="s">
        <v>1298</v>
      </c>
      <c r="B27" t="str">
        <f t="shared" si="0"/>
        <v>millions of short tons / year</v>
      </c>
    </row>
    <row r="28" spans="1:2" ht="15.95" customHeight="1" x14ac:dyDescent="0.25">
      <c r="A28" s="58" t="s">
        <v>1299</v>
      </c>
      <c r="B28" t="str">
        <f t="shared" si="0"/>
        <v>trillion cubic feet / year</v>
      </c>
    </row>
    <row r="29" spans="1:2" ht="15.95" customHeight="1" x14ac:dyDescent="0.25">
      <c r="A29" s="58" t="s">
        <v>1300</v>
      </c>
      <c r="B29" t="str">
        <f t="shared" si="0"/>
        <v>million barrels / year</v>
      </c>
    </row>
    <row r="30" spans="1:2" ht="15.95" customHeight="1" x14ac:dyDescent="0.25">
      <c r="A30" s="58" t="s">
        <v>1301</v>
      </c>
      <c r="B30" t="str">
        <f t="shared" si="0"/>
        <v>million gallons / year</v>
      </c>
    </row>
    <row r="31" spans="1:2" ht="15.95" customHeight="1" x14ac:dyDescent="0.25">
      <c r="A31" s="58" t="s">
        <v>1302</v>
      </c>
      <c r="B31" t="str">
        <f t="shared" si="0"/>
        <v>trillion BTU / year</v>
      </c>
    </row>
    <row r="32" spans="1:2" ht="15.95" customHeight="1" x14ac:dyDescent="0.25">
      <c r="A32" s="58" t="s">
        <v>1303</v>
      </c>
      <c r="B32" t="str">
        <f t="shared" si="0"/>
        <v>2019 dollars / short ton</v>
      </c>
    </row>
    <row r="33" spans="1:2" ht="15.95" customHeight="1" x14ac:dyDescent="0.25">
      <c r="A33" s="58" t="s">
        <v>1304</v>
      </c>
      <c r="B33" t="str">
        <f t="shared" si="0"/>
        <v>2019 dollars / thousand cubic feet</v>
      </c>
    </row>
    <row r="34" spans="1:2" ht="15.95" customHeight="1" x14ac:dyDescent="0.25">
      <c r="A34" s="58" t="s">
        <v>1305</v>
      </c>
      <c r="B34" t="str">
        <f t="shared" si="0"/>
        <v>2019 dollars / gallon</v>
      </c>
    </row>
    <row r="35" spans="1:2" ht="15.95" customHeight="1" x14ac:dyDescent="0.25">
      <c r="A35" s="58" t="s">
        <v>1306</v>
      </c>
      <c r="B35" t="str">
        <f t="shared" si="0"/>
        <v>2019 dollars / barrel</v>
      </c>
    </row>
    <row r="36" spans="1:2" ht="15.95" customHeight="1" x14ac:dyDescent="0.25">
      <c r="A36" s="58" t="s">
        <v>1307</v>
      </c>
      <c r="B36" t="str">
        <f t="shared" si="0"/>
        <v>2019 dollars / kg</v>
      </c>
    </row>
    <row r="37" spans="1:2" ht="15.95" customHeight="1" x14ac:dyDescent="0.25">
      <c r="A37" s="58" t="s">
        <v>1308</v>
      </c>
      <c r="B37" t="str">
        <f t="shared" si="0"/>
        <v>2019 dollars / kilowatt-hour (kWh)</v>
      </c>
    </row>
    <row r="38" spans="1:2" ht="15.95" customHeight="1" x14ac:dyDescent="0.25">
      <c r="A38" s="58" t="s">
        <v>1309</v>
      </c>
      <c r="B38" t="str">
        <f t="shared" si="0"/>
        <v>cost of eqpt. to capture 1 metric ton CO2e/yr (2019 dollars)</v>
      </c>
    </row>
    <row r="39" spans="1:2" ht="15.95" customHeight="1" x14ac:dyDescent="0.25">
      <c r="A39" s="58" t="s">
        <v>1310</v>
      </c>
      <c r="B39" t="str">
        <f t="shared" si="0"/>
        <v>million 2019 dollars / megawatt (MW)</v>
      </c>
    </row>
    <row r="40" spans="1:2" ht="15.95" customHeight="1" x14ac:dyDescent="0.25">
      <c r="A40" s="58" t="s">
        <v>1311</v>
      </c>
      <c r="B40" t="str">
        <f t="shared" si="0"/>
        <v>cost of eqpt. to produce 1 kg H2/yr (2019 dollars)</v>
      </c>
    </row>
    <row r="42" spans="1:2" x14ac:dyDescent="0.25">
      <c r="A42" s="401" t="s">
        <v>1312</v>
      </c>
      <c r="B42" s="398"/>
    </row>
    <row r="43" spans="1:2" x14ac:dyDescent="0.25">
      <c r="A43" s="56" t="s">
        <v>1272</v>
      </c>
      <c r="B43" s="56" t="s">
        <v>1273</v>
      </c>
    </row>
    <row r="44" spans="1:2" x14ac:dyDescent="0.25">
      <c r="A44" s="64" t="s">
        <v>1313</v>
      </c>
      <c r="B44" t="str">
        <f>A44</f>
        <v>$/metric ton CO2e</v>
      </c>
    </row>
    <row r="45" spans="1:2" x14ac:dyDescent="0.25">
      <c r="A45" s="64" t="s">
        <v>1314</v>
      </c>
      <c r="B45" t="str">
        <f>A45</f>
        <v>$/MWh</v>
      </c>
    </row>
    <row r="56" spans="1:1" x14ac:dyDescent="0.25">
      <c r="A56" s="111"/>
    </row>
  </sheetData>
  <mergeCells count="2">
    <mergeCell ref="A1:B1"/>
    <mergeCell ref="A42:B42"/>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5546875" defaultRowHeight="15" x14ac:dyDescent="0.25"/>
  <cols>
    <col min="1" max="1" width="13.28515625" style="260" customWidth="1"/>
    <col min="2" max="2" width="8.85546875" style="43"/>
    <col min="3" max="3" width="8.85546875" style="260"/>
    <col min="4" max="4" width="46" style="260" customWidth="1"/>
    <col min="5" max="5" width="9.140625" style="260" customWidth="1"/>
    <col min="6" max="6" width="12.5703125" style="260" customWidth="1"/>
    <col min="7" max="7" width="13.28515625" style="260" customWidth="1"/>
    <col min="8" max="8" width="8.85546875" style="260"/>
    <col min="9" max="9" width="37.28515625" style="260" customWidth="1"/>
    <col min="10" max="16384" width="8.85546875" style="260"/>
  </cols>
  <sheetData>
    <row r="1" spans="1:4" x14ac:dyDescent="0.25">
      <c r="A1" s="22" t="s">
        <v>1726</v>
      </c>
      <c r="B1" s="30"/>
      <c r="C1" s="64"/>
      <c r="D1" s="64"/>
    </row>
    <row r="2" spans="1:4" x14ac:dyDescent="0.25">
      <c r="A2" s="29" t="s">
        <v>1727</v>
      </c>
      <c r="B2" s="31" t="s">
        <v>1728</v>
      </c>
      <c r="C2" s="29" t="s">
        <v>1729</v>
      </c>
      <c r="D2" s="29" t="s">
        <v>1730</v>
      </c>
    </row>
    <row r="3" spans="1:4" x14ac:dyDescent="0.25">
      <c r="A3" s="260" t="s">
        <v>1731</v>
      </c>
      <c r="B3" s="43" t="s">
        <v>1732</v>
      </c>
      <c r="C3" s="36"/>
      <c r="D3" s="260" t="s">
        <v>603</v>
      </c>
    </row>
    <row r="4" spans="1:4" x14ac:dyDescent="0.25">
      <c r="A4" s="260" t="s">
        <v>1733</v>
      </c>
      <c r="B4" s="50" t="s">
        <v>1734</v>
      </c>
      <c r="C4" s="35"/>
      <c r="D4" s="260" t="s">
        <v>601</v>
      </c>
    </row>
    <row r="5" spans="1:4" x14ac:dyDescent="0.25">
      <c r="A5" s="260" t="s">
        <v>1735</v>
      </c>
      <c r="B5" s="43" t="s">
        <v>1736</v>
      </c>
      <c r="C5" s="46"/>
      <c r="D5" s="260" t="s">
        <v>599</v>
      </c>
    </row>
    <row r="6" spans="1:4" x14ac:dyDescent="0.25">
      <c r="A6" s="260" t="s">
        <v>1737</v>
      </c>
      <c r="B6" s="43" t="s">
        <v>1692</v>
      </c>
      <c r="C6" s="40"/>
      <c r="D6" s="260" t="s">
        <v>1738</v>
      </c>
    </row>
    <row r="7" spans="1:4" x14ac:dyDescent="0.25">
      <c r="A7" s="260" t="s">
        <v>1739</v>
      </c>
      <c r="B7" s="43" t="s">
        <v>1740</v>
      </c>
      <c r="C7" s="45"/>
      <c r="D7" s="260" t="s">
        <v>1741</v>
      </c>
    </row>
    <row r="8" spans="1:4" x14ac:dyDescent="0.25">
      <c r="A8" s="260" t="s">
        <v>1742</v>
      </c>
      <c r="B8" s="43" t="s">
        <v>1743</v>
      </c>
      <c r="C8" s="48"/>
      <c r="D8" s="260" t="s">
        <v>595</v>
      </c>
    </row>
    <row r="9" spans="1:4" x14ac:dyDescent="0.25">
      <c r="A9" s="260" t="s">
        <v>1744</v>
      </c>
      <c r="B9" s="43" t="s">
        <v>1745</v>
      </c>
      <c r="C9" s="39"/>
      <c r="D9" s="260" t="s">
        <v>612</v>
      </c>
    </row>
    <row r="10" spans="1:4" x14ac:dyDescent="0.25">
      <c r="A10" s="260" t="s">
        <v>1746</v>
      </c>
      <c r="B10" s="32" t="s">
        <v>1747</v>
      </c>
      <c r="C10" s="28"/>
      <c r="D10" s="260" t="s">
        <v>592</v>
      </c>
    </row>
    <row r="11" spans="1:4" x14ac:dyDescent="0.25">
      <c r="A11" s="260" t="s">
        <v>1748</v>
      </c>
      <c r="B11" s="43" t="s">
        <v>1749</v>
      </c>
      <c r="C11" s="41"/>
      <c r="D11" s="260" t="s">
        <v>589</v>
      </c>
    </row>
    <row r="12" spans="1:4" x14ac:dyDescent="0.25">
      <c r="A12" s="260" t="s">
        <v>1750</v>
      </c>
      <c r="B12" s="50" t="s">
        <v>1751</v>
      </c>
      <c r="C12" s="37"/>
      <c r="D12" s="260" t="s">
        <v>1752</v>
      </c>
    </row>
    <row r="13" spans="1:4" x14ac:dyDescent="0.25">
      <c r="A13" s="260" t="s">
        <v>1753</v>
      </c>
      <c r="B13" s="43" t="s">
        <v>1754</v>
      </c>
      <c r="C13" s="47"/>
      <c r="D13" s="260" t="s">
        <v>618</v>
      </c>
    </row>
    <row r="14" spans="1:4" x14ac:dyDescent="0.25">
      <c r="A14" s="260" t="s">
        <v>1755</v>
      </c>
      <c r="B14" s="50" t="s">
        <v>1756</v>
      </c>
      <c r="C14" s="27"/>
      <c r="D14" s="260" t="s">
        <v>605</v>
      </c>
    </row>
    <row r="15" spans="1:4" x14ac:dyDescent="0.25">
      <c r="A15" s="260" t="s">
        <v>1757</v>
      </c>
      <c r="B15" s="50" t="s">
        <v>1758</v>
      </c>
      <c r="C15" s="51"/>
      <c r="D15" s="260" t="s">
        <v>616</v>
      </c>
    </row>
    <row r="16" spans="1:4" x14ac:dyDescent="0.25">
      <c r="A16" s="260" t="s">
        <v>1759</v>
      </c>
      <c r="B16" s="50">
        <v>740000</v>
      </c>
      <c r="C16" s="52"/>
      <c r="D16" s="260" t="s">
        <v>614</v>
      </c>
    </row>
    <row r="17" spans="1:4" x14ac:dyDescent="0.25">
      <c r="A17" s="260" t="s">
        <v>1760</v>
      </c>
      <c r="B17" s="43" t="s">
        <v>1761</v>
      </c>
      <c r="C17" s="42"/>
      <c r="D17" s="260" t="s">
        <v>607</v>
      </c>
    </row>
    <row r="18" spans="1:4" x14ac:dyDescent="0.25">
      <c r="A18" s="260" t="s">
        <v>1762</v>
      </c>
      <c r="B18" s="50" t="s">
        <v>1763</v>
      </c>
      <c r="C18" s="34"/>
      <c r="D18" s="260" t="s">
        <v>586</v>
      </c>
    </row>
    <row r="19" spans="1:4" x14ac:dyDescent="0.25">
      <c r="A19" s="260" t="s">
        <v>1764</v>
      </c>
      <c r="B19" s="43" t="s">
        <v>1765</v>
      </c>
      <c r="C19" s="44"/>
      <c r="D19" s="260" t="s">
        <v>609</v>
      </c>
    </row>
    <row r="20" spans="1:4" x14ac:dyDescent="0.25">
      <c r="A20" s="260" t="s">
        <v>1766</v>
      </c>
      <c r="B20" s="50" t="s">
        <v>1767</v>
      </c>
      <c r="C20" s="33"/>
      <c r="D20" s="260" t="s">
        <v>579</v>
      </c>
    </row>
    <row r="21" spans="1:4" x14ac:dyDescent="0.25">
      <c r="A21" s="260" t="s">
        <v>1768</v>
      </c>
      <c r="B21" s="43" t="s">
        <v>1769</v>
      </c>
      <c r="C21" s="49"/>
      <c r="D21" s="260" t="s">
        <v>1770</v>
      </c>
    </row>
    <row r="23" spans="1:4" x14ac:dyDescent="0.25">
      <c r="A23" s="22" t="s">
        <v>1771</v>
      </c>
      <c r="B23" s="30"/>
      <c r="C23" s="64"/>
      <c r="D23" s="64"/>
    </row>
    <row r="24" spans="1:4" s="29" customFormat="1" x14ac:dyDescent="0.25">
      <c r="A24" s="29" t="s">
        <v>1727</v>
      </c>
      <c r="B24" s="31" t="s">
        <v>1728</v>
      </c>
      <c r="C24" s="29" t="s">
        <v>1729</v>
      </c>
      <c r="D24" s="29" t="s">
        <v>1772</v>
      </c>
    </row>
    <row r="25" spans="1:4" x14ac:dyDescent="0.25">
      <c r="A25" s="260" t="s">
        <v>1744</v>
      </c>
      <c r="B25" s="43" t="s">
        <v>1745</v>
      </c>
      <c r="C25" s="39"/>
      <c r="D25" s="260" t="s">
        <v>1773</v>
      </c>
    </row>
    <row r="26" spans="1:4" x14ac:dyDescent="0.25">
      <c r="A26" s="260" t="s">
        <v>1746</v>
      </c>
      <c r="B26" s="32" t="s">
        <v>1747</v>
      </c>
      <c r="C26" s="28"/>
      <c r="D26" s="260" t="s">
        <v>1774</v>
      </c>
    </row>
    <row r="27" spans="1:4" x14ac:dyDescent="0.25">
      <c r="A27" s="260" t="s">
        <v>1762</v>
      </c>
      <c r="B27" s="43" t="s">
        <v>1763</v>
      </c>
      <c r="C27" s="34"/>
      <c r="D27" s="260" t="s">
        <v>304</v>
      </c>
    </row>
    <row r="28" spans="1:4" x14ac:dyDescent="0.25">
      <c r="A28" s="260" t="s">
        <v>1737</v>
      </c>
      <c r="B28" s="43" t="s">
        <v>1692</v>
      </c>
      <c r="C28" s="40"/>
      <c r="D28" s="260" t="s">
        <v>1028</v>
      </c>
    </row>
    <row r="29" spans="1:4" x14ac:dyDescent="0.25">
      <c r="A29" s="260" t="s">
        <v>1766</v>
      </c>
      <c r="B29" s="43">
        <v>969696</v>
      </c>
      <c r="C29" s="33"/>
      <c r="D29" s="260" t="s">
        <v>753</v>
      </c>
    </row>
    <row r="30" spans="1:4" x14ac:dyDescent="0.25">
      <c r="A30" s="260" t="s">
        <v>1733</v>
      </c>
      <c r="B30" s="43" t="s">
        <v>1734</v>
      </c>
      <c r="C30" s="35"/>
      <c r="D30" s="260" t="s">
        <v>1364</v>
      </c>
    </row>
    <row r="31" spans="1:4" x14ac:dyDescent="0.25">
      <c r="A31" s="260" t="s">
        <v>1748</v>
      </c>
      <c r="B31" s="43" t="s">
        <v>1749</v>
      </c>
      <c r="C31" s="41"/>
      <c r="D31" s="260" t="s">
        <v>775</v>
      </c>
    </row>
    <row r="32" spans="1:4" x14ac:dyDescent="0.25">
      <c r="A32" s="260" t="s">
        <v>1760</v>
      </c>
      <c r="B32" s="43" t="s">
        <v>1761</v>
      </c>
      <c r="C32" s="42"/>
      <c r="D32" s="260" t="s">
        <v>773</v>
      </c>
    </row>
    <row r="33" spans="1:4" x14ac:dyDescent="0.25">
      <c r="A33" s="260" t="s">
        <v>1731</v>
      </c>
      <c r="B33" s="43" t="s">
        <v>1732</v>
      </c>
      <c r="C33" s="38"/>
      <c r="D33" s="260" t="s">
        <v>1360</v>
      </c>
    </row>
    <row r="34" spans="1:4" x14ac:dyDescent="0.25">
      <c r="A34" s="260" t="s">
        <v>1757</v>
      </c>
      <c r="B34" s="50" t="s">
        <v>1758</v>
      </c>
      <c r="C34" s="51"/>
      <c r="D34" s="260" t="s">
        <v>1775</v>
      </c>
    </row>
    <row r="36" spans="1:4" x14ac:dyDescent="0.25">
      <c r="A36" s="22" t="s">
        <v>1776</v>
      </c>
      <c r="B36" s="30"/>
      <c r="C36" s="64"/>
      <c r="D36" s="64"/>
    </row>
    <row r="37" spans="1:4" x14ac:dyDescent="0.25">
      <c r="A37" s="29" t="s">
        <v>1727</v>
      </c>
      <c r="B37" s="31" t="s">
        <v>1728</v>
      </c>
      <c r="C37" s="29" t="s">
        <v>1729</v>
      </c>
      <c r="D37" s="29" t="s">
        <v>1730</v>
      </c>
    </row>
    <row r="38" spans="1:4" x14ac:dyDescent="0.25">
      <c r="A38" s="260" t="s">
        <v>1762</v>
      </c>
      <c r="B38" s="50" t="s">
        <v>1763</v>
      </c>
      <c r="C38" s="34"/>
      <c r="D38" s="260" t="s">
        <v>1777</v>
      </c>
    </row>
    <row r="39" spans="1:4" x14ac:dyDescent="0.25">
      <c r="A39" s="260" t="s">
        <v>1766</v>
      </c>
      <c r="B39" s="43">
        <v>969696</v>
      </c>
      <c r="C39" s="33"/>
      <c r="D39" s="260" t="s">
        <v>762</v>
      </c>
    </row>
    <row r="40" spans="1:4" x14ac:dyDescent="0.25">
      <c r="A40" s="260" t="s">
        <v>1733</v>
      </c>
      <c r="B40" s="43" t="s">
        <v>1734</v>
      </c>
      <c r="C40" s="35"/>
      <c r="D40" s="260" t="s">
        <v>1778</v>
      </c>
    </row>
    <row r="41" spans="1:4" x14ac:dyDescent="0.25">
      <c r="A41" s="260" t="s">
        <v>1757</v>
      </c>
      <c r="B41" s="50" t="s">
        <v>1758</v>
      </c>
      <c r="C41" s="51"/>
      <c r="D41" s="260" t="s">
        <v>1779</v>
      </c>
    </row>
    <row r="43" spans="1:4" x14ac:dyDescent="0.25">
      <c r="A43" s="22" t="s">
        <v>1780</v>
      </c>
      <c r="B43" s="30"/>
      <c r="C43" s="64"/>
      <c r="D43" s="64"/>
    </row>
    <row r="44" spans="1:4" x14ac:dyDescent="0.25">
      <c r="A44" s="29" t="s">
        <v>1727</v>
      </c>
      <c r="B44" s="31" t="s">
        <v>1728</v>
      </c>
      <c r="C44" s="29" t="s">
        <v>1729</v>
      </c>
      <c r="D44" s="29" t="s">
        <v>1730</v>
      </c>
    </row>
    <row r="45" spans="1:4" x14ac:dyDescent="0.25">
      <c r="A45" s="260" t="s">
        <v>1733</v>
      </c>
      <c r="B45" s="43" t="s">
        <v>1734</v>
      </c>
      <c r="C45" s="35"/>
      <c r="D45" s="260" t="s">
        <v>333</v>
      </c>
    </row>
    <row r="46" spans="1:4" x14ac:dyDescent="0.25">
      <c r="A46" s="260" t="s">
        <v>1755</v>
      </c>
      <c r="B46" s="50" t="s">
        <v>1756</v>
      </c>
      <c r="C46" s="27"/>
      <c r="D46" s="260" t="s">
        <v>1781</v>
      </c>
    </row>
    <row r="47" spans="1:4" x14ac:dyDescent="0.25">
      <c r="A47" s="260" t="s">
        <v>1762</v>
      </c>
      <c r="B47" s="50" t="s">
        <v>1763</v>
      </c>
      <c r="C47" s="34"/>
      <c r="D47" s="260" t="s">
        <v>331</v>
      </c>
    </row>
    <row r="48" spans="1:4" x14ac:dyDescent="0.25">
      <c r="A48" s="260" t="s">
        <v>1766</v>
      </c>
      <c r="B48" s="50" t="s">
        <v>1767</v>
      </c>
      <c r="C48" s="33"/>
      <c r="D48" s="260" t="s">
        <v>1369</v>
      </c>
    </row>
    <row r="49" spans="1:4" x14ac:dyDescent="0.25">
      <c r="B49" s="50"/>
    </row>
    <row r="50" spans="1:4" x14ac:dyDescent="0.25">
      <c r="A50" s="22" t="s">
        <v>1782</v>
      </c>
      <c r="B50" s="30"/>
      <c r="C50" s="64"/>
      <c r="D50" s="64"/>
    </row>
    <row r="51" spans="1:4" x14ac:dyDescent="0.25">
      <c r="A51" s="29" t="s">
        <v>1727</v>
      </c>
      <c r="B51" s="31" t="s">
        <v>1728</v>
      </c>
      <c r="C51" s="29" t="s">
        <v>1729</v>
      </c>
      <c r="D51" s="29" t="s">
        <v>1730</v>
      </c>
    </row>
    <row r="52" spans="1:4" x14ac:dyDescent="0.25">
      <c r="A52" s="260" t="s">
        <v>1762</v>
      </c>
      <c r="B52" s="50" t="s">
        <v>1763</v>
      </c>
      <c r="C52" s="34"/>
      <c r="D52" s="260" t="s">
        <v>1783</v>
      </c>
    </row>
    <row r="53" spans="1:4" x14ac:dyDescent="0.25">
      <c r="A53" s="260" t="s">
        <v>1744</v>
      </c>
      <c r="B53" s="43" t="s">
        <v>1745</v>
      </c>
      <c r="C53" s="39"/>
      <c r="D53" s="260" t="s">
        <v>1784</v>
      </c>
    </row>
    <row r="54" spans="1:4" x14ac:dyDescent="0.25">
      <c r="A54" s="260" t="s">
        <v>1737</v>
      </c>
      <c r="B54" s="43" t="s">
        <v>1692</v>
      </c>
      <c r="C54" s="40"/>
      <c r="D54" s="260" t="s">
        <v>1062</v>
      </c>
    </row>
    <row r="55" spans="1:4" x14ac:dyDescent="0.25">
      <c r="A55" s="260" t="s">
        <v>1733</v>
      </c>
      <c r="B55" s="50" t="s">
        <v>1734</v>
      </c>
      <c r="C55" s="35"/>
      <c r="D55" s="260" t="s">
        <v>1785</v>
      </c>
    </row>
    <row r="56" spans="1:4" x14ac:dyDescent="0.25">
      <c r="A56" s="260" t="s">
        <v>1755</v>
      </c>
      <c r="B56" s="50" t="s">
        <v>1756</v>
      </c>
      <c r="C56" s="27"/>
      <c r="D56" s="260" t="s">
        <v>1397</v>
      </c>
    </row>
    <row r="58" spans="1:4" x14ac:dyDescent="0.25">
      <c r="A58" s="22" t="s">
        <v>1786</v>
      </c>
      <c r="B58" s="30"/>
      <c r="C58" s="64"/>
      <c r="D58" s="64"/>
    </row>
    <row r="59" spans="1:4" x14ac:dyDescent="0.25">
      <c r="A59" s="29" t="s">
        <v>1727</v>
      </c>
      <c r="B59" s="31" t="s">
        <v>1728</v>
      </c>
      <c r="C59" s="29" t="s">
        <v>1729</v>
      </c>
      <c r="D59" s="29" t="s">
        <v>1730</v>
      </c>
    </row>
    <row r="60" spans="1:4" x14ac:dyDescent="0.25">
      <c r="A60" s="260" t="s">
        <v>1744</v>
      </c>
      <c r="B60" s="43" t="s">
        <v>1745</v>
      </c>
      <c r="C60" s="39"/>
      <c r="D60" s="260" t="s">
        <v>1787</v>
      </c>
    </row>
    <row r="61" spans="1:4" x14ac:dyDescent="0.25">
      <c r="A61" s="260" t="s">
        <v>1762</v>
      </c>
      <c r="B61" s="50" t="s">
        <v>1763</v>
      </c>
      <c r="C61" s="34"/>
      <c r="D61" s="260" t="s">
        <v>1788</v>
      </c>
    </row>
    <row r="62" spans="1:4" x14ac:dyDescent="0.25">
      <c r="A62" s="260" t="s">
        <v>1731</v>
      </c>
      <c r="B62" s="43" t="s">
        <v>1732</v>
      </c>
      <c r="C62" s="38"/>
      <c r="D62" s="260" t="s">
        <v>1789</v>
      </c>
    </row>
    <row r="63" spans="1:4" x14ac:dyDescent="0.25">
      <c r="A63" s="260" t="s">
        <v>1768</v>
      </c>
      <c r="B63" s="43" t="s">
        <v>1769</v>
      </c>
      <c r="C63" s="49"/>
      <c r="D63" s="260" t="s">
        <v>1790</v>
      </c>
    </row>
    <row r="64" spans="1:4" x14ac:dyDescent="0.25">
      <c r="A64" s="260" t="s">
        <v>1760</v>
      </c>
      <c r="B64" s="43" t="s">
        <v>1761</v>
      </c>
      <c r="C64" s="42"/>
      <c r="D64" s="260" t="s">
        <v>1791</v>
      </c>
    </row>
    <row r="66" spans="1:4" x14ac:dyDescent="0.25">
      <c r="A66" s="22" t="s">
        <v>1792</v>
      </c>
      <c r="B66" s="30"/>
      <c r="C66" s="64"/>
      <c r="D66" s="64"/>
    </row>
    <row r="67" spans="1:4" x14ac:dyDescent="0.25">
      <c r="A67" s="29" t="s">
        <v>1727</v>
      </c>
      <c r="B67" s="31" t="s">
        <v>1728</v>
      </c>
      <c r="C67" s="29" t="s">
        <v>1729</v>
      </c>
      <c r="D67" s="29" t="s">
        <v>1730</v>
      </c>
    </row>
    <row r="68" spans="1:4" x14ac:dyDescent="0.25">
      <c r="A68" s="260" t="s">
        <v>1757</v>
      </c>
      <c r="B68" s="50" t="s">
        <v>1758</v>
      </c>
      <c r="C68" s="51"/>
      <c r="D68" s="260" t="s">
        <v>1229</v>
      </c>
    </row>
    <row r="69" spans="1:4" x14ac:dyDescent="0.25">
      <c r="A69" s="260" t="s">
        <v>1744</v>
      </c>
      <c r="B69" s="43" t="s">
        <v>1745</v>
      </c>
      <c r="C69" s="39"/>
      <c r="D69" s="260" t="s">
        <v>1249</v>
      </c>
    </row>
    <row r="70" spans="1:4" x14ac:dyDescent="0.25">
      <c r="A70" s="260" t="s">
        <v>1760</v>
      </c>
      <c r="B70" s="43" t="s">
        <v>1761</v>
      </c>
      <c r="C70" s="42"/>
      <c r="D70" s="260" t="s">
        <v>414</v>
      </c>
    </row>
    <row r="71" spans="1:4" x14ac:dyDescent="0.25">
      <c r="A71" s="260" t="s">
        <v>1748</v>
      </c>
      <c r="B71" s="43" t="s">
        <v>1749</v>
      </c>
      <c r="C71" s="41"/>
      <c r="D71" s="260" t="s">
        <v>1254</v>
      </c>
    </row>
    <row r="72" spans="1:4" x14ac:dyDescent="0.25">
      <c r="A72" s="260" t="s">
        <v>1737</v>
      </c>
      <c r="B72" s="43" t="s">
        <v>1692</v>
      </c>
      <c r="C72" s="40"/>
      <c r="D72" s="260" t="s">
        <v>1257</v>
      </c>
    </row>
    <row r="73" spans="1:4" x14ac:dyDescent="0.25">
      <c r="A73" s="260" t="s">
        <v>1766</v>
      </c>
      <c r="B73" s="50" t="s">
        <v>1767</v>
      </c>
      <c r="C73" s="33"/>
      <c r="D73" s="260" t="s">
        <v>543</v>
      </c>
    </row>
    <row r="74" spans="1:4" x14ac:dyDescent="0.25">
      <c r="A74" s="260" t="s">
        <v>1762</v>
      </c>
      <c r="B74" s="50" t="s">
        <v>1763</v>
      </c>
      <c r="C74" s="34"/>
      <c r="D74" s="260" t="s">
        <v>1262</v>
      </c>
    </row>
    <row r="75" spans="1:4" x14ac:dyDescent="0.25">
      <c r="A75" s="260" t="s">
        <v>1733</v>
      </c>
      <c r="B75" s="50" t="s">
        <v>1734</v>
      </c>
      <c r="C75" s="35"/>
      <c r="D75" s="260" t="s">
        <v>1265</v>
      </c>
    </row>
    <row r="76" spans="1:4" x14ac:dyDescent="0.25">
      <c r="A76" s="260" t="s">
        <v>1731</v>
      </c>
      <c r="B76" s="43" t="s">
        <v>1732</v>
      </c>
      <c r="C76" s="38"/>
      <c r="D76" s="260" t="s">
        <v>1268</v>
      </c>
    </row>
    <row r="77" spans="1:4" x14ac:dyDescent="0.25">
      <c r="A77" s="260" t="s">
        <v>1755</v>
      </c>
      <c r="B77" s="50" t="s">
        <v>1756</v>
      </c>
      <c r="C77" s="27"/>
      <c r="D77" s="260" t="s">
        <v>1397</v>
      </c>
    </row>
    <row r="78" spans="1:4" x14ac:dyDescent="0.25">
      <c r="B78" s="50"/>
    </row>
    <row r="79" spans="1:4" x14ac:dyDescent="0.25">
      <c r="A79" s="22" t="s">
        <v>1793</v>
      </c>
      <c r="B79" s="30"/>
      <c r="C79" s="64"/>
      <c r="D79" s="64"/>
    </row>
    <row r="80" spans="1:4" x14ac:dyDescent="0.25">
      <c r="A80" s="29" t="s">
        <v>1727</v>
      </c>
      <c r="B80" s="31" t="s">
        <v>1728</v>
      </c>
      <c r="C80" s="29" t="s">
        <v>1729</v>
      </c>
      <c r="D80" s="29" t="s">
        <v>1730</v>
      </c>
    </row>
    <row r="81" spans="1:4" x14ac:dyDescent="0.25">
      <c r="A81" s="260" t="s">
        <v>1762</v>
      </c>
      <c r="B81" s="50" t="s">
        <v>1763</v>
      </c>
      <c r="C81" s="34"/>
      <c r="D81" s="260" t="s">
        <v>1794</v>
      </c>
    </row>
    <row r="82" spans="1:4" x14ac:dyDescent="0.25">
      <c r="A82" s="260" t="s">
        <v>1744</v>
      </c>
      <c r="B82" s="43" t="s">
        <v>1745</v>
      </c>
      <c r="C82" s="39"/>
      <c r="D82" s="260" t="s">
        <v>1795</v>
      </c>
    </row>
    <row r="83" spans="1:4" x14ac:dyDescent="0.25">
      <c r="A83" s="260" t="s">
        <v>1737</v>
      </c>
      <c r="B83" s="43" t="s">
        <v>1692</v>
      </c>
      <c r="C83" s="40"/>
      <c r="D83" s="260" t="s">
        <v>1796</v>
      </c>
    </row>
    <row r="84" spans="1:4" x14ac:dyDescent="0.25">
      <c r="A84" s="260" t="s">
        <v>1755</v>
      </c>
      <c r="B84" s="50" t="s">
        <v>1756</v>
      </c>
      <c r="C84" s="27"/>
      <c r="D84" s="260" t="s">
        <v>1397</v>
      </c>
    </row>
    <row r="86" spans="1:4" x14ac:dyDescent="0.25">
      <c r="A86" s="22" t="s">
        <v>1430</v>
      </c>
      <c r="B86" s="30"/>
      <c r="C86" s="64"/>
      <c r="D86" s="64"/>
    </row>
    <row r="87" spans="1:4" x14ac:dyDescent="0.25">
      <c r="A87" s="29" t="s">
        <v>1727</v>
      </c>
      <c r="B87" s="31" t="s">
        <v>1728</v>
      </c>
      <c r="C87" s="29" t="s">
        <v>1729</v>
      </c>
      <c r="D87" s="29" t="s">
        <v>1730</v>
      </c>
    </row>
    <row r="88" spans="1:4" x14ac:dyDescent="0.25">
      <c r="A88" s="260" t="s">
        <v>1744</v>
      </c>
      <c r="B88" s="43" t="s">
        <v>1745</v>
      </c>
      <c r="C88" s="39"/>
      <c r="D88" s="260" t="s">
        <v>1797</v>
      </c>
    </row>
    <row r="89" spans="1:4" x14ac:dyDescent="0.25">
      <c r="A89" s="260" t="s">
        <v>1733</v>
      </c>
      <c r="B89" s="50" t="s">
        <v>1734</v>
      </c>
      <c r="C89" s="35"/>
      <c r="D89" s="260" t="s">
        <v>1798</v>
      </c>
    </row>
    <row r="90" spans="1:4" x14ac:dyDescent="0.25">
      <c r="A90" s="260" t="s">
        <v>1755</v>
      </c>
      <c r="B90" s="50" t="s">
        <v>1756</v>
      </c>
      <c r="C90" s="27"/>
      <c r="D90" s="260" t="s">
        <v>1397</v>
      </c>
    </row>
    <row r="91" spans="1:4" x14ac:dyDescent="0.25">
      <c r="B91" s="50"/>
    </row>
    <row r="92" spans="1:4" x14ac:dyDescent="0.25">
      <c r="A92" s="22" t="s">
        <v>1799</v>
      </c>
      <c r="B92" s="30"/>
      <c r="C92" s="64"/>
      <c r="D92" s="64"/>
    </row>
    <row r="93" spans="1:4" x14ac:dyDescent="0.25">
      <c r="A93" s="29" t="s">
        <v>1727</v>
      </c>
      <c r="B93" s="31" t="s">
        <v>1728</v>
      </c>
      <c r="C93" s="29" t="s">
        <v>1729</v>
      </c>
      <c r="D93" s="29" t="s">
        <v>1730</v>
      </c>
    </row>
    <row r="94" spans="1:4" x14ac:dyDescent="0.25">
      <c r="A94" s="260" t="s">
        <v>1762</v>
      </c>
      <c r="B94" s="50" t="s">
        <v>1763</v>
      </c>
      <c r="C94" s="34"/>
      <c r="D94" s="260" t="s">
        <v>1800</v>
      </c>
    </row>
    <row r="95" spans="1:4" x14ac:dyDescent="0.25">
      <c r="A95" s="260" t="s">
        <v>1768</v>
      </c>
      <c r="B95" s="43" t="s">
        <v>1769</v>
      </c>
      <c r="C95" s="49"/>
      <c r="D95" s="260" t="s">
        <v>1801</v>
      </c>
    </row>
    <row r="96" spans="1:4" x14ac:dyDescent="0.25">
      <c r="A96" s="260" t="s">
        <v>1760</v>
      </c>
      <c r="B96" s="43" t="s">
        <v>1761</v>
      </c>
      <c r="C96" s="42"/>
      <c r="D96" s="260" t="s">
        <v>1802</v>
      </c>
    </row>
    <row r="97" spans="1:4" x14ac:dyDescent="0.25">
      <c r="A97" s="260" t="s">
        <v>1755</v>
      </c>
      <c r="B97" s="50" t="s">
        <v>1756</v>
      </c>
      <c r="C97" s="27"/>
      <c r="D97" s="260" t="s">
        <v>1397</v>
      </c>
    </row>
    <row r="99" spans="1:4" x14ac:dyDescent="0.25">
      <c r="A99" s="22" t="s">
        <v>1803</v>
      </c>
      <c r="B99" s="30"/>
      <c r="C99" s="64"/>
      <c r="D99" s="64"/>
    </row>
    <row r="100" spans="1:4" x14ac:dyDescent="0.25">
      <c r="A100" s="29" t="s">
        <v>1727</v>
      </c>
      <c r="B100" s="31" t="s">
        <v>1728</v>
      </c>
      <c r="C100" s="29" t="s">
        <v>1729</v>
      </c>
      <c r="D100" s="29" t="s">
        <v>1730</v>
      </c>
    </row>
    <row r="101" spans="1:4" x14ac:dyDescent="0.25">
      <c r="A101" s="260" t="s">
        <v>1755</v>
      </c>
      <c r="B101" s="50" t="s">
        <v>1756</v>
      </c>
      <c r="C101" s="27"/>
      <c r="D101" s="260" t="s">
        <v>1804</v>
      </c>
    </row>
    <row r="102" spans="1:4" x14ac:dyDescent="0.25">
      <c r="A102" s="260" t="s">
        <v>1744</v>
      </c>
      <c r="B102" s="43" t="s">
        <v>1745</v>
      </c>
      <c r="C102" s="39"/>
      <c r="D102" s="260" t="s">
        <v>1805</v>
      </c>
    </row>
    <row r="103" spans="1:4" x14ac:dyDescent="0.25">
      <c r="A103" s="260" t="s">
        <v>1760</v>
      </c>
      <c r="B103" s="43" t="s">
        <v>1761</v>
      </c>
      <c r="C103" s="42"/>
      <c r="D103" s="260" t="s">
        <v>1806</v>
      </c>
    </row>
    <row r="104" spans="1:4" x14ac:dyDescent="0.25">
      <c r="A104" s="260" t="s">
        <v>1748</v>
      </c>
      <c r="B104" s="43" t="s">
        <v>1749</v>
      </c>
      <c r="C104" s="41"/>
      <c r="D104" s="260" t="s">
        <v>1807</v>
      </c>
    </row>
    <row r="105" spans="1:4" x14ac:dyDescent="0.25">
      <c r="A105" s="260" t="s">
        <v>1737</v>
      </c>
      <c r="B105" s="43" t="s">
        <v>1692</v>
      </c>
      <c r="C105" s="40"/>
      <c r="D105" s="260" t="s">
        <v>1808</v>
      </c>
    </row>
    <row r="106" spans="1:4" x14ac:dyDescent="0.25">
      <c r="A106" s="260" t="s">
        <v>1766</v>
      </c>
      <c r="B106" s="50" t="s">
        <v>1767</v>
      </c>
      <c r="C106" s="33"/>
      <c r="D106" s="260" t="s">
        <v>1809</v>
      </c>
    </row>
    <row r="107" spans="1:4" x14ac:dyDescent="0.25">
      <c r="A107" s="260" t="s">
        <v>1762</v>
      </c>
      <c r="B107" s="50" t="s">
        <v>1763</v>
      </c>
      <c r="C107" s="34"/>
      <c r="D107" s="260" t="s">
        <v>1810</v>
      </c>
    </row>
    <row r="108" spans="1:4" x14ac:dyDescent="0.25">
      <c r="A108" s="260" t="s">
        <v>1733</v>
      </c>
      <c r="B108" s="50" t="s">
        <v>1734</v>
      </c>
      <c r="C108" s="35"/>
      <c r="D108" s="260" t="s">
        <v>1811</v>
      </c>
    </row>
    <row r="109" spans="1:4" x14ac:dyDescent="0.25">
      <c r="A109" s="260" t="s">
        <v>1731</v>
      </c>
      <c r="B109" s="43" t="s">
        <v>1732</v>
      </c>
      <c r="C109" s="38"/>
      <c r="D109" s="260" t="s">
        <v>1812</v>
      </c>
    </row>
    <row r="111" spans="1:4" x14ac:dyDescent="0.25">
      <c r="A111" s="22" t="s">
        <v>1813</v>
      </c>
      <c r="B111" s="30"/>
      <c r="C111" s="64"/>
      <c r="D111" s="64"/>
    </row>
    <row r="112" spans="1:4" x14ac:dyDescent="0.25">
      <c r="A112" s="29" t="s">
        <v>1727</v>
      </c>
      <c r="B112" s="31" t="s">
        <v>1728</v>
      </c>
      <c r="C112" s="29" t="s">
        <v>1729</v>
      </c>
      <c r="D112" s="29" t="s">
        <v>1730</v>
      </c>
    </row>
    <row r="113" spans="1:5" x14ac:dyDescent="0.25">
      <c r="A113" s="260" t="s">
        <v>1733</v>
      </c>
      <c r="B113" s="50" t="s">
        <v>1734</v>
      </c>
      <c r="C113" s="35"/>
      <c r="D113" s="260" t="s">
        <v>1814</v>
      </c>
    </row>
    <row r="114" spans="1:5" x14ac:dyDescent="0.25">
      <c r="A114" s="260" t="s">
        <v>1737</v>
      </c>
      <c r="B114" s="43" t="s">
        <v>1692</v>
      </c>
      <c r="C114" s="40"/>
      <c r="D114" s="260" t="s">
        <v>1815</v>
      </c>
    </row>
    <row r="115" spans="1:5" x14ac:dyDescent="0.25">
      <c r="A115" s="260" t="s">
        <v>1762</v>
      </c>
      <c r="B115" s="50" t="s">
        <v>1763</v>
      </c>
      <c r="C115" s="34"/>
      <c r="D115" s="260" t="s">
        <v>1816</v>
      </c>
    </row>
    <row r="116" spans="1:5" x14ac:dyDescent="0.25">
      <c r="A116" s="260" t="s">
        <v>1744</v>
      </c>
      <c r="B116" s="43" t="s">
        <v>1745</v>
      </c>
      <c r="C116" s="39"/>
      <c r="D116" s="260" t="s">
        <v>1817</v>
      </c>
    </row>
    <row r="117" spans="1:5" x14ac:dyDescent="0.25">
      <c r="A117" s="260" t="s">
        <v>1755</v>
      </c>
      <c r="B117" s="50" t="s">
        <v>1756</v>
      </c>
      <c r="C117" s="27"/>
      <c r="D117" s="260" t="s">
        <v>1397</v>
      </c>
    </row>
    <row r="119" spans="1:5" x14ac:dyDescent="0.25">
      <c r="A119" s="22" t="s">
        <v>1818</v>
      </c>
      <c r="B119" s="30"/>
      <c r="C119" s="64"/>
      <c r="D119" s="64"/>
    </row>
    <row r="120" spans="1:5" x14ac:dyDescent="0.25">
      <c r="A120" s="29" t="s">
        <v>1727</v>
      </c>
      <c r="B120" s="31" t="s">
        <v>1728</v>
      </c>
      <c r="C120" s="29" t="s">
        <v>1729</v>
      </c>
      <c r="D120" s="29" t="s">
        <v>1730</v>
      </c>
    </row>
    <row r="121" spans="1:5" x14ac:dyDescent="0.25">
      <c r="A121" s="260" t="s">
        <v>1737</v>
      </c>
      <c r="B121" s="43" t="s">
        <v>1692</v>
      </c>
      <c r="C121" s="40"/>
      <c r="D121" s="260" t="s">
        <v>1152</v>
      </c>
    </row>
    <row r="122" spans="1:5" x14ac:dyDescent="0.25">
      <c r="A122" s="260" t="s">
        <v>1766</v>
      </c>
      <c r="B122" s="50" t="s">
        <v>1767</v>
      </c>
      <c r="C122" s="33"/>
      <c r="D122" s="260" t="s">
        <v>1159</v>
      </c>
    </row>
    <row r="123" spans="1:5" x14ac:dyDescent="0.25">
      <c r="A123" s="260" t="s">
        <v>1762</v>
      </c>
      <c r="B123" s="50" t="s">
        <v>1763</v>
      </c>
      <c r="C123" s="34"/>
      <c r="D123" s="260" t="s">
        <v>1156</v>
      </c>
    </row>
    <row r="124" spans="1:5" x14ac:dyDescent="0.25">
      <c r="A124" s="260" t="s">
        <v>1731</v>
      </c>
      <c r="B124" s="43" t="s">
        <v>1732</v>
      </c>
      <c r="C124" s="36"/>
      <c r="D124" s="260" t="s">
        <v>1171</v>
      </c>
      <c r="E124" s="50"/>
    </row>
    <row r="125" spans="1:5" x14ac:dyDescent="0.25">
      <c r="A125" s="260" t="s">
        <v>1744</v>
      </c>
      <c r="B125" s="43" t="s">
        <v>1745</v>
      </c>
      <c r="C125" s="39"/>
      <c r="D125" s="260" t="s">
        <v>1168</v>
      </c>
    </row>
    <row r="126" spans="1:5" x14ac:dyDescent="0.25">
      <c r="A126" s="260" t="s">
        <v>1755</v>
      </c>
      <c r="B126" s="50" t="s">
        <v>1756</v>
      </c>
      <c r="C126" s="27"/>
      <c r="D126" s="260" t="s">
        <v>1162</v>
      </c>
    </row>
    <row r="127" spans="1:5" x14ac:dyDescent="0.25">
      <c r="A127" s="260" t="s">
        <v>1733</v>
      </c>
      <c r="B127" s="50" t="s">
        <v>1734</v>
      </c>
      <c r="C127" s="35"/>
      <c r="D127" s="260" t="s">
        <v>1819</v>
      </c>
    </row>
    <row r="129" spans="1:4" x14ac:dyDescent="0.25">
      <c r="A129" s="22" t="s">
        <v>1820</v>
      </c>
      <c r="B129" s="30"/>
      <c r="C129" s="64"/>
      <c r="D129" s="64"/>
    </row>
    <row r="130" spans="1:4" x14ac:dyDescent="0.25">
      <c r="A130" s="29" t="s">
        <v>1727</v>
      </c>
      <c r="B130" s="31" t="s">
        <v>1728</v>
      </c>
      <c r="C130" s="29" t="s">
        <v>1729</v>
      </c>
      <c r="D130" s="29" t="s">
        <v>1730</v>
      </c>
    </row>
    <row r="131" spans="1:4" x14ac:dyDescent="0.25">
      <c r="A131" s="260" t="s">
        <v>1762</v>
      </c>
      <c r="B131" s="50" t="s">
        <v>1763</v>
      </c>
      <c r="C131" s="34"/>
      <c r="D131" s="260" t="s">
        <v>410</v>
      </c>
    </row>
    <row r="132" spans="1:4" x14ac:dyDescent="0.25">
      <c r="A132" s="260" t="s">
        <v>1746</v>
      </c>
      <c r="B132" s="32" t="s">
        <v>1747</v>
      </c>
      <c r="C132" s="28"/>
      <c r="D132" s="260" t="s">
        <v>1821</v>
      </c>
    </row>
    <row r="133" spans="1:4" x14ac:dyDescent="0.25">
      <c r="A133" s="260" t="s">
        <v>1768</v>
      </c>
      <c r="B133" s="43" t="s">
        <v>1769</v>
      </c>
      <c r="C133" s="49"/>
      <c r="D133" s="260" t="s">
        <v>1822</v>
      </c>
    </row>
    <row r="134" spans="1:4" x14ac:dyDescent="0.25">
      <c r="A134" s="260" t="s">
        <v>1733</v>
      </c>
      <c r="B134" s="50" t="s">
        <v>1734</v>
      </c>
      <c r="C134" s="35"/>
      <c r="D134" s="260" t="s">
        <v>1823</v>
      </c>
    </row>
    <row r="135" spans="1:4" x14ac:dyDescent="0.25">
      <c r="A135" s="260" t="s">
        <v>1748</v>
      </c>
      <c r="B135" s="43" t="s">
        <v>1749</v>
      </c>
      <c r="C135" s="41"/>
      <c r="D135" s="260" t="s">
        <v>1824</v>
      </c>
    </row>
    <row r="136" spans="1:4" x14ac:dyDescent="0.25">
      <c r="A136" s="260" t="s">
        <v>1744</v>
      </c>
      <c r="B136" s="43" t="s">
        <v>1745</v>
      </c>
      <c r="C136" s="39"/>
      <c r="D136" s="260" t="s">
        <v>1825</v>
      </c>
    </row>
    <row r="137" spans="1:4" x14ac:dyDescent="0.25">
      <c r="A137" s="260" t="s">
        <v>1742</v>
      </c>
      <c r="B137" s="43" t="s">
        <v>1743</v>
      </c>
      <c r="C137" s="48"/>
      <c r="D137" s="260" t="s">
        <v>1826</v>
      </c>
    </row>
    <row r="138" spans="1:4" x14ac:dyDescent="0.25">
      <c r="A138" s="260" t="s">
        <v>1755</v>
      </c>
      <c r="B138" s="50" t="s">
        <v>1756</v>
      </c>
      <c r="C138" s="27"/>
      <c r="D138" s="260" t="s">
        <v>1827</v>
      </c>
    </row>
    <row r="139" spans="1:4" x14ac:dyDescent="0.25">
      <c r="A139" s="260" t="s">
        <v>1737</v>
      </c>
      <c r="B139" s="43" t="s">
        <v>1692</v>
      </c>
      <c r="C139" s="40"/>
      <c r="D139" s="260" t="s">
        <v>1828</v>
      </c>
    </row>
    <row r="140" spans="1:4" x14ac:dyDescent="0.25">
      <c r="A140" s="260" t="s">
        <v>1760</v>
      </c>
      <c r="B140" s="43" t="s">
        <v>1761</v>
      </c>
      <c r="C140" s="42"/>
      <c r="D140" s="260" t="s">
        <v>2163</v>
      </c>
    </row>
    <row r="141" spans="1:4" x14ac:dyDescent="0.25">
      <c r="A141" s="260" t="s">
        <v>1766</v>
      </c>
      <c r="B141" s="50" t="s">
        <v>1767</v>
      </c>
      <c r="C141" s="33"/>
      <c r="D141" s="260" t="s">
        <v>1829</v>
      </c>
    </row>
    <row r="143" spans="1:4" x14ac:dyDescent="0.25">
      <c r="A143" s="22" t="s">
        <v>1830</v>
      </c>
      <c r="B143" s="30"/>
      <c r="C143" s="64"/>
      <c r="D143" s="64"/>
    </row>
    <row r="144" spans="1:4" x14ac:dyDescent="0.25">
      <c r="A144" s="29" t="s">
        <v>1727</v>
      </c>
      <c r="B144" s="31" t="s">
        <v>1728</v>
      </c>
      <c r="C144" s="29" t="s">
        <v>1729</v>
      </c>
      <c r="D144" s="29" t="s">
        <v>1730</v>
      </c>
    </row>
    <row r="145" spans="1:4" x14ac:dyDescent="0.25">
      <c r="A145" s="260" t="s">
        <v>1766</v>
      </c>
      <c r="B145" s="50" t="s">
        <v>1767</v>
      </c>
      <c r="C145" s="33"/>
      <c r="D145" s="260" t="s">
        <v>1831</v>
      </c>
    </row>
    <row r="146" spans="1:4" x14ac:dyDescent="0.25">
      <c r="A146" s="260" t="s">
        <v>1762</v>
      </c>
      <c r="B146" s="50" t="s">
        <v>1763</v>
      </c>
      <c r="C146" s="34"/>
      <c r="D146" s="260" t="s">
        <v>2100</v>
      </c>
    </row>
    <row r="147" spans="1:4" x14ac:dyDescent="0.25">
      <c r="A147" s="260" t="s">
        <v>1731</v>
      </c>
      <c r="B147" s="43" t="s">
        <v>1732</v>
      </c>
      <c r="C147" s="36"/>
      <c r="D147" s="260" t="s">
        <v>2129</v>
      </c>
    </row>
    <row r="148" spans="1:4" x14ac:dyDescent="0.25">
      <c r="A148" s="260" t="s">
        <v>1735</v>
      </c>
      <c r="B148" s="43" t="s">
        <v>1736</v>
      </c>
      <c r="C148" s="46"/>
      <c r="D148" s="260" t="s">
        <v>2128</v>
      </c>
    </row>
    <row r="149" spans="1:4" x14ac:dyDescent="0.25">
      <c r="A149" s="260" t="s">
        <v>1739</v>
      </c>
      <c r="B149" s="43" t="s">
        <v>1740</v>
      </c>
      <c r="C149" s="45"/>
      <c r="D149" s="260" t="s">
        <v>2127</v>
      </c>
    </row>
    <row r="150" spans="1:4" x14ac:dyDescent="0.25">
      <c r="A150" s="260" t="s">
        <v>1733</v>
      </c>
      <c r="B150" s="50" t="s">
        <v>1734</v>
      </c>
      <c r="C150" s="35"/>
      <c r="D150" s="260" t="s">
        <v>2126</v>
      </c>
    </row>
    <row r="151" spans="1:4" x14ac:dyDescent="0.25">
      <c r="A151" s="260" t="s">
        <v>1748</v>
      </c>
      <c r="B151" s="43" t="s">
        <v>1749</v>
      </c>
      <c r="C151" s="41"/>
      <c r="D151" s="260" t="s">
        <v>2125</v>
      </c>
    </row>
    <row r="152" spans="1:4" x14ac:dyDescent="0.25">
      <c r="A152" s="260" t="s">
        <v>1755</v>
      </c>
      <c r="B152" s="50" t="s">
        <v>1756</v>
      </c>
      <c r="C152" s="27"/>
      <c r="D152" s="260" t="s">
        <v>2124</v>
      </c>
    </row>
    <row r="153" spans="1:4" x14ac:dyDescent="0.25">
      <c r="A153" s="260" t="s">
        <v>1737</v>
      </c>
      <c r="B153" s="43" t="s">
        <v>1692</v>
      </c>
      <c r="C153" s="40"/>
      <c r="D153" s="260" t="s">
        <v>1832</v>
      </c>
    </row>
    <row r="154" spans="1:4" x14ac:dyDescent="0.25">
      <c r="A154" s="260" t="s">
        <v>1753</v>
      </c>
      <c r="B154" s="43" t="s">
        <v>1754</v>
      </c>
      <c r="C154" s="47"/>
      <c r="D154" s="260" t="s">
        <v>2123</v>
      </c>
    </row>
    <row r="155" spans="1:4" x14ac:dyDescent="0.25">
      <c r="A155" s="260" t="s">
        <v>1757</v>
      </c>
      <c r="B155" s="50" t="s">
        <v>1758</v>
      </c>
      <c r="C155" s="51"/>
      <c r="D155" s="260" t="s">
        <v>2122</v>
      </c>
    </row>
    <row r="156" spans="1:4" x14ac:dyDescent="0.25">
      <c r="A156" s="260" t="s">
        <v>1742</v>
      </c>
      <c r="B156" s="43" t="s">
        <v>1743</v>
      </c>
      <c r="C156" s="48"/>
      <c r="D156" s="260" t="s">
        <v>2121</v>
      </c>
    </row>
    <row r="157" spans="1:4" x14ac:dyDescent="0.25">
      <c r="A157" s="260" t="s">
        <v>1746</v>
      </c>
      <c r="B157" s="32" t="s">
        <v>1747</v>
      </c>
      <c r="C157" s="28"/>
      <c r="D157" s="260" t="s">
        <v>1833</v>
      </c>
    </row>
    <row r="158" spans="1:4" x14ac:dyDescent="0.25">
      <c r="A158" s="260" t="s">
        <v>1744</v>
      </c>
      <c r="B158" s="43" t="s">
        <v>1745</v>
      </c>
      <c r="C158" s="39"/>
      <c r="D158" s="260" t="s">
        <v>2120</v>
      </c>
    </row>
    <row r="159" spans="1:4" x14ac:dyDescent="0.25">
      <c r="A159" s="260" t="s">
        <v>1759</v>
      </c>
      <c r="B159" s="50">
        <v>740000</v>
      </c>
      <c r="C159" s="52"/>
      <c r="D159" s="260" t="s">
        <v>2119</v>
      </c>
    </row>
    <row r="160" spans="1:4" x14ac:dyDescent="0.25">
      <c r="A160" s="260" t="s">
        <v>1760</v>
      </c>
      <c r="B160" s="43" t="s">
        <v>1761</v>
      </c>
      <c r="C160" s="42"/>
      <c r="D160" s="260" t="s">
        <v>2118</v>
      </c>
    </row>
    <row r="161" spans="1:7" x14ac:dyDescent="0.25">
      <c r="A161" s="260" t="s">
        <v>1764</v>
      </c>
      <c r="B161" s="43" t="s">
        <v>1765</v>
      </c>
      <c r="C161" s="44"/>
      <c r="D161" s="260" t="s">
        <v>2117</v>
      </c>
    </row>
    <row r="162" spans="1:7" x14ac:dyDescent="0.25">
      <c r="A162" s="260" t="s">
        <v>1768</v>
      </c>
      <c r="B162" s="43" t="s">
        <v>1769</v>
      </c>
      <c r="C162" s="49"/>
      <c r="D162" s="260" t="s">
        <v>2116</v>
      </c>
    </row>
    <row r="163" spans="1:7" x14ac:dyDescent="0.25">
      <c r="A163" s="260" t="s">
        <v>1750</v>
      </c>
      <c r="B163" s="50" t="s">
        <v>1751</v>
      </c>
      <c r="C163" s="37"/>
      <c r="D163" s="260" t="s">
        <v>2115</v>
      </c>
    </row>
    <row r="164" spans="1:7" x14ac:dyDescent="0.25">
      <c r="A164" s="260" t="s">
        <v>2162</v>
      </c>
      <c r="B164" s="268" t="s">
        <v>2161</v>
      </c>
      <c r="C164" s="267"/>
      <c r="D164" s="260" t="s">
        <v>2114</v>
      </c>
    </row>
    <row r="165" spans="1:7" x14ac:dyDescent="0.25">
      <c r="A165" s="260" t="s">
        <v>2160</v>
      </c>
      <c r="B165" s="50" t="s">
        <v>2159</v>
      </c>
      <c r="C165" s="266"/>
      <c r="D165" s="260" t="s">
        <v>2113</v>
      </c>
    </row>
    <row r="166" spans="1:7" x14ac:dyDescent="0.25">
      <c r="A166" s="260" t="s">
        <v>2158</v>
      </c>
      <c r="B166" s="260" t="s">
        <v>2157</v>
      </c>
      <c r="C166" s="265"/>
      <c r="D166" s="260" t="s">
        <v>2099</v>
      </c>
    </row>
    <row r="167" spans="1:7" x14ac:dyDescent="0.25">
      <c r="A167" s="260" t="s">
        <v>2156</v>
      </c>
      <c r="B167" s="7" t="s">
        <v>2155</v>
      </c>
      <c r="C167" s="264"/>
      <c r="D167" s="260" t="s">
        <v>2102</v>
      </c>
    </row>
    <row r="169" spans="1:7" x14ac:dyDescent="0.25">
      <c r="A169" s="22" t="s">
        <v>1834</v>
      </c>
      <c r="B169" s="30"/>
      <c r="C169" s="64"/>
      <c r="D169" s="64"/>
    </row>
    <row r="170" spans="1:7" x14ac:dyDescent="0.25">
      <c r="A170" s="29" t="s">
        <v>1727</v>
      </c>
      <c r="B170" s="31" t="s">
        <v>1728</v>
      </c>
      <c r="C170" s="29" t="s">
        <v>1729</v>
      </c>
      <c r="D170" s="29" t="s">
        <v>1730</v>
      </c>
    </row>
    <row r="171" spans="1:7" x14ac:dyDescent="0.25">
      <c r="A171" s="260" t="s">
        <v>1755</v>
      </c>
      <c r="B171" s="50" t="s">
        <v>1756</v>
      </c>
      <c r="C171" s="27"/>
      <c r="D171" s="260" t="s">
        <v>508</v>
      </c>
    </row>
    <row r="172" spans="1:7" x14ac:dyDescent="0.25">
      <c r="A172" s="260" t="s">
        <v>1733</v>
      </c>
      <c r="B172" s="50" t="s">
        <v>1734</v>
      </c>
      <c r="C172" s="35"/>
      <c r="D172" s="260" t="s">
        <v>506</v>
      </c>
      <c r="G172" s="43"/>
    </row>
    <row r="173" spans="1:7" x14ac:dyDescent="0.25">
      <c r="A173" s="260" t="s">
        <v>1737</v>
      </c>
      <c r="B173" s="43" t="s">
        <v>1692</v>
      </c>
      <c r="C173" s="40"/>
      <c r="D173" s="260" t="s">
        <v>504</v>
      </c>
      <c r="G173" s="50"/>
    </row>
    <row r="174" spans="1:7" x14ac:dyDescent="0.25">
      <c r="A174" s="260" t="s">
        <v>1744</v>
      </c>
      <c r="B174" s="43" t="s">
        <v>1745</v>
      </c>
      <c r="C174" s="39"/>
      <c r="D174" s="260" t="s">
        <v>502</v>
      </c>
      <c r="G174" s="43"/>
    </row>
    <row r="175" spans="1:7" x14ac:dyDescent="0.25">
      <c r="A175" s="260" t="s">
        <v>1762</v>
      </c>
      <c r="B175" s="50" t="s">
        <v>1763</v>
      </c>
      <c r="C175" s="34"/>
      <c r="D175" s="260" t="s">
        <v>496</v>
      </c>
      <c r="G175" s="43"/>
    </row>
    <row r="176" spans="1:7" x14ac:dyDescent="0.25">
      <c r="G176" s="43"/>
    </row>
    <row r="177" spans="1:7" x14ac:dyDescent="0.25">
      <c r="A177" s="22" t="s">
        <v>1835</v>
      </c>
      <c r="B177" s="30"/>
      <c r="C177" s="64"/>
      <c r="D177" s="64"/>
      <c r="G177" s="43"/>
    </row>
    <row r="178" spans="1:7" x14ac:dyDescent="0.25">
      <c r="A178" s="29" t="s">
        <v>1727</v>
      </c>
      <c r="B178" s="31" t="s">
        <v>1728</v>
      </c>
      <c r="C178" s="29" t="s">
        <v>1729</v>
      </c>
      <c r="D178" s="29" t="s">
        <v>1730</v>
      </c>
      <c r="G178" s="43"/>
    </row>
    <row r="179" spans="1:7" x14ac:dyDescent="0.25">
      <c r="A179" s="260" t="s">
        <v>1746</v>
      </c>
      <c r="B179" s="32" t="s">
        <v>1747</v>
      </c>
      <c r="C179" s="28"/>
      <c r="D179" s="260" t="s">
        <v>514</v>
      </c>
      <c r="G179" s="32"/>
    </row>
    <row r="180" spans="1:7" x14ac:dyDescent="0.25">
      <c r="A180" s="260" t="s">
        <v>1733</v>
      </c>
      <c r="B180" s="50" t="s">
        <v>1734</v>
      </c>
      <c r="C180" s="35"/>
      <c r="D180" s="260" t="s">
        <v>511</v>
      </c>
      <c r="G180" s="43"/>
    </row>
    <row r="181" spans="1:7" x14ac:dyDescent="0.25">
      <c r="A181" s="260" t="s">
        <v>1766</v>
      </c>
      <c r="B181" s="50" t="s">
        <v>1767</v>
      </c>
      <c r="C181" s="33"/>
      <c r="D181" s="260" t="s">
        <v>495</v>
      </c>
      <c r="G181" s="50"/>
    </row>
    <row r="182" spans="1:7" x14ac:dyDescent="0.25">
      <c r="G182" s="43"/>
    </row>
    <row r="183" spans="1:7" x14ac:dyDescent="0.25">
      <c r="A183" s="22" t="s">
        <v>1836</v>
      </c>
      <c r="B183" s="30"/>
      <c r="C183" s="64"/>
      <c r="D183" s="64"/>
      <c r="G183" s="50"/>
    </row>
    <row r="184" spans="1:7" x14ac:dyDescent="0.25">
      <c r="A184" s="29" t="s">
        <v>1727</v>
      </c>
      <c r="B184" s="31" t="s">
        <v>1728</v>
      </c>
      <c r="C184" s="29" t="s">
        <v>1729</v>
      </c>
      <c r="D184" s="29" t="s">
        <v>1730</v>
      </c>
      <c r="G184" s="50"/>
    </row>
    <row r="185" spans="1:7" x14ac:dyDescent="0.25">
      <c r="A185" s="260" t="s">
        <v>1731</v>
      </c>
      <c r="B185" s="43" t="s">
        <v>1732</v>
      </c>
      <c r="C185" s="36"/>
      <c r="D185" s="260" t="s">
        <v>1055</v>
      </c>
      <c r="G185" s="50"/>
    </row>
    <row r="186" spans="1:7" x14ac:dyDescent="0.25">
      <c r="A186" s="260" t="s">
        <v>1737</v>
      </c>
      <c r="B186" s="43" t="s">
        <v>1692</v>
      </c>
      <c r="C186" s="40"/>
      <c r="D186" s="260" t="s">
        <v>1028</v>
      </c>
      <c r="G186" s="43"/>
    </row>
    <row r="187" spans="1:7" x14ac:dyDescent="0.25">
      <c r="A187" s="260" t="s">
        <v>1762</v>
      </c>
      <c r="B187" s="50" t="s">
        <v>1763</v>
      </c>
      <c r="C187" s="34"/>
      <c r="D187" s="260" t="s">
        <v>741</v>
      </c>
      <c r="G187" s="50"/>
    </row>
    <row r="188" spans="1:7" x14ac:dyDescent="0.25">
      <c r="A188" s="260" t="s">
        <v>1742</v>
      </c>
      <c r="B188" s="43" t="s">
        <v>1743</v>
      </c>
      <c r="C188" s="48"/>
      <c r="D188" s="260" t="s">
        <v>1837</v>
      </c>
      <c r="G188" s="43"/>
    </row>
    <row r="189" spans="1:7" x14ac:dyDescent="0.25">
      <c r="A189" s="260" t="s">
        <v>1744</v>
      </c>
      <c r="B189" s="43" t="s">
        <v>1745</v>
      </c>
      <c r="C189" s="39"/>
      <c r="D189" s="260" t="s">
        <v>1838</v>
      </c>
      <c r="G189" s="50"/>
    </row>
    <row r="190" spans="1:7" x14ac:dyDescent="0.25">
      <c r="A190" s="260" t="s">
        <v>1733</v>
      </c>
      <c r="B190" s="50" t="s">
        <v>1734</v>
      </c>
      <c r="C190" s="35"/>
      <c r="D190" s="260" t="s">
        <v>1048</v>
      </c>
      <c r="G190" s="43"/>
    </row>
    <row r="191" spans="1:7" x14ac:dyDescent="0.25">
      <c r="A191" s="260" t="s">
        <v>1748</v>
      </c>
      <c r="B191" s="43" t="s">
        <v>1749</v>
      </c>
      <c r="C191" s="41"/>
      <c r="D191" s="260" t="s">
        <v>1046</v>
      </c>
    </row>
    <row r="192" spans="1:7" x14ac:dyDescent="0.25">
      <c r="A192" s="260" t="s">
        <v>1755</v>
      </c>
      <c r="B192" s="50" t="s">
        <v>1756</v>
      </c>
      <c r="C192" s="27"/>
      <c r="D192" s="260" t="s">
        <v>924</v>
      </c>
    </row>
    <row r="193" spans="1:4" x14ac:dyDescent="0.25">
      <c r="A193" s="260" t="s">
        <v>1766</v>
      </c>
      <c r="B193" s="50" t="s">
        <v>1767</v>
      </c>
      <c r="C193" s="33"/>
      <c r="D193" s="260" t="s">
        <v>923</v>
      </c>
    </row>
    <row r="195" spans="1:4" x14ac:dyDescent="0.25">
      <c r="A195" s="22" t="s">
        <v>1839</v>
      </c>
      <c r="B195" s="30"/>
      <c r="C195" s="64"/>
      <c r="D195" s="64"/>
    </row>
    <row r="196" spans="1:4" x14ac:dyDescent="0.25">
      <c r="A196" s="29" t="s">
        <v>1727</v>
      </c>
      <c r="B196" s="31" t="s">
        <v>1728</v>
      </c>
      <c r="C196" s="29" t="s">
        <v>1729</v>
      </c>
      <c r="D196" s="29" t="s">
        <v>1730</v>
      </c>
    </row>
    <row r="197" spans="1:4" x14ac:dyDescent="0.25">
      <c r="A197" s="260" t="s">
        <v>1731</v>
      </c>
      <c r="B197" s="43" t="s">
        <v>1732</v>
      </c>
      <c r="C197" s="36"/>
      <c r="D197" s="260" t="s">
        <v>1055</v>
      </c>
    </row>
    <row r="198" spans="1:4" x14ac:dyDescent="0.25">
      <c r="A198" s="260" t="s">
        <v>1760</v>
      </c>
      <c r="B198" s="43" t="s">
        <v>1761</v>
      </c>
      <c r="C198" s="42"/>
      <c r="D198" s="260" t="s">
        <v>1840</v>
      </c>
    </row>
    <row r="199" spans="1:4" x14ac:dyDescent="0.25">
      <c r="A199" s="260" t="s">
        <v>1733</v>
      </c>
      <c r="B199" s="50" t="s">
        <v>1734</v>
      </c>
      <c r="C199" s="35"/>
      <c r="D199" s="260" t="s">
        <v>601</v>
      </c>
    </row>
    <row r="200" spans="1:4" x14ac:dyDescent="0.25">
      <c r="A200" s="260" t="s">
        <v>1737</v>
      </c>
      <c r="B200" s="43" t="s">
        <v>1692</v>
      </c>
      <c r="C200" s="40"/>
      <c r="D200" s="260" t="s">
        <v>1028</v>
      </c>
    </row>
    <row r="201" spans="1:4" x14ac:dyDescent="0.25">
      <c r="A201" s="260" t="s">
        <v>1762</v>
      </c>
      <c r="B201" s="50" t="s">
        <v>1763</v>
      </c>
      <c r="C201" s="34"/>
      <c r="D201" s="260" t="s">
        <v>741</v>
      </c>
    </row>
    <row r="202" spans="1:4" x14ac:dyDescent="0.25">
      <c r="A202" s="260" t="s">
        <v>1744</v>
      </c>
      <c r="B202" s="43" t="s">
        <v>1745</v>
      </c>
      <c r="C202" s="39"/>
      <c r="D202" s="260" t="s">
        <v>1841</v>
      </c>
    </row>
    <row r="203" spans="1:4" x14ac:dyDescent="0.25">
      <c r="A203" s="260" t="s">
        <v>1766</v>
      </c>
      <c r="B203" s="50" t="s">
        <v>1767</v>
      </c>
      <c r="C203" s="33"/>
      <c r="D203" s="260" t="s">
        <v>579</v>
      </c>
    </row>
    <row r="204" spans="1:4" x14ac:dyDescent="0.25">
      <c r="A204" s="260" t="s">
        <v>1757</v>
      </c>
      <c r="B204" s="50" t="s">
        <v>1758</v>
      </c>
      <c r="C204" s="51"/>
      <c r="D204" s="260" t="s">
        <v>616</v>
      </c>
    </row>
    <row r="205" spans="1:4" x14ac:dyDescent="0.25">
      <c r="A205" s="260" t="s">
        <v>1759</v>
      </c>
      <c r="B205" s="50">
        <v>740000</v>
      </c>
      <c r="C205" s="52"/>
      <c r="D205" s="260" t="s">
        <v>614</v>
      </c>
    </row>
    <row r="206" spans="1:4" x14ac:dyDescent="0.25">
      <c r="A206" s="260" t="s">
        <v>1755</v>
      </c>
      <c r="B206" s="50" t="s">
        <v>1756</v>
      </c>
      <c r="C206" s="27"/>
      <c r="D206" s="260" t="s">
        <v>1842</v>
      </c>
    </row>
    <row r="208" spans="1:4" x14ac:dyDescent="0.25">
      <c r="A208" s="22" t="s">
        <v>1843</v>
      </c>
      <c r="B208" s="30"/>
      <c r="C208" s="64"/>
      <c r="D208" s="64"/>
    </row>
    <row r="209" spans="1:4" x14ac:dyDescent="0.25">
      <c r="A209" s="29" t="s">
        <v>1727</v>
      </c>
      <c r="B209" s="31" t="s">
        <v>1728</v>
      </c>
      <c r="C209" s="29" t="s">
        <v>1729</v>
      </c>
      <c r="D209" s="29" t="s">
        <v>1730</v>
      </c>
    </row>
    <row r="210" spans="1:4" x14ac:dyDescent="0.25">
      <c r="A210" s="260" t="s">
        <v>1731</v>
      </c>
      <c r="B210" s="43" t="s">
        <v>1732</v>
      </c>
      <c r="C210" s="36"/>
      <c r="D210" s="260" t="s">
        <v>1055</v>
      </c>
    </row>
    <row r="211" spans="1:4" x14ac:dyDescent="0.25">
      <c r="A211" s="260" t="s">
        <v>1766</v>
      </c>
      <c r="B211" s="50" t="s">
        <v>1767</v>
      </c>
      <c r="C211" s="33"/>
      <c r="D211" s="260" t="s">
        <v>579</v>
      </c>
    </row>
    <row r="212" spans="1:4" x14ac:dyDescent="0.25">
      <c r="A212" s="260" t="s">
        <v>1760</v>
      </c>
      <c r="B212" s="43" t="s">
        <v>1761</v>
      </c>
      <c r="C212" s="42"/>
      <c r="D212" s="260" t="s">
        <v>1840</v>
      </c>
    </row>
    <row r="213" spans="1:4" x14ac:dyDescent="0.25">
      <c r="A213" s="260" t="s">
        <v>1733</v>
      </c>
      <c r="B213" s="50" t="s">
        <v>1734</v>
      </c>
      <c r="C213" s="35"/>
      <c r="D213" s="260" t="s">
        <v>601</v>
      </c>
    </row>
    <row r="214" spans="1:4" x14ac:dyDescent="0.25">
      <c r="A214" s="260" t="s">
        <v>1742</v>
      </c>
      <c r="B214" s="43" t="s">
        <v>1743</v>
      </c>
      <c r="C214" s="48"/>
      <c r="D214" s="260" t="s">
        <v>1844</v>
      </c>
    </row>
    <row r="215" spans="1:4" x14ac:dyDescent="0.25">
      <c r="A215" s="260" t="s">
        <v>1757</v>
      </c>
      <c r="B215" s="50" t="s">
        <v>1758</v>
      </c>
      <c r="C215" s="51"/>
      <c r="D215" s="260" t="s">
        <v>616</v>
      </c>
    </row>
    <row r="216" spans="1:4" x14ac:dyDescent="0.25">
      <c r="A216" s="260" t="s">
        <v>1755</v>
      </c>
      <c r="B216" s="50" t="s">
        <v>1756</v>
      </c>
      <c r="C216" s="27"/>
      <c r="D216" s="260" t="s">
        <v>1842</v>
      </c>
    </row>
    <row r="217" spans="1:4" x14ac:dyDescent="0.25">
      <c r="A217" s="260" t="s">
        <v>1744</v>
      </c>
      <c r="B217" s="43" t="s">
        <v>1745</v>
      </c>
      <c r="C217" s="39"/>
      <c r="D217" s="260" t="s">
        <v>1841</v>
      </c>
    </row>
    <row r="218" spans="1:4" x14ac:dyDescent="0.25">
      <c r="A218" s="260" t="s">
        <v>1762</v>
      </c>
      <c r="B218" s="50" t="s">
        <v>1763</v>
      </c>
      <c r="C218" s="34"/>
      <c r="D218" s="260" t="s">
        <v>741</v>
      </c>
    </row>
    <row r="219" spans="1:4" x14ac:dyDescent="0.25">
      <c r="A219" s="260" t="s">
        <v>1737</v>
      </c>
      <c r="B219" s="43" t="s">
        <v>1692</v>
      </c>
      <c r="C219" s="40"/>
      <c r="D219" s="260" t="s">
        <v>1028</v>
      </c>
    </row>
    <row r="221" spans="1:4" x14ac:dyDescent="0.25">
      <c r="A221" s="22" t="s">
        <v>1845</v>
      </c>
      <c r="B221" s="30"/>
      <c r="C221" s="64"/>
      <c r="D221" s="64"/>
    </row>
    <row r="222" spans="1:4" x14ac:dyDescent="0.25">
      <c r="A222" s="29" t="s">
        <v>1727</v>
      </c>
      <c r="B222" s="31" t="s">
        <v>1728</v>
      </c>
      <c r="C222" s="29" t="s">
        <v>1729</v>
      </c>
      <c r="D222" s="29" t="s">
        <v>1730</v>
      </c>
    </row>
    <row r="223" spans="1:4" x14ac:dyDescent="0.25">
      <c r="A223" s="260" t="s">
        <v>1731</v>
      </c>
      <c r="B223" s="43" t="s">
        <v>1732</v>
      </c>
      <c r="C223" s="36"/>
      <c r="D223" s="260" t="s">
        <v>603</v>
      </c>
    </row>
    <row r="224" spans="1:4" x14ac:dyDescent="0.25">
      <c r="A224" s="260" t="s">
        <v>1768</v>
      </c>
      <c r="B224" s="43" t="s">
        <v>1769</v>
      </c>
      <c r="C224" s="49"/>
      <c r="D224" s="260" t="s">
        <v>1846</v>
      </c>
    </row>
    <row r="225" spans="1:4" x14ac:dyDescent="0.25">
      <c r="A225" s="260" t="s">
        <v>1753</v>
      </c>
      <c r="B225" s="43" t="s">
        <v>1754</v>
      </c>
      <c r="C225" s="47"/>
      <c r="D225" s="260" t="s">
        <v>618</v>
      </c>
    </row>
    <row r="226" spans="1:4" x14ac:dyDescent="0.25">
      <c r="A226" s="260" t="s">
        <v>1733</v>
      </c>
      <c r="B226" s="50" t="s">
        <v>1734</v>
      </c>
      <c r="C226" s="35"/>
      <c r="D226" s="260" t="s">
        <v>601</v>
      </c>
    </row>
    <row r="227" spans="1:4" x14ac:dyDescent="0.25">
      <c r="A227" s="260" t="s">
        <v>1737</v>
      </c>
      <c r="B227" s="43" t="s">
        <v>1692</v>
      </c>
      <c r="C227" s="40"/>
      <c r="D227" s="260" t="s">
        <v>1847</v>
      </c>
    </row>
    <row r="228" spans="1:4" x14ac:dyDescent="0.25">
      <c r="A228" s="260" t="s">
        <v>1742</v>
      </c>
      <c r="B228" s="43" t="s">
        <v>1743</v>
      </c>
      <c r="C228" s="48"/>
      <c r="D228" s="260" t="s">
        <v>1848</v>
      </c>
    </row>
    <row r="229" spans="1:4" x14ac:dyDescent="0.25">
      <c r="A229" s="260" t="s">
        <v>1746</v>
      </c>
      <c r="B229" s="32" t="s">
        <v>1747</v>
      </c>
      <c r="C229" s="28"/>
      <c r="D229" s="260" t="s">
        <v>592</v>
      </c>
    </row>
    <row r="230" spans="1:4" x14ac:dyDescent="0.25">
      <c r="A230" s="260" t="s">
        <v>1748</v>
      </c>
      <c r="B230" s="43" t="s">
        <v>1749</v>
      </c>
      <c r="C230" s="41"/>
      <c r="D230" s="260" t="s">
        <v>589</v>
      </c>
    </row>
    <row r="231" spans="1:4" x14ac:dyDescent="0.25">
      <c r="A231" s="260" t="s">
        <v>1755</v>
      </c>
      <c r="B231" s="50" t="s">
        <v>1756</v>
      </c>
      <c r="C231" s="27"/>
      <c r="D231" s="260" t="s">
        <v>1849</v>
      </c>
    </row>
    <row r="232" spans="1:4" x14ac:dyDescent="0.25">
      <c r="A232" s="260" t="s">
        <v>1762</v>
      </c>
      <c r="B232" s="50" t="s">
        <v>1763</v>
      </c>
      <c r="C232" s="34"/>
      <c r="D232" s="260" t="s">
        <v>741</v>
      </c>
    </row>
    <row r="233" spans="1:4" x14ac:dyDescent="0.25">
      <c r="A233" s="260" t="s">
        <v>1764</v>
      </c>
      <c r="B233" s="43" t="s">
        <v>1765</v>
      </c>
      <c r="C233" s="44"/>
      <c r="D233" s="260" t="s">
        <v>609</v>
      </c>
    </row>
    <row r="234" spans="1:4" x14ac:dyDescent="0.25">
      <c r="A234" s="260" t="s">
        <v>1766</v>
      </c>
      <c r="B234" s="50" t="s">
        <v>1767</v>
      </c>
      <c r="C234" s="33"/>
      <c r="D234" s="260" t="s">
        <v>579</v>
      </c>
    </row>
    <row r="235" spans="1:4" x14ac:dyDescent="0.25">
      <c r="A235" s="260" t="s">
        <v>1759</v>
      </c>
      <c r="B235" s="50">
        <v>740000</v>
      </c>
      <c r="C235" s="52"/>
      <c r="D235" s="260" t="s">
        <v>614</v>
      </c>
    </row>
    <row r="236" spans="1:4" x14ac:dyDescent="0.25">
      <c r="B236" s="260"/>
    </row>
    <row r="237" spans="1:4" x14ac:dyDescent="0.25">
      <c r="A237" s="22" t="s">
        <v>1850</v>
      </c>
      <c r="B237" s="30"/>
      <c r="C237" s="64"/>
      <c r="D237" s="64"/>
    </row>
    <row r="238" spans="1:4" x14ac:dyDescent="0.25">
      <c r="A238" s="29" t="s">
        <v>1727</v>
      </c>
      <c r="B238" s="31" t="s">
        <v>1728</v>
      </c>
      <c r="C238" s="29" t="s">
        <v>1729</v>
      </c>
      <c r="D238" s="29" t="s">
        <v>1730</v>
      </c>
    </row>
    <row r="239" spans="1:4" x14ac:dyDescent="0.25">
      <c r="A239" s="260" t="s">
        <v>1731</v>
      </c>
      <c r="B239" s="43" t="s">
        <v>1732</v>
      </c>
      <c r="C239" s="36"/>
      <c r="D239" s="260" t="s">
        <v>1055</v>
      </c>
    </row>
    <row r="240" spans="1:4" x14ac:dyDescent="0.25">
      <c r="A240" s="260" t="s">
        <v>1737</v>
      </c>
      <c r="B240" s="43" t="s">
        <v>1692</v>
      </c>
      <c r="C240" s="40"/>
      <c r="D240" s="260" t="s">
        <v>1028</v>
      </c>
    </row>
    <row r="241" spans="1:4" x14ac:dyDescent="0.25">
      <c r="A241" s="260" t="s">
        <v>1760</v>
      </c>
      <c r="B241" s="43" t="s">
        <v>1761</v>
      </c>
      <c r="C241" s="42"/>
      <c r="D241" s="260" t="s">
        <v>1840</v>
      </c>
    </row>
    <row r="242" spans="1:4" x14ac:dyDescent="0.25">
      <c r="A242" s="260" t="s">
        <v>1753</v>
      </c>
      <c r="B242" s="43" t="s">
        <v>1754</v>
      </c>
      <c r="C242" s="47"/>
      <c r="D242" s="260" t="s">
        <v>618</v>
      </c>
    </row>
    <row r="243" spans="1:4" x14ac:dyDescent="0.25">
      <c r="A243" s="260" t="s">
        <v>1768</v>
      </c>
      <c r="B243" s="43" t="s">
        <v>1769</v>
      </c>
      <c r="C243" s="49"/>
      <c r="D243" s="260" t="s">
        <v>1846</v>
      </c>
    </row>
    <row r="244" spans="1:4" x14ac:dyDescent="0.25">
      <c r="A244" s="260" t="s">
        <v>1733</v>
      </c>
      <c r="B244" s="50" t="s">
        <v>1734</v>
      </c>
      <c r="C244" s="35"/>
      <c r="D244" s="260" t="s">
        <v>601</v>
      </c>
    </row>
    <row r="245" spans="1:4" x14ac:dyDescent="0.25">
      <c r="A245" s="260" t="s">
        <v>1748</v>
      </c>
      <c r="B245" s="43" t="s">
        <v>1749</v>
      </c>
      <c r="C245" s="41"/>
      <c r="D245" s="260" t="s">
        <v>1851</v>
      </c>
    </row>
    <row r="246" spans="1:4" x14ac:dyDescent="0.25">
      <c r="A246" s="260" t="s">
        <v>1766</v>
      </c>
      <c r="B246" s="50" t="s">
        <v>1767</v>
      </c>
      <c r="C246" s="33"/>
      <c r="D246" s="260" t="s">
        <v>1852</v>
      </c>
    </row>
    <row r="247" spans="1:4" x14ac:dyDescent="0.25">
      <c r="A247" s="260" t="s">
        <v>1762</v>
      </c>
      <c r="B247" s="50" t="s">
        <v>1763</v>
      </c>
      <c r="C247" s="34"/>
      <c r="D247" s="260" t="s">
        <v>741</v>
      </c>
    </row>
    <row r="248" spans="1:4" x14ac:dyDescent="0.25">
      <c r="A248" s="260" t="s">
        <v>1755</v>
      </c>
      <c r="B248" s="50" t="s">
        <v>1756</v>
      </c>
      <c r="C248" s="27"/>
      <c r="D248" s="260" t="s">
        <v>1849</v>
      </c>
    </row>
    <row r="249" spans="1:4" x14ac:dyDescent="0.25">
      <c r="A249" s="260" t="s">
        <v>1759</v>
      </c>
      <c r="B249" s="50">
        <v>740000</v>
      </c>
      <c r="C249" s="52"/>
      <c r="D249" s="260" t="s">
        <v>614</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40625" defaultRowHeight="15" x14ac:dyDescent="0.25"/>
  <cols>
    <col min="1" max="1" width="79.7109375" style="112" customWidth="1"/>
    <col min="2" max="2" width="12.7109375" style="112" bestFit="1" customWidth="1"/>
    <col min="3" max="3" width="17.28515625" style="112" customWidth="1"/>
    <col min="4" max="4" width="22" style="112" customWidth="1"/>
    <col min="5" max="5" width="19.28515625" style="112" customWidth="1"/>
    <col min="6" max="6" width="14.28515625" style="112" customWidth="1"/>
    <col min="7" max="7" width="26.140625" style="112" customWidth="1"/>
    <col min="8" max="8" width="26.7109375" style="112" bestFit="1" customWidth="1"/>
    <col min="9" max="9" width="17.85546875" style="112" bestFit="1" customWidth="1"/>
    <col min="10" max="14" width="9.140625" style="112" customWidth="1"/>
    <col min="15" max="15" width="25.85546875" style="112" customWidth="1"/>
    <col min="16" max="16" width="12.28515625" style="112" customWidth="1"/>
    <col min="17" max="17" width="19.85546875" style="112" customWidth="1"/>
    <col min="18" max="19" width="12.28515625" style="112" customWidth="1"/>
    <col min="20" max="21" width="16.28515625" style="112" customWidth="1"/>
    <col min="22" max="22" width="10.85546875" style="112" bestFit="1" customWidth="1"/>
    <col min="23" max="26" width="9.140625" style="112" customWidth="1"/>
    <col min="27" max="16384" width="9.140625" style="112"/>
  </cols>
  <sheetData>
    <row r="1" spans="1:5" x14ac:dyDescent="0.25">
      <c r="A1" s="406" t="s">
        <v>420</v>
      </c>
      <c r="B1" s="398"/>
      <c r="C1" s="398"/>
      <c r="D1" s="398"/>
      <c r="E1" s="398"/>
    </row>
    <row r="2" spans="1:5" x14ac:dyDescent="0.25">
      <c r="A2" s="407" t="s">
        <v>1891</v>
      </c>
      <c r="B2" s="398"/>
      <c r="C2" s="398"/>
      <c r="D2" s="398"/>
      <c r="E2" s="398"/>
    </row>
    <row r="19" spans="1:5" x14ac:dyDescent="0.25">
      <c r="A19" t="s">
        <v>1892</v>
      </c>
    </row>
    <row r="20" spans="1:5" x14ac:dyDescent="0.25">
      <c r="A20">
        <v>155400</v>
      </c>
      <c r="B20" t="s">
        <v>1893</v>
      </c>
    </row>
    <row r="21" spans="1:5" x14ac:dyDescent="0.25">
      <c r="A21" s="407" t="s">
        <v>1894</v>
      </c>
      <c r="B21" s="398"/>
      <c r="C21" s="398"/>
      <c r="D21" s="398"/>
      <c r="E21" s="398"/>
    </row>
    <row r="38" spans="1:5" x14ac:dyDescent="0.25">
      <c r="A38" t="s">
        <v>1892</v>
      </c>
    </row>
    <row r="39" spans="1:5" x14ac:dyDescent="0.25">
      <c r="A39">
        <v>100800</v>
      </c>
      <c r="B39" t="s">
        <v>1893</v>
      </c>
    </row>
    <row r="40" spans="1:5" x14ac:dyDescent="0.25">
      <c r="A40" s="407" t="s">
        <v>1895</v>
      </c>
      <c r="B40" s="398"/>
      <c r="C40" s="398"/>
      <c r="D40" s="398"/>
      <c r="E40" s="398"/>
    </row>
    <row r="57" spans="1:5" ht="15.95" customHeight="1" thickBot="1" x14ac:dyDescent="0.3">
      <c r="A57" t="s">
        <v>1892</v>
      </c>
    </row>
    <row r="58" spans="1:5" ht="15.95" customHeight="1" thickBot="1" x14ac:dyDescent="0.3">
      <c r="A58" s="1">
        <v>194000</v>
      </c>
      <c r="B58" t="s">
        <v>1896</v>
      </c>
    </row>
    <row r="60" spans="1:5" x14ac:dyDescent="0.25">
      <c r="A60" s="406" t="s">
        <v>1897</v>
      </c>
      <c r="B60" s="398"/>
      <c r="C60" s="398"/>
      <c r="D60" s="398"/>
      <c r="E60" s="398"/>
    </row>
    <row r="85" spans="1:10" s="2" customFormat="1" x14ac:dyDescent="0.25">
      <c r="A85" t="s">
        <v>1898</v>
      </c>
      <c r="B85">
        <v>55.1</v>
      </c>
      <c r="C85" t="s">
        <v>1899</v>
      </c>
    </row>
    <row r="86" spans="1:10" s="2" customFormat="1" x14ac:dyDescent="0.25">
      <c r="A86" t="s">
        <v>1900</v>
      </c>
      <c r="B86">
        <v>111.6</v>
      </c>
    </row>
    <row r="87" spans="1:10" ht="15.95" customHeight="1" thickBot="1" x14ac:dyDescent="0.3"/>
    <row r="88" spans="1:10" ht="15.95" customHeight="1" thickBot="1" x14ac:dyDescent="0.3">
      <c r="A88" s="29" t="s">
        <v>1901</v>
      </c>
      <c r="B88" s="3">
        <f>(B86-B85)/B85</f>
        <v>1.0254083484573502</v>
      </c>
    </row>
    <row r="89" spans="1:10" x14ac:dyDescent="0.25">
      <c r="A89" s="406" t="s">
        <v>1902</v>
      </c>
      <c r="B89" s="398"/>
      <c r="C89" s="398"/>
      <c r="D89" s="398"/>
      <c r="E89" s="398"/>
    </row>
    <row r="90" spans="1:10" x14ac:dyDescent="0.25">
      <c r="A90">
        <v>6.6290250000000004</v>
      </c>
      <c r="B90" t="s">
        <v>1903</v>
      </c>
      <c r="E90" t="s">
        <v>1904</v>
      </c>
    </row>
    <row r="91" spans="1:10" x14ac:dyDescent="0.25">
      <c r="A91">
        <f>1/A90</f>
        <v>0.15085174667466181</v>
      </c>
      <c r="B91" t="s">
        <v>1905</v>
      </c>
      <c r="E91" t="s">
        <v>1906</v>
      </c>
    </row>
    <row r="92" spans="1:10" x14ac:dyDescent="0.25">
      <c r="A92" s="5">
        <v>0.5</v>
      </c>
      <c r="B92" t="s">
        <v>1907</v>
      </c>
      <c r="E92" t="s">
        <v>1908</v>
      </c>
    </row>
    <row r="93" spans="1:10" x14ac:dyDescent="0.25">
      <c r="A93">
        <f>A92*A91</f>
        <v>7.5425873337330904E-2</v>
      </c>
      <c r="B93" t="s">
        <v>1909</v>
      </c>
      <c r="E93" t="s">
        <v>1906</v>
      </c>
    </row>
    <row r="94" spans="1:10" x14ac:dyDescent="0.25">
      <c r="A94">
        <f>1/A93</f>
        <v>13.258050000000001</v>
      </c>
      <c r="B94" t="s">
        <v>1910</v>
      </c>
      <c r="E94" t="s">
        <v>1906</v>
      </c>
      <c r="J94" s="5"/>
    </row>
    <row r="95" spans="1:10" ht="15.95" customHeight="1" thickBot="1" x14ac:dyDescent="0.3">
      <c r="A95">
        <v>8.0274920000000005</v>
      </c>
      <c r="B95" t="s">
        <v>1911</v>
      </c>
      <c r="E95" t="s">
        <v>1912</v>
      </c>
      <c r="J95" s="5"/>
    </row>
    <row r="96" spans="1:10" ht="15.95" customHeight="1" thickBot="1" x14ac:dyDescent="0.3">
      <c r="A96" s="4">
        <f>(A94-A95)/A95</f>
        <v>0.65158059329115492</v>
      </c>
      <c r="B96" t="s">
        <v>1913</v>
      </c>
      <c r="C96" s="102"/>
      <c r="E96" t="s">
        <v>1906</v>
      </c>
    </row>
    <row r="98" spans="1:5" x14ac:dyDescent="0.25">
      <c r="A98" s="406" t="s">
        <v>1914</v>
      </c>
      <c r="B98" s="398"/>
      <c r="C98" s="398"/>
      <c r="D98" s="398"/>
      <c r="E98" s="398"/>
    </row>
    <row r="99" spans="1:5" x14ac:dyDescent="0.25">
      <c r="A99" s="102">
        <v>0.3</v>
      </c>
      <c r="B99" s="5" t="s">
        <v>1915</v>
      </c>
    </row>
    <row r="100" spans="1:5" x14ac:dyDescent="0.25">
      <c r="A100">
        <v>63.5</v>
      </c>
      <c r="B100" t="s">
        <v>1916</v>
      </c>
    </row>
    <row r="101" spans="1:5" x14ac:dyDescent="0.25">
      <c r="A101">
        <f>1/A100</f>
        <v>1.5748031496062992E-2</v>
      </c>
      <c r="B101" t="s">
        <v>1917</v>
      </c>
    </row>
    <row r="102" spans="1:5" x14ac:dyDescent="0.25">
      <c r="A102" s="118">
        <f>A101*(1-A99)</f>
        <v>1.1023622047244094E-2</v>
      </c>
      <c r="B102" t="s">
        <v>1918</v>
      </c>
    </row>
    <row r="103" spans="1:5" x14ac:dyDescent="0.25">
      <c r="A103" s="118">
        <f>1/A102</f>
        <v>90.714285714285722</v>
      </c>
      <c r="B103" t="s">
        <v>1919</v>
      </c>
    </row>
    <row r="104" spans="1:5" x14ac:dyDescent="0.25">
      <c r="A104" s="102">
        <v>0.35</v>
      </c>
      <c r="B104" t="s">
        <v>1920</v>
      </c>
    </row>
    <row r="105" spans="1:5" x14ac:dyDescent="0.25">
      <c r="A105">
        <f>A102*(1-A104)</f>
        <v>7.1653543307086615E-3</v>
      </c>
      <c r="B105" t="s">
        <v>1921</v>
      </c>
    </row>
    <row r="106" spans="1:5" ht="15.95" customHeight="1" thickBot="1" x14ac:dyDescent="0.3">
      <c r="A106">
        <f>1/A105</f>
        <v>139.56043956043956</v>
      </c>
      <c r="B106" t="s">
        <v>1922</v>
      </c>
    </row>
    <row r="107" spans="1:5" ht="15.95" customHeight="1" thickBot="1" x14ac:dyDescent="0.3">
      <c r="A107" s="4">
        <f>(A106-A103)/A103</f>
        <v>0.53846153846153832</v>
      </c>
      <c r="B107" t="s">
        <v>1923</v>
      </c>
    </row>
    <row r="108" spans="1:5" x14ac:dyDescent="0.25">
      <c r="A108" s="5"/>
    </row>
    <row r="109" spans="1:5" x14ac:dyDescent="0.25">
      <c r="A109" s="406" t="s">
        <v>1924</v>
      </c>
      <c r="B109" s="398"/>
      <c r="C109" s="398"/>
      <c r="D109" s="398"/>
      <c r="E109" s="398"/>
    </row>
    <row r="110" spans="1:5" ht="15.95" customHeight="1" thickBot="1" x14ac:dyDescent="0.3"/>
    <row r="111" spans="1:5" ht="15.95" customHeight="1" thickBot="1" x14ac:dyDescent="0.3">
      <c r="A111" s="4">
        <f>A122</f>
        <v>0.20481927710843381</v>
      </c>
      <c r="B111" t="s">
        <v>1925</v>
      </c>
    </row>
    <row r="113" spans="1:12" x14ac:dyDescent="0.25">
      <c r="A113" s="406" t="s">
        <v>1926</v>
      </c>
      <c r="B113" s="398"/>
      <c r="C113" s="398"/>
      <c r="D113" s="398"/>
      <c r="E113" s="398"/>
    </row>
    <row r="114" spans="1:12" x14ac:dyDescent="0.25">
      <c r="A114" s="102">
        <v>0.2</v>
      </c>
      <c r="B114" s="5" t="s">
        <v>1915</v>
      </c>
    </row>
    <row r="115" spans="1:12" x14ac:dyDescent="0.25">
      <c r="A115">
        <v>1.95</v>
      </c>
      <c r="B115" t="s">
        <v>1927</v>
      </c>
    </row>
    <row r="116" spans="1:12" x14ac:dyDescent="0.25">
      <c r="A116">
        <f>1/A115</f>
        <v>0.51282051282051289</v>
      </c>
      <c r="B116" t="s">
        <v>1917</v>
      </c>
    </row>
    <row r="117" spans="1:12" x14ac:dyDescent="0.25">
      <c r="A117" s="118">
        <f>A116*(1-A114)</f>
        <v>0.41025641025641035</v>
      </c>
      <c r="B117" t="s">
        <v>1918</v>
      </c>
    </row>
    <row r="118" spans="1:12" x14ac:dyDescent="0.25">
      <c r="A118" s="118">
        <f>1/A117</f>
        <v>2.4374999999999996</v>
      </c>
      <c r="B118" t="s">
        <v>1919</v>
      </c>
    </row>
    <row r="119" spans="1:12" x14ac:dyDescent="0.25">
      <c r="A119" s="102">
        <v>0.17</v>
      </c>
      <c r="B119" t="s">
        <v>1920</v>
      </c>
    </row>
    <row r="120" spans="1:12" x14ac:dyDescent="0.25">
      <c r="A120">
        <f>A117*(1-A119)</f>
        <v>0.34051282051282056</v>
      </c>
      <c r="B120" t="s">
        <v>1921</v>
      </c>
    </row>
    <row r="121" spans="1:12" ht="15.95" customHeight="1" thickBot="1" x14ac:dyDescent="0.3">
      <c r="A121">
        <f>1/A120</f>
        <v>2.9367469879518069</v>
      </c>
      <c r="B121" t="s">
        <v>1922</v>
      </c>
    </row>
    <row r="122" spans="1:12" ht="15.95" customHeight="1" thickBot="1" x14ac:dyDescent="0.3">
      <c r="A122" s="4">
        <f>(A121-A118)/A118</f>
        <v>0.20481927710843381</v>
      </c>
      <c r="B122" t="s">
        <v>1923</v>
      </c>
    </row>
    <row r="124" spans="1:12" x14ac:dyDescent="0.25">
      <c r="A124" s="406" t="s">
        <v>1928</v>
      </c>
      <c r="B124" s="398"/>
      <c r="C124" s="398"/>
      <c r="D124" s="398"/>
      <c r="E124" s="398"/>
      <c r="J124" s="6"/>
    </row>
    <row r="125" spans="1:12" x14ac:dyDescent="0.25">
      <c r="A125" s="7">
        <v>4.4824543659231748E-4</v>
      </c>
      <c r="B125" t="s">
        <v>1929</v>
      </c>
      <c r="K125" s="5"/>
      <c r="L125" s="5"/>
    </row>
    <row r="126" spans="1:12" x14ac:dyDescent="0.25">
      <c r="A126">
        <v>1.27</v>
      </c>
      <c r="B126" t="s">
        <v>1930</v>
      </c>
      <c r="F126" s="119"/>
      <c r="J126" s="111"/>
      <c r="K126" s="7"/>
      <c r="L126" s="7"/>
    </row>
    <row r="127" spans="1:12" x14ac:dyDescent="0.25">
      <c r="A127">
        <f>(1/CONVERT(A125/A126,"mi","km")*0.00105505585)</f>
        <v>1.857438352962903</v>
      </c>
      <c r="B127" t="s">
        <v>1931</v>
      </c>
      <c r="K127" s="7"/>
      <c r="L127" s="7"/>
    </row>
    <row r="128" spans="1:12" x14ac:dyDescent="0.25">
      <c r="A128">
        <f>1/A127</f>
        <v>0.53837587578874124</v>
      </c>
      <c r="B128" t="s">
        <v>1932</v>
      </c>
      <c r="F128" s="119"/>
      <c r="K128" s="102"/>
      <c r="L128" s="5"/>
    </row>
    <row r="129" spans="1:12" x14ac:dyDescent="0.25">
      <c r="A129">
        <v>1.07</v>
      </c>
      <c r="B129" t="s">
        <v>1933</v>
      </c>
      <c r="F129" s="119"/>
      <c r="K129" s="102"/>
      <c r="L129" s="5"/>
    </row>
    <row r="130" spans="1:12" ht="15.95" customHeight="1" thickBot="1" x14ac:dyDescent="0.3">
      <c r="A130">
        <f>1/A129</f>
        <v>0.93457943925233644</v>
      </c>
      <c r="B130" t="s">
        <v>1934</v>
      </c>
      <c r="F130" s="119"/>
      <c r="K130" s="5"/>
      <c r="L130" s="5"/>
    </row>
    <row r="131" spans="1:12" ht="15.95" customHeight="1" thickBot="1" x14ac:dyDescent="0.3">
      <c r="A131" s="4">
        <f>(A130-A128)/A128</f>
        <v>0.73592369435785332</v>
      </c>
      <c r="B131" t="s">
        <v>1923</v>
      </c>
      <c r="F131" s="119"/>
    </row>
    <row r="133" spans="1:12" x14ac:dyDescent="0.25">
      <c r="A133" s="6"/>
      <c r="B133" s="5"/>
      <c r="C133" s="5"/>
    </row>
    <row r="134" spans="1:12" x14ac:dyDescent="0.25">
      <c r="A134" s="406" t="s">
        <v>515</v>
      </c>
      <c r="B134" s="398"/>
      <c r="C134" s="398"/>
      <c r="D134" s="398"/>
      <c r="E134" s="398"/>
    </row>
    <row r="135" spans="1:12" x14ac:dyDescent="0.25">
      <c r="A135" s="8" t="s">
        <v>1935</v>
      </c>
      <c r="B135" s="43"/>
      <c r="C135" s="43"/>
      <c r="D135" s="43"/>
      <c r="E135" s="43"/>
      <c r="F135" s="43"/>
      <c r="G135" s="43"/>
    </row>
    <row r="136" spans="1:12" ht="15.75" x14ac:dyDescent="0.3">
      <c r="A136" s="9"/>
      <c r="B136" s="403" t="s">
        <v>1936</v>
      </c>
      <c r="C136" s="404"/>
      <c r="D136" s="404"/>
      <c r="E136" s="405"/>
      <c r="F136" s="43"/>
      <c r="G136" s="43"/>
    </row>
    <row r="137" spans="1:12" ht="15.75" x14ac:dyDescent="0.3">
      <c r="A137" s="10"/>
      <c r="B137" s="403" t="s">
        <v>1937</v>
      </c>
      <c r="C137" s="405"/>
      <c r="D137" s="403" t="s">
        <v>1938</v>
      </c>
      <c r="E137" s="405"/>
      <c r="F137" s="43"/>
      <c r="G137" s="43"/>
    </row>
    <row r="138" spans="1:12" ht="15.75" x14ac:dyDescent="0.3">
      <c r="A138" s="11" t="s">
        <v>1939</v>
      </c>
      <c r="B138" s="113" t="s">
        <v>1940</v>
      </c>
      <c r="C138" s="113" t="s">
        <v>1941</v>
      </c>
      <c r="D138" s="113" t="s">
        <v>1940</v>
      </c>
      <c r="E138" s="113" t="s">
        <v>1941</v>
      </c>
      <c r="F138" s="43"/>
      <c r="G138" s="12" t="s">
        <v>1942</v>
      </c>
    </row>
    <row r="139" spans="1:12" x14ac:dyDescent="0.25">
      <c r="A139" s="13" t="s">
        <v>1943</v>
      </c>
      <c r="B139" s="120">
        <v>95</v>
      </c>
      <c r="C139" s="121">
        <v>95</v>
      </c>
      <c r="D139" s="120">
        <v>50</v>
      </c>
      <c r="E139" s="121">
        <v>50</v>
      </c>
      <c r="F139" s="12" t="s">
        <v>506</v>
      </c>
      <c r="G139" s="43">
        <f t="shared" ref="G139:G156" si="0">(C139-E139)/C139</f>
        <v>0.47368421052631576</v>
      </c>
    </row>
    <row r="140" spans="1:12" x14ac:dyDescent="0.25">
      <c r="A140" s="14" t="s">
        <v>1944</v>
      </c>
      <c r="B140" s="122">
        <v>100</v>
      </c>
      <c r="C140" s="123">
        <v>100</v>
      </c>
      <c r="D140" s="122">
        <v>70</v>
      </c>
      <c r="E140" s="123">
        <v>70</v>
      </c>
      <c r="F140" s="12" t="s">
        <v>506</v>
      </c>
      <c r="G140" s="43">
        <f t="shared" si="0"/>
        <v>0.3</v>
      </c>
    </row>
    <row r="141" spans="1:12" x14ac:dyDescent="0.25">
      <c r="A141" s="14" t="s">
        <v>1945</v>
      </c>
      <c r="B141" s="122">
        <v>95</v>
      </c>
      <c r="C141" s="123">
        <v>95</v>
      </c>
      <c r="D141" s="122">
        <v>50</v>
      </c>
      <c r="E141" s="123">
        <v>50</v>
      </c>
      <c r="F141" s="12" t="s">
        <v>506</v>
      </c>
      <c r="G141" s="43">
        <f t="shared" si="0"/>
        <v>0.47368421052631576</v>
      </c>
    </row>
    <row r="142" spans="1:12" x14ac:dyDescent="0.25">
      <c r="A142" s="14" t="s">
        <v>1946</v>
      </c>
      <c r="B142" s="122">
        <v>105</v>
      </c>
      <c r="C142" s="123">
        <v>105</v>
      </c>
      <c r="D142" s="122">
        <v>110</v>
      </c>
      <c r="E142" s="123">
        <v>110</v>
      </c>
      <c r="F142" s="15" t="s">
        <v>1947</v>
      </c>
      <c r="G142" s="43">
        <f t="shared" si="0"/>
        <v>-4.7619047619047616E-2</v>
      </c>
    </row>
    <row r="143" spans="1:12" x14ac:dyDescent="0.25">
      <c r="A143" s="14" t="s">
        <v>1948</v>
      </c>
      <c r="B143" s="122">
        <v>80</v>
      </c>
      <c r="C143" s="123">
        <v>80</v>
      </c>
      <c r="D143" s="122">
        <v>35</v>
      </c>
      <c r="E143" s="123">
        <v>35</v>
      </c>
      <c r="F143" s="12" t="s">
        <v>506</v>
      </c>
      <c r="G143" s="43">
        <f t="shared" si="0"/>
        <v>0.5625</v>
      </c>
    </row>
    <row r="144" spans="1:12" x14ac:dyDescent="0.25">
      <c r="A144" s="14" t="s">
        <v>1949</v>
      </c>
      <c r="B144" s="122">
        <v>70</v>
      </c>
      <c r="C144" s="123">
        <v>70</v>
      </c>
      <c r="D144" s="122">
        <v>50</v>
      </c>
      <c r="E144" s="123">
        <v>50</v>
      </c>
      <c r="F144" s="12" t="s">
        <v>506</v>
      </c>
      <c r="G144" s="43">
        <f t="shared" si="0"/>
        <v>0.2857142857142857</v>
      </c>
    </row>
    <row r="145" spans="1:9" x14ac:dyDescent="0.25">
      <c r="A145" s="14" t="s">
        <v>1873</v>
      </c>
      <c r="B145" s="122">
        <v>90</v>
      </c>
      <c r="C145" s="123">
        <v>90</v>
      </c>
      <c r="D145" s="122">
        <v>80</v>
      </c>
      <c r="E145" s="123">
        <v>80</v>
      </c>
      <c r="F145" s="12" t="s">
        <v>1950</v>
      </c>
      <c r="G145" s="43">
        <f t="shared" si="0"/>
        <v>0.1111111111111111</v>
      </c>
    </row>
    <row r="146" spans="1:9" x14ac:dyDescent="0.25">
      <c r="A146" s="14" t="s">
        <v>1951</v>
      </c>
      <c r="B146" s="122">
        <v>100</v>
      </c>
      <c r="C146" s="123">
        <v>100</v>
      </c>
      <c r="D146" s="122">
        <v>90</v>
      </c>
      <c r="E146" s="123">
        <v>90</v>
      </c>
      <c r="F146" s="12" t="s">
        <v>506</v>
      </c>
      <c r="G146" s="43">
        <f t="shared" si="0"/>
        <v>0.1</v>
      </c>
    </row>
    <row r="147" spans="1:9" x14ac:dyDescent="0.25">
      <c r="A147" s="14" t="s">
        <v>1952</v>
      </c>
      <c r="B147" s="122">
        <v>80</v>
      </c>
      <c r="C147" s="123">
        <v>80</v>
      </c>
      <c r="D147" s="122">
        <v>40</v>
      </c>
      <c r="E147" s="123">
        <v>40</v>
      </c>
      <c r="F147" s="12" t="s">
        <v>506</v>
      </c>
      <c r="G147" s="43">
        <f t="shared" si="0"/>
        <v>0.5</v>
      </c>
    </row>
    <row r="148" spans="1:9" x14ac:dyDescent="0.25">
      <c r="A148" s="14" t="s">
        <v>1953</v>
      </c>
      <c r="B148" s="122">
        <v>80</v>
      </c>
      <c r="C148" s="123">
        <v>80</v>
      </c>
      <c r="D148" s="122">
        <v>50</v>
      </c>
      <c r="E148" s="123">
        <v>50</v>
      </c>
      <c r="F148" s="12" t="s">
        <v>506</v>
      </c>
      <c r="G148" s="43">
        <f t="shared" si="0"/>
        <v>0.375</v>
      </c>
    </row>
    <row r="149" spans="1:9" x14ac:dyDescent="0.25">
      <c r="A149" s="14" t="s">
        <v>1954</v>
      </c>
      <c r="B149" s="122">
        <v>90</v>
      </c>
      <c r="C149" s="123">
        <v>90</v>
      </c>
      <c r="D149" s="122">
        <v>80</v>
      </c>
      <c r="E149" s="123">
        <v>80</v>
      </c>
      <c r="F149" s="12" t="s">
        <v>1950</v>
      </c>
      <c r="G149" s="43">
        <f t="shared" si="0"/>
        <v>0.1111111111111111</v>
      </c>
    </row>
    <row r="150" spans="1:9" x14ac:dyDescent="0.25">
      <c r="A150" s="14" t="s">
        <v>1955</v>
      </c>
      <c r="B150" s="122">
        <v>95</v>
      </c>
      <c r="C150" s="123">
        <v>95</v>
      </c>
      <c r="D150" s="122">
        <v>90</v>
      </c>
      <c r="E150" s="123">
        <v>90</v>
      </c>
      <c r="F150" s="15" t="s">
        <v>1947</v>
      </c>
      <c r="G150" s="43">
        <f t="shared" si="0"/>
        <v>5.2631578947368418E-2</v>
      </c>
    </row>
    <row r="151" spans="1:9" x14ac:dyDescent="0.25">
      <c r="A151" s="14" t="s">
        <v>1956</v>
      </c>
      <c r="B151" s="122">
        <v>95</v>
      </c>
      <c r="C151" s="123">
        <v>95</v>
      </c>
      <c r="D151" s="122">
        <v>90</v>
      </c>
      <c r="E151" s="123">
        <v>90</v>
      </c>
      <c r="F151" s="15" t="s">
        <v>1947</v>
      </c>
      <c r="G151" s="43">
        <f t="shared" si="0"/>
        <v>5.2631578947368418E-2</v>
      </c>
    </row>
    <row r="152" spans="1:9" x14ac:dyDescent="0.25">
      <c r="A152" s="14" t="s">
        <v>504</v>
      </c>
      <c r="B152" s="122">
        <v>80</v>
      </c>
      <c r="C152" s="123">
        <v>50</v>
      </c>
      <c r="D152" s="122">
        <v>30</v>
      </c>
      <c r="E152" s="123">
        <v>30</v>
      </c>
      <c r="F152" s="12" t="s">
        <v>504</v>
      </c>
      <c r="G152" s="43">
        <f t="shared" si="0"/>
        <v>0.4</v>
      </c>
    </row>
    <row r="153" spans="1:9" x14ac:dyDescent="0.25">
      <c r="A153" s="14" t="s">
        <v>1957</v>
      </c>
      <c r="B153" s="122">
        <v>90</v>
      </c>
      <c r="C153" s="123">
        <v>90</v>
      </c>
      <c r="D153" s="122">
        <v>70</v>
      </c>
      <c r="E153" s="123">
        <v>70</v>
      </c>
      <c r="F153" s="12" t="s">
        <v>496</v>
      </c>
      <c r="G153" s="43">
        <f t="shared" si="0"/>
        <v>0.22222222222222221</v>
      </c>
    </row>
    <row r="154" spans="1:9" x14ac:dyDescent="0.25">
      <c r="A154" s="14" t="s">
        <v>1958</v>
      </c>
      <c r="B154" s="122">
        <v>95</v>
      </c>
      <c r="C154" s="123">
        <v>90</v>
      </c>
      <c r="D154" s="122">
        <v>80</v>
      </c>
      <c r="E154" s="123">
        <v>80</v>
      </c>
      <c r="F154" s="15" t="s">
        <v>1947</v>
      </c>
      <c r="G154" s="43">
        <f t="shared" si="0"/>
        <v>0.1111111111111111</v>
      </c>
      <c r="I154" s="16"/>
    </row>
    <row r="155" spans="1:9" x14ac:dyDescent="0.25">
      <c r="A155" s="14" t="s">
        <v>1959</v>
      </c>
      <c r="B155" s="122">
        <v>80</v>
      </c>
      <c r="C155" s="123">
        <v>65</v>
      </c>
      <c r="D155" s="122">
        <v>60</v>
      </c>
      <c r="E155" s="123">
        <v>30</v>
      </c>
      <c r="F155" s="12" t="s">
        <v>502</v>
      </c>
      <c r="G155" s="43">
        <f t="shared" si="0"/>
        <v>0.53846153846153844</v>
      </c>
    </row>
    <row r="156" spans="1:9" x14ac:dyDescent="0.25">
      <c r="A156" s="17" t="s">
        <v>1960</v>
      </c>
      <c r="B156" s="124">
        <v>90</v>
      </c>
      <c r="C156" s="125">
        <v>90</v>
      </c>
      <c r="D156" s="124">
        <v>70</v>
      </c>
      <c r="E156" s="125">
        <v>70</v>
      </c>
      <c r="F156" s="12" t="s">
        <v>502</v>
      </c>
      <c r="G156" s="43">
        <f t="shared" si="0"/>
        <v>0.22222222222222221</v>
      </c>
    </row>
    <row r="157" spans="1:9" x14ac:dyDescent="0.25">
      <c r="A157" s="43"/>
      <c r="B157" s="43"/>
      <c r="C157" s="43"/>
      <c r="D157" s="43"/>
      <c r="E157" s="43"/>
      <c r="F157" s="43"/>
      <c r="G157" s="43"/>
    </row>
    <row r="158" spans="1:9" x14ac:dyDescent="0.25">
      <c r="A158" s="43"/>
      <c r="B158" s="43"/>
      <c r="C158" s="43"/>
      <c r="D158" s="43"/>
      <c r="E158" s="43"/>
      <c r="F158" s="43"/>
      <c r="G158" s="43"/>
    </row>
    <row r="159" spans="1:9" x14ac:dyDescent="0.25">
      <c r="A159" s="43" t="s">
        <v>506</v>
      </c>
      <c r="B159" s="43">
        <f>AVERAGEIF(F139:F156,A159,G139:G156)</f>
        <v>0.38382283834586467</v>
      </c>
      <c r="C159" s="43"/>
      <c r="D159" s="43"/>
      <c r="E159" s="43"/>
      <c r="F159" s="43"/>
      <c r="G159" s="43"/>
    </row>
    <row r="160" spans="1:9" x14ac:dyDescent="0.25">
      <c r="A160" s="43" t="s">
        <v>1950</v>
      </c>
      <c r="B160" s="43">
        <f>AVERAGEIF(F139:F156,A160,G139:G156)</f>
        <v>0.1111111111111111</v>
      </c>
      <c r="C160" s="43"/>
      <c r="D160" s="43"/>
      <c r="E160" s="43"/>
      <c r="F160" s="43"/>
      <c r="G160" s="43"/>
    </row>
    <row r="161" spans="1:7" x14ac:dyDescent="0.25">
      <c r="A161" s="43" t="s">
        <v>504</v>
      </c>
      <c r="B161" s="43">
        <f>AVERAGEIF(F139:F156,A161,G139:G156)</f>
        <v>0.4</v>
      </c>
      <c r="C161" s="43"/>
      <c r="D161" s="43"/>
      <c r="E161" s="43"/>
      <c r="F161" s="43"/>
      <c r="G161" s="43"/>
    </row>
    <row r="162" spans="1:7" x14ac:dyDescent="0.25">
      <c r="A162" s="43" t="s">
        <v>496</v>
      </c>
      <c r="B162" s="43">
        <f>AVERAGEIF(F139:F156,A162,G139:G156)</f>
        <v>0.22222222222222221</v>
      </c>
      <c r="C162" s="43"/>
      <c r="D162" s="43"/>
      <c r="E162" s="43"/>
      <c r="F162" s="43"/>
      <c r="G162" s="43"/>
    </row>
    <row r="163" spans="1:7" x14ac:dyDescent="0.25">
      <c r="A163" s="43" t="s">
        <v>502</v>
      </c>
      <c r="B163" s="43">
        <f>AVERAGEIF(F139:F156,A163,G139:G156)</f>
        <v>0.38034188034188032</v>
      </c>
      <c r="C163" s="43"/>
      <c r="D163" s="43"/>
      <c r="E163" s="43"/>
      <c r="F163" s="43"/>
      <c r="G163" s="43"/>
    </row>
    <row r="165" spans="1:7" x14ac:dyDescent="0.25">
      <c r="A165" s="406" t="s">
        <v>1961</v>
      </c>
      <c r="B165" s="398"/>
      <c r="C165" s="398"/>
      <c r="D165" s="398"/>
      <c r="E165" s="398"/>
    </row>
    <row r="166" spans="1:7" ht="15.95" customHeight="1" thickBot="1" x14ac:dyDescent="0.3">
      <c r="A166" t="s">
        <v>1962</v>
      </c>
      <c r="B166" s="102">
        <v>0.4</v>
      </c>
    </row>
    <row r="167" spans="1:7" ht="15.95" customHeight="1" thickBot="1" x14ac:dyDescent="0.3">
      <c r="A167" t="s">
        <v>1963</v>
      </c>
      <c r="B167" s="18">
        <f>(1+B166)^(1/(2020-2010))-1</f>
        <v>3.4219694129380196E-2</v>
      </c>
    </row>
    <row r="168" spans="1:7" x14ac:dyDescent="0.25">
      <c r="B168" s="19"/>
    </row>
    <row r="169" spans="1:7" x14ac:dyDescent="0.25">
      <c r="A169" s="406" t="s">
        <v>1964</v>
      </c>
      <c r="B169" s="398"/>
    </row>
    <row r="170" spans="1:7" x14ac:dyDescent="0.25">
      <c r="A170" t="s">
        <v>1965</v>
      </c>
      <c r="B170" s="98">
        <v>972.7</v>
      </c>
    </row>
    <row r="171" spans="1:7" ht="15.95" customHeight="1" thickBot="1" x14ac:dyDescent="0.3">
      <c r="A171" t="s">
        <v>1966</v>
      </c>
      <c r="B171" s="20">
        <f>400.9+53.5+276.5+255.7+63.5+462.5+B170+975.4+227.6+436.5</f>
        <v>4124.8</v>
      </c>
    </row>
    <row r="172" spans="1:7" ht="15.95" customHeight="1" thickBot="1" x14ac:dyDescent="0.3">
      <c r="A172" t="s">
        <v>1967</v>
      </c>
      <c r="B172" s="18">
        <f>B170/B171</f>
        <v>0.23581749418153608</v>
      </c>
    </row>
    <row r="173" spans="1:7" x14ac:dyDescent="0.25">
      <c r="B173" s="19"/>
    </row>
    <row r="174" spans="1:7" x14ac:dyDescent="0.25">
      <c r="A174" s="406" t="s">
        <v>1968</v>
      </c>
      <c r="B174" s="398"/>
      <c r="C174" s="398"/>
      <c r="D174" s="398"/>
      <c r="E174" s="398"/>
    </row>
    <row r="175" spans="1:7" ht="15.95" customHeight="1" thickBot="1" x14ac:dyDescent="0.3">
      <c r="A175" t="s">
        <v>1969</v>
      </c>
      <c r="B175" s="19">
        <v>0.1246</v>
      </c>
    </row>
    <row r="176" spans="1:7" ht="15.95" customHeight="1" thickBot="1" x14ac:dyDescent="0.3">
      <c r="A176" t="s">
        <v>1970</v>
      </c>
      <c r="B176" s="18">
        <f>1-B175</f>
        <v>0.87539999999999996</v>
      </c>
    </row>
    <row r="178" spans="1:5" x14ac:dyDescent="0.25">
      <c r="A178" s="406" t="s">
        <v>1971</v>
      </c>
      <c r="B178" s="398"/>
      <c r="C178" s="398"/>
      <c r="D178" s="398"/>
      <c r="E178" s="398"/>
    </row>
    <row r="179" spans="1:5" x14ac:dyDescent="0.25">
      <c r="A179" t="s">
        <v>1972</v>
      </c>
      <c r="B179">
        <v>197000</v>
      </c>
    </row>
    <row r="180" spans="1:5" ht="15.95" customHeight="1" thickBot="1" x14ac:dyDescent="0.3">
      <c r="A180" t="s">
        <v>1973</v>
      </c>
      <c r="B180">
        <v>175000</v>
      </c>
    </row>
    <row r="181" spans="1:5" ht="15.95" customHeight="1" thickBot="1" x14ac:dyDescent="0.3">
      <c r="A181" t="s">
        <v>1974</v>
      </c>
      <c r="B181" s="4">
        <f>B179/B180</f>
        <v>1.1257142857142857</v>
      </c>
    </row>
    <row r="183" spans="1:5" x14ac:dyDescent="0.25">
      <c r="A183" s="406" t="s">
        <v>1975</v>
      </c>
      <c r="B183" s="398"/>
      <c r="C183" s="398"/>
      <c r="D183" s="398"/>
      <c r="E183" s="398"/>
    </row>
    <row r="184" spans="1:5" x14ac:dyDescent="0.25">
      <c r="A184" t="s">
        <v>1976</v>
      </c>
      <c r="B184" s="99">
        <v>1.2E-2</v>
      </c>
    </row>
    <row r="185" spans="1:5" x14ac:dyDescent="0.25">
      <c r="A185" t="s">
        <v>1977</v>
      </c>
      <c r="B185" s="99">
        <v>2.4E-2</v>
      </c>
    </row>
    <row r="186" spans="1:5" x14ac:dyDescent="0.25">
      <c r="A186" t="s">
        <v>1978</v>
      </c>
      <c r="B186">
        <f>2050-2018+1</f>
        <v>33</v>
      </c>
    </row>
    <row r="187" spans="1:5" x14ac:dyDescent="0.25">
      <c r="A187" t="s">
        <v>1979</v>
      </c>
      <c r="B187" s="5">
        <f>(1-B184)^B186</f>
        <v>0.67139665221009714</v>
      </c>
    </row>
    <row r="188" spans="1:5" ht="15.95" customHeight="1" thickBot="1" x14ac:dyDescent="0.3">
      <c r="A188" t="s">
        <v>1980</v>
      </c>
      <c r="B188" s="5">
        <f>(1-B185)^B186</f>
        <v>0.44858421050781644</v>
      </c>
    </row>
    <row r="189" spans="1:5" ht="15.95" customHeight="1" thickBot="1" x14ac:dyDescent="0.3">
      <c r="A189" t="s">
        <v>1981</v>
      </c>
      <c r="B189" s="4">
        <f>(B187-B188)/B187</f>
        <v>0.33186409400289502</v>
      </c>
    </row>
    <row r="191" spans="1:5" x14ac:dyDescent="0.25">
      <c r="A191" s="406" t="s">
        <v>1982</v>
      </c>
      <c r="B191" s="398"/>
      <c r="C191" s="398"/>
      <c r="D191" s="398"/>
      <c r="E191" s="398"/>
    </row>
    <row r="192" spans="1:5" x14ac:dyDescent="0.25">
      <c r="A192" s="6" t="s">
        <v>1983</v>
      </c>
      <c r="B192" s="6" t="s">
        <v>1984</v>
      </c>
      <c r="C192" s="6"/>
    </row>
    <row r="193" spans="1:9" x14ac:dyDescent="0.25">
      <c r="A193" t="s">
        <v>1985</v>
      </c>
      <c r="B193" s="7">
        <v>15277777.77777778</v>
      </c>
      <c r="C193" t="s">
        <v>1986</v>
      </c>
    </row>
    <row r="194" spans="1:9" x14ac:dyDescent="0.25">
      <c r="A194" t="s">
        <v>1987</v>
      </c>
      <c r="B194" s="7">
        <f>3.4*10^6</f>
        <v>3400000</v>
      </c>
      <c r="C194" s="21"/>
    </row>
    <row r="195" spans="1:9" x14ac:dyDescent="0.25">
      <c r="A195" t="s">
        <v>1988</v>
      </c>
      <c r="B195">
        <v>2</v>
      </c>
    </row>
    <row r="196" spans="1:9" ht="15.95" customHeight="1" thickBot="1" x14ac:dyDescent="0.3">
      <c r="A196" t="s">
        <v>1989</v>
      </c>
      <c r="B196" s="7">
        <f>B195*B194</f>
        <v>6800000</v>
      </c>
    </row>
    <row r="197" spans="1:9" ht="15.95" customHeight="1" thickBot="1" x14ac:dyDescent="0.3">
      <c r="A197" t="s">
        <v>1990</v>
      </c>
      <c r="B197" s="4">
        <f>B196/B193</f>
        <v>0.44509090909090904</v>
      </c>
    </row>
    <row r="199" spans="1:9" x14ac:dyDescent="0.25">
      <c r="A199" s="67" t="s">
        <v>479</v>
      </c>
    </row>
    <row r="201" spans="1:9" x14ac:dyDescent="0.25">
      <c r="A201" s="68" t="s">
        <v>1991</v>
      </c>
      <c r="B201" s="402" t="s">
        <v>1992</v>
      </c>
      <c r="C201" s="398"/>
      <c r="D201" s="398"/>
      <c r="E201" s="398"/>
      <c r="F201" s="398"/>
      <c r="G201" s="398"/>
      <c r="H201" s="398"/>
      <c r="I201" s="398"/>
    </row>
    <row r="202" spans="1:9" x14ac:dyDescent="0.25">
      <c r="A202" s="22" t="s">
        <v>1993</v>
      </c>
      <c r="B202" s="22" t="s">
        <v>1994</v>
      </c>
      <c r="C202" s="22" t="s">
        <v>1995</v>
      </c>
      <c r="D202" s="22" t="s">
        <v>1996</v>
      </c>
      <c r="E202" s="22" t="s">
        <v>1828</v>
      </c>
      <c r="F202" s="22" t="s">
        <v>405</v>
      </c>
      <c r="G202" s="22" t="s">
        <v>1997</v>
      </c>
      <c r="H202" s="22" t="s">
        <v>1998</v>
      </c>
      <c r="I202" s="22" t="s">
        <v>1999</v>
      </c>
    </row>
    <row r="203" spans="1:9" x14ac:dyDescent="0.25">
      <c r="A203" s="22" t="s">
        <v>2000</v>
      </c>
      <c r="B203">
        <v>0</v>
      </c>
      <c r="C203">
        <v>6</v>
      </c>
      <c r="D203">
        <v>9</v>
      </c>
      <c r="E203">
        <v>25</v>
      </c>
      <c r="F203">
        <v>21</v>
      </c>
      <c r="G203">
        <v>215</v>
      </c>
      <c r="H203">
        <v>81</v>
      </c>
      <c r="I203">
        <v>134</v>
      </c>
    </row>
    <row r="204" spans="1:9" x14ac:dyDescent="0.25">
      <c r="A204" s="22" t="s">
        <v>2001</v>
      </c>
      <c r="B204">
        <v>4</v>
      </c>
      <c r="C204">
        <v>3</v>
      </c>
      <c r="D204">
        <v>15</v>
      </c>
      <c r="E204">
        <v>40</v>
      </c>
      <c r="F204">
        <v>43</v>
      </c>
      <c r="G204">
        <v>163</v>
      </c>
      <c r="H204">
        <v>56</v>
      </c>
      <c r="I204">
        <v>94</v>
      </c>
    </row>
    <row r="205" spans="1:9" ht="15.95" customHeight="1" thickBot="1" x14ac:dyDescent="0.3">
      <c r="A205" s="22" t="s">
        <v>2002</v>
      </c>
      <c r="B205">
        <f t="shared" ref="B205:I205" si="1">B204-B203</f>
        <v>4</v>
      </c>
      <c r="C205">
        <f t="shared" si="1"/>
        <v>-3</v>
      </c>
      <c r="D205">
        <f t="shared" si="1"/>
        <v>6</v>
      </c>
      <c r="E205">
        <f t="shared" si="1"/>
        <v>15</v>
      </c>
      <c r="F205">
        <f t="shared" si="1"/>
        <v>22</v>
      </c>
      <c r="G205">
        <f t="shared" si="1"/>
        <v>-52</v>
      </c>
      <c r="H205">
        <f t="shared" si="1"/>
        <v>-25</v>
      </c>
      <c r="I205">
        <f t="shared" si="1"/>
        <v>-40</v>
      </c>
    </row>
    <row r="206" spans="1:9" ht="15.95" customHeight="1" thickBot="1" x14ac:dyDescent="0.3">
      <c r="A206" t="s">
        <v>2003</v>
      </c>
      <c r="B206" s="4">
        <f>SUM(G205:H205)/SUM(G203:H203)</f>
        <v>-0.26013513513513514</v>
      </c>
    </row>
    <row r="207" spans="1:9" ht="15.95" customHeight="1" thickBot="1" x14ac:dyDescent="0.3">
      <c r="A207" t="s">
        <v>2004</v>
      </c>
      <c r="B207" s="4">
        <f>I205/I203</f>
        <v>-0.29850746268656714</v>
      </c>
    </row>
    <row r="209" spans="1:9" x14ac:dyDescent="0.25">
      <c r="A209" s="68" t="s">
        <v>2005</v>
      </c>
      <c r="B209" s="402" t="s">
        <v>1992</v>
      </c>
      <c r="C209" s="398"/>
      <c r="D209" s="398"/>
      <c r="E209" s="398"/>
      <c r="F209" s="398"/>
      <c r="G209" s="398"/>
      <c r="H209" s="398"/>
      <c r="I209" s="398"/>
    </row>
    <row r="210" spans="1:9" x14ac:dyDescent="0.25">
      <c r="A210" s="22" t="s">
        <v>1993</v>
      </c>
      <c r="B210" s="22" t="s">
        <v>1994</v>
      </c>
      <c r="C210" s="22" t="s">
        <v>1995</v>
      </c>
      <c r="D210" s="22" t="s">
        <v>1996</v>
      </c>
      <c r="E210" s="22" t="s">
        <v>1828</v>
      </c>
      <c r="F210" s="22" t="s">
        <v>405</v>
      </c>
      <c r="G210" s="22" t="s">
        <v>1997</v>
      </c>
      <c r="H210" s="22" t="s">
        <v>1998</v>
      </c>
      <c r="I210" s="22" t="s">
        <v>1999</v>
      </c>
    </row>
    <row r="211" spans="1:9" x14ac:dyDescent="0.25">
      <c r="A211" s="22" t="s">
        <v>2000</v>
      </c>
      <c r="B211">
        <v>0</v>
      </c>
      <c r="C211">
        <v>17</v>
      </c>
      <c r="D211">
        <v>18</v>
      </c>
      <c r="E211">
        <v>22</v>
      </c>
      <c r="F211">
        <v>12</v>
      </c>
      <c r="G211">
        <v>73</v>
      </c>
      <c r="H211">
        <v>21</v>
      </c>
      <c r="I211">
        <v>21</v>
      </c>
    </row>
    <row r="212" spans="1:9" x14ac:dyDescent="0.25">
      <c r="A212" s="22" t="s">
        <v>2001</v>
      </c>
      <c r="B212">
        <v>0</v>
      </c>
      <c r="C212">
        <v>15</v>
      </c>
      <c r="D212">
        <v>22</v>
      </c>
      <c r="E212">
        <v>39</v>
      </c>
      <c r="F212">
        <v>23</v>
      </c>
      <c r="G212">
        <v>51</v>
      </c>
      <c r="H212">
        <v>17</v>
      </c>
      <c r="I212">
        <v>19</v>
      </c>
    </row>
    <row r="213" spans="1:9" ht="15.95" customHeight="1" thickBot="1" x14ac:dyDescent="0.3">
      <c r="A213" s="22" t="s">
        <v>2002</v>
      </c>
      <c r="B213">
        <f t="shared" ref="B213:I213" si="2">B212-B211</f>
        <v>0</v>
      </c>
      <c r="C213">
        <f t="shared" si="2"/>
        <v>-2</v>
      </c>
      <c r="D213">
        <f t="shared" si="2"/>
        <v>4</v>
      </c>
      <c r="E213">
        <f t="shared" si="2"/>
        <v>17</v>
      </c>
      <c r="F213">
        <f t="shared" si="2"/>
        <v>11</v>
      </c>
      <c r="G213">
        <f t="shared" si="2"/>
        <v>-22</v>
      </c>
      <c r="H213">
        <f t="shared" si="2"/>
        <v>-4</v>
      </c>
      <c r="I213">
        <f t="shared" si="2"/>
        <v>-2</v>
      </c>
    </row>
    <row r="214" spans="1:9" ht="15.95" customHeight="1" thickBot="1" x14ac:dyDescent="0.3">
      <c r="A214" t="s">
        <v>2003</v>
      </c>
      <c r="B214" s="4">
        <f>SUM(G213:H213)/SUM(G211:H211)</f>
        <v>-0.27659574468085107</v>
      </c>
    </row>
    <row r="215" spans="1:9" ht="15.95" customHeight="1" thickBot="1" x14ac:dyDescent="0.3">
      <c r="A215" t="s">
        <v>2004</v>
      </c>
      <c r="B215" s="4">
        <f>I213/I211</f>
        <v>-9.5238095238095233E-2</v>
      </c>
    </row>
    <row r="217" spans="1:9" x14ac:dyDescent="0.25">
      <c r="A217" s="68" t="s">
        <v>2006</v>
      </c>
      <c r="B217" s="402" t="s">
        <v>1992</v>
      </c>
      <c r="C217" s="398"/>
      <c r="D217" s="398"/>
      <c r="E217" s="398"/>
    </row>
    <row r="218" spans="1:9" x14ac:dyDescent="0.25">
      <c r="A218" s="22" t="s">
        <v>1993</v>
      </c>
      <c r="B218" s="22" t="s">
        <v>2007</v>
      </c>
      <c r="C218" s="22" t="s">
        <v>2008</v>
      </c>
      <c r="D218" s="22" t="s">
        <v>2009</v>
      </c>
      <c r="E218" s="22" t="s">
        <v>405</v>
      </c>
    </row>
    <row r="219" spans="1:9" x14ac:dyDescent="0.25">
      <c r="A219" s="22" t="s">
        <v>2000</v>
      </c>
      <c r="B219">
        <v>112</v>
      </c>
      <c r="C219">
        <v>16</v>
      </c>
      <c r="D219">
        <v>9</v>
      </c>
      <c r="E219">
        <v>134</v>
      </c>
    </row>
    <row r="220" spans="1:9" x14ac:dyDescent="0.25">
      <c r="A220" s="22" t="s">
        <v>2001</v>
      </c>
      <c r="B220">
        <v>87</v>
      </c>
      <c r="C220">
        <v>17</v>
      </c>
      <c r="D220">
        <v>9</v>
      </c>
      <c r="E220">
        <v>151</v>
      </c>
    </row>
    <row r="221" spans="1:9" ht="15.95" customHeight="1" thickBot="1" x14ac:dyDescent="0.3">
      <c r="A221" s="22" t="s">
        <v>2002</v>
      </c>
      <c r="B221">
        <f>B220-B219</f>
        <v>-25</v>
      </c>
      <c r="C221">
        <f>C220-C219</f>
        <v>1</v>
      </c>
      <c r="D221">
        <f>D220-D219</f>
        <v>0</v>
      </c>
      <c r="E221">
        <f>E220-E219</f>
        <v>17</v>
      </c>
    </row>
    <row r="222" spans="1:9" ht="15.95" customHeight="1" thickBot="1" x14ac:dyDescent="0.3">
      <c r="A222" t="s">
        <v>2010</v>
      </c>
      <c r="B222" s="4">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Target Calcs</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2021-10-13T21:41:15Z</dcterms:modified>
</cp:coreProperties>
</file>