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084FB233-2F89-4274-8DE6-20C21D6C3E2A}" xr6:coauthVersionLast="46" xr6:coauthVersionMax="46" xr10:uidLastSave="{00000000-0000-0000-0000-000000000000}"/>
  <bookViews>
    <workbookView xWindow="-120" yWindow="-120" windowWidth="29040" windowHeight="17640" activeTab="3"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0" l="1"/>
  <c r="F5" i="10"/>
  <c r="F3" i="10"/>
  <c r="J5" i="9"/>
  <c r="B17" i="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J10" i="9" l="1"/>
  <c r="B3" i="10"/>
  <c r="P172" i="18"/>
  <c r="P70" i="18"/>
  <c r="O345" i="5"/>
  <c r="O347" i="5"/>
  <c r="M375" i="5"/>
  <c r="O569" i="5"/>
  <c r="O343" i="5"/>
  <c r="M371" i="5"/>
  <c r="L12" i="7"/>
  <c r="G6" i="10"/>
  <c r="F6" i="10"/>
  <c r="G4" i="10"/>
  <c r="M11" i="7" s="1"/>
  <c r="F9" i="10"/>
  <c r="C11" i="10"/>
  <c r="G5" i="10"/>
  <c r="M12" i="7" s="1"/>
  <c r="C10" i="10"/>
  <c r="L9" i="7"/>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B11" i="10" l="1"/>
  <c r="I11" i="10" s="1"/>
  <c r="P141" i="5"/>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2" i="7" s="1"/>
  <c r="I8" i="10"/>
  <c r="K8" i="10" s="1"/>
  <c r="I9" i="10"/>
  <c r="F10" i="10"/>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J12" i="9"/>
  <c r="I4" i="10"/>
  <c r="K4" i="10" s="1"/>
  <c r="N11" i="7" s="1"/>
  <c r="G11" i="10"/>
  <c r="M3" i="7" s="1"/>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F11" i="10"/>
  <c r="L3" i="7" s="1"/>
  <c r="L2"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P140" i="5"/>
  <c r="P126" i="5"/>
  <c r="B673" i="5"/>
  <c r="B669" i="5"/>
  <c r="B670" i="5"/>
  <c r="B672" i="5"/>
  <c r="B671" i="5"/>
  <c r="B668" i="5"/>
  <c r="P240" i="5"/>
  <c r="P204" i="5"/>
  <c r="E11" i="10"/>
  <c r="D11" i="10"/>
  <c r="P62" i="5"/>
  <c r="B10" i="10"/>
  <c r="H10" i="10" s="1"/>
  <c r="J3" i="10"/>
  <c r="H11" i="10"/>
  <c r="I3" i="10"/>
  <c r="L88" i="3" l="1"/>
  <c r="Q88" i="3"/>
  <c r="R88" i="3"/>
  <c r="P208" i="18"/>
  <c r="P207" i="18"/>
  <c r="P213" i="18"/>
  <c r="P209" i="18"/>
  <c r="P215" i="18"/>
  <c r="P211" i="18"/>
  <c r="P210" i="18"/>
  <c r="K88" i="3"/>
  <c r="N88" i="3"/>
  <c r="P88" i="3"/>
  <c r="O88" i="3"/>
  <c r="M88" i="3"/>
  <c r="I10" i="10"/>
  <c r="J10" i="10"/>
  <c r="J11" i="10"/>
  <c r="K3" i="10"/>
  <c r="N9" i="7" s="1"/>
  <c r="P374" i="18" l="1"/>
  <c r="P552" i="5"/>
  <c r="P545" i="5"/>
  <c r="P367" i="18"/>
  <c r="P548" i="5"/>
  <c r="P370" i="18"/>
  <c r="P550" i="5"/>
  <c r="P372" i="18"/>
  <c r="P551" i="5"/>
  <c r="P373" i="18"/>
  <c r="P544" i="5"/>
  <c r="P366" i="18"/>
  <c r="K11" i="10"/>
  <c r="K10" i="10"/>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<sst xmlns="http://schemas.openxmlformats.org/spreadsheetml/2006/main" count="18922" uniqueCount="2188">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</sst>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E11" sqref="E11"/>
    </sheetView>
  </sheetViews>
  <sheetFormatPr defaultColWidth="8.85546875" defaultRowHeight="15" x14ac:dyDescent="0.25"/>
  <cols>
    <col min="1" max="1" width="28.7109375" style="117" customWidth="1"/>
    <col min="2" max="2" width="24.28515625" style="117" customWidth="1"/>
    <col min="3" max="3" width="14" style="117" customWidth="1"/>
    <col min="4" max="6" width="8.85546875" style="117" customWidth="1"/>
    <col min="7" max="7" width="13.28515625" style="117" customWidth="1"/>
    <col min="8" max="16384" width="8.85546875" style="117"/>
  </cols>
  <sheetData>
    <row r="1" spans="1:8" x14ac:dyDescent="0.25">
      <c r="A1" s="29" t="s">
        <v>0</v>
      </c>
      <c r="B1" t="s">
        <v>49</v>
      </c>
      <c r="C1" s="171">
        <v>44315</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K8" sqref="K8"/>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0</v>
      </c>
      <c r="C3" s="74">
        <f>E28</f>
        <v>4.0157100000000003</v>
      </c>
      <c r="D3" s="75">
        <v>0.55000000000000004</v>
      </c>
      <c r="E3" s="75">
        <v>0.4</v>
      </c>
      <c r="F3" s="120">
        <f>$C3*(1-D3)</f>
        <v>1.8070694999999999</v>
      </c>
      <c r="G3" s="120">
        <f t="shared" ref="F3:G9" si="0">$C3*(1-E3)</f>
        <v>2.4094260000000003</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9">
        <f>'State 2005 Data'!J6</f>
        <v>0</v>
      </c>
      <c r="C4" s="74">
        <f>G28</f>
        <v>34.866</v>
      </c>
      <c r="D4" s="75">
        <v>0.89</v>
      </c>
      <c r="E4" s="75">
        <v>0.66</v>
      </c>
      <c r="F4" s="120">
        <f t="shared" si="0"/>
        <v>3.8352599999999994</v>
      </c>
      <c r="G4" s="120">
        <f t="shared" si="0"/>
        <v>11.854439999999999</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x14ac:dyDescent="0.25">
      <c r="A5" s="73" t="s">
        <v>1863</v>
      </c>
      <c r="B5" s="119">
        <f>'State 2005 Data'!J7</f>
        <v>0</v>
      </c>
      <c r="C5" s="121">
        <f>H28</f>
        <v>159.49700000000001</v>
      </c>
      <c r="D5" s="75">
        <v>0.41</v>
      </c>
      <c r="E5" s="75">
        <v>0.33</v>
      </c>
      <c r="F5" s="120">
        <f>$C5*(1-D5)</f>
        <v>94.103230000000025</v>
      </c>
      <c r="G5" s="120">
        <f t="shared" si="0"/>
        <v>106.86299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x14ac:dyDescent="0.25">
      <c r="A6" s="73" t="s">
        <v>1864</v>
      </c>
      <c r="B6" s="119">
        <f>'State 2005 Data'!J8</f>
        <v>0</v>
      </c>
      <c r="C6" s="121">
        <f>F28</f>
        <v>30.835899999999999</v>
      </c>
      <c r="D6" s="75">
        <v>0.48</v>
      </c>
      <c r="E6" s="75">
        <v>0.27</v>
      </c>
      <c r="F6" s="120">
        <f>$C6*(1-D6)</f>
        <v>16.034668</v>
      </c>
      <c r="G6" s="120">
        <f t="shared" si="0"/>
        <v>22.510206999999998</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x14ac:dyDescent="0.25">
      <c r="A7" s="73" t="s">
        <v>775</v>
      </c>
      <c r="B7" s="119">
        <f>'State 2005 Data'!J9</f>
        <v>7.4822620999226386</v>
      </c>
      <c r="C7" s="121">
        <f>D28</f>
        <v>21.963899999999999</v>
      </c>
      <c r="D7" s="75">
        <v>0.06</v>
      </c>
      <c r="E7" s="75">
        <v>0.02</v>
      </c>
      <c r="F7" s="120">
        <f t="shared" si="0"/>
        <v>20.646065999999998</v>
      </c>
      <c r="G7" s="120">
        <f t="shared" si="0"/>
        <v>21.524621999999997</v>
      </c>
      <c r="H7" s="69"/>
      <c r="I7" s="76">
        <f t="shared" si="1"/>
        <v>-1.7593347739333356</v>
      </c>
      <c r="J7" s="76">
        <f t="shared" si="2"/>
        <v>-1.876753274951775</v>
      </c>
      <c r="K7" s="69" t="str">
        <f>"In a scenario limiting global warming to 1.5 °C, " &amp; B$1 &amp; " would need to cut its " &amp; A7 &amp; " emissions by " &amp; ROUND(J7*100, 0) &amp; " to " &amp; ROUND(I7*100, 0) &amp; " percent of 2005 levels."</f>
        <v>In a scenario limiting global warming to 1.5 °C, Louisiana would need to cut its agriculture emissions by -188 to -176 percent of 2005 levels.</v>
      </c>
      <c r="L7" s="69"/>
      <c r="M7" s="69"/>
      <c r="N7" s="69"/>
      <c r="O7" s="69"/>
      <c r="P7" s="69"/>
      <c r="Q7" s="69"/>
      <c r="R7" s="69"/>
      <c r="S7" s="69"/>
      <c r="T7" s="69"/>
      <c r="U7" s="69"/>
      <c r="V7" s="69"/>
      <c r="W7" s="69"/>
      <c r="X7" s="69"/>
      <c r="Y7" s="69"/>
      <c r="Z7" s="69"/>
    </row>
    <row r="8" spans="1:26" x14ac:dyDescent="0.25">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3.8008074147584492</v>
      </c>
      <c r="C9" s="121">
        <f>C28</f>
        <v>3.7124999999999999</v>
      </c>
      <c r="D9" s="75">
        <v>0.06</v>
      </c>
      <c r="E9" s="75">
        <v>0.02</v>
      </c>
      <c r="F9" s="120">
        <f t="shared" si="0"/>
        <v>3.4897499999999999</v>
      </c>
      <c r="G9" s="120">
        <f t="shared" si="0"/>
        <v>3.6382499999999998</v>
      </c>
      <c r="H9" s="69"/>
      <c r="I9" s="76">
        <f t="shared" si="1"/>
        <v>8.1839825283075429E-2</v>
      </c>
      <c r="J9" s="76">
        <f t="shared" si="2"/>
        <v>4.2769179550440461E-2</v>
      </c>
      <c r="K9" s="69" t="str">
        <f t="shared" si="3"/>
        <v>In a scenario limiting global warming to 1.5 °C, Louisiana would need to cut its waste emissions by 4 to 8 percent of 2005 levels.</v>
      </c>
      <c r="L9" s="69"/>
      <c r="M9" s="69"/>
      <c r="N9" s="69"/>
      <c r="O9" s="69"/>
      <c r="P9" s="69"/>
      <c r="Q9" s="69"/>
      <c r="R9" s="69"/>
      <c r="S9" s="69"/>
      <c r="T9" s="69"/>
      <c r="U9" s="69"/>
      <c r="V9" s="69"/>
      <c r="W9" s="69"/>
      <c r="X9" s="69"/>
      <c r="Y9" s="69"/>
      <c r="Z9" s="69"/>
    </row>
    <row r="10" spans="1:26" x14ac:dyDescent="0.25">
      <c r="A10" s="73" t="s">
        <v>1869</v>
      </c>
      <c r="B10" s="122">
        <f>SUM(B3:B9)</f>
        <v>-28.03193048531891</v>
      </c>
      <c r="C10" s="122">
        <f>SUM(C3:C9)</f>
        <v>215.57601000000003</v>
      </c>
      <c r="D10" s="76">
        <f>1-F10/$C10</f>
        <v>0.53333841042887842</v>
      </c>
      <c r="E10" s="76">
        <f>1-G10/$C10</f>
        <v>0.3993536896800346</v>
      </c>
      <c r="F10" s="120">
        <f>SUM(F3:F9)</f>
        <v>100.60104350000002</v>
      </c>
      <c r="G10" s="120">
        <f>SUM(G3:G9)</f>
        <v>129.48493499999998</v>
      </c>
      <c r="H10" s="175">
        <f>IFERROR(B10*(1-'Unique State Inputs'!A$8),"")</f>
        <v>-15.417561766925402</v>
      </c>
      <c r="I10" s="76">
        <f t="shared" si="1"/>
        <v>4.5888018327060109</v>
      </c>
      <c r="J10" s="76">
        <f t="shared" si="2"/>
        <v>5.6191943529474289</v>
      </c>
      <c r="K10" s="69" t="str">
        <f t="shared" si="3"/>
        <v>In a scenario limiting global warming to 1.5 °C, Louisiana would need to cut its total (including land use) emissions by 562 to 459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11.283069514681088</v>
      </c>
      <c r="C11" s="122">
        <f>SUM(C3:C9)-C8</f>
        <v>254.89101000000002</v>
      </c>
      <c r="D11" s="76">
        <f>1-F11/$C11</f>
        <v>0.45107501633737501</v>
      </c>
      <c r="E11" s="76">
        <f>1-G11/$C11</f>
        <v>0.33775641989099592</v>
      </c>
      <c r="F11" s="120">
        <f>F10-F8</f>
        <v>139.9160435</v>
      </c>
      <c r="G11" s="120">
        <f>G10-G8</f>
        <v>168.79993499999998</v>
      </c>
      <c r="H11" s="175">
        <f>IFERROR(B11*(1-'Unique State Inputs'!A$8),"")</f>
        <v>6.205688233074599</v>
      </c>
      <c r="I11" s="76">
        <f>1-F11/$B11</f>
        <v>-11.400530132154794</v>
      </c>
      <c r="J11" s="76">
        <f t="shared" si="2"/>
        <v>-13.960462202272538</v>
      </c>
      <c r="K11" s="69" t="str">
        <f t="shared" si="3"/>
        <v>In a scenario limiting global warming to 1.5 °C, Louisiana would need to cut its total (excluding land use) emissions by -1396 to -1140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abSelected="1" topLeftCell="H1" zoomScale="84" zoomScaleNormal="70" workbookViewId="0">
      <pane ySplit="1" topLeftCell="A2" activePane="bottomLeft" state="frozen"/>
      <selection pane="bottomLeft" activeCell="N3" sqref="N3"/>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Calculations'!F10</f>
        <v>100.60104350000002</v>
      </c>
      <c r="M2" s="95">
        <f>'Target Calculations'!G10</f>
        <v>129.48493499999998</v>
      </c>
      <c r="N2" s="93"/>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Calculations'!F11</f>
        <v>139.9160435</v>
      </c>
      <c r="M3" s="95">
        <f>'Target Calculations'!G11</f>
        <v>168.79993499999998</v>
      </c>
      <c r="N3" s="93"/>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e">
        <f>'Target Calculations'!K3</f>
        <v>#DIV/0!</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e">
        <f>'Target Calculations'!K4</f>
        <v>#DIV/0!</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e">
        <f>'Target Calculations'!K5</f>
        <v>#DIV/0!</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e">
        <f>'Target Calculations'!K6</f>
        <v>#DIV/0!</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Yes</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Yes</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LA</v>
      </c>
      <c r="D77" s="93">
        <v>2019</v>
      </c>
      <c r="E77" s="93">
        <v>2050</v>
      </c>
    </row>
    <row r="78" spans="1:40" ht="15.95" customHeight="1" x14ac:dyDescent="0.25">
      <c r="B78" s="93" t="s">
        <v>2062</v>
      </c>
      <c r="C78" s="93" t="s">
        <v>497</v>
      </c>
      <c r="D78" s="93" cm="1">
        <f t="array" ref="D78">ROUND(INDEX($B$95:$H$845,MATCH(1,($C78=$E$95:$E$845)*($B78=$F$95:$F$845)*($C$77=$B$95:$B$845),0),MATCH(D$77,$B$95:$H$95,0))*100,1)</f>
        <v>3.7</v>
      </c>
      <c r="E78" s="168" cm="1">
        <f t="array" ref="E78">ROUND(INDEX($B$95:$H$845,MATCH(1,($C78=$E$95:$E$845)*($B78=$F$95:$F$845)*($C$77=$B$95:$B$845),0),MATCH(E$77,$B$95:$H$95,0))*100,1)</f>
        <v>5.2</v>
      </c>
    </row>
    <row r="79" spans="1:40" ht="15.95" customHeight="1" x14ac:dyDescent="0.25">
      <c r="B79" s="168" t="s">
        <v>2062</v>
      </c>
      <c r="C79" s="93" t="s">
        <v>2061</v>
      </c>
      <c r="D79" s="168" cm="1">
        <f t="array" ref="D79">ROUND(INDEX($B$95:$H$845,MATCH(1,($C79=$E$95:$E$845)*($B79=$F$95:$F$845)*($C$77=$B$95:$B$845),0),MATCH(D$77,$B$95:$H$95,0))*100,1)</f>
        <v>31.2</v>
      </c>
      <c r="E79" s="168" cm="1">
        <f t="array" ref="E79">ROUND(INDEX($B$95:$H$845,MATCH(1,($C79=$E$95:$E$845)*($B79=$F$95:$F$845)*($C$77=$B$95:$B$845),0),MATCH(E$77,$B$95:$H$95,0))*100,1)</f>
        <v>21.9</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3.7</v>
      </c>
      <c r="E81" s="168" cm="1">
        <f t="array" ref="E81">ROUND(INDEX($B$95:$H$845,MATCH(1,($C81=$E$95:$E$845)*($B81=$F$95:$F$845)*($C$77=$B$95:$B$845),0),MATCH(E$77,$B$95:$H$95,0))*100,1)</f>
        <v>5.2</v>
      </c>
    </row>
    <row r="82" spans="2:26" ht="15.95" customHeight="1" x14ac:dyDescent="0.25">
      <c r="B82" s="168" t="s">
        <v>2059</v>
      </c>
      <c r="C82" s="168" t="s">
        <v>2061</v>
      </c>
      <c r="D82" s="168" cm="1">
        <f t="array" ref="D82">ROUND(INDEX($B$95:$H$845,MATCH(1,($C82=$E$95:$E$845)*($B82=$F$95:$F$845)*($C$77=$B$95:$B$845),0),MATCH(D$77,$B$95:$H$95,0))*100,1)</f>
        <v>31.2</v>
      </c>
      <c r="E82" s="168" cm="1">
        <f t="array" ref="E82">ROUND(INDEX($B$95:$H$845,MATCH(1,($C82=$E$95:$E$845)*($B82=$F$95:$F$845)*($C$77=$B$95:$B$845),0),MATCH(E$77,$B$95:$H$95,0))*100,1)</f>
        <v>21.9</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5.95" customHeight="1" x14ac:dyDescent="0.25">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56.7</v>
      </c>
      <c r="E86" s="168" cm="1">
        <f t="array" ref="E86">ROUND(INDEX($B$95:$H$845,MATCH(1,($C86=$E$95:$E$845)*($B86=$F$95:$F$845)*($C$77=$B$95:$B$845),0),MATCH(E$77,$B$95:$H$95,0))*100,1)</f>
        <v>79.099999999999994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5.95" customHeight="1" x14ac:dyDescent="0.25">
      <c r="J88" s="93" t="s">
        <v>2064</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Louisiana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M18" sqref="M18"/>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Louisiana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ref="J5:J11" si="0">SUMIFS(F:F,A:A,$J$4,C:C,I6)</f>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-37.349535280838843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3.8008074147584492</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-26.066465766157755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11.283069514681088</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76" t="s">
        <v>421</v>
      </c>
      <c r="B1" s="272"/>
      <c r="C1" s="272"/>
      <c r="D1" s="272"/>
      <c r="E1" s="272"/>
    </row>
    <row r="2" spans="1:5" x14ac:dyDescent="0.25">
      <c r="A2" s="277" t="s">
        <v>1917</v>
      </c>
      <c r="B2" s="272"/>
      <c r="C2" s="272"/>
      <c r="D2" s="272"/>
      <c r="E2" s="272"/>
    </row>
    <row r="19" spans="1:5" x14ac:dyDescent="0.25">
      <c r="A19" t="s">
        <v>1918</v>
      </c>
    </row>
    <row r="20" spans="1:5" x14ac:dyDescent="0.25">
      <c r="A20">
        <v>155400</v>
      </c>
      <c r="B20" t="s">
        <v>1919</v>
      </c>
    </row>
    <row r="21" spans="1:5" x14ac:dyDescent="0.25">
      <c r="A21" s="277" t="s">
        <v>1920</v>
      </c>
      <c r="B21" s="272"/>
      <c r="C21" s="272"/>
      <c r="D21" s="272"/>
      <c r="E21" s="272"/>
    </row>
    <row r="38" spans="1:5" x14ac:dyDescent="0.25">
      <c r="A38" t="s">
        <v>1918</v>
      </c>
    </row>
    <row r="39" spans="1:5" x14ac:dyDescent="0.25">
      <c r="A39">
        <v>100800</v>
      </c>
      <c r="B39" t="s">
        <v>1919</v>
      </c>
    </row>
    <row r="40" spans="1:5" x14ac:dyDescent="0.25">
      <c r="A40" s="277"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76"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76"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76"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76"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76"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76"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76" t="s">
        <v>516</v>
      </c>
      <c r="B134" s="272"/>
      <c r="C134" s="272"/>
      <c r="D134" s="272"/>
      <c r="E134" s="272"/>
    </row>
    <row r="135" spans="1:12" x14ac:dyDescent="0.25">
      <c r="A135" s="8" t="s">
        <v>1961</v>
      </c>
      <c r="B135" s="43"/>
      <c r="C135" s="43"/>
      <c r="D135" s="43"/>
      <c r="E135" s="43"/>
      <c r="F135" s="43"/>
      <c r="G135" s="43"/>
    </row>
    <row r="136" spans="1:12" ht="15.75" x14ac:dyDescent="0.3">
      <c r="A136" s="9"/>
      <c r="B136" s="279" t="s">
        <v>1962</v>
      </c>
      <c r="C136" s="280"/>
      <c r="D136" s="280"/>
      <c r="E136" s="281"/>
      <c r="F136" s="43"/>
      <c r="G136" s="43"/>
    </row>
    <row r="137" spans="1:12" ht="15.75" x14ac:dyDescent="0.3">
      <c r="A137" s="10"/>
      <c r="B137" s="279" t="s">
        <v>1963</v>
      </c>
      <c r="C137" s="281"/>
      <c r="D137" s="279" t="s">
        <v>1964</v>
      </c>
      <c r="E137" s="281"/>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76"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76"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76"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76"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76"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76"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8"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8"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8"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2021-04-29T20:17:28Z</dcterms:modified>
</cp:coreProperties>
</file>