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Louisiana\LA-eps\"/>
    </mc:Choice>
  </mc:AlternateContent>
  <xr:revisionPtr revIDLastSave="0" documentId="13_ncr:1_{499BBB92-75E5-48BA-9F4F-9E3EBF8C1F98}" xr6:coauthVersionLast="47" xr6:coauthVersionMax="47" xr10:uidLastSave="{00000000-0000-0000-0000-000000000000}"/>
  <bookViews>
    <workbookView xWindow="-120" yWindow="-120" windowWidth="29040" windowHeight="1764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23" l="1"/>
  <c r="C1" i="2"/>
  <c r="A6" i="3" s="1"/>
  <c r="B6" i="3" s="1"/>
  <c r="T350" i="23"/>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82" i="30" l="1"/>
  <c r="P1071" i="19" s="1"/>
  <c r="U1105" i="23"/>
  <c r="J54" i="30"/>
  <c r="U941" i="23"/>
  <c r="J53" i="30"/>
  <c r="U936" i="23"/>
  <c r="U1050" i="23"/>
  <c r="J76" i="30" s="1"/>
  <c r="U176" i="23"/>
  <c r="J21" i="30" s="1"/>
  <c r="J45" i="30"/>
  <c r="P405" i="19" s="1"/>
  <c r="J41" i="30"/>
  <c r="P1068"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603"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418" i="19" l="1"/>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<sst xmlns="http://schemas.openxmlformats.org/spreadsheetml/2006/main" count="32060" uniqueCount="2370">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</sst>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6">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49</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Louisiana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7.4822620999226386</v>
      </c>
      <c r="C7" s="118">
        <f>D28</f>
        <v>7.6132600000000004</v>
      </c>
      <c r="D7" s="75">
        <v>0.06</v>
      </c>
      <c r="E7" s="75">
        <v>0.02</v>
      </c>
      <c r="F7" s="117">
        <f t="shared" si="0"/>
        <v>7.1564643999999999</v>
      </c>
      <c r="G7" s="117">
        <f t="shared" si="0"/>
        <v>7.4609947999999999</v>
      </c>
      <c r="H7" s="69"/>
      <c r="I7" s="76">
        <f t="shared" si="1"/>
        <v>4.3542674069918963E-2</v>
      </c>
      <c r="J7" s="76">
        <f t="shared" si="3"/>
        <v>2.8423623282133326E-3</v>
      </c>
      <c r="K7" s="69" t="str">
        <f t="shared" si="2"/>
        <v>In a scenario limiting global warming to 1.5 °C, Louisiana would need to cut its agriculture emissions by 0 to 4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Louisiana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3.8008074147584492</v>
      </c>
      <c r="C9" s="118">
        <f>C28</f>
        <v>1.59965</v>
      </c>
      <c r="D9" s="75">
        <v>0.06</v>
      </c>
      <c r="E9" s="75">
        <v>0.02</v>
      </c>
      <c r="F9" s="117">
        <f t="shared" si="0"/>
        <v>1.503671</v>
      </c>
      <c r="G9" s="117">
        <f t="shared" si="0"/>
        <v>1.5676570000000001</v>
      </c>
      <c r="H9" s="69"/>
      <c r="I9" s="76">
        <f t="shared" si="1"/>
        <v>0.60438116539099573</v>
      </c>
      <c r="J9" s="76">
        <f t="shared" si="3"/>
        <v>0.58754632136508067</v>
      </c>
      <c r="K9" s="69" t="str">
        <f t="shared" si="2"/>
        <v>In a scenario limiting global warming to 1.5 °C, Louisiana would need to cut its waste emissions by 59 to 60 percent of 2005 levels.</v>
      </c>
      <c r="L9" s="69"/>
      <c r="M9" s="69"/>
      <c r="N9" s="69"/>
      <c r="O9" s="69"/>
      <c r="P9" s="69"/>
      <c r="Q9" s="69"/>
      <c r="R9" s="69"/>
      <c r="S9" s="69"/>
      <c r="T9" s="69"/>
      <c r="U9" s="69"/>
      <c r="V9" s="69"/>
      <c r="W9" s="69"/>
      <c r="X9" s="69"/>
      <c r="Y9" s="69"/>
      <c r="Z9" s="69"/>
    </row>
    <row r="10" spans="1:26" x14ac:dyDescent="0.25">
      <c r="A10" s="73" t="s">
        <v>1864</v>
      </c>
      <c r="B10" s="119">
        <f>SUM(B3:B9)</f>
        <v>4.844709514681087</v>
      </c>
      <c r="C10" s="119">
        <f>SUM(C3:C9)</f>
        <v>60.091929999999991</v>
      </c>
      <c r="D10" s="76">
        <f>1-F10/$C10</f>
        <v>0.52651809652311032</v>
      </c>
      <c r="E10" s="76">
        <f>1-G10/$C10</f>
        <v>0.37781239843686165</v>
      </c>
      <c r="F10" s="117">
        <f>SUM(F3:F9)</f>
        <v>28.452441400000005</v>
      </c>
      <c r="G10" s="117">
        <f>SUM(G3:G9)</f>
        <v>37.388453799999994</v>
      </c>
      <c r="H10" s="171">
        <f>IFERROR(B10*(1-'Unique State Inputs'!A$8),"")</f>
        <v>2.6645902330745979</v>
      </c>
      <c r="I10" s="76">
        <f t="shared" si="1"/>
        <v>-4.8728890377802037</v>
      </c>
      <c r="J10" s="76">
        <f t="shared" si="3"/>
        <v>-6.7173778297131124</v>
      </c>
      <c r="K10" s="69" t="str">
        <f t="shared" si="2"/>
        <v>In a scenario limiting global warming to 1.5 °C, Louisiana would need to cut its total (including land use) emissions by -672 to -487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11.283069514681088</v>
      </c>
      <c r="C11" s="119">
        <f>SUM(C3:C9)-C8</f>
        <v>66.530289999999994</v>
      </c>
      <c r="D11" s="76">
        <f>1-F11/$C11</f>
        <v>0.47556516888773503</v>
      </c>
      <c r="E11" s="76">
        <f>1-G11/$C11</f>
        <v>0.34125022151564344</v>
      </c>
      <c r="F11" s="117">
        <f>F10-F8</f>
        <v>34.890801400000008</v>
      </c>
      <c r="G11" s="117">
        <f>G10-G8</f>
        <v>43.826813799999996</v>
      </c>
      <c r="H11" s="171">
        <f>IFERROR(B11*(1-'Unique State Inputs'!A$8),"")</f>
        <v>6.205688233074599</v>
      </c>
      <c r="I11" s="76">
        <f t="shared" si="1"/>
        <v>-2.0923146715174861</v>
      </c>
      <c r="J11" s="76">
        <f t="shared" si="3"/>
        <v>-2.8842988375613801</v>
      </c>
      <c r="K11" s="69" t="str">
        <f t="shared" si="2"/>
        <v>In a scenario limiting global warming to 1.5 °C, Louisiana would need to cut its total (excluding land use) emissions by -288 to -209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3" activePane="bottomLeft" state="frozen"/>
      <selection activeCell="D1" sqref="D1"/>
      <selection pane="bottomLeft" activeCell="A3" sqref="A3"/>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42.1406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2207</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2306</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2306</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2306</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2306</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2306</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2306</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2306</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2306</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2306</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2306</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2306</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2306</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2306</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2306</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2306</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2306</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2306</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2306</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2306</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2306</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2306</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2306</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2306</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2306</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2306</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2306</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2306</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2306</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2306</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2306</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2306</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2306</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2306</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2306</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2306</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2306</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2306</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2306</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2306</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2306</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2307</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2308</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2309</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2308</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2310</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2311</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2312</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2312</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2313</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2314</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2315</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2316</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2317</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2318</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2319</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2320</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2321</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2322</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2322</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2322</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2322</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2323</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2324</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2325</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2326</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ht="165"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Louisiana, the share of electricity among fuels used for heating in urban, residential buildings will rise from 3.7% to 5.2% through 2050.</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str">
        <f t="shared" si="10"/>
        <v>//**Urban Residential Heating: **In the BAU case, in Louisiana, the share of electricity among fuels used for heating in urban, residential buildings will rise from 3.7% to 5.2% through 2050.</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Louisiana, the share of electricity among fuels used by appliances in urban, residential buildings will fall from 31.2% to 21.9% through 2050.</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str">
        <f t="shared" si="10"/>
        <v>//**Urban Residential Appliances: **In the BAU case, in Louisiana, the share of electricity among fuels used by appliances in urban, residential buildings will fall from 31.2% to 21.9% through 2050.</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2327</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Louisiana, the share of electricity among fuels used for heating in rural, residential buildings will rise from 3.7% to 5.2% through 2050.</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str">
        <f t="shared" si="10"/>
        <v>//**Rural Residential Heating: **In the BAU case, in Louisiana, the share of electricity among fuels used for heating in rural, residential buildings will rise from 3.7% to 5.2% through 2050.</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31.2% to 21.9% through 2050.</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31.2% to 21.9% through 2050.</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2359</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Louisiana, the share of electricity among fuels used for heating in commercial buildings will rise from 0.5% to 0.6% through 2050.</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str">
        <f t="shared" si="10"/>
        <v>//**Commercial Heating: **In the BAU case, in Louisiana, the share of electricity among fuels used for heating in commercial buildings will rise from 0.5% to 0.6% through 2050.</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Louisiana, the share of electricity among fuels used by appliances in commercial buildings will fall from 31.7% to 18.9% through 2050.</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str">
        <f t="shared" si="10"/>
        <v>//**Commercial Appliances: **In the BAU case, in Louisiana, the share of electricity among fuels used by appliances in commercial buildings will fall from 31.7% to 18.9% through 2050.</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Louisiana, the share of electricity among fuels used by other components in commercial buildings will rise from 56.7% to 79.1% through 2050.</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str">
        <f t="shared" si="10"/>
        <v>//**Commercial Other Components: **In the BAU case, in the Louisiana, the share of electricity among fuels used by other components in commercial buildings will rise from 56.7% to 79.1% through 2050.</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2328</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Louisiana.//**Natural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Louisiana.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Louisiana.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2329</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2329</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2329</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2329</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2329</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2329</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2329</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Louisiana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Louisiana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Louisiana increased by 45%.</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Louisiana increased by 45%.</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Louisiana increased by 45%.</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Louisiana increased by 45%.</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Louisiana increased by 45%.</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Louisiana increased by 45%.</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Louisiana increased by 45%.</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Louisiana increased by 45%.</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Louisiana increased by 45%.</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Louisiana increased by 45%.</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Louisiana increased by 45%.</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Louisiana increased by 45%.</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Louisiana increased by 45%.</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Louisiana increased by 45%.</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Louisiana increased by 45%.</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Louisiana increased by 45%.</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Louisiana, a 100% setting provides for an additional 7242 MW of demand response capacity in 2050 (on top of a BAU quantity of 2343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Louisiana, a 100% setting provides for an additional 7242 MW of demand response capacity in 2050 (on top of a BAU quantity of 2343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Louisiana will retire 0 MW of coal by 2050. Louisiana currently has 2192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Louisiana will retire 0 MW of coal by 2050. Louisiana currently has 2192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Louisiana will retire 44 MW of gas non-peaking plants by 2050. Louisiana currently has 6053MW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Louisiana will retire 44 MW of gas non-peaking plants by 2050. Louisiana currently has 6053MW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Louisiana will retire 0 MW of nuclear capacity by 2050. Louisiana currently has 2133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Louisiana will retire 0 MW of nuclear capacity by 2050. Louisiana currently has 2133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Louisiana will retire 68 MW of biomass capacity by 2050. Louisiana currently has 11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Louisiana will retire 0 MW of petroleum capacity by 2050. Louisiana currently has 855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Louisiana will retire 3207 MW of natural gas peaker capacity by 2050. Louisiana currently has 7231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Louisiana will retire 3207 MW of natural gas peaker capacity by 2050. Louisiana currently has 7231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Louisiana will retire 0 MW of natural gas peaker capacity by 2050. Louisiana currently has 645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Louisiana will retire 0 MW of natural gas peaker capacity by 2050. Louisiana currently has 645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U255" s="305" t="str">
        <f>N255&amp;O255&amp;P255&amp;T255</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2330</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2331</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2332</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2333</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2334</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Louisiana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**Louisiana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Louisiana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**Louisiana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2335</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Louisiana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**Louisiana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2336</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2337</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2338</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2338</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2338</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2338</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2338</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2338</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2338</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2338</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2338</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2338</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2338</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2338</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2338</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2338</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2338</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2338</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2338</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2338</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2338</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2338</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2338</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2338</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2338</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2338</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2338</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2338</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2338</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2338</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2338</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2338</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2338</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2338</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2338</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2338</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2338</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2338</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2338</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2338</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2338</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2338</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2338</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2338</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2338</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2338</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2338</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2338</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2338</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2338</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2339</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2340</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2341</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2342</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2343</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2344</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2345</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2346</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2347</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3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2348</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2349</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28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28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2350</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2351</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2352</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2353</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2354</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2355</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2356</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2356</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2356</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2356</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2356</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2357</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45" x14ac:dyDescent="0.25">
      <c r="A4" s="271" t="s">
        <v>304</v>
      </c>
      <c r="B4" s="271" t="s">
        <v>305</v>
      </c>
      <c r="C4" s="271" t="s">
        <v>306</v>
      </c>
      <c r="D4" s="275" t="s">
        <v>2241</v>
      </c>
      <c r="E4" s="297" t="s">
        <v>2369</v>
      </c>
    </row>
    <row r="5" spans="1:5" ht="30" x14ac:dyDescent="0.25">
      <c r="A5" s="271" t="s">
        <v>304</v>
      </c>
      <c r="B5" s="271" t="s">
        <v>371</v>
      </c>
      <c r="C5" s="271" t="s">
        <v>372</v>
      </c>
      <c r="D5" s="275" t="s">
        <v>2241</v>
      </c>
      <c r="E5" s="297" t="s">
        <v>2242</v>
      </c>
    </row>
    <row r="6" spans="1:5" ht="45" x14ac:dyDescent="0.25">
      <c r="A6" s="271" t="s">
        <v>304</v>
      </c>
      <c r="B6" s="271" t="s">
        <v>378</v>
      </c>
      <c r="C6" s="271" t="s">
        <v>379</v>
      </c>
      <c r="D6" s="275" t="s">
        <v>2241</v>
      </c>
      <c r="E6" s="297" t="s">
        <v>2243</v>
      </c>
    </row>
    <row r="7" spans="1:5" ht="45" x14ac:dyDescent="0.25">
      <c r="A7" s="271" t="s">
        <v>304</v>
      </c>
      <c r="B7" s="271" t="s">
        <v>2189</v>
      </c>
      <c r="C7" s="271" t="s">
        <v>387</v>
      </c>
      <c r="D7" s="275" t="s">
        <v>2241</v>
      </c>
      <c r="E7" s="297" t="s">
        <v>2244</v>
      </c>
    </row>
    <row r="8" spans="1:5" ht="30" x14ac:dyDescent="0.25">
      <c r="A8" s="271" t="s">
        <v>304</v>
      </c>
      <c r="B8" s="271" t="s">
        <v>412</v>
      </c>
      <c r="C8" s="271" t="s">
        <v>413</v>
      </c>
      <c r="D8" s="275" t="s">
        <v>2241</v>
      </c>
      <c r="E8" s="297" t="s">
        <v>2245</v>
      </c>
    </row>
    <row r="9" spans="1:5" ht="30" x14ac:dyDescent="0.25">
      <c r="A9" s="271" t="s">
        <v>304</v>
      </c>
      <c r="B9" s="271" t="s">
        <v>420</v>
      </c>
      <c r="C9" s="271" t="s">
        <v>421</v>
      </c>
      <c r="D9" s="275" t="s">
        <v>2241</v>
      </c>
      <c r="E9" s="297" t="s">
        <v>2246</v>
      </c>
    </row>
    <row r="10" spans="1:5" ht="30" x14ac:dyDescent="0.25">
      <c r="A10" s="271" t="s">
        <v>304</v>
      </c>
      <c r="B10" s="271" t="s">
        <v>429</v>
      </c>
      <c r="C10" s="271" t="s">
        <v>430</v>
      </c>
      <c r="D10" s="275" t="s">
        <v>2241</v>
      </c>
      <c r="E10" s="297" t="s">
        <v>2247</v>
      </c>
    </row>
    <row r="11" spans="1:5" ht="45" x14ac:dyDescent="0.25">
      <c r="A11" s="271" t="s">
        <v>304</v>
      </c>
      <c r="B11" s="271" t="s">
        <v>2190</v>
      </c>
      <c r="C11" s="271" t="s">
        <v>456</v>
      </c>
      <c r="D11" s="275" t="s">
        <v>2241</v>
      </c>
      <c r="E11" s="297" t="s">
        <v>2248</v>
      </c>
    </row>
    <row r="12" spans="1:5" ht="30" x14ac:dyDescent="0.25">
      <c r="A12" s="271" t="s">
        <v>304</v>
      </c>
      <c r="B12" s="271" t="s">
        <v>471</v>
      </c>
      <c r="C12" s="271" t="s">
        <v>472</v>
      </c>
      <c r="D12" s="275" t="s">
        <v>2241</v>
      </c>
      <c r="E12" s="297" t="s">
        <v>2249</v>
      </c>
    </row>
    <row r="13" spans="1:5" x14ac:dyDescent="0.25">
      <c r="A13" s="271" t="s">
        <v>304</v>
      </c>
      <c r="B13" s="271" t="s">
        <v>479</v>
      </c>
      <c r="C13" s="271" t="s">
        <v>480</v>
      </c>
      <c r="D13" s="275" t="s">
        <v>2241</v>
      </c>
      <c r="E13" s="297" t="s">
        <v>2250</v>
      </c>
    </row>
    <row r="14" spans="1:5" ht="30" x14ac:dyDescent="0.25">
      <c r="A14" s="271" t="s">
        <v>490</v>
      </c>
      <c r="B14" s="271" t="s">
        <v>491</v>
      </c>
      <c r="C14" s="271" t="s">
        <v>492</v>
      </c>
      <c r="D14" s="275" t="s">
        <v>2241</v>
      </c>
      <c r="E14" s="297" t="s">
        <v>2251</v>
      </c>
    </row>
    <row r="15" spans="1:5" ht="30" x14ac:dyDescent="0.25">
      <c r="A15" s="271" t="s">
        <v>490</v>
      </c>
      <c r="B15" s="271" t="s">
        <v>515</v>
      </c>
      <c r="C15" s="271" t="s">
        <v>516</v>
      </c>
      <c r="D15" s="275" t="s">
        <v>2241</v>
      </c>
      <c r="E15" s="297" t="s">
        <v>2252</v>
      </c>
    </row>
    <row r="16" spans="1:5" ht="45" x14ac:dyDescent="0.25">
      <c r="A16" s="271" t="s">
        <v>490</v>
      </c>
      <c r="B16" s="271" t="s">
        <v>525</v>
      </c>
      <c r="C16" s="271" t="s">
        <v>526</v>
      </c>
      <c r="D16" s="275" t="s">
        <v>2241</v>
      </c>
      <c r="E16" s="297" t="s">
        <v>2253</v>
      </c>
    </row>
    <row r="17" spans="1:5" ht="30" x14ac:dyDescent="0.25">
      <c r="A17" s="271" t="s">
        <v>490</v>
      </c>
      <c r="B17" s="271" t="s">
        <v>533</v>
      </c>
      <c r="C17" s="271" t="s">
        <v>534</v>
      </c>
      <c r="D17" s="275" t="s">
        <v>2241</v>
      </c>
      <c r="E17" s="297" t="s">
        <v>2254</v>
      </c>
    </row>
    <row r="18" spans="1:5" x14ac:dyDescent="0.25">
      <c r="A18" s="271" t="s">
        <v>490</v>
      </c>
      <c r="B18" s="271" t="s">
        <v>543</v>
      </c>
      <c r="C18" s="271" t="s">
        <v>544</v>
      </c>
      <c r="D18" s="275" t="s">
        <v>2241</v>
      </c>
      <c r="E18" s="297" t="s">
        <v>2255</v>
      </c>
    </row>
    <row r="19" spans="1:5" ht="30" x14ac:dyDescent="0.25">
      <c r="A19" s="271" t="s">
        <v>490</v>
      </c>
      <c r="B19" s="271" t="s">
        <v>551</v>
      </c>
      <c r="C19" s="271" t="s">
        <v>552</v>
      </c>
      <c r="D19" s="275" t="s">
        <v>2241</v>
      </c>
      <c r="E19" s="297" t="s">
        <v>2256</v>
      </c>
    </row>
    <row r="20" spans="1:5" ht="30" x14ac:dyDescent="0.25">
      <c r="A20" s="271" t="s">
        <v>490</v>
      </c>
      <c r="B20" s="271" t="s">
        <v>557</v>
      </c>
      <c r="C20" s="271" t="s">
        <v>558</v>
      </c>
      <c r="D20" s="275" t="s">
        <v>2241</v>
      </c>
      <c r="E20" s="297" t="s">
        <v>2257</v>
      </c>
    </row>
    <row r="21" spans="1:5" ht="30" x14ac:dyDescent="0.25">
      <c r="A21" s="271" t="s">
        <v>490</v>
      </c>
      <c r="B21" s="271" t="s">
        <v>567</v>
      </c>
      <c r="C21" s="271" t="s">
        <v>568</v>
      </c>
      <c r="D21" s="275" t="s">
        <v>2241</v>
      </c>
      <c r="E21" s="297" t="s">
        <v>2258</v>
      </c>
    </row>
    <row r="22" spans="1:5" x14ac:dyDescent="0.25">
      <c r="A22" s="271" t="s">
        <v>575</v>
      </c>
      <c r="B22" s="271" t="s">
        <v>580</v>
      </c>
      <c r="C22" s="271" t="s">
        <v>577</v>
      </c>
      <c r="D22" s="275" t="s">
        <v>2241</v>
      </c>
      <c r="E22" s="297" t="s">
        <v>2259</v>
      </c>
    </row>
    <row r="23" spans="1:5" x14ac:dyDescent="0.25">
      <c r="A23" s="271" t="s">
        <v>575</v>
      </c>
      <c r="B23" s="271" t="s">
        <v>619</v>
      </c>
      <c r="C23" s="271" t="s">
        <v>620</v>
      </c>
      <c r="D23" s="275" t="s">
        <v>2241</v>
      </c>
      <c r="E23" s="297" t="s">
        <v>2260</v>
      </c>
    </row>
    <row r="24" spans="1:5" ht="75" x14ac:dyDescent="0.25">
      <c r="A24" s="271" t="s">
        <v>575</v>
      </c>
      <c r="B24" s="271" t="s">
        <v>627</v>
      </c>
      <c r="C24" s="271" t="s">
        <v>628</v>
      </c>
      <c r="D24" s="275" t="s">
        <v>2241</v>
      </c>
      <c r="E24" s="297" t="s">
        <v>2261</v>
      </c>
    </row>
    <row r="25" spans="1:5" ht="30" x14ac:dyDescent="0.25">
      <c r="A25" s="271" t="s">
        <v>575</v>
      </c>
      <c r="B25" s="271" t="s">
        <v>634</v>
      </c>
      <c r="C25" s="271" t="s">
        <v>635</v>
      </c>
      <c r="D25" s="275" t="s">
        <v>2241</v>
      </c>
      <c r="E25" s="297" t="s">
        <v>2262</v>
      </c>
    </row>
    <row r="26" spans="1:5" ht="30" x14ac:dyDescent="0.25">
      <c r="A26" s="271" t="s">
        <v>575</v>
      </c>
      <c r="B26" s="271" t="s">
        <v>642</v>
      </c>
      <c r="C26" s="271" t="s">
        <v>643</v>
      </c>
      <c r="D26" s="275" t="s">
        <v>2241</v>
      </c>
      <c r="E26" s="297" t="s">
        <v>2263</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2264</v>
      </c>
    </row>
    <row r="29" spans="1:5" x14ac:dyDescent="0.25">
      <c r="A29" s="271" t="s">
        <v>575</v>
      </c>
      <c r="B29" s="271" t="s">
        <v>656</v>
      </c>
      <c r="C29" s="271" t="s">
        <v>657</v>
      </c>
      <c r="D29" s="275" t="s">
        <v>2241</v>
      </c>
      <c r="E29" s="297" t="s">
        <v>2265</v>
      </c>
    </row>
    <row r="30" spans="1:5" x14ac:dyDescent="0.25">
      <c r="A30" s="271" t="s">
        <v>575</v>
      </c>
      <c r="B30" s="271" t="s">
        <v>666</v>
      </c>
      <c r="C30" s="271" t="s">
        <v>667</v>
      </c>
      <c r="D30" s="275" t="s">
        <v>2241</v>
      </c>
      <c r="E30" s="297" t="s">
        <v>2266</v>
      </c>
    </row>
    <row r="31" spans="1:5" ht="30" x14ac:dyDescent="0.25">
      <c r="A31" s="271" t="s">
        <v>575</v>
      </c>
      <c r="B31" s="271" t="s">
        <v>672</v>
      </c>
      <c r="C31" s="271" t="s">
        <v>673</v>
      </c>
      <c r="D31" s="275" t="s">
        <v>2241</v>
      </c>
      <c r="E31" s="297" t="s">
        <v>2267</v>
      </c>
    </row>
    <row r="32" spans="1:5" x14ac:dyDescent="0.25">
      <c r="A32" s="271" t="s">
        <v>575</v>
      </c>
      <c r="B32" s="271" t="s">
        <v>682</v>
      </c>
      <c r="C32" s="271" t="s">
        <v>683</v>
      </c>
      <c r="D32" s="275" t="s">
        <v>2241</v>
      </c>
      <c r="E32" s="298" t="s">
        <v>2268</v>
      </c>
    </row>
    <row r="33" spans="1:5" ht="30" x14ac:dyDescent="0.25">
      <c r="A33" s="271" t="s">
        <v>575</v>
      </c>
      <c r="B33" s="271" t="s">
        <v>684</v>
      </c>
      <c r="C33" s="271" t="s">
        <v>685</v>
      </c>
      <c r="D33" s="275" t="s">
        <v>2241</v>
      </c>
      <c r="E33" s="298" t="s">
        <v>2360</v>
      </c>
    </row>
    <row r="34" spans="1:5" x14ac:dyDescent="0.25">
      <c r="A34" s="271" t="s">
        <v>575</v>
      </c>
      <c r="B34" s="271" t="s">
        <v>688</v>
      </c>
      <c r="C34" s="271" t="s">
        <v>689</v>
      </c>
      <c r="D34" s="275" t="s">
        <v>2241</v>
      </c>
      <c r="E34" s="297" t="s">
        <v>2269</v>
      </c>
    </row>
    <row r="35" spans="1:5" x14ac:dyDescent="0.25">
      <c r="A35" s="271" t="s">
        <v>575</v>
      </c>
      <c r="B35" s="271" t="s">
        <v>691</v>
      </c>
      <c r="C35" s="271" t="s">
        <v>692</v>
      </c>
      <c r="D35" s="275" t="s">
        <v>2241</v>
      </c>
      <c r="E35" s="297" t="s">
        <v>2270</v>
      </c>
    </row>
    <row r="36" spans="1:5" ht="30" x14ac:dyDescent="0.25">
      <c r="A36" s="271" t="s">
        <v>575</v>
      </c>
      <c r="B36" s="271" t="s">
        <v>699</v>
      </c>
      <c r="C36" s="271" t="s">
        <v>700</v>
      </c>
      <c r="D36" s="275" t="s">
        <v>2241</v>
      </c>
      <c r="E36" s="298" t="s">
        <v>2271</v>
      </c>
    </row>
    <row r="37" spans="1:5" ht="30" x14ac:dyDescent="0.25">
      <c r="A37" s="271" t="s">
        <v>575</v>
      </c>
      <c r="B37" s="271" t="s">
        <v>717</v>
      </c>
      <c r="C37" s="271" t="s">
        <v>718</v>
      </c>
      <c r="D37" s="275" t="s">
        <v>2241</v>
      </c>
      <c r="E37" s="297" t="s">
        <v>2272</v>
      </c>
    </row>
    <row r="38" spans="1:5" x14ac:dyDescent="0.25">
      <c r="A38" s="271" t="s">
        <v>575</v>
      </c>
      <c r="B38" s="271" t="s">
        <v>726</v>
      </c>
      <c r="C38" s="271" t="s">
        <v>727</v>
      </c>
      <c r="D38" s="275" t="s">
        <v>2241</v>
      </c>
      <c r="E38" s="297" t="s">
        <v>2273</v>
      </c>
    </row>
    <row r="39" spans="1:5" ht="30" x14ac:dyDescent="0.25">
      <c r="A39" s="271" t="s">
        <v>575</v>
      </c>
      <c r="B39" s="271" t="s">
        <v>735</v>
      </c>
      <c r="C39" s="271" t="s">
        <v>736</v>
      </c>
      <c r="D39" s="275" t="s">
        <v>2241</v>
      </c>
      <c r="E39" s="298" t="s">
        <v>2274</v>
      </c>
    </row>
    <row r="40" spans="1:5" x14ac:dyDescent="0.25">
      <c r="A40" s="271" t="s">
        <v>575</v>
      </c>
      <c r="B40" s="271" t="s">
        <v>747</v>
      </c>
      <c r="C40" s="271" t="s">
        <v>748</v>
      </c>
      <c r="D40" s="275" t="s">
        <v>2241</v>
      </c>
      <c r="E40" s="298" t="s">
        <v>2275</v>
      </c>
    </row>
    <row r="41" spans="1:5" ht="60" x14ac:dyDescent="0.25">
      <c r="A41" s="271" t="s">
        <v>753</v>
      </c>
      <c r="B41" s="271" t="s">
        <v>619</v>
      </c>
      <c r="C41" s="271" t="s">
        <v>754</v>
      </c>
      <c r="D41" s="275" t="s">
        <v>2241</v>
      </c>
      <c r="E41" s="298" t="s">
        <v>2365</v>
      </c>
    </row>
    <row r="42" spans="1:5" x14ac:dyDescent="0.25">
      <c r="A42" s="271" t="s">
        <v>753</v>
      </c>
      <c r="B42" s="271" t="s">
        <v>778</v>
      </c>
      <c r="C42" s="271" t="s">
        <v>779</v>
      </c>
      <c r="D42" s="275" t="s">
        <v>2241</v>
      </c>
      <c r="E42" s="297" t="s">
        <v>2276</v>
      </c>
    </row>
    <row r="43" spans="1:5" ht="30" x14ac:dyDescent="0.25">
      <c r="A43" s="271" t="s">
        <v>753</v>
      </c>
      <c r="B43" s="271" t="s">
        <v>785</v>
      </c>
      <c r="C43" s="271" t="s">
        <v>786</v>
      </c>
      <c r="D43" s="275" t="s">
        <v>2241</v>
      </c>
      <c r="E43" s="297" t="s">
        <v>2277</v>
      </c>
    </row>
    <row r="44" spans="1:5" ht="45" x14ac:dyDescent="0.25">
      <c r="A44" s="271" t="s">
        <v>753</v>
      </c>
      <c r="B44" s="271" t="s">
        <v>791</v>
      </c>
      <c r="C44" s="271" t="s">
        <v>792</v>
      </c>
      <c r="D44" s="275" t="s">
        <v>2241</v>
      </c>
      <c r="E44" s="297" t="s">
        <v>2278</v>
      </c>
    </row>
    <row r="45" spans="1:5" ht="60" x14ac:dyDescent="0.25">
      <c r="A45" s="271" t="s">
        <v>753</v>
      </c>
      <c r="B45" s="271" t="s">
        <v>797</v>
      </c>
      <c r="C45" s="271" t="s">
        <v>798</v>
      </c>
      <c r="D45" s="275" t="s">
        <v>2241</v>
      </c>
      <c r="E45" s="297" t="s">
        <v>2364</v>
      </c>
    </row>
    <row r="46" spans="1:5" x14ac:dyDescent="0.25">
      <c r="A46" s="271" t="s">
        <v>753</v>
      </c>
      <c r="B46" s="271" t="s">
        <v>824</v>
      </c>
      <c r="C46" s="271" t="s">
        <v>825</v>
      </c>
      <c r="D46" s="275" t="s">
        <v>2241</v>
      </c>
      <c r="E46" s="297" t="s">
        <v>2279</v>
      </c>
    </row>
    <row r="47" spans="1:5" ht="90" x14ac:dyDescent="0.25">
      <c r="A47" s="271" t="s">
        <v>753</v>
      </c>
      <c r="B47" s="271" t="s">
        <v>830</v>
      </c>
      <c r="C47" s="271" t="s">
        <v>831</v>
      </c>
      <c r="D47" s="275" t="s">
        <v>2241</v>
      </c>
      <c r="E47" s="298" t="s">
        <v>2366</v>
      </c>
    </row>
    <row r="48" spans="1:5" x14ac:dyDescent="0.25">
      <c r="A48" s="271" t="s">
        <v>753</v>
      </c>
      <c r="B48" s="271" t="s">
        <v>869</v>
      </c>
      <c r="C48" s="271" t="s">
        <v>870</v>
      </c>
      <c r="D48" s="275" t="s">
        <v>2241</v>
      </c>
      <c r="E48" s="297" t="s">
        <v>2280</v>
      </c>
    </row>
    <row r="49" spans="1:5" ht="30" x14ac:dyDescent="0.25">
      <c r="A49" s="271" t="s">
        <v>753</v>
      </c>
      <c r="B49" s="271" t="s">
        <v>876</v>
      </c>
      <c r="C49" s="271" t="s">
        <v>877</v>
      </c>
      <c r="D49" s="275" t="s">
        <v>2241</v>
      </c>
      <c r="E49" s="297" t="s">
        <v>2281</v>
      </c>
    </row>
    <row r="50" spans="1:5" ht="30" x14ac:dyDescent="0.25">
      <c r="A50" s="271" t="s">
        <v>753</v>
      </c>
      <c r="B50" s="271" t="s">
        <v>880</v>
      </c>
      <c r="C50" s="271" t="s">
        <v>881</v>
      </c>
      <c r="D50" s="275" t="s">
        <v>2241</v>
      </c>
      <c r="E50" s="297" t="s">
        <v>2282</v>
      </c>
    </row>
    <row r="51" spans="1:5" ht="30" x14ac:dyDescent="0.25">
      <c r="A51" s="271" t="s">
        <v>753</v>
      </c>
      <c r="B51" s="271" t="s">
        <v>884</v>
      </c>
      <c r="C51" s="271" t="s">
        <v>885</v>
      </c>
      <c r="D51" s="275" t="s">
        <v>2241</v>
      </c>
      <c r="E51" s="297" t="s">
        <v>2283</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2284</v>
      </c>
    </row>
    <row r="54" spans="1:5" ht="30" x14ac:dyDescent="0.25">
      <c r="A54" s="271" t="s">
        <v>753</v>
      </c>
      <c r="B54" s="271" t="s">
        <v>909</v>
      </c>
      <c r="C54" s="271" t="s">
        <v>910</v>
      </c>
      <c r="D54" s="275" t="s">
        <v>2241</v>
      </c>
      <c r="E54" s="297" t="s">
        <v>2285</v>
      </c>
    </row>
    <row r="55" spans="1:5" ht="30" x14ac:dyDescent="0.25">
      <c r="A55" s="271" t="s">
        <v>753</v>
      </c>
      <c r="B55" s="271" t="s">
        <v>917</v>
      </c>
      <c r="C55" s="271" t="s">
        <v>918</v>
      </c>
      <c r="D55" s="275" t="s">
        <v>2241</v>
      </c>
      <c r="E55" s="297" t="s">
        <v>2286</v>
      </c>
    </row>
    <row r="56" spans="1:5" x14ac:dyDescent="0.25">
      <c r="A56" s="271" t="s">
        <v>930</v>
      </c>
      <c r="B56" s="271" t="s">
        <v>931</v>
      </c>
      <c r="C56" s="271" t="s">
        <v>932</v>
      </c>
      <c r="D56" s="275" t="s">
        <v>2241</v>
      </c>
      <c r="E56" s="297" t="s">
        <v>2287</v>
      </c>
    </row>
    <row r="57" spans="1:5" x14ac:dyDescent="0.25">
      <c r="A57" s="271" t="s">
        <v>930</v>
      </c>
      <c r="B57" s="271" t="s">
        <v>937</v>
      </c>
      <c r="C57" s="271" t="s">
        <v>938</v>
      </c>
      <c r="D57" s="275" t="s">
        <v>2241</v>
      </c>
      <c r="E57" s="297" t="s">
        <v>2288</v>
      </c>
    </row>
    <row r="58" spans="1:5" x14ac:dyDescent="0.25">
      <c r="A58" s="271" t="s">
        <v>930</v>
      </c>
      <c r="B58" s="271" t="s">
        <v>942</v>
      </c>
      <c r="C58" s="271" t="s">
        <v>943</v>
      </c>
      <c r="D58" s="275" t="s">
        <v>2241</v>
      </c>
      <c r="E58" s="297" t="s">
        <v>2289</v>
      </c>
    </row>
    <row r="59" spans="1:5" x14ac:dyDescent="0.25">
      <c r="A59" s="271" t="s">
        <v>930</v>
      </c>
      <c r="B59" s="271" t="s">
        <v>946</v>
      </c>
      <c r="C59" s="271" t="s">
        <v>947</v>
      </c>
      <c r="D59" s="275" t="s">
        <v>2241</v>
      </c>
      <c r="E59" s="297" t="s">
        <v>2290</v>
      </c>
    </row>
    <row r="60" spans="1:5" ht="45" x14ac:dyDescent="0.25">
      <c r="A60" s="271" t="s">
        <v>930</v>
      </c>
      <c r="B60" s="271" t="s">
        <v>952</v>
      </c>
      <c r="C60" s="271" t="s">
        <v>953</v>
      </c>
      <c r="D60" s="275" t="s">
        <v>2241</v>
      </c>
      <c r="E60" s="297" t="s">
        <v>2291</v>
      </c>
    </row>
    <row r="61" spans="1:5" x14ac:dyDescent="0.25">
      <c r="A61" s="271" t="s">
        <v>930</v>
      </c>
      <c r="B61" s="271" t="s">
        <v>958</v>
      </c>
      <c r="C61" s="271" t="s">
        <v>959</v>
      </c>
      <c r="D61" s="275" t="s">
        <v>2241</v>
      </c>
      <c r="E61" s="297" t="s">
        <v>2292</v>
      </c>
    </row>
    <row r="62" spans="1:5" ht="30" x14ac:dyDescent="0.25">
      <c r="A62" s="271" t="s">
        <v>930</v>
      </c>
      <c r="B62" s="271" t="s">
        <v>964</v>
      </c>
      <c r="C62" s="271" t="s">
        <v>965</v>
      </c>
      <c r="D62" s="275" t="s">
        <v>2241</v>
      </c>
      <c r="E62" s="297" t="s">
        <v>2293</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2362</v>
      </c>
    </row>
    <row r="65" spans="1:5" ht="30" x14ac:dyDescent="0.25">
      <c r="A65" s="271" t="s">
        <v>981</v>
      </c>
      <c r="B65" s="271" t="s">
        <v>982</v>
      </c>
      <c r="C65" s="271" t="s">
        <v>983</v>
      </c>
      <c r="D65" s="275" t="s">
        <v>2241</v>
      </c>
      <c r="E65" s="297" t="s">
        <v>2294</v>
      </c>
    </row>
    <row r="66" spans="1:5" x14ac:dyDescent="0.25">
      <c r="A66" s="271" t="s">
        <v>981</v>
      </c>
      <c r="B66" s="271" t="s">
        <v>990</v>
      </c>
      <c r="C66" s="271" t="s">
        <v>991</v>
      </c>
      <c r="D66" s="275" t="s">
        <v>2241</v>
      </c>
      <c r="E66" s="297" t="s">
        <v>2295</v>
      </c>
    </row>
    <row r="67" spans="1:5" ht="30" x14ac:dyDescent="0.25">
      <c r="A67" s="271" t="s">
        <v>981</v>
      </c>
      <c r="B67" s="271" t="s">
        <v>998</v>
      </c>
      <c r="C67" s="271" t="s">
        <v>999</v>
      </c>
      <c r="D67" s="275" t="s">
        <v>2241</v>
      </c>
      <c r="E67" s="297" t="s">
        <v>2296</v>
      </c>
    </row>
    <row r="68" spans="1:5" ht="75" x14ac:dyDescent="0.25">
      <c r="A68" s="271" t="s">
        <v>1005</v>
      </c>
      <c r="B68" s="271" t="s">
        <v>1006</v>
      </c>
      <c r="C68" s="271" t="s">
        <v>1007</v>
      </c>
      <c r="D68" s="275" t="s">
        <v>2241</v>
      </c>
      <c r="E68" s="297" t="s">
        <v>2367</v>
      </c>
    </row>
    <row r="69" spans="1:5" x14ac:dyDescent="0.25">
      <c r="A69" s="271" t="s">
        <v>1005</v>
      </c>
      <c r="B69" s="271" t="s">
        <v>1025</v>
      </c>
      <c r="C69" s="271" t="s">
        <v>1026</v>
      </c>
      <c r="D69" s="275" t="s">
        <v>2241</v>
      </c>
      <c r="E69" s="297" t="s">
        <v>2297</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2298</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2299</v>
      </c>
    </row>
    <row r="75" spans="1:5" x14ac:dyDescent="0.25">
      <c r="A75" s="271" t="s">
        <v>1005</v>
      </c>
      <c r="B75" s="271" t="s">
        <v>1074</v>
      </c>
      <c r="C75" s="271" t="s">
        <v>1075</v>
      </c>
      <c r="D75" s="275" t="s">
        <v>2241</v>
      </c>
      <c r="E75" s="297" t="s">
        <v>2300</v>
      </c>
    </row>
    <row r="76" spans="1:5" ht="75" x14ac:dyDescent="0.25">
      <c r="A76" s="271" t="s">
        <v>1086</v>
      </c>
      <c r="B76" s="271" t="s">
        <v>1087</v>
      </c>
      <c r="C76" s="271" t="s">
        <v>1088</v>
      </c>
      <c r="D76" s="275" t="s">
        <v>2241</v>
      </c>
      <c r="E76" s="297" t="s">
        <v>2363</v>
      </c>
    </row>
    <row r="77" spans="1:5" ht="45" x14ac:dyDescent="0.25">
      <c r="A77" s="271" t="s">
        <v>1086</v>
      </c>
      <c r="B77" s="271" t="s">
        <v>1087</v>
      </c>
      <c r="C77" s="271" t="s">
        <v>1106</v>
      </c>
      <c r="D77" s="275" t="s">
        <v>2241</v>
      </c>
      <c r="E77" s="297" t="s">
        <v>2301</v>
      </c>
    </row>
    <row r="78" spans="1:5" ht="45" x14ac:dyDescent="0.25">
      <c r="A78" s="271" t="s">
        <v>1086</v>
      </c>
      <c r="B78" s="271" t="s">
        <v>1087</v>
      </c>
      <c r="C78" s="271" t="s">
        <v>1109</v>
      </c>
      <c r="D78" s="275" t="s">
        <v>2241</v>
      </c>
      <c r="E78" s="297" t="s">
        <v>2301</v>
      </c>
    </row>
    <row r="79" spans="1:5" ht="45" x14ac:dyDescent="0.25">
      <c r="A79" s="271" t="s">
        <v>1086</v>
      </c>
      <c r="B79" s="271" t="s">
        <v>1087</v>
      </c>
      <c r="C79" s="271" t="s">
        <v>1133</v>
      </c>
      <c r="D79" s="275" t="s">
        <v>2241</v>
      </c>
      <c r="E79" s="297" t="s">
        <v>2301</v>
      </c>
    </row>
    <row r="80" spans="1:5" ht="45" x14ac:dyDescent="0.25">
      <c r="A80" s="271" t="s">
        <v>1086</v>
      </c>
      <c r="B80" s="271" t="s">
        <v>1087</v>
      </c>
      <c r="C80" s="271" t="s">
        <v>1151</v>
      </c>
      <c r="D80" s="275" t="s">
        <v>2241</v>
      </c>
      <c r="E80" s="297" t="s">
        <v>2301</v>
      </c>
    </row>
    <row r="81" spans="1:5" ht="75" x14ac:dyDescent="0.25">
      <c r="A81" s="271" t="s">
        <v>1086</v>
      </c>
      <c r="B81" s="271" t="s">
        <v>1174</v>
      </c>
      <c r="C81" s="271" t="s">
        <v>1175</v>
      </c>
      <c r="D81" s="275" t="s">
        <v>2241</v>
      </c>
      <c r="E81" s="297" t="s">
        <v>2302</v>
      </c>
    </row>
    <row r="82" spans="1:5" ht="75" x14ac:dyDescent="0.25">
      <c r="A82" s="271" t="s">
        <v>1086</v>
      </c>
      <c r="B82" s="271" t="s">
        <v>1181</v>
      </c>
      <c r="C82" s="271" t="s">
        <v>1182</v>
      </c>
      <c r="D82" s="275" t="s">
        <v>2241</v>
      </c>
      <c r="E82" s="297" t="s">
        <v>2368</v>
      </c>
    </row>
    <row r="83" spans="1:5" ht="45" x14ac:dyDescent="0.25">
      <c r="A83" s="271" t="s">
        <v>1086</v>
      </c>
      <c r="B83" s="271" t="s">
        <v>1181</v>
      </c>
      <c r="C83" s="271" t="s">
        <v>1191</v>
      </c>
      <c r="D83" s="275" t="s">
        <v>2241</v>
      </c>
      <c r="E83" s="297" t="s">
        <v>2303</v>
      </c>
    </row>
    <row r="84" spans="1:5" ht="45" x14ac:dyDescent="0.25">
      <c r="A84" s="271" t="s">
        <v>1086</v>
      </c>
      <c r="B84" s="271" t="s">
        <v>1181</v>
      </c>
      <c r="C84" s="271" t="s">
        <v>1194</v>
      </c>
      <c r="D84" s="275" t="s">
        <v>2241</v>
      </c>
      <c r="E84" s="297" t="s">
        <v>2303</v>
      </c>
    </row>
    <row r="85" spans="1:5" ht="45" x14ac:dyDescent="0.25">
      <c r="A85" s="271" t="s">
        <v>1086</v>
      </c>
      <c r="B85" s="271" t="s">
        <v>1181</v>
      </c>
      <c r="C85" s="271" t="s">
        <v>1202</v>
      </c>
      <c r="D85" s="275" t="s">
        <v>2241</v>
      </c>
      <c r="E85" s="297" t="s">
        <v>2303</v>
      </c>
    </row>
    <row r="86" spans="1:5" ht="45" x14ac:dyDescent="0.25">
      <c r="A86" s="271" t="s">
        <v>1086</v>
      </c>
      <c r="B86" s="271" t="s">
        <v>1181</v>
      </c>
      <c r="C86" s="271" t="s">
        <v>1212</v>
      </c>
      <c r="D86" s="275" t="s">
        <v>2241</v>
      </c>
      <c r="E86" s="297" t="s">
        <v>2303</v>
      </c>
    </row>
    <row r="87" spans="1:5" ht="45" x14ac:dyDescent="0.25">
      <c r="A87" s="271" t="s">
        <v>1221</v>
      </c>
      <c r="B87" s="271" t="s">
        <v>1222</v>
      </c>
      <c r="C87" s="271" t="s">
        <v>1223</v>
      </c>
      <c r="D87" s="275" t="s">
        <v>2241</v>
      </c>
      <c r="E87" s="297" t="s">
        <v>2304</v>
      </c>
    </row>
    <row r="88" spans="1:5" ht="105" x14ac:dyDescent="0.25">
      <c r="A88" s="271" t="s">
        <v>1228</v>
      </c>
      <c r="B88" s="271" t="s">
        <v>1229</v>
      </c>
      <c r="C88" s="271" t="s">
        <v>1230</v>
      </c>
      <c r="D88" s="275" t="s">
        <v>2241</v>
      </c>
      <c r="E88" s="297" t="s">
        <v>2305</v>
      </c>
    </row>
    <row r="89" spans="1:5" ht="105" x14ac:dyDescent="0.25">
      <c r="A89" s="271" t="s">
        <v>1228</v>
      </c>
      <c r="B89" s="271" t="s">
        <v>1249</v>
      </c>
      <c r="C89" s="271" t="s">
        <v>1250</v>
      </c>
      <c r="D89" s="275" t="s">
        <v>2241</v>
      </c>
      <c r="E89" s="297" t="s">
        <v>2305</v>
      </c>
    </row>
    <row r="90" spans="1:5" ht="105" x14ac:dyDescent="0.25">
      <c r="A90" s="271" t="s">
        <v>1228</v>
      </c>
      <c r="B90" s="271" t="s">
        <v>414</v>
      </c>
      <c r="C90" s="271" t="s">
        <v>1252</v>
      </c>
      <c r="D90" s="275" t="s">
        <v>2241</v>
      </c>
      <c r="E90" s="297" t="s">
        <v>2305</v>
      </c>
    </row>
    <row r="91" spans="1:5" ht="105" x14ac:dyDescent="0.25">
      <c r="A91" s="271" t="s">
        <v>1228</v>
      </c>
      <c r="B91" s="271" t="s">
        <v>1254</v>
      </c>
      <c r="C91" s="271" t="s">
        <v>1255</v>
      </c>
      <c r="D91" s="275" t="s">
        <v>2241</v>
      </c>
      <c r="E91" s="297" t="s">
        <v>2305</v>
      </c>
    </row>
    <row r="92" spans="1:5" ht="105" x14ac:dyDescent="0.25">
      <c r="A92" s="271" t="s">
        <v>1228</v>
      </c>
      <c r="B92" s="271" t="s">
        <v>1257</v>
      </c>
      <c r="C92" s="271" t="s">
        <v>1258</v>
      </c>
      <c r="D92" s="275" t="s">
        <v>2241</v>
      </c>
      <c r="E92" s="297" t="s">
        <v>2305</v>
      </c>
    </row>
    <row r="93" spans="1:5" ht="105" x14ac:dyDescent="0.25">
      <c r="A93" s="271" t="s">
        <v>1228</v>
      </c>
      <c r="B93" s="271" t="s">
        <v>543</v>
      </c>
      <c r="C93" s="271" t="s">
        <v>1260</v>
      </c>
      <c r="D93" s="275" t="s">
        <v>2241</v>
      </c>
      <c r="E93" s="297" t="s">
        <v>2305</v>
      </c>
    </row>
    <row r="94" spans="1:5" ht="105" x14ac:dyDescent="0.25">
      <c r="A94" s="271" t="s">
        <v>1228</v>
      </c>
      <c r="B94" s="271" t="s">
        <v>1262</v>
      </c>
      <c r="C94" s="271" t="s">
        <v>1263</v>
      </c>
      <c r="D94" s="275" t="s">
        <v>2241</v>
      </c>
      <c r="E94" s="297" t="s">
        <v>2305</v>
      </c>
    </row>
    <row r="95" spans="1:5" ht="105" x14ac:dyDescent="0.25">
      <c r="A95" s="271" t="s">
        <v>1228</v>
      </c>
      <c r="B95" s="271" t="s">
        <v>1265</v>
      </c>
      <c r="C95" s="271" t="s">
        <v>1266</v>
      </c>
      <c r="D95" s="275" t="s">
        <v>2241</v>
      </c>
      <c r="E95" s="297" t="s">
        <v>2305</v>
      </c>
    </row>
    <row r="96" spans="1:5" ht="105" x14ac:dyDescent="0.25">
      <c r="A96" s="271" t="s">
        <v>1228</v>
      </c>
      <c r="B96" s="271" t="s">
        <v>1268</v>
      </c>
      <c r="C96" s="271" t="s">
        <v>1269</v>
      </c>
      <c r="D96" s="275" t="s">
        <v>2241</v>
      </c>
      <c r="E96" s="297" t="s">
        <v>2305</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24" zoomScale="80" zoomScaleNormal="80" workbookViewId="0">
      <selection activeCell="P127" sqref="P127"/>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Louisiana.//**Natural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Louisiana.//**Natural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Louisiana.//**Natural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Louisiana.//**Natural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Louisiana.//**Natural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Louisiana.//**Natural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Louisiana.//**Natural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Louisiana.//**Natural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Louisiana.//**Natural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Louisiana.//**Natural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Louisiana.//**Natural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Louisiana.//**Natural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Louisiana.//**Natural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Louisiana.//**Natural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Louisiana.//**Natural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Louisiana.//**Natural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$19.</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Louisiana.//**Natural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2361</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60" x14ac:dyDescent="0.2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5" x14ac:dyDescent="0.2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$1500.</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Louisiana, the share of electricity among fuels used for heating in urban, residential buildings will rise from 3.7% to 5.2% through 2050.</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Louisiana, the share of electricity among fuels used by appliances in urban, residential buildings will fall from 31.2% to 21.9%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Louisiana, the share of electricity among fuels used for heating in rural, residential buildings will rise from 3.7% to 5.2%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31.2% to 21.9%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Louisiana, the share of electricity among fuels used for heating in commercial buildings will rise from 0.5%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Louisiana, the share of electricity among fuels used by appliances in commercial buildings will fall from 31.7% to 18.9%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Louisiana, the share of electricity among fuels used by other components in commercial buildings will rise from 56.7% to 79.1%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Louisiana.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Louisiana will retire 0 MW of coal by 2050. Louisiana currently has 2192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Louisiana will retire 44 MW of gas non-peaking plants by 2050. Louisiana currently has 6053MW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Louisiana will retire 0 MW of nuclear capacity by 2050. Louisiana currently has 2133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Louisiana will retire 68 MW of biomass capacity by 2050. Louisiana currently has 11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Louisiana will retire 68 MW of biomass capacity by 2050. Louisiana currently has 11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Louisiana will retire 0 MW of petroleum capacity by 2050. Louisiana currently has 855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Louisiana will retire 3207 MW of natural gas peaker capacity by 2050. Louisiana currently has 7231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Yes</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Louisiana will retire 0 MW of natural gas peaker capacity by 2050. Louisiana currently has 645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2" t="s">
        <v>188</v>
      </c>
      <c r="R3" s="381"/>
      <c r="S3" s="381"/>
      <c r="T3" s="381"/>
      <c r="U3" s="381"/>
      <c r="V3" s="381"/>
      <c r="W3" s="381"/>
      <c r="X3" s="380" t="s">
        <v>2039</v>
      </c>
      <c r="Y3" s="380"/>
      <c r="Z3" s="380"/>
      <c r="AA3" s="380"/>
      <c r="AB3" s="380"/>
      <c r="AC3" s="380"/>
      <c r="AD3" s="380"/>
      <c r="AE3" s="380"/>
      <c r="AF3" s="380"/>
      <c r="AG3" s="380"/>
      <c r="AH3" s="380"/>
      <c r="AI3" s="380"/>
      <c r="AJ3" s="380"/>
      <c r="AK3" s="380"/>
      <c r="AL3" s="380"/>
      <c r="AM3" s="380"/>
      <c r="AN3" s="382" t="s">
        <v>189</v>
      </c>
      <c r="AO3" s="381"/>
      <c r="AP3" s="381"/>
      <c r="AV3" s="380" t="s">
        <v>197</v>
      </c>
      <c r="AW3" s="381"/>
      <c r="AX3" s="381"/>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9" t="s">
        <v>2065</v>
      </c>
      <c r="BF4" s="379"/>
      <c r="BG4" s="379"/>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Louisiana</v>
      </c>
      <c r="B6" s="145">
        <f>SUMIFS(B7:B57,$A7:$A57,$A$6)</f>
        <v>329</v>
      </c>
      <c r="C6" s="145">
        <f>SUMIFS(C7:C57,$A7:$A57,$A$6)</f>
        <v>4742900</v>
      </c>
      <c r="D6" s="145">
        <f>ROUND(SUMIFS(D7:D57,$A7:$A57,$A$6),2)</f>
        <v>6.94</v>
      </c>
      <c r="E6" s="145">
        <f t="shared" ref="E6:L6" si="0">SUMIFS(E7:E57,$A7:$A57,$A$6)</f>
        <v>0</v>
      </c>
      <c r="F6" s="145">
        <f t="shared" si="0"/>
        <v>0</v>
      </c>
      <c r="G6" s="145">
        <f t="shared" si="0"/>
        <v>0</v>
      </c>
      <c r="H6" s="145">
        <f t="shared" si="0"/>
        <v>0</v>
      </c>
      <c r="I6" s="145">
        <f t="shared" si="0"/>
        <v>11978785</v>
      </c>
      <c r="J6" s="145">
        <f t="shared" si="0"/>
        <v>0</v>
      </c>
      <c r="K6" s="145">
        <f t="shared" si="0"/>
        <v>17346437</v>
      </c>
      <c r="L6" s="145">
        <f t="shared" si="0"/>
        <v>0</v>
      </c>
      <c r="M6" s="145">
        <f>ROUND(SUMIFS(M7:M57,$A7:$A57,$A$6)*100,0)</f>
        <v>45</v>
      </c>
      <c r="N6" s="145">
        <f>ROUND(SUMIFS(N7:N57,$A7:$A57,$A$6)*100,0)</f>
        <v>0</v>
      </c>
      <c r="O6" s="145">
        <f t="shared" ref="O6:AM6" si="1">ROUND(SUMIFS(O7:O57,$A7:$A57,$A$6),0)</f>
        <v>4899</v>
      </c>
      <c r="P6" s="145">
        <f t="shared" si="1"/>
        <v>2343</v>
      </c>
      <c r="Q6" s="145">
        <f t="shared" si="1"/>
        <v>0</v>
      </c>
      <c r="R6" s="145">
        <f t="shared" si="1"/>
        <v>44</v>
      </c>
      <c r="S6" s="145">
        <f t="shared" si="1"/>
        <v>0</v>
      </c>
      <c r="T6" s="145">
        <f t="shared" si="1"/>
        <v>68</v>
      </c>
      <c r="U6" s="145">
        <f t="shared" si="1"/>
        <v>0</v>
      </c>
      <c r="V6" s="145">
        <f t="shared" si="1"/>
        <v>3207</v>
      </c>
      <c r="W6" s="145">
        <f t="shared" si="1"/>
        <v>0</v>
      </c>
      <c r="X6" s="145">
        <f t="shared" si="1"/>
        <v>2192</v>
      </c>
      <c r="Y6" s="145">
        <f t="shared" si="1"/>
        <v>6053</v>
      </c>
      <c r="Z6" s="145">
        <f t="shared" si="1"/>
        <v>2133</v>
      </c>
      <c r="AA6" s="145">
        <f t="shared" si="1"/>
        <v>192</v>
      </c>
      <c r="AB6" s="145">
        <f t="shared" si="1"/>
        <v>0</v>
      </c>
      <c r="AC6" s="145">
        <f t="shared" si="1"/>
        <v>1</v>
      </c>
      <c r="AD6" s="145">
        <f t="shared" si="1"/>
        <v>0</v>
      </c>
      <c r="AE6" s="145">
        <f t="shared" si="1"/>
        <v>11</v>
      </c>
      <c r="AF6" s="145">
        <f t="shared" si="1"/>
        <v>0</v>
      </c>
      <c r="AG6" s="145">
        <f t="shared" si="1"/>
        <v>855</v>
      </c>
      <c r="AH6" s="145">
        <f t="shared" si="1"/>
        <v>7231</v>
      </c>
      <c r="AI6" s="145">
        <f t="shared" si="1"/>
        <v>645</v>
      </c>
      <c r="AJ6" s="145">
        <f t="shared" si="1"/>
        <v>0</v>
      </c>
      <c r="AK6" s="145">
        <f t="shared" si="1"/>
        <v>0</v>
      </c>
      <c r="AL6" s="145">
        <f t="shared" si="1"/>
        <v>0</v>
      </c>
      <c r="AM6" s="145">
        <f t="shared" si="1"/>
        <v>0</v>
      </c>
      <c r="AN6" s="145">
        <f>ROUND(SUMIFS(AN7:AN57,$A7:$A57,$A$6),)</f>
        <v>19</v>
      </c>
      <c r="AO6" s="145">
        <f t="shared" ref="AO6:AP6" si="2">ROUND(SUMIFS(AO7:AO57,$A7:$A57,$A$6),)</f>
        <v>247</v>
      </c>
      <c r="AP6" s="145">
        <f t="shared" si="2"/>
        <v>16</v>
      </c>
      <c r="AQ6" s="145">
        <f>ROUND(SUMIFS(AQ7:AQ57,$A7:$A57,$A$6),0)</f>
        <v>28</v>
      </c>
      <c r="AR6" s="146">
        <f>SUMIFS(AR7:AR57,$A7:$A57,$A$6)</f>
        <v>0.53207956600361661</v>
      </c>
      <c r="AS6" s="145">
        <f>ROUND(SUMIFS(AS7:AS57,$A7:$A57,$A$6),0)</f>
        <v>1744</v>
      </c>
      <c r="AT6" s="145">
        <f>ROUND(SUMIFS(AT7:AT57,$A7:$A57,$A$6),0)</f>
        <v>2343</v>
      </c>
      <c r="AU6" s="145">
        <f>ROUND(SUMIFS(AU7:AU57,$A7:$A57,$A$6),0)</f>
        <v>7242</v>
      </c>
      <c r="AV6" s="145">
        <f>ROUND(SUMIFS(AV7:AV57,$A7:$A57,$A$6)*100,0)</f>
        <v>0</v>
      </c>
      <c r="AW6" s="145">
        <f>ROUND(SUMIFS(AW7:AW57,$A7:$A57,$A$6)*100,0)</f>
        <v>0</v>
      </c>
      <c r="AX6" s="145">
        <f>ROUND(SUMIFS(AX7:AX57,$A7:$A57,$A$6)*100,0)</f>
        <v>0</v>
      </c>
      <c r="AY6" s="145">
        <f>SUMIFS(AY7:AY57,$A7:$A57,$A$6)</f>
        <v>0</v>
      </c>
      <c r="AZ6" s="145">
        <f>SUMIFS(AZ7:AZ57,$A7:$A57,$A$6)</f>
        <v>1500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9" t="s">
        <v>247</v>
      </c>
      <c r="C61" s="381"/>
      <c r="D61" s="381"/>
      <c r="E61" s="381"/>
      <c r="F61" s="381"/>
      <c r="G61" s="381"/>
      <c r="H61" s="381"/>
      <c r="I61" s="381"/>
      <c r="J61" s="154" t="s">
        <v>248</v>
      </c>
      <c r="K61" s="154"/>
      <c r="L61" s="154"/>
      <c r="M61" s="154"/>
      <c r="N61" s="154"/>
      <c r="O61" s="154"/>
      <c r="P61" s="154"/>
      <c r="Q61" s="154"/>
      <c r="R61" s="384" t="s">
        <v>249</v>
      </c>
      <c r="S61" s="381"/>
      <c r="T61" s="381"/>
      <c r="U61" s="381"/>
      <c r="V61" s="381"/>
      <c r="W61" s="381"/>
      <c r="X61" s="381"/>
      <c r="Y61" s="381"/>
      <c r="AH61" s="383"/>
      <c r="AI61" s="381"/>
      <c r="AJ61" s="381"/>
      <c r="AK61" s="381"/>
      <c r="AL61" s="381"/>
      <c r="AM61" s="381"/>
      <c r="AN61" s="381"/>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str">
        <f>LOOKUP('Repeating Values'!C1,About!G1:H50,About!H1:H50)</f>
        <v>LA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str">
        <f>LOOKUP('Repeating Values'!C1,About!G1:H50,About!H1:H50)</f>
        <v>LA</v>
      </c>
      <c r="D77" s="93">
        <v>2019</v>
      </c>
      <c r="E77" s="93">
        <v>2050</v>
      </c>
    </row>
    <row r="78" spans="1:40" ht="15.95" customHeight="1" x14ac:dyDescent="0.25">
      <c r="B78" s="93" t="s">
        <v>2057</v>
      </c>
      <c r="C78" s="93" t="s">
        <v>496</v>
      </c>
      <c r="D78" s="93" cm="1">
        <f t="array" ref="D78">ROUND(INDEX($B$95:$H$845,MATCH(1,($C78=$E$95:$E$845)*($B78=$F$95:$F$845)*($C$77=$B$95:$B$845),0),MATCH(D$77,$B$95:$H$95,0))*100,1)</f>
        <v>3.7</v>
      </c>
      <c r="E78" s="165" cm="1">
        <f t="array" ref="E78">ROUND(INDEX($B$95:$H$845,MATCH(1,($C78=$E$95:$E$845)*($B78=$F$95:$F$845)*($C$77=$B$95:$B$845),0),MATCH(E$77,$B$95:$H$95,0))*100,1)</f>
        <v>5.2</v>
      </c>
    </row>
    <row r="79" spans="1:40" ht="15.95" customHeight="1" x14ac:dyDescent="0.25">
      <c r="B79" s="165" t="s">
        <v>2057</v>
      </c>
      <c r="C79" s="93" t="s">
        <v>2056</v>
      </c>
      <c r="D79" s="165" cm="1">
        <f t="array" ref="D79">ROUND(INDEX($B$95:$H$845,MATCH(1,($C79=$E$95:$E$845)*($B79=$F$95:$F$845)*($C$77=$B$95:$B$845),0),MATCH(D$77,$B$95:$H$95,0))*100,1)</f>
        <v>31.2</v>
      </c>
      <c r="E79" s="165" cm="1">
        <f t="array" ref="E79">ROUND(INDEX($B$95:$H$845,MATCH(1,($C79=$E$95:$E$845)*($B79=$F$95:$F$845)*($C$77=$B$95:$B$845),0),MATCH(E$77,$B$95:$H$95,0))*100,1)</f>
        <v>21.9</v>
      </c>
    </row>
    <row r="80" spans="1:40" ht="15.95" customHeight="1" x14ac:dyDescent="0.25">
      <c r="B80" s="165" t="s">
        <v>2057</v>
      </c>
      <c r="C80" s="93" t="s">
        <v>1873</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25">
      <c r="B81" s="93" t="s">
        <v>2054</v>
      </c>
      <c r="C81" s="165" t="s">
        <v>496</v>
      </c>
      <c r="D81" s="165" cm="1">
        <f t="array" ref="D81">ROUND(INDEX($B$95:$H$845,MATCH(1,($C81=$E$95:$E$845)*($B81=$F$95:$F$845)*($C$77=$B$95:$B$845),0),MATCH(D$77,$B$95:$H$95,0))*100,1)</f>
        <v>3.7</v>
      </c>
      <c r="E81" s="165" cm="1">
        <f t="array" ref="E81">ROUND(INDEX($B$95:$H$845,MATCH(1,($C81=$E$95:$E$845)*($B81=$F$95:$F$845)*($C$77=$B$95:$B$845),0),MATCH(E$77,$B$95:$H$95,0))*100,1)</f>
        <v>5.2</v>
      </c>
    </row>
    <row r="82" spans="2:26" ht="15.95" customHeight="1" x14ac:dyDescent="0.25">
      <c r="B82" s="165" t="s">
        <v>2054</v>
      </c>
      <c r="C82" s="165" t="s">
        <v>2056</v>
      </c>
      <c r="D82" s="165" cm="1">
        <f t="array" ref="D82">ROUND(INDEX($B$95:$H$845,MATCH(1,($C82=$E$95:$E$845)*($B82=$F$95:$F$845)*($C$77=$B$95:$B$845),0),MATCH(D$77,$B$95:$H$95,0))*100,1)</f>
        <v>31.2</v>
      </c>
      <c r="E82" s="165" cm="1">
        <f t="array" ref="E82">ROUND(INDEX($B$95:$H$845,MATCH(1,($C82=$E$95:$E$845)*($B82=$F$95:$F$845)*($C$77=$B$95:$B$845),0),MATCH(E$77,$B$95:$H$95,0))*100,1)</f>
        <v>21.9</v>
      </c>
      <c r="M82" s="93" t="s">
        <v>2060</v>
      </c>
    </row>
    <row r="83" spans="2:26" ht="15.95" customHeight="1" x14ac:dyDescent="0.25">
      <c r="B83" s="165" t="s">
        <v>2054</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LA</v>
      </c>
    </row>
    <row r="84" spans="2:26" ht="15.95" customHeight="1" x14ac:dyDescent="0.25">
      <c r="B84" s="93" t="s">
        <v>2058</v>
      </c>
      <c r="C84" s="165" t="s">
        <v>496</v>
      </c>
      <c r="D84" s="165" cm="1">
        <f t="array" ref="D84">ROUND(INDEX($B$95:$H$845,MATCH(1,($C84=$E$95:$E$845)*($B84=$F$95:$F$845)*($C$77=$B$95:$B$845),0),MATCH(D$77,$B$95:$H$95,0))*100,1)</f>
        <v>0.5</v>
      </c>
      <c r="E84" s="165" cm="1">
        <f t="array" ref="E84">ROUND(INDEX($B$95:$H$845,MATCH(1,($C84=$E$95:$E$845)*($B84=$F$95:$F$845)*($C$77=$B$95:$B$845),0),MATCH(E$77,$B$95:$H$95,0))*100,1)</f>
        <v>0.6</v>
      </c>
    </row>
    <row r="85" spans="2:26" ht="15.95" customHeight="1" x14ac:dyDescent="0.25">
      <c r="B85" s="165" t="s">
        <v>2058</v>
      </c>
      <c r="C85" s="165" t="s">
        <v>2056</v>
      </c>
      <c r="D85" s="165" cm="1">
        <f t="array" ref="D85">ROUND(INDEX($B$95:$H$845,MATCH(1,($C85=$E$95:$E$845)*($B85=$F$95:$F$845)*($C$77=$B$95:$B$845),0),MATCH(D$77,$B$95:$H$95,0))*100,1)</f>
        <v>31.7</v>
      </c>
      <c r="E85" s="165" cm="1">
        <f t="array" ref="E85">ROUND(INDEX($B$95:$H$845,MATCH(1,($C85=$E$95:$E$845)*($B85=$F$95:$F$845)*($C$77=$B$95:$B$845),0),MATCH(E$77,$B$95:$H$95,0))*100,1)</f>
        <v>18.899999999999999</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cm="1">
        <f t="array" ref="D86">ROUND(INDEX($B$95:$H$845,MATCH(1,($C86=$E$95:$E$845)*($B86=$F$95:$F$845)*($C$77=$B$95:$B$845),0),MATCH(D$77,$B$95:$H$95,0))*100,1)</f>
        <v>56.7</v>
      </c>
      <c r="E86" s="165" cm="1">
        <f t="array" ref="E86">ROUND(INDEX($B$95:$H$845,MATCH(1,($C86=$E$95:$E$845)*($B86=$F$95:$F$845)*($C$77=$B$95:$B$845),0),MATCH(E$77,$B$95:$H$95,0))*100,1)</f>
        <v>79.099999999999994</v>
      </c>
      <c r="J86" s="93" t="s">
        <v>2047</v>
      </c>
      <c r="K86" s="93" cm="1">
        <f t="array" ref="K86">INDEX($K$95:$Z$195,MATCH(1,($J86=$L$95:$L$195)*($J$83=$K$95:$K$195),0),MATCH(K$85,$K$95:$Z$95,0))</f>
        <v>0</v>
      </c>
      <c r="L86" s="165" cm="1">
        <f t="array" ref="L86">INDEX($K$95:$Z$195,MATCH(1,($J86=$L$95:$L$195)*($J$83=$K$95:$K$195),0),MATCH(L$85,$K$95:$Z$95,0))</f>
        <v>0</v>
      </c>
      <c r="M86" s="165" cm="1">
        <f t="array" ref="M86">INDEX($K$95:$Z$195,MATCH(1,($J86=$L$95:$L$195)*($J$83=$K$95:$K$195),0),MATCH(M$85,$K$95:$Z$95,0))</f>
        <v>97021547441348.094</v>
      </c>
      <c r="N86" s="165" cm="1">
        <f t="array" ref="N86">INDEX($K$95:$Z$195,MATCH(1,($J86=$L$95:$L$195)*($J$83=$K$95:$K$195),0),MATCH(N$85,$K$95:$Z$95,0))</f>
        <v>633036926147176</v>
      </c>
      <c r="O86" s="165" cm="1">
        <f t="array" ref="O86">INDEX($K$95:$Z$195,MATCH(1,($J86=$L$95:$L$195)*($J$83=$K$95:$K$195),0),MATCH(O$85,$K$95:$Z$95,0))</f>
        <v>385106977176753</v>
      </c>
      <c r="P86" s="165" cm="1">
        <f t="array" ref="P86">INDEX($K$95:$Z$195,MATCH(1,($J86=$L$95:$L$195)*($J$83=$K$95:$K$195),0),MATCH(P$85,$K$95:$Z$95,0))</f>
        <v>0</v>
      </c>
      <c r="Q86" s="165" cm="1">
        <f t="array" ref="Q86">INDEX($K$95:$Z$195,MATCH(1,($J86=$L$95:$L$195)*($J$83=$K$95:$K$195),0),MATCH(Q$85,$K$95:$Z$95,0))</f>
        <v>1909999684208000</v>
      </c>
      <c r="R86" s="165" cm="1">
        <f t="array" ref="R86">INDEX($K$95:$Z$195,MATCH(1,($J86=$L$95:$L$195)*($J$83=$K$95:$K$195),0),MATCH(R$85,$K$95:$Z$95,0))</f>
        <v>1183996498471180</v>
      </c>
    </row>
    <row r="87" spans="2:26" ht="15.95" customHeight="1" x14ac:dyDescent="0.25">
      <c r="B87" s="166" t="s">
        <v>2062</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122804547441348</v>
      </c>
      <c r="N87" s="165" cm="1">
        <f t="array" ref="N87">INDEX($K$95:$Z$195,MATCH(1,($J87=$L$95:$L$195)*($J$83=$K$95:$K$195),0),MATCH(N$85,$K$95:$Z$95,0))</f>
        <v>653170926147176</v>
      </c>
      <c r="O87" s="165" cm="1">
        <f t="array" ref="O87">INDEX($K$95:$Z$195,MATCH(1,($J87=$L$95:$L$195)*($J$83=$K$95:$K$195),0),MATCH(O$85,$K$95:$Z$95,0))</f>
        <v>475515977176753</v>
      </c>
      <c r="P87" s="165" cm="1">
        <f t="array" ref="P87">INDEX($K$95:$Z$195,MATCH(1,($J87=$L$95:$L$195)*($J$83=$K$95:$K$195),0),MATCH(P$85,$K$95:$Z$95,0))</f>
        <v>0</v>
      </c>
      <c r="Q87" s="165" cm="1">
        <f t="array" ref="Q87">INDEX($K$95:$Z$195,MATCH(1,($J87=$L$95:$L$195)*($J$83=$K$95:$K$195),0),MATCH(Q$85,$K$95:$Z$95,0))</f>
        <v>2089758684208000</v>
      </c>
      <c r="R87" s="165" cm="1">
        <f t="array" ref="R87">INDEX($K$95:$Z$195,MATCH(1,($J87=$L$95:$L$195)*($J$83=$K$95:$K$195),0),MATCH(R$85,$K$95:$Z$95,0))</f>
        <v>1449942498471180</v>
      </c>
    </row>
    <row r="88" spans="2:26" ht="15.95" customHeight="1" x14ac:dyDescent="0.25">
      <c r="J88" s="93" t="s">
        <v>2059</v>
      </c>
      <c r="K88" s="165">
        <f>IFERROR(K86/K87 *100,0)</f>
        <v>0</v>
      </c>
      <c r="L88" s="165">
        <f t="shared" ref="L88:R88" si="19">IFERROR(L86/L87 *100,0)</f>
        <v>0</v>
      </c>
      <c r="M88" s="165">
        <f t="shared" si="19"/>
        <v>79.004849138576091</v>
      </c>
      <c r="N88" s="264">
        <f>ROUND(IFERROR(N86/N87 *100,0),0)</f>
        <v>97</v>
      </c>
      <c r="O88" s="165">
        <f>ROUND(IFERROR(O86/O87 *100,0),0)</f>
        <v>81</v>
      </c>
      <c r="P88" s="165">
        <f t="shared" si="19"/>
        <v>0</v>
      </c>
      <c r="Q88" s="165">
        <f t="shared" si="19"/>
        <v>91.398097715376778</v>
      </c>
      <c r="R88" s="165">
        <f t="shared" si="19"/>
        <v>81.658169183921871</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5" t="s">
        <v>247</v>
      </c>
      <c r="C27" s="386"/>
      <c r="D27" s="386"/>
      <c r="E27" s="386"/>
      <c r="F27" s="386"/>
      <c r="G27" s="386"/>
      <c r="H27" s="386"/>
      <c r="I27" s="386"/>
      <c r="J27" s="385" t="s">
        <v>281</v>
      </c>
      <c r="K27" s="386"/>
      <c r="L27" s="386"/>
      <c r="M27" s="386"/>
      <c r="N27" s="386"/>
      <c r="O27" s="386"/>
      <c r="P27" s="386"/>
      <c r="Q27" s="386"/>
      <c r="R27" s="385" t="s">
        <v>249</v>
      </c>
      <c r="S27" s="386"/>
      <c r="T27" s="386"/>
      <c r="U27" s="386"/>
      <c r="V27" s="386"/>
      <c r="W27" s="386"/>
      <c r="X27" s="386"/>
      <c r="Y27" s="386"/>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About!B1</f>
        <v>Louisiana</v>
      </c>
    </row>
    <row r="2" spans="1:13" ht="15.95" customHeight="1" x14ac:dyDescent="0.25">
      <c r="H2" s="387" t="s">
        <v>152</v>
      </c>
      <c r="I2" s="388"/>
      <c r="J2" s="388"/>
      <c r="K2" s="388"/>
      <c r="L2" s="388"/>
      <c r="M2" s="388"/>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Louisiana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2358</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Louisiana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7.4822620999226386</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-37.349535280838843</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3.8008074147584492</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-26.066465766157755</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11.283069514681088</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9" t="s">
        <v>1271</v>
      </c>
      <c r="B1" s="386"/>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9" t="s">
        <v>1312</v>
      </c>
      <c r="B42" s="386"/>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94" t="s">
        <v>420</v>
      </c>
      <c r="B1" s="386"/>
      <c r="C1" s="386"/>
      <c r="D1" s="386"/>
      <c r="E1" s="386"/>
    </row>
    <row r="2" spans="1:5" x14ac:dyDescent="0.25">
      <c r="A2" s="395" t="s">
        <v>1912</v>
      </c>
      <c r="B2" s="386"/>
      <c r="C2" s="386"/>
      <c r="D2" s="386"/>
      <c r="E2" s="386"/>
    </row>
    <row r="19" spans="1:5" x14ac:dyDescent="0.25">
      <c r="A19" t="s">
        <v>1913</v>
      </c>
    </row>
    <row r="20" spans="1:5" x14ac:dyDescent="0.25">
      <c r="A20">
        <v>155400</v>
      </c>
      <c r="B20" t="s">
        <v>1914</v>
      </c>
    </row>
    <row r="21" spans="1:5" x14ac:dyDescent="0.25">
      <c r="A21" s="395" t="s">
        <v>1915</v>
      </c>
      <c r="B21" s="386"/>
      <c r="C21" s="386"/>
      <c r="D21" s="386"/>
      <c r="E21" s="386"/>
    </row>
    <row r="38" spans="1:5" x14ac:dyDescent="0.25">
      <c r="A38" t="s">
        <v>1913</v>
      </c>
    </row>
    <row r="39" spans="1:5" x14ac:dyDescent="0.25">
      <c r="A39">
        <v>100800</v>
      </c>
      <c r="B39" t="s">
        <v>1914</v>
      </c>
    </row>
    <row r="40" spans="1:5" x14ac:dyDescent="0.25">
      <c r="A40" s="395" t="s">
        <v>1916</v>
      </c>
      <c r="B40" s="386"/>
      <c r="C40" s="386"/>
      <c r="D40" s="386"/>
      <c r="E40" s="386"/>
    </row>
    <row r="57" spans="1:5" ht="15.95" customHeight="1" thickBot="1" x14ac:dyDescent="0.3">
      <c r="A57" t="s">
        <v>1913</v>
      </c>
    </row>
    <row r="58" spans="1:5" ht="15.95" customHeight="1" thickBot="1" x14ac:dyDescent="0.3">
      <c r="A58" s="1">
        <v>194000</v>
      </c>
      <c r="B58" t="s">
        <v>1917</v>
      </c>
    </row>
    <row r="60" spans="1:5" x14ac:dyDescent="0.25">
      <c r="A60" s="394" t="s">
        <v>1918</v>
      </c>
      <c r="B60" s="386"/>
      <c r="C60" s="386"/>
      <c r="D60" s="386"/>
      <c r="E60" s="386"/>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94" t="s">
        <v>1923</v>
      </c>
      <c r="B89" s="386"/>
      <c r="C89" s="386"/>
      <c r="D89" s="386"/>
      <c r="E89" s="386"/>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94" t="s">
        <v>1935</v>
      </c>
      <c r="B98" s="386"/>
      <c r="C98" s="386"/>
      <c r="D98" s="386"/>
      <c r="E98" s="386"/>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94" t="s">
        <v>1945</v>
      </c>
      <c r="B109" s="386"/>
      <c r="C109" s="386"/>
      <c r="D109" s="386"/>
      <c r="E109" s="386"/>
    </row>
    <row r="110" spans="1:5" ht="15.95" customHeight="1" thickBot="1" x14ac:dyDescent="0.3"/>
    <row r="111" spans="1:5" ht="15.95" customHeight="1" thickBot="1" x14ac:dyDescent="0.3">
      <c r="A111" s="4">
        <f>A122</f>
        <v>0.20481927710843381</v>
      </c>
      <c r="B111" t="s">
        <v>1946</v>
      </c>
    </row>
    <row r="113" spans="1:12" x14ac:dyDescent="0.25">
      <c r="A113" s="394" t="s">
        <v>1947</v>
      </c>
      <c r="B113" s="386"/>
      <c r="C113" s="386"/>
      <c r="D113" s="386"/>
      <c r="E113" s="386"/>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94" t="s">
        <v>1949</v>
      </c>
      <c r="B124" s="386"/>
      <c r="C124" s="386"/>
      <c r="D124" s="386"/>
      <c r="E124" s="386"/>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94" t="s">
        <v>515</v>
      </c>
      <c r="B134" s="386"/>
      <c r="C134" s="386"/>
      <c r="D134" s="386"/>
      <c r="E134" s="386"/>
    </row>
    <row r="135" spans="1:12" x14ac:dyDescent="0.25">
      <c r="A135" s="8" t="s">
        <v>1956</v>
      </c>
      <c r="B135" s="43"/>
      <c r="C135" s="43"/>
      <c r="D135" s="43"/>
      <c r="E135" s="43"/>
      <c r="F135" s="43"/>
      <c r="G135" s="43"/>
    </row>
    <row r="136" spans="1:12" ht="15.75" x14ac:dyDescent="0.3">
      <c r="A136" s="9"/>
      <c r="B136" s="391" t="s">
        <v>1957</v>
      </c>
      <c r="C136" s="392"/>
      <c r="D136" s="392"/>
      <c r="E136" s="393"/>
      <c r="F136" s="43"/>
      <c r="G136" s="43"/>
    </row>
    <row r="137" spans="1:12" ht="15.75" x14ac:dyDescent="0.3">
      <c r="A137" s="10"/>
      <c r="B137" s="391" t="s">
        <v>1958</v>
      </c>
      <c r="C137" s="393"/>
      <c r="D137" s="391" t="s">
        <v>1959</v>
      </c>
      <c r="E137" s="393"/>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94" t="s">
        <v>1982</v>
      </c>
      <c r="B165" s="386"/>
      <c r="C165" s="386"/>
      <c r="D165" s="386"/>
      <c r="E165" s="386"/>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94" t="s">
        <v>1985</v>
      </c>
      <c r="B169" s="386"/>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94" t="s">
        <v>1989</v>
      </c>
      <c r="B174" s="386"/>
      <c r="C174" s="386"/>
      <c r="D174" s="386"/>
      <c r="E174" s="386"/>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94" t="s">
        <v>1992</v>
      </c>
      <c r="B178" s="386"/>
      <c r="C178" s="386"/>
      <c r="D178" s="386"/>
      <c r="E178" s="386"/>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94" t="s">
        <v>1996</v>
      </c>
      <c r="B183" s="386"/>
      <c r="C183" s="386"/>
      <c r="D183" s="386"/>
      <c r="E183" s="386"/>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94" t="s">
        <v>2003</v>
      </c>
      <c r="B191" s="386"/>
      <c r="C191" s="386"/>
      <c r="D191" s="386"/>
      <c r="E191" s="386"/>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0" t="s">
        <v>2013</v>
      </c>
      <c r="C201" s="386"/>
      <c r="D201" s="386"/>
      <c r="E201" s="386"/>
      <c r="F201" s="386"/>
      <c r="G201" s="386"/>
      <c r="H201" s="386"/>
      <c r="I201" s="386"/>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0" t="s">
        <v>2013</v>
      </c>
      <c r="C209" s="386"/>
      <c r="D209" s="386"/>
      <c r="E209" s="386"/>
      <c r="F209" s="386"/>
      <c r="G209" s="386"/>
      <c r="H209" s="386"/>
      <c r="I209" s="386"/>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0" t="s">
        <v>2013</v>
      </c>
      <c r="C217" s="386"/>
      <c r="D217" s="386"/>
      <c r="E217" s="386"/>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2021-09-27T22:32:09Z</dcterms:modified>
</cp:coreProperties>
</file>