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24226"/>
  <mc:AlternateContent xmlns:mc="http://schemas.openxmlformats.org/markup-compatibility/2006">
    <mc:Choice Requires="x15">
      <x15ac:absPath xmlns:x15ac="http://schemas.microsoft.com/office/spreadsheetml/2010/11/ac" url="c:\users\jus3\documents\projects\state-eps-data-repository\la\trans\syfafe\"/>
    </mc:Choice>
  </mc:AlternateContent>
  <xr:revisionPtr revIDLastSave="0" documentId="13_ncr:1_{1356A100-5476-4A17-84B2-DAC9E3E7E862}" xr6:coauthVersionLast="36" xr6:coauthVersionMax="36" xr10:uidLastSave="{00000000-0000-0000-0000-000000000000}"/>
  <bookViews>
    <workbookView xWindow="390" yWindow="7220" windowWidth="15560" windowHeight="9980" firstSheet="13" activeTab="15"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workbook>
</file>

<file path=xl/calcChain.xml><?xml version="1.0" encoding="utf-8"?>
<calcChain xmlns="http://schemas.openxmlformats.org/spreadsheetml/2006/main">
  <c r="E3" i="17" l="1"/>
  <c r="B3" i="17" s="1"/>
  <c r="K32" i="14"/>
  <c r="G31" i="14"/>
  <c r="F31" i="14"/>
  <c r="E31" i="14"/>
  <c r="D31" i="14"/>
  <c r="G30" i="14"/>
  <c r="F30" i="14"/>
  <c r="E30" i="14"/>
  <c r="D30" i="14"/>
  <c r="F29" i="14"/>
  <c r="E29" i="14"/>
  <c r="D29" i="14"/>
  <c r="G29" i="14" s="1"/>
  <c r="G28" i="14"/>
  <c r="F28" i="14"/>
  <c r="E28" i="14"/>
  <c r="D28" i="14"/>
  <c r="F27" i="14"/>
  <c r="E27" i="14"/>
  <c r="G27" i="14" s="1"/>
  <c r="D27" i="14"/>
  <c r="F26" i="14"/>
  <c r="E26" i="14"/>
  <c r="G26" i="14" s="1"/>
  <c r="D26" i="14"/>
  <c r="E24" i="14"/>
  <c r="D24" i="14"/>
  <c r="G24" i="14" s="1"/>
  <c r="E23" i="14"/>
  <c r="D23" i="14"/>
  <c r="G23" i="14" s="1"/>
  <c r="E22" i="14"/>
  <c r="D22" i="14"/>
  <c r="G22" i="14" s="1"/>
  <c r="E21" i="14"/>
  <c r="D21" i="14"/>
  <c r="G21" i="14" s="1"/>
  <c r="E20" i="14"/>
  <c r="D20" i="14"/>
  <c r="G20" i="14" s="1"/>
  <c r="G19" i="14"/>
  <c r="E19" i="14"/>
  <c r="D19" i="14"/>
  <c r="E48" i="12"/>
  <c r="E46" i="12"/>
  <c r="E45" i="12"/>
  <c r="E47" i="12" s="1"/>
  <c r="E44" i="12"/>
  <c r="E50" i="12" s="1"/>
  <c r="E5" i="17" s="1"/>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H5" i="17" l="1"/>
  <c r="D5" i="17"/>
  <c r="B22" i="14" s="1"/>
  <c r="C5" i="17"/>
  <c r="F3" i="18"/>
  <c r="D3" i="18"/>
  <c r="B3" i="18"/>
  <c r="H3" i="18"/>
  <c r="G3" i="18"/>
  <c r="D6" i="18"/>
  <c r="B30" i="14" s="1"/>
  <c r="C6" i="18"/>
  <c r="B6" i="18"/>
  <c r="H6" i="18"/>
  <c r="E49" i="12"/>
  <c r="B5" i="17" s="1"/>
  <c r="D3" i="17"/>
  <c r="B20" i="14" s="1"/>
  <c r="E4" i="17"/>
  <c r="B7" i="12"/>
  <c r="D2" i="17"/>
  <c r="E5" i="18"/>
  <c r="F3" i="17"/>
  <c r="E6" i="17"/>
  <c r="G3" i="17"/>
  <c r="H3" i="17"/>
  <c r="E4" i="18"/>
  <c r="D2" i="18"/>
  <c r="D7" i="17"/>
  <c r="H6" i="17" l="1"/>
  <c r="D6" i="17"/>
  <c r="B23" i="14" s="1"/>
  <c r="B6" i="17"/>
  <c r="C6" i="17"/>
  <c r="B5" i="18"/>
  <c r="H5" i="18"/>
  <c r="D5" i="18"/>
  <c r="B29" i="14" s="1"/>
  <c r="C5" i="18"/>
  <c r="B27" i="14"/>
  <c r="C27" i="14" s="1"/>
  <c r="C7" i="17"/>
  <c r="C7" i="18" s="1"/>
  <c r="B24" i="14"/>
  <c r="B7" i="17"/>
  <c r="B7" i="18" s="1"/>
  <c r="D7" i="18"/>
  <c r="B31" i="14" s="1"/>
  <c r="H7" i="17"/>
  <c r="H7" i="18" s="1"/>
  <c r="G7" i="17"/>
  <c r="G7" i="18" s="1"/>
  <c r="F7" i="17"/>
  <c r="F7" i="18" s="1"/>
  <c r="E7" i="17"/>
  <c r="E7" i="18" s="1"/>
  <c r="H2" i="17"/>
  <c r="G2" i="17"/>
  <c r="F2" i="17"/>
  <c r="B19" i="14"/>
  <c r="E2" i="17"/>
  <c r="B2" i="17"/>
  <c r="C4" i="17"/>
  <c r="B4" i="17"/>
  <c r="H4" i="17"/>
  <c r="D4" i="17"/>
  <c r="B21" i="14" s="1"/>
  <c r="E2" i="18"/>
  <c r="B2" i="18"/>
  <c r="H2" i="18"/>
  <c r="B26" i="14"/>
  <c r="C26" i="14" s="1"/>
  <c r="F2" i="18"/>
  <c r="G2" i="18"/>
  <c r="H4" i="18"/>
  <c r="D4" i="18"/>
  <c r="B28" i="14" s="1"/>
  <c r="C4" i="18"/>
  <c r="B4" i="18"/>
  <c r="C19" i="14" l="1"/>
  <c r="C20" i="14"/>
  <c r="H17" i="14" l="1"/>
  <c r="H20" i="14" l="1"/>
  <c r="H19" i="14"/>
  <c r="H26" i="14"/>
  <c r="H27" i="14"/>
  <c r="C2" i="17" l="1"/>
  <c r="J19" i="14"/>
  <c r="J32" i="14" s="1"/>
  <c r="C3" i="17"/>
  <c r="J20" i="14"/>
  <c r="C2" i="18"/>
  <c r="J26" i="14"/>
  <c r="C3" i="18"/>
  <c r="J27" i="14"/>
</calcChain>
</file>

<file path=xl/sharedStrings.xml><?xml version="1.0" encoding="utf-8"?>
<sst xmlns="http://schemas.openxmlformats.org/spreadsheetml/2006/main" count="4215" uniqueCount="2298">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</sst>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0.000"/>
    <numFmt numFmtId="168" formatCode="0.0000E+00"/>
    <numFmt numFmtId="169" formatCode="0.000E+0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3" fontId="48" fillId="0" borderId="0" xfId="50" applyNumberFormat="1" applyFont="1" applyBorder="1" applyAlignment="1">
      <alignment horizontal="right"/>
    </xf>
    <xf numFmtId="3" fontId="49" fillId="0" borderId="0" xfId="0" applyNumberFormat="1" applyFont="1" applyAlignment="1">
      <alignment horizontal="righ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164" fontId="0" fillId="0" borderId="4" xfId="4" applyNumberFormat="1" applyFont="1" applyAlignment="1">
      <alignment horizontal="right" wrapText="1"/>
    </xf>
    <xf numFmtId="165" fontId="0" fillId="0" borderId="4" xfId="4" applyNumberFormat="1" applyFont="1" applyAlignment="1">
      <alignment horizontal="right" wrapText="1"/>
    </xf>
    <xf numFmtId="164" fontId="5" fillId="0" borderId="3" xfId="3" applyNumberFormat="1" applyAlignment="1">
      <alignment horizontal="right" wrapText="1"/>
    </xf>
    <xf numFmtId="166" fontId="49" fillId="0" borderId="0" xfId="0" applyNumberFormat="1" applyFont="1" applyAlignment="1">
      <alignment horizontal="right"/>
    </xf>
    <xf numFmtId="167" fontId="0" fillId="0" borderId="0" xfId="0" applyNumberFormat="1"/>
    <xf numFmtId="164" fontId="0" fillId="0" borderId="0" xfId="0" applyNumberFormat="1"/>
    <xf numFmtId="168" fontId="0" fillId="0" borderId="0" xfId="154" applyNumberFormat="1" applyFont="1"/>
    <xf numFmtId="169" fontId="0" fillId="0" borderId="0" xfId="0" applyNumberFormat="1"/>
    <xf numFmtId="169" fontId="0" fillId="33" borderId="0" xfId="0" applyNumberFormat="1" applyFill="1"/>
    <xf numFmtId="169" fontId="0" fillId="31" borderId="0" xfId="0" applyNumberFormat="1" applyFill="1"/>
    <xf numFmtId="168" fontId="0" fillId="0" borderId="0" xfId="0" applyNumberFormat="1"/>
    <xf numFmtId="0" fontId="15" fillId="0" borderId="0" xfId="0" applyFont="1"/>
    <xf numFmtId="0" fontId="44" fillId="0" borderId="0" xfId="0" applyFont="1" applyAlignment="1">
      <alignment horizontal="center"/>
    </xf>
    <xf numFmtId="0" fontId="44" fillId="0" borderId="0" xfId="0" applyFont="1"/>
    <xf numFmtId="0" fontId="44" fillId="0" borderId="0" xfId="133" applyFont="1" applyAlignment="1">
      <alignment horizontal="left"/>
    </xf>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defaultRowHeight="14.5"/>
  <cols>
    <col min="1" max="1" width="13.453125" style="77" customWidth="1"/>
    <col min="2" max="2" width="107.453125" style="77"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defaultRowHeight="12.5"/>
  <cols>
    <col min="1" max="1" width="41.7265625" style="106" customWidth="1"/>
    <col min="2" max="32" width="8.81640625" style="106" hidden="1" customWidth="1"/>
    <col min="33" max="35" width="8.81640625" style="106" bestFit="1" customWidth="1"/>
    <col min="36" max="37" width="8.81640625" style="106" customWidth="1"/>
    <col min="38" max="245" width="9.1796875" style="106" customWidth="1"/>
    <col min="246" max="246" width="37.7265625" style="106" customWidth="1"/>
    <col min="247" max="273" width="12.1796875" style="106" customWidth="1"/>
    <col min="274" max="274" width="12.7265625" style="106" customWidth="1"/>
    <col min="275" max="276" width="9.1796875" style="106" customWidth="1"/>
    <col min="277" max="278" width="13.453125" style="106" customWidth="1"/>
    <col min="279" max="279" width="13.81640625" style="106" customWidth="1"/>
    <col min="280" max="501" width="9.1796875" style="106" customWidth="1"/>
    <col min="502" max="502" width="37.7265625" style="106" customWidth="1"/>
    <col min="503" max="529" width="12.1796875" style="106" customWidth="1"/>
    <col min="530" max="530" width="12.7265625" style="106" customWidth="1"/>
    <col min="531" max="532" width="9.1796875" style="106" customWidth="1"/>
    <col min="533" max="534" width="13.453125" style="106" customWidth="1"/>
    <col min="535" max="535" width="13.81640625" style="106" customWidth="1"/>
    <col min="536" max="757" width="9.1796875" style="106" customWidth="1"/>
    <col min="758" max="758" width="37.7265625" style="106" customWidth="1"/>
    <col min="759" max="785" width="12.1796875" style="106" customWidth="1"/>
    <col min="786" max="786" width="12.7265625" style="106" customWidth="1"/>
    <col min="787" max="788" width="9.1796875" style="106" customWidth="1"/>
    <col min="789" max="790" width="13.453125" style="106" customWidth="1"/>
    <col min="791" max="791" width="13.81640625" style="106" customWidth="1"/>
    <col min="792" max="1013" width="9.1796875" style="106" customWidth="1"/>
    <col min="1014" max="1014" width="37.7265625" style="106" customWidth="1"/>
    <col min="1015" max="1041" width="12.1796875" style="106" customWidth="1"/>
    <col min="1042" max="1042" width="12.7265625" style="106" customWidth="1"/>
    <col min="1043" max="1044" width="9.1796875" style="106" customWidth="1"/>
    <col min="1045" max="1046" width="13.453125" style="106" customWidth="1"/>
    <col min="1047" max="1047" width="13.81640625" style="106" customWidth="1"/>
    <col min="1048" max="1269" width="9.1796875" style="106" customWidth="1"/>
    <col min="1270" max="1270" width="37.7265625" style="106" customWidth="1"/>
    <col min="1271" max="1297" width="12.1796875" style="106" customWidth="1"/>
    <col min="1298" max="1298" width="12.7265625" style="106" customWidth="1"/>
    <col min="1299" max="1300" width="9.1796875" style="106" customWidth="1"/>
    <col min="1301" max="1302" width="13.453125" style="106" customWidth="1"/>
    <col min="1303" max="1303" width="13.81640625" style="106" customWidth="1"/>
    <col min="1304" max="1525" width="9.1796875" style="106" customWidth="1"/>
    <col min="1526" max="1526" width="37.7265625" style="106" customWidth="1"/>
    <col min="1527" max="1553" width="12.1796875" style="106" customWidth="1"/>
    <col min="1554" max="1554" width="12.7265625" style="106" customWidth="1"/>
    <col min="1555" max="1556" width="9.1796875" style="106" customWidth="1"/>
    <col min="1557" max="1558" width="13.453125" style="106" customWidth="1"/>
    <col min="1559" max="1559" width="13.81640625" style="106" customWidth="1"/>
    <col min="1560" max="1781" width="9.1796875" style="106" customWidth="1"/>
    <col min="1782" max="1782" width="37.7265625" style="106" customWidth="1"/>
    <col min="1783" max="1809" width="12.1796875" style="106" customWidth="1"/>
    <col min="1810" max="1810" width="12.7265625" style="106" customWidth="1"/>
    <col min="1811" max="1812" width="9.1796875" style="106" customWidth="1"/>
    <col min="1813" max="1814" width="13.453125" style="106" customWidth="1"/>
    <col min="1815" max="1815" width="13.81640625" style="106" customWidth="1"/>
    <col min="1816" max="2037" width="9.1796875" style="106" customWidth="1"/>
    <col min="2038" max="2038" width="37.7265625" style="106" customWidth="1"/>
    <col min="2039" max="2065" width="12.1796875" style="106" customWidth="1"/>
    <col min="2066" max="2066" width="12.7265625" style="106" customWidth="1"/>
    <col min="2067" max="2068" width="9.1796875" style="106" customWidth="1"/>
    <col min="2069" max="2070" width="13.453125" style="106" customWidth="1"/>
    <col min="2071" max="2071" width="13.81640625" style="106" customWidth="1"/>
    <col min="2072" max="2293" width="9.1796875" style="106" customWidth="1"/>
    <col min="2294" max="2294" width="37.7265625" style="106" customWidth="1"/>
    <col min="2295" max="2321" width="12.1796875" style="106" customWidth="1"/>
    <col min="2322" max="2322" width="12.7265625" style="106" customWidth="1"/>
    <col min="2323" max="2324" width="9.1796875" style="106" customWidth="1"/>
    <col min="2325" max="2326" width="13.453125" style="106" customWidth="1"/>
    <col min="2327" max="2327" width="13.81640625" style="106" customWidth="1"/>
    <col min="2328" max="2549" width="9.1796875" style="106" customWidth="1"/>
    <col min="2550" max="2550" width="37.7265625" style="106" customWidth="1"/>
    <col min="2551" max="2577" width="12.1796875" style="106" customWidth="1"/>
    <col min="2578" max="2578" width="12.7265625" style="106" customWidth="1"/>
    <col min="2579" max="2580" width="9.1796875" style="106" customWidth="1"/>
    <col min="2581" max="2582" width="13.453125" style="106" customWidth="1"/>
    <col min="2583" max="2583" width="13.81640625" style="106" customWidth="1"/>
    <col min="2584" max="2805" width="9.1796875" style="106" customWidth="1"/>
    <col min="2806" max="2806" width="37.7265625" style="106" customWidth="1"/>
    <col min="2807" max="2833" width="12.1796875" style="106" customWidth="1"/>
    <col min="2834" max="2834" width="12.7265625" style="106" customWidth="1"/>
    <col min="2835" max="2836" width="9.1796875" style="106" customWidth="1"/>
    <col min="2837" max="2838" width="13.453125" style="106" customWidth="1"/>
    <col min="2839" max="2839" width="13.81640625" style="106" customWidth="1"/>
    <col min="2840" max="3061" width="9.1796875" style="106" customWidth="1"/>
    <col min="3062" max="3062" width="37.7265625" style="106" customWidth="1"/>
    <col min="3063" max="3089" width="12.1796875" style="106" customWidth="1"/>
    <col min="3090" max="3090" width="12.7265625" style="106" customWidth="1"/>
    <col min="3091" max="3092" width="9.1796875" style="106" customWidth="1"/>
    <col min="3093" max="3094" width="13.453125" style="106" customWidth="1"/>
    <col min="3095" max="3095" width="13.81640625" style="106" customWidth="1"/>
    <col min="3096" max="3317" width="9.1796875" style="106" customWidth="1"/>
    <col min="3318" max="3318" width="37.7265625" style="106" customWidth="1"/>
    <col min="3319" max="3345" width="12.1796875" style="106" customWidth="1"/>
    <col min="3346" max="3346" width="12.7265625" style="106" customWidth="1"/>
    <col min="3347" max="3348" width="9.1796875" style="106" customWidth="1"/>
    <col min="3349" max="3350" width="13.453125" style="106" customWidth="1"/>
    <col min="3351" max="3351" width="13.81640625" style="106" customWidth="1"/>
    <col min="3352" max="3573" width="9.1796875" style="106" customWidth="1"/>
    <col min="3574" max="3574" width="37.7265625" style="106" customWidth="1"/>
    <col min="3575" max="3601" width="12.1796875" style="106" customWidth="1"/>
    <col min="3602" max="3602" width="12.7265625" style="106" customWidth="1"/>
    <col min="3603" max="3604" width="9.1796875" style="106" customWidth="1"/>
    <col min="3605" max="3606" width="13.453125" style="106" customWidth="1"/>
    <col min="3607" max="3607" width="13.81640625" style="106" customWidth="1"/>
    <col min="3608" max="3829" width="9.1796875" style="106" customWidth="1"/>
    <col min="3830" max="3830" width="37.7265625" style="106" customWidth="1"/>
    <col min="3831" max="3857" width="12.1796875" style="106" customWidth="1"/>
    <col min="3858" max="3858" width="12.7265625" style="106" customWidth="1"/>
    <col min="3859" max="3860" width="9.1796875" style="106" customWidth="1"/>
    <col min="3861" max="3862" width="13.453125" style="106" customWidth="1"/>
    <col min="3863" max="3863" width="13.81640625" style="106" customWidth="1"/>
    <col min="3864" max="4085" width="9.1796875" style="106" customWidth="1"/>
    <col min="4086" max="4086" width="37.7265625" style="106" customWidth="1"/>
    <col min="4087" max="4113" width="12.1796875" style="106" customWidth="1"/>
    <col min="4114" max="4114" width="12.7265625" style="106" customWidth="1"/>
    <col min="4115" max="4116" width="9.1796875" style="106" customWidth="1"/>
    <col min="4117" max="4118" width="13.453125" style="106" customWidth="1"/>
    <col min="4119" max="4119" width="13.81640625" style="106" customWidth="1"/>
    <col min="4120" max="4341" width="9.1796875" style="106" customWidth="1"/>
    <col min="4342" max="4342" width="37.7265625" style="106" customWidth="1"/>
    <col min="4343" max="4369" width="12.1796875" style="106" customWidth="1"/>
    <col min="4370" max="4370" width="12.7265625" style="106" customWidth="1"/>
    <col min="4371" max="4372" width="9.1796875" style="106" customWidth="1"/>
    <col min="4373" max="4374" width="13.453125" style="106" customWidth="1"/>
    <col min="4375" max="4375" width="13.81640625" style="106" customWidth="1"/>
    <col min="4376" max="4597" width="9.1796875" style="106" customWidth="1"/>
    <col min="4598" max="4598" width="37.7265625" style="106" customWidth="1"/>
    <col min="4599" max="4625" width="12.1796875" style="106" customWidth="1"/>
    <col min="4626" max="4626" width="12.7265625" style="106" customWidth="1"/>
    <col min="4627" max="4628" width="9.1796875" style="106" customWidth="1"/>
    <col min="4629" max="4630" width="13.453125" style="106" customWidth="1"/>
    <col min="4631" max="4631" width="13.81640625" style="106" customWidth="1"/>
    <col min="4632" max="4853" width="9.1796875" style="106" customWidth="1"/>
    <col min="4854" max="4854" width="37.7265625" style="106" customWidth="1"/>
    <col min="4855" max="4881" width="12.1796875" style="106" customWidth="1"/>
    <col min="4882" max="4882" width="12.7265625" style="106" customWidth="1"/>
    <col min="4883" max="4884" width="9.1796875" style="106" customWidth="1"/>
    <col min="4885" max="4886" width="13.453125" style="106" customWidth="1"/>
    <col min="4887" max="4887" width="13.81640625" style="106" customWidth="1"/>
    <col min="4888" max="5109" width="9.1796875" style="106" customWidth="1"/>
    <col min="5110" max="5110" width="37.7265625" style="106" customWidth="1"/>
    <col min="5111" max="5137" width="12.1796875" style="106" customWidth="1"/>
    <col min="5138" max="5138" width="12.7265625" style="106" customWidth="1"/>
    <col min="5139" max="5140" width="9.1796875" style="106" customWidth="1"/>
    <col min="5141" max="5142" width="13.453125" style="106" customWidth="1"/>
    <col min="5143" max="5143" width="13.81640625" style="106" customWidth="1"/>
    <col min="5144" max="5365" width="9.1796875" style="106" customWidth="1"/>
    <col min="5366" max="5366" width="37.7265625" style="106" customWidth="1"/>
    <col min="5367" max="5393" width="12.1796875" style="106" customWidth="1"/>
    <col min="5394" max="5394" width="12.7265625" style="106" customWidth="1"/>
    <col min="5395" max="5396" width="9.1796875" style="106" customWidth="1"/>
    <col min="5397" max="5398" width="13.453125" style="106" customWidth="1"/>
    <col min="5399" max="5399" width="13.81640625" style="106" customWidth="1"/>
    <col min="5400" max="5621" width="9.1796875" style="106" customWidth="1"/>
    <col min="5622" max="5622" width="37.7265625" style="106" customWidth="1"/>
    <col min="5623" max="5649" width="12.1796875" style="106" customWidth="1"/>
    <col min="5650" max="5650" width="12.7265625" style="106" customWidth="1"/>
    <col min="5651" max="5652" width="9.1796875" style="106" customWidth="1"/>
    <col min="5653" max="5654" width="13.453125" style="106" customWidth="1"/>
    <col min="5655" max="5655" width="13.81640625" style="106" customWidth="1"/>
    <col min="5656" max="5877" width="9.1796875" style="106" customWidth="1"/>
    <col min="5878" max="5878" width="37.7265625" style="106" customWidth="1"/>
    <col min="5879" max="5905" width="12.1796875" style="106" customWidth="1"/>
    <col min="5906" max="5906" width="12.7265625" style="106" customWidth="1"/>
    <col min="5907" max="5908" width="9.1796875" style="106" customWidth="1"/>
    <col min="5909" max="5910" width="13.453125" style="106" customWidth="1"/>
    <col min="5911" max="5911" width="13.81640625" style="106" customWidth="1"/>
    <col min="5912" max="6133" width="9.1796875" style="106" customWidth="1"/>
    <col min="6134" max="6134" width="37.7265625" style="106" customWidth="1"/>
    <col min="6135" max="6161" width="12.1796875" style="106" customWidth="1"/>
    <col min="6162" max="6162" width="12.7265625" style="106" customWidth="1"/>
    <col min="6163" max="6164" width="9.1796875" style="106" customWidth="1"/>
    <col min="6165" max="6166" width="13.453125" style="106" customWidth="1"/>
    <col min="6167" max="6167" width="13.81640625" style="106" customWidth="1"/>
    <col min="6168" max="6389" width="9.1796875" style="106" customWidth="1"/>
    <col min="6390" max="6390" width="37.7265625" style="106" customWidth="1"/>
    <col min="6391" max="6417" width="12.1796875" style="106" customWidth="1"/>
    <col min="6418" max="6418" width="12.7265625" style="106" customWidth="1"/>
    <col min="6419" max="6420" width="9.1796875" style="106" customWidth="1"/>
    <col min="6421" max="6422" width="13.453125" style="106" customWidth="1"/>
    <col min="6423" max="6423" width="13.81640625" style="106" customWidth="1"/>
    <col min="6424" max="6645" width="9.1796875" style="106" customWidth="1"/>
    <col min="6646" max="6646" width="37.7265625" style="106" customWidth="1"/>
    <col min="6647" max="6673" width="12.1796875" style="106" customWidth="1"/>
    <col min="6674" max="6674" width="12.7265625" style="106" customWidth="1"/>
    <col min="6675" max="6676" width="9.1796875" style="106" customWidth="1"/>
    <col min="6677" max="6678" width="13.453125" style="106" customWidth="1"/>
    <col min="6679" max="6679" width="13.81640625" style="106" customWidth="1"/>
    <col min="6680" max="6901" width="9.1796875" style="106" customWidth="1"/>
    <col min="6902" max="6902" width="37.7265625" style="106" customWidth="1"/>
    <col min="6903" max="6929" width="12.1796875" style="106" customWidth="1"/>
    <col min="6930" max="6930" width="12.7265625" style="106" customWidth="1"/>
    <col min="6931" max="6932" width="9.1796875" style="106" customWidth="1"/>
    <col min="6933" max="6934" width="13.453125" style="106" customWidth="1"/>
    <col min="6935" max="6935" width="13.81640625" style="106" customWidth="1"/>
    <col min="6936" max="7157" width="9.1796875" style="106" customWidth="1"/>
    <col min="7158" max="7158" width="37.7265625" style="106" customWidth="1"/>
    <col min="7159" max="7185" width="12.1796875" style="106" customWidth="1"/>
    <col min="7186" max="7186" width="12.7265625" style="106" customWidth="1"/>
    <col min="7187" max="7188" width="9.1796875" style="106" customWidth="1"/>
    <col min="7189" max="7190" width="13.453125" style="106" customWidth="1"/>
    <col min="7191" max="7191" width="13.81640625" style="106" customWidth="1"/>
    <col min="7192" max="7413" width="9.1796875" style="106" customWidth="1"/>
    <col min="7414" max="7414" width="37.7265625" style="106" customWidth="1"/>
    <col min="7415" max="7441" width="12.1796875" style="106" customWidth="1"/>
    <col min="7442" max="7442" width="12.7265625" style="106" customWidth="1"/>
    <col min="7443" max="7444" width="9.1796875" style="106" customWidth="1"/>
    <col min="7445" max="7446" width="13.453125" style="106" customWidth="1"/>
    <col min="7447" max="7447" width="13.81640625" style="106" customWidth="1"/>
    <col min="7448" max="7669" width="9.1796875" style="106" customWidth="1"/>
    <col min="7670" max="7670" width="37.7265625" style="106" customWidth="1"/>
    <col min="7671" max="7697" width="12.1796875" style="106" customWidth="1"/>
    <col min="7698" max="7698" width="12.7265625" style="106" customWidth="1"/>
    <col min="7699" max="7700" width="9.1796875" style="106" customWidth="1"/>
    <col min="7701" max="7702" width="13.453125" style="106" customWidth="1"/>
    <col min="7703" max="7703" width="13.81640625" style="106" customWidth="1"/>
    <col min="7704" max="7925" width="9.1796875" style="106" customWidth="1"/>
    <col min="7926" max="7926" width="37.7265625" style="106" customWidth="1"/>
    <col min="7927" max="7953" width="12.1796875" style="106" customWidth="1"/>
    <col min="7954" max="7954" width="12.7265625" style="106" customWidth="1"/>
    <col min="7955" max="7956" width="9.1796875" style="106" customWidth="1"/>
    <col min="7957" max="7958" width="13.453125" style="106" customWidth="1"/>
    <col min="7959" max="7959" width="13.81640625" style="106" customWidth="1"/>
    <col min="7960" max="8181" width="9.1796875" style="106" customWidth="1"/>
    <col min="8182" max="8182" width="37.7265625" style="106" customWidth="1"/>
    <col min="8183" max="8209" width="12.1796875" style="106" customWidth="1"/>
    <col min="8210" max="8210" width="12.7265625" style="106" customWidth="1"/>
    <col min="8211" max="8212" width="9.1796875" style="106" customWidth="1"/>
    <col min="8213" max="8214" width="13.453125" style="106" customWidth="1"/>
    <col min="8215" max="8215" width="13.81640625" style="106" customWidth="1"/>
    <col min="8216" max="8437" width="9.1796875" style="106" customWidth="1"/>
    <col min="8438" max="8438" width="37.7265625" style="106" customWidth="1"/>
    <col min="8439" max="8465" width="12.1796875" style="106" customWidth="1"/>
    <col min="8466" max="8466" width="12.7265625" style="106" customWidth="1"/>
    <col min="8467" max="8468" width="9.1796875" style="106" customWidth="1"/>
    <col min="8469" max="8470" width="13.453125" style="106" customWidth="1"/>
    <col min="8471" max="8471" width="13.81640625" style="106" customWidth="1"/>
    <col min="8472" max="8693" width="9.1796875" style="106" customWidth="1"/>
    <col min="8694" max="8694" width="37.7265625" style="106" customWidth="1"/>
    <col min="8695" max="8721" width="12.1796875" style="106" customWidth="1"/>
    <col min="8722" max="8722" width="12.7265625" style="106" customWidth="1"/>
    <col min="8723" max="8724" width="9.1796875" style="106" customWidth="1"/>
    <col min="8725" max="8726" width="13.453125" style="106" customWidth="1"/>
    <col min="8727" max="8727" width="13.81640625" style="106" customWidth="1"/>
    <col min="8728" max="8949" width="9.1796875" style="106" customWidth="1"/>
    <col min="8950" max="8950" width="37.7265625" style="106" customWidth="1"/>
    <col min="8951" max="8977" width="12.1796875" style="106" customWidth="1"/>
    <col min="8978" max="8978" width="12.7265625" style="106" customWidth="1"/>
    <col min="8979" max="8980" width="9.1796875" style="106" customWidth="1"/>
    <col min="8981" max="8982" width="13.453125" style="106" customWidth="1"/>
    <col min="8983" max="8983" width="13.81640625" style="106" customWidth="1"/>
    <col min="8984" max="9205" width="9.1796875" style="106" customWidth="1"/>
    <col min="9206" max="9206" width="37.7265625" style="106" customWidth="1"/>
    <col min="9207" max="9233" width="12.1796875" style="106" customWidth="1"/>
    <col min="9234" max="9234" width="12.7265625" style="106" customWidth="1"/>
    <col min="9235" max="9236" width="9.1796875" style="106" customWidth="1"/>
    <col min="9237" max="9238" width="13.453125" style="106" customWidth="1"/>
    <col min="9239" max="9239" width="13.81640625" style="106" customWidth="1"/>
    <col min="9240" max="9461" width="9.1796875" style="106" customWidth="1"/>
    <col min="9462" max="9462" width="37.7265625" style="106" customWidth="1"/>
    <col min="9463" max="9489" width="12.1796875" style="106" customWidth="1"/>
    <col min="9490" max="9490" width="12.7265625" style="106" customWidth="1"/>
    <col min="9491" max="9492" width="9.1796875" style="106" customWidth="1"/>
    <col min="9493" max="9494" width="13.453125" style="106" customWidth="1"/>
    <col min="9495" max="9495" width="13.81640625" style="106" customWidth="1"/>
    <col min="9496" max="9717" width="9.1796875" style="106" customWidth="1"/>
    <col min="9718" max="9718" width="37.7265625" style="106" customWidth="1"/>
    <col min="9719" max="9745" width="12.1796875" style="106" customWidth="1"/>
    <col min="9746" max="9746" width="12.7265625" style="106" customWidth="1"/>
    <col min="9747" max="9748" width="9.1796875" style="106" customWidth="1"/>
    <col min="9749" max="9750" width="13.453125" style="106" customWidth="1"/>
    <col min="9751" max="9751" width="13.81640625" style="106" customWidth="1"/>
    <col min="9752" max="9973" width="9.1796875" style="106" customWidth="1"/>
    <col min="9974" max="9974" width="37.7265625" style="106" customWidth="1"/>
    <col min="9975" max="10001" width="12.1796875" style="106" customWidth="1"/>
    <col min="10002" max="10002" width="12.7265625" style="106" customWidth="1"/>
    <col min="10003" max="10004" width="9.1796875" style="106" customWidth="1"/>
    <col min="10005" max="10006" width="13.453125" style="106" customWidth="1"/>
    <col min="10007" max="10007" width="13.81640625" style="106" customWidth="1"/>
    <col min="10008" max="10229" width="9.1796875" style="106" customWidth="1"/>
    <col min="10230" max="10230" width="37.7265625" style="106" customWidth="1"/>
    <col min="10231" max="10257" width="12.1796875" style="106" customWidth="1"/>
    <col min="10258" max="10258" width="12.7265625" style="106" customWidth="1"/>
    <col min="10259" max="10260" width="9.1796875" style="106" customWidth="1"/>
    <col min="10261" max="10262" width="13.453125" style="106" customWidth="1"/>
    <col min="10263" max="10263" width="13.81640625" style="106" customWidth="1"/>
    <col min="10264" max="10485" width="9.1796875" style="106" customWidth="1"/>
    <col min="10486" max="10486" width="37.7265625" style="106" customWidth="1"/>
    <col min="10487" max="10513" width="12.1796875" style="106" customWidth="1"/>
    <col min="10514" max="10514" width="12.7265625" style="106" customWidth="1"/>
    <col min="10515" max="10516" width="9.1796875" style="106" customWidth="1"/>
    <col min="10517" max="10518" width="13.453125" style="106" customWidth="1"/>
    <col min="10519" max="10519" width="13.81640625" style="106" customWidth="1"/>
    <col min="10520" max="10741" width="9.1796875" style="106" customWidth="1"/>
    <col min="10742" max="10742" width="37.7265625" style="106" customWidth="1"/>
    <col min="10743" max="10769" width="12.1796875" style="106" customWidth="1"/>
    <col min="10770" max="10770" width="12.7265625" style="106" customWidth="1"/>
    <col min="10771" max="10772" width="9.1796875" style="106" customWidth="1"/>
    <col min="10773" max="10774" width="13.453125" style="106" customWidth="1"/>
    <col min="10775" max="10775" width="13.81640625" style="106" customWidth="1"/>
    <col min="10776" max="10997" width="9.1796875" style="106" customWidth="1"/>
    <col min="10998" max="10998" width="37.7265625" style="106" customWidth="1"/>
    <col min="10999" max="11025" width="12.1796875" style="106" customWidth="1"/>
    <col min="11026" max="11026" width="12.7265625" style="106" customWidth="1"/>
    <col min="11027" max="11028" width="9.1796875" style="106" customWidth="1"/>
    <col min="11029" max="11030" width="13.453125" style="106" customWidth="1"/>
    <col min="11031" max="11031" width="13.81640625" style="106" customWidth="1"/>
    <col min="11032" max="11253" width="9.1796875" style="106" customWidth="1"/>
    <col min="11254" max="11254" width="37.7265625" style="106" customWidth="1"/>
    <col min="11255" max="11281" width="12.1796875" style="106" customWidth="1"/>
    <col min="11282" max="11282" width="12.7265625" style="106" customWidth="1"/>
    <col min="11283" max="11284" width="9.1796875" style="106" customWidth="1"/>
    <col min="11285" max="11286" width="13.453125" style="106" customWidth="1"/>
    <col min="11287" max="11287" width="13.81640625" style="106" customWidth="1"/>
    <col min="11288" max="11509" width="9.1796875" style="106" customWidth="1"/>
    <col min="11510" max="11510" width="37.7265625" style="106" customWidth="1"/>
    <col min="11511" max="11537" width="12.1796875" style="106" customWidth="1"/>
    <col min="11538" max="11538" width="12.7265625" style="106" customWidth="1"/>
    <col min="11539" max="11540" width="9.1796875" style="106" customWidth="1"/>
    <col min="11541" max="11542" width="13.453125" style="106" customWidth="1"/>
    <col min="11543" max="11543" width="13.81640625" style="106" customWidth="1"/>
    <col min="11544" max="11765" width="9.1796875" style="106" customWidth="1"/>
    <col min="11766" max="11766" width="37.7265625" style="106" customWidth="1"/>
    <col min="11767" max="11793" width="12.1796875" style="106" customWidth="1"/>
    <col min="11794" max="11794" width="12.7265625" style="106" customWidth="1"/>
    <col min="11795" max="11796" width="9.1796875" style="106" customWidth="1"/>
    <col min="11797" max="11798" width="13.453125" style="106" customWidth="1"/>
    <col min="11799" max="11799" width="13.81640625" style="106" customWidth="1"/>
    <col min="11800" max="12021" width="9.1796875" style="106" customWidth="1"/>
    <col min="12022" max="12022" width="37.7265625" style="106" customWidth="1"/>
    <col min="12023" max="12049" width="12.1796875" style="106" customWidth="1"/>
    <col min="12050" max="12050" width="12.7265625" style="106" customWidth="1"/>
    <col min="12051" max="12052" width="9.1796875" style="106" customWidth="1"/>
    <col min="12053" max="12054" width="13.453125" style="106" customWidth="1"/>
    <col min="12055" max="12055" width="13.81640625" style="106" customWidth="1"/>
    <col min="12056" max="12277" width="9.1796875" style="106" customWidth="1"/>
    <col min="12278" max="12278" width="37.7265625" style="106" customWidth="1"/>
    <col min="12279" max="12305" width="12.1796875" style="106" customWidth="1"/>
    <col min="12306" max="12306" width="12.7265625" style="106" customWidth="1"/>
    <col min="12307" max="12308" width="9.1796875" style="106" customWidth="1"/>
    <col min="12309" max="12310" width="13.453125" style="106" customWidth="1"/>
    <col min="12311" max="12311" width="13.81640625" style="106" customWidth="1"/>
    <col min="12312" max="12533" width="9.1796875" style="106" customWidth="1"/>
    <col min="12534" max="12534" width="37.7265625" style="106" customWidth="1"/>
    <col min="12535" max="12561" width="12.1796875" style="106" customWidth="1"/>
    <col min="12562" max="12562" width="12.7265625" style="106" customWidth="1"/>
    <col min="12563" max="12564" width="9.1796875" style="106" customWidth="1"/>
    <col min="12565" max="12566" width="13.453125" style="106" customWidth="1"/>
    <col min="12567" max="12567" width="13.81640625" style="106" customWidth="1"/>
    <col min="12568" max="12789" width="9.1796875" style="106" customWidth="1"/>
    <col min="12790" max="12790" width="37.7265625" style="106" customWidth="1"/>
    <col min="12791" max="12817" width="12.1796875" style="106" customWidth="1"/>
    <col min="12818" max="12818" width="12.7265625" style="106" customWidth="1"/>
    <col min="12819" max="12820" width="9.1796875" style="106" customWidth="1"/>
    <col min="12821" max="12822" width="13.453125" style="106" customWidth="1"/>
    <col min="12823" max="12823" width="13.81640625" style="106" customWidth="1"/>
    <col min="12824" max="13045" width="9.1796875" style="106" customWidth="1"/>
    <col min="13046" max="13046" width="37.7265625" style="106" customWidth="1"/>
    <col min="13047" max="13073" width="12.1796875" style="106" customWidth="1"/>
    <col min="13074" max="13074" width="12.7265625" style="106" customWidth="1"/>
    <col min="13075" max="13076" width="9.1796875" style="106" customWidth="1"/>
    <col min="13077" max="13078" width="13.453125" style="106" customWidth="1"/>
    <col min="13079" max="13079" width="13.81640625" style="106" customWidth="1"/>
    <col min="13080" max="13301" width="9.1796875" style="106" customWidth="1"/>
    <col min="13302" max="13302" width="37.7265625" style="106" customWidth="1"/>
    <col min="13303" max="13329" width="12.1796875" style="106" customWidth="1"/>
    <col min="13330" max="13330" width="12.7265625" style="106" customWidth="1"/>
    <col min="13331" max="13332" width="9.1796875" style="106" customWidth="1"/>
    <col min="13333" max="13334" width="13.453125" style="106" customWidth="1"/>
    <col min="13335" max="13335" width="13.81640625" style="106" customWidth="1"/>
    <col min="13336" max="13557" width="9.1796875" style="106" customWidth="1"/>
    <col min="13558" max="13558" width="37.7265625" style="106" customWidth="1"/>
    <col min="13559" max="13585" width="12.1796875" style="106" customWidth="1"/>
    <col min="13586" max="13586" width="12.7265625" style="106" customWidth="1"/>
    <col min="13587" max="13588" width="9.1796875" style="106" customWidth="1"/>
    <col min="13589" max="13590" width="13.453125" style="106" customWidth="1"/>
    <col min="13591" max="13591" width="13.81640625" style="106" customWidth="1"/>
    <col min="13592" max="13813" width="9.1796875" style="106" customWidth="1"/>
    <col min="13814" max="13814" width="37.7265625" style="106" customWidth="1"/>
    <col min="13815" max="13841" width="12.1796875" style="106" customWidth="1"/>
    <col min="13842" max="13842" width="12.7265625" style="106" customWidth="1"/>
    <col min="13843" max="13844" width="9.1796875" style="106" customWidth="1"/>
    <col min="13845" max="13846" width="13.453125" style="106" customWidth="1"/>
    <col min="13847" max="13847" width="13.81640625" style="106" customWidth="1"/>
    <col min="13848" max="14069" width="9.1796875" style="106" customWidth="1"/>
    <col min="14070" max="14070" width="37.7265625" style="106" customWidth="1"/>
    <col min="14071" max="14097" width="12.1796875" style="106" customWidth="1"/>
    <col min="14098" max="14098" width="12.7265625" style="106" customWidth="1"/>
    <col min="14099" max="14100" width="9.1796875" style="106" customWidth="1"/>
    <col min="14101" max="14102" width="13.453125" style="106" customWidth="1"/>
    <col min="14103" max="14103" width="13.81640625" style="106" customWidth="1"/>
    <col min="14104" max="14325" width="9.1796875" style="106" customWidth="1"/>
    <col min="14326" max="14326" width="37.7265625" style="106" customWidth="1"/>
    <col min="14327" max="14353" width="12.1796875" style="106" customWidth="1"/>
    <col min="14354" max="14354" width="12.7265625" style="106" customWidth="1"/>
    <col min="14355" max="14356" width="9.1796875" style="106" customWidth="1"/>
    <col min="14357" max="14358" width="13.453125" style="106" customWidth="1"/>
    <col min="14359" max="14359" width="13.81640625" style="106" customWidth="1"/>
    <col min="14360" max="14581" width="9.1796875" style="106" customWidth="1"/>
    <col min="14582" max="14582" width="37.7265625" style="106" customWidth="1"/>
    <col min="14583" max="14609" width="12.1796875" style="106" customWidth="1"/>
    <col min="14610" max="14610" width="12.7265625" style="106" customWidth="1"/>
    <col min="14611" max="14612" width="9.1796875" style="106" customWidth="1"/>
    <col min="14613" max="14614" width="13.453125" style="106" customWidth="1"/>
    <col min="14615" max="14615" width="13.81640625" style="106" customWidth="1"/>
    <col min="14616" max="14837" width="9.1796875" style="106" customWidth="1"/>
    <col min="14838" max="14838" width="37.7265625" style="106" customWidth="1"/>
    <col min="14839" max="14865" width="12.1796875" style="106" customWidth="1"/>
    <col min="14866" max="14866" width="12.7265625" style="106" customWidth="1"/>
    <col min="14867" max="14868" width="9.1796875" style="106" customWidth="1"/>
    <col min="14869" max="14870" width="13.453125" style="106" customWidth="1"/>
    <col min="14871" max="14871" width="13.81640625" style="106" customWidth="1"/>
    <col min="14872" max="15093" width="9.1796875" style="106" customWidth="1"/>
    <col min="15094" max="15094" width="37.7265625" style="106" customWidth="1"/>
    <col min="15095" max="15121" width="12.1796875" style="106" customWidth="1"/>
    <col min="15122" max="15122" width="12.7265625" style="106" customWidth="1"/>
    <col min="15123" max="15124" width="9.1796875" style="106" customWidth="1"/>
    <col min="15125" max="15126" width="13.453125" style="106" customWidth="1"/>
    <col min="15127" max="15127" width="13.81640625" style="106" customWidth="1"/>
    <col min="15128" max="15349" width="9.1796875" style="106" customWidth="1"/>
    <col min="15350" max="15350" width="37.7265625" style="106" customWidth="1"/>
    <col min="15351" max="15377" width="12.1796875" style="106" customWidth="1"/>
    <col min="15378" max="15378" width="12.7265625" style="106" customWidth="1"/>
    <col min="15379" max="15380" width="9.1796875" style="106" customWidth="1"/>
    <col min="15381" max="15382" width="13.453125" style="106" customWidth="1"/>
    <col min="15383" max="15383" width="13.81640625" style="106" customWidth="1"/>
    <col min="15384" max="15605" width="9.1796875" style="106" customWidth="1"/>
    <col min="15606" max="15606" width="37.7265625" style="106" customWidth="1"/>
    <col min="15607" max="15633" width="12.1796875" style="106" customWidth="1"/>
    <col min="15634" max="15634" width="12.7265625" style="106" customWidth="1"/>
    <col min="15635" max="15636" width="9.1796875" style="106" customWidth="1"/>
    <col min="15637" max="15638" width="13.453125" style="106" customWidth="1"/>
    <col min="15639" max="15639" width="13.81640625" style="106" customWidth="1"/>
    <col min="15640" max="15861" width="9.1796875" style="106" customWidth="1"/>
    <col min="15862" max="15862" width="37.7265625" style="106" customWidth="1"/>
    <col min="15863" max="15889" width="12.1796875" style="106" customWidth="1"/>
    <col min="15890" max="15890" width="12.7265625" style="106" customWidth="1"/>
    <col min="15891" max="15892" width="9.1796875" style="106" customWidth="1"/>
    <col min="15893" max="15894" width="13.453125" style="106" customWidth="1"/>
    <col min="15895" max="15895" width="13.81640625" style="106" customWidth="1"/>
    <col min="15896" max="16117" width="9.1796875" style="106" customWidth="1"/>
    <col min="16118" max="16118" width="37.7265625" style="106" customWidth="1"/>
    <col min="16119" max="16145" width="12.1796875" style="106" customWidth="1"/>
    <col min="16146" max="16146" width="12.7265625" style="106" customWidth="1"/>
    <col min="16147" max="16148" width="9.1796875" style="106" customWidth="1"/>
    <col min="16149" max="16150" width="13.453125" style="106" customWidth="1"/>
    <col min="16151" max="16151" width="13.81640625" style="106" customWidth="1"/>
    <col min="16152" max="16384" width="9.1796875" style="106"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49"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1" customFormat="1" ht="16.5" customHeight="1">
      <c r="A3" s="9" t="s">
        <v>265</v>
      </c>
      <c r="B3" s="45"/>
      <c r="C3" s="45"/>
      <c r="D3" s="45"/>
      <c r="E3" s="98"/>
      <c r="F3" s="98"/>
      <c r="G3" s="48"/>
      <c r="H3" s="48"/>
      <c r="I3" s="48"/>
      <c r="J3" s="48"/>
      <c r="K3" s="48"/>
      <c r="L3" s="48"/>
      <c r="M3" s="48"/>
      <c r="N3" s="48"/>
      <c r="O3" s="48"/>
      <c r="P3" s="48"/>
      <c r="Q3" s="48"/>
      <c r="R3" s="48"/>
      <c r="S3" s="45"/>
      <c r="T3" s="48"/>
      <c r="U3" s="48"/>
      <c r="V3" s="48"/>
      <c r="W3" s="48"/>
      <c r="X3" s="48"/>
      <c r="Y3" s="48"/>
      <c r="Z3" s="48"/>
      <c r="AA3" s="45"/>
      <c r="AB3" s="45"/>
      <c r="AC3" s="45"/>
      <c r="AD3" s="45"/>
      <c r="AE3" s="50"/>
      <c r="AF3" s="50"/>
      <c r="AG3" s="50"/>
      <c r="AH3" s="50"/>
      <c r="AI3" s="50"/>
      <c r="AJ3" s="50"/>
      <c r="AK3" s="50"/>
    </row>
    <row r="4" spans="1:38" s="51" customFormat="1" ht="16.5" customHeight="1">
      <c r="A4" s="7" t="s">
        <v>2084</v>
      </c>
      <c r="B4" s="47">
        <v>31099</v>
      </c>
      <c r="C4" s="47">
        <v>53226</v>
      </c>
      <c r="D4" s="47">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1" customFormat="1" ht="16.5" customHeight="1">
      <c r="A5" s="7" t="s">
        <v>2085</v>
      </c>
      <c r="B5" s="52">
        <v>2300</v>
      </c>
      <c r="C5" s="47" t="s">
        <v>2086</v>
      </c>
      <c r="D5" s="52">
        <v>9100</v>
      </c>
      <c r="E5" s="47" t="s">
        <v>2086</v>
      </c>
      <c r="F5" s="52">
        <v>14700</v>
      </c>
      <c r="G5" s="47" t="s">
        <v>2086</v>
      </c>
      <c r="H5" s="52">
        <v>13000</v>
      </c>
      <c r="I5" s="47" t="s">
        <v>2086</v>
      </c>
      <c r="J5" s="47" t="s">
        <v>2086</v>
      </c>
      <c r="K5" s="47" t="s">
        <v>2086</v>
      </c>
      <c r="L5" s="47" t="s">
        <v>2086</v>
      </c>
      <c r="M5" s="52">
        <v>10800</v>
      </c>
      <c r="N5" s="52">
        <v>12000</v>
      </c>
      <c r="O5" s="52">
        <v>12500</v>
      </c>
      <c r="P5" s="52">
        <v>13100</v>
      </c>
      <c r="Q5" s="52">
        <v>14100</v>
      </c>
      <c r="R5" s="52">
        <v>15200</v>
      </c>
      <c r="S5" s="52">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1" customFormat="1" ht="16.5" customHeight="1">
      <c r="A6" s="39" t="s">
        <v>2088</v>
      </c>
      <c r="B6" s="53">
        <v>1272078.3999999999</v>
      </c>
      <c r="C6" s="53">
        <v>1555237.28</v>
      </c>
      <c r="D6" s="53">
        <v>2042002.28</v>
      </c>
      <c r="E6" s="53">
        <v>2404954.4</v>
      </c>
      <c r="F6" s="53">
        <v>2653510.21</v>
      </c>
      <c r="G6" s="53">
        <v>2991120.8</v>
      </c>
      <c r="H6" s="53">
        <v>3539602.56</v>
      </c>
      <c r="I6" s="53">
        <v>3578582.44</v>
      </c>
      <c r="J6" s="53">
        <v>3676688.44</v>
      </c>
      <c r="K6" s="53">
        <v>3747067.87</v>
      </c>
      <c r="L6" s="53">
        <v>3939875</v>
      </c>
      <c r="M6" s="53">
        <v>3848458</v>
      </c>
      <c r="N6" s="53">
        <v>3951008.7272999999</v>
      </c>
      <c r="O6" s="53">
        <v>4071136.5328719998</v>
      </c>
      <c r="P6" s="53">
        <v>4182066.2400156059</v>
      </c>
      <c r="Q6" s="53">
        <v>4285299.4390774053</v>
      </c>
      <c r="R6" s="53">
        <v>4370488.7148582162</v>
      </c>
      <c r="S6" s="53">
        <v>4623397.8260386921</v>
      </c>
      <c r="T6" s="53">
        <v>4646520.9849062953</v>
      </c>
      <c r="U6" s="53">
        <v>4701825.0032426612</v>
      </c>
      <c r="V6" s="53">
        <v>4824654.4447763506</v>
      </c>
      <c r="W6" s="48">
        <v>4867608.4897589097</v>
      </c>
      <c r="X6" s="48">
        <v>4908058.8374757646</v>
      </c>
      <c r="Y6" s="48">
        <v>4959766.7012</v>
      </c>
      <c r="Z6" s="48">
        <v>4900171</v>
      </c>
      <c r="AA6" s="48">
        <v>5000591.8959189998</v>
      </c>
      <c r="AB6" s="48">
        <v>5009805.5620214241</v>
      </c>
      <c r="AC6" s="48">
        <v>4997049.3066988336</v>
      </c>
      <c r="AD6" s="48">
        <v>5046332.4132198002</v>
      </c>
      <c r="AE6" s="48">
        <v>5083123.4649372874</v>
      </c>
      <c r="AF6" s="48">
        <v>5158160.8548277542</v>
      </c>
      <c r="AG6" s="48">
        <v>5282710.2500658771</v>
      </c>
      <c r="AH6" s="48">
        <v>5411827.6229987517</v>
      </c>
      <c r="AI6" s="48">
        <v>5482189.7570441701</v>
      </c>
      <c r="AJ6" s="48">
        <v>5545845.3035232006</v>
      </c>
      <c r="AK6" s="48">
        <v>5579125.9722718718</v>
      </c>
    </row>
    <row r="7" spans="1:38" s="51"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1" customFormat="1" ht="16.5" customHeight="1">
      <c r="A8" s="8" t="s">
        <v>2090</v>
      </c>
      <c r="B8" s="47" t="s">
        <v>2086</v>
      </c>
      <c r="C8" s="54" t="s">
        <v>2086</v>
      </c>
      <c r="D8" s="47">
        <v>3276.9</v>
      </c>
      <c r="E8" s="47">
        <v>6191.9</v>
      </c>
      <c r="F8" s="47">
        <v>12256.8</v>
      </c>
      <c r="G8" s="47">
        <v>11811.8</v>
      </c>
      <c r="H8" s="47">
        <v>12424.1</v>
      </c>
      <c r="I8" s="47">
        <v>11656.06</v>
      </c>
      <c r="J8" s="47">
        <v>11946.25</v>
      </c>
      <c r="K8" s="47">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1" customFormat="1" ht="16.5" customHeight="1">
      <c r="A9" s="8" t="s">
        <v>2091</v>
      </c>
      <c r="B9" s="47" t="s">
        <v>2086</v>
      </c>
      <c r="C9" s="47" t="s">
        <v>2086</v>
      </c>
      <c r="D9" s="47">
        <v>225613.38</v>
      </c>
      <c r="E9" s="47">
        <v>363267</v>
      </c>
      <c r="F9" s="47">
        <v>520773.65</v>
      </c>
      <c r="G9" s="47">
        <v>688091.36</v>
      </c>
      <c r="H9" s="47">
        <v>999753.54</v>
      </c>
      <c r="I9" s="47">
        <v>1116957.68</v>
      </c>
      <c r="J9" s="47">
        <v>1201667.1000000001</v>
      </c>
      <c r="K9" s="47">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1" customFormat="1" ht="16.5" customHeight="1">
      <c r="A10" s="7" t="s">
        <v>2092</v>
      </c>
      <c r="B10" s="47">
        <v>98551</v>
      </c>
      <c r="C10" s="47">
        <v>128769</v>
      </c>
      <c r="D10" s="47">
        <v>27081</v>
      </c>
      <c r="E10" s="47">
        <v>34606</v>
      </c>
      <c r="F10" s="47">
        <v>39813</v>
      </c>
      <c r="G10" s="47">
        <v>45441</v>
      </c>
      <c r="H10" s="47">
        <v>51901</v>
      </c>
      <c r="I10" s="47">
        <v>52898</v>
      </c>
      <c r="J10" s="47">
        <v>53874</v>
      </c>
      <c r="K10" s="47">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1" customFormat="1" ht="16.5" customHeight="1">
      <c r="A11" s="7" t="s">
        <v>2093</v>
      </c>
      <c r="B11" s="47">
        <v>28854</v>
      </c>
      <c r="C11" s="47">
        <v>31665</v>
      </c>
      <c r="D11" s="47">
        <v>35134</v>
      </c>
      <c r="E11" s="47">
        <v>46724</v>
      </c>
      <c r="F11" s="47">
        <v>68678</v>
      </c>
      <c r="G11" s="47">
        <v>78063</v>
      </c>
      <c r="H11" s="47">
        <v>94341</v>
      </c>
      <c r="I11" s="47">
        <v>96645</v>
      </c>
      <c r="J11" s="47">
        <v>99510</v>
      </c>
      <c r="K11" s="47">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1" customFormat="1" ht="16.5" customHeight="1">
      <c r="A12" s="7" t="s">
        <v>2094</v>
      </c>
      <c r="B12" s="47" t="s">
        <v>2086</v>
      </c>
      <c r="C12" s="47" t="s">
        <v>2086</v>
      </c>
      <c r="D12" s="47" t="s">
        <v>2086</v>
      </c>
      <c r="E12" s="47" t="s">
        <v>2086</v>
      </c>
      <c r="F12" s="47" t="s">
        <v>2086</v>
      </c>
      <c r="G12" s="47">
        <v>73093</v>
      </c>
      <c r="H12" s="47">
        <v>99792</v>
      </c>
      <c r="I12" s="47">
        <v>100166</v>
      </c>
      <c r="J12" s="47">
        <v>101465</v>
      </c>
      <c r="K12" s="47">
        <v>108854</v>
      </c>
      <c r="L12" s="47">
        <v>116275</v>
      </c>
      <c r="M12" s="47">
        <v>116492</v>
      </c>
      <c r="N12" s="47">
        <v>121758.7273</v>
      </c>
      <c r="O12" s="47">
        <v>126830.532872</v>
      </c>
      <c r="P12" s="47">
        <v>129989.382183254</v>
      </c>
      <c r="Q12" s="47">
        <v>143037.46203487611</v>
      </c>
      <c r="R12" s="47">
        <v>141331.7671156849</v>
      </c>
      <c r="S12" s="47">
        <v>129646.6864501497</v>
      </c>
      <c r="T12" s="47">
        <v>124606.1318542955</v>
      </c>
      <c r="U12" s="47">
        <v>123757.41139621761</v>
      </c>
      <c r="V12" s="47">
        <v>124390.5181900022</v>
      </c>
      <c r="W12" s="47">
        <v>127655.5879217226</v>
      </c>
      <c r="X12" s="47">
        <v>122508.4732366328</v>
      </c>
      <c r="Y12" s="47">
        <v>286431.70120000001</v>
      </c>
      <c r="Z12" s="47">
        <v>292075.290018</v>
      </c>
      <c r="AA12" s="47">
        <v>282864.89591899997</v>
      </c>
      <c r="AB12" s="47">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1" customFormat="1" ht="16.5" customHeight="1">
      <c r="A13" s="40" t="s">
        <v>2095</v>
      </c>
      <c r="B13" s="45" t="s">
        <v>2086</v>
      </c>
      <c r="C13" s="45" t="s">
        <v>2086</v>
      </c>
      <c r="D13" s="45" t="s">
        <v>2086</v>
      </c>
      <c r="E13" s="45" t="s">
        <v>2086</v>
      </c>
      <c r="F13" s="53">
        <v>39854</v>
      </c>
      <c r="G13" s="53">
        <v>39581</v>
      </c>
      <c r="H13" s="53">
        <v>41143</v>
      </c>
      <c r="I13" s="53">
        <v>40703</v>
      </c>
      <c r="J13" s="53">
        <v>40241</v>
      </c>
      <c r="K13" s="53">
        <v>39384</v>
      </c>
      <c r="L13" s="53">
        <v>39585</v>
      </c>
      <c r="M13" s="53">
        <v>39808</v>
      </c>
      <c r="N13" s="53">
        <v>38984.124200000013</v>
      </c>
      <c r="O13" s="53">
        <v>40180.218952000003</v>
      </c>
      <c r="P13" s="53">
        <v>41605.038687999993</v>
      </c>
      <c r="Q13" s="53">
        <v>43278.862480999996</v>
      </c>
      <c r="R13" s="53">
        <v>45100.241891000012</v>
      </c>
      <c r="S13" s="53">
        <v>46507.533026999998</v>
      </c>
      <c r="T13" s="53">
        <v>46096.088879000003</v>
      </c>
      <c r="U13" s="53">
        <v>45676.831125999997</v>
      </c>
      <c r="V13" s="53">
        <v>46545.783080000001</v>
      </c>
      <c r="W13" s="53">
        <v>47124.653055000002</v>
      </c>
      <c r="X13" s="53">
        <v>49504.172899999998</v>
      </c>
      <c r="Y13" s="53">
        <v>51873.259700000002</v>
      </c>
      <c r="Z13" s="53">
        <v>53712.078122999999</v>
      </c>
      <c r="AA13" s="53">
        <v>53898.382540000013</v>
      </c>
      <c r="AB13" s="53">
        <v>52627.181348999991</v>
      </c>
      <c r="AC13" s="53">
        <v>54328.134432999992</v>
      </c>
      <c r="AD13" s="53">
        <v>55169.258447999993</v>
      </c>
      <c r="AE13" s="53">
        <v>56467.102654000009</v>
      </c>
      <c r="AF13" s="53">
        <v>57012.092909000014</v>
      </c>
      <c r="AG13" s="53">
        <v>55697.697335999997</v>
      </c>
      <c r="AH13" s="53">
        <v>56321.611936000008</v>
      </c>
      <c r="AI13" s="53">
        <v>54825.884253999997</v>
      </c>
      <c r="AJ13" s="53">
        <v>53830.315946000002</v>
      </c>
      <c r="AK13" s="48">
        <v>54097.055531000013</v>
      </c>
    </row>
    <row r="14" spans="1:38" ht="16.5" customHeight="1">
      <c r="A14" s="7" t="s">
        <v>2096</v>
      </c>
      <c r="B14" s="47" t="s">
        <v>2086</v>
      </c>
      <c r="C14" s="47" t="s">
        <v>2086</v>
      </c>
      <c r="D14" s="47" t="s">
        <v>2086</v>
      </c>
      <c r="E14" s="47" t="s">
        <v>2086</v>
      </c>
      <c r="F14" s="47">
        <v>21790</v>
      </c>
      <c r="G14" s="47">
        <v>21161</v>
      </c>
      <c r="H14" s="47">
        <v>20981</v>
      </c>
      <c r="I14" s="47">
        <v>21090</v>
      </c>
      <c r="J14" s="47">
        <v>20336</v>
      </c>
      <c r="K14" s="47">
        <v>20247</v>
      </c>
      <c r="L14" s="47">
        <v>18832</v>
      </c>
      <c r="M14" s="47">
        <v>18818</v>
      </c>
      <c r="N14" s="47">
        <v>16802.168099999999</v>
      </c>
      <c r="O14" s="47">
        <v>17509.219212</v>
      </c>
      <c r="P14" s="47">
        <v>17873.721648999999</v>
      </c>
      <c r="Q14" s="47">
        <v>18683.797939</v>
      </c>
      <c r="R14" s="47">
        <v>18807.334752999999</v>
      </c>
      <c r="S14" s="47">
        <v>19582.868181999998</v>
      </c>
      <c r="T14" s="47">
        <v>19678.689117000002</v>
      </c>
      <c r="U14" s="47">
        <v>19178.851354999999</v>
      </c>
      <c r="V14" s="47">
        <v>18920.853863</v>
      </c>
      <c r="W14" s="47">
        <v>19424.922554000001</v>
      </c>
      <c r="X14" s="47">
        <v>20390.185933000001</v>
      </c>
      <c r="Y14" s="47">
        <v>20388.053</v>
      </c>
      <c r="Z14" s="47">
        <v>21198.098654000001</v>
      </c>
      <c r="AA14" s="47">
        <v>21099.988628999999</v>
      </c>
      <c r="AB14" s="47">
        <v>20569.726839999999</v>
      </c>
      <c r="AC14" s="47">
        <v>19905.426138999999</v>
      </c>
      <c r="AD14" s="47">
        <v>20129.730629000001</v>
      </c>
      <c r="AE14" s="47">
        <v>18926.876337000002</v>
      </c>
      <c r="AF14" s="47">
        <v>18964.660620999999</v>
      </c>
      <c r="AG14" s="47">
        <v>18506.425159999999</v>
      </c>
      <c r="AH14" s="47">
        <v>18149.823675</v>
      </c>
      <c r="AI14" s="47">
        <v>17075.697165000001</v>
      </c>
      <c r="AJ14" s="47">
        <v>16584.114250999999</v>
      </c>
      <c r="AK14" s="46">
        <v>16387.317525999999</v>
      </c>
      <c r="AL14" s="55"/>
    </row>
    <row r="15" spans="1:38" ht="16.5" customHeight="1">
      <c r="A15" s="7" t="s">
        <v>2097</v>
      </c>
      <c r="B15" s="47" t="s">
        <v>2086</v>
      </c>
      <c r="C15" s="47" t="s">
        <v>2086</v>
      </c>
      <c r="D15" s="47" t="s">
        <v>2086</v>
      </c>
      <c r="E15" s="47" t="s">
        <v>2086</v>
      </c>
      <c r="F15" s="47" t="s">
        <v>2086</v>
      </c>
      <c r="G15" s="47" t="s">
        <v>2086</v>
      </c>
      <c r="H15" s="47" t="s">
        <v>2086</v>
      </c>
      <c r="I15" s="47" t="s">
        <v>2086</v>
      </c>
      <c r="J15" s="47" t="s">
        <v>2086</v>
      </c>
      <c r="K15" s="47" t="s">
        <v>2086</v>
      </c>
      <c r="L15" s="47" t="s">
        <v>2086</v>
      </c>
      <c r="M15" s="47" t="s">
        <v>2086</v>
      </c>
      <c r="N15" s="47" t="s">
        <v>2086</v>
      </c>
      <c r="O15" s="47" t="s">
        <v>2086</v>
      </c>
      <c r="P15" s="47" t="s">
        <v>2086</v>
      </c>
      <c r="Q15" s="47" t="s">
        <v>2086</v>
      </c>
      <c r="R15" s="47" t="s">
        <v>2086</v>
      </c>
      <c r="S15" s="47" t="s">
        <v>2086</v>
      </c>
      <c r="T15" s="47" t="s">
        <v>2086</v>
      </c>
      <c r="U15" s="47" t="s">
        <v>2086</v>
      </c>
      <c r="V15" s="47" t="s">
        <v>2086</v>
      </c>
      <c r="W15" s="47" t="s">
        <v>2086</v>
      </c>
      <c r="X15" s="47" t="s">
        <v>2086</v>
      </c>
      <c r="Y15" s="47" t="s">
        <v>2086</v>
      </c>
      <c r="Z15" s="47" t="s">
        <v>2086</v>
      </c>
      <c r="AA15" s="47" t="s">
        <v>2086</v>
      </c>
      <c r="AB15" s="47" t="s">
        <v>2086</v>
      </c>
      <c r="AC15" s="47">
        <v>653.14929600000005</v>
      </c>
      <c r="AD15" s="47">
        <v>1012.461811</v>
      </c>
      <c r="AE15" s="47">
        <v>2330.5266470000001</v>
      </c>
      <c r="AF15" s="47">
        <v>2464.2874219999999</v>
      </c>
      <c r="AG15" s="47">
        <v>1586.7355230000001</v>
      </c>
      <c r="AH15" s="47">
        <v>2261.1835350000001</v>
      </c>
      <c r="AI15" s="47">
        <v>2147.8257210000002</v>
      </c>
      <c r="AJ15" s="47">
        <v>2040.4712919999999</v>
      </c>
      <c r="AK15" s="46">
        <v>1979.8159760000001</v>
      </c>
      <c r="AL15" s="55"/>
    </row>
    <row r="16" spans="1:38" ht="16.5" customHeight="1">
      <c r="A16" s="7" t="s">
        <v>2098</v>
      </c>
      <c r="B16" s="47" t="s">
        <v>2086</v>
      </c>
      <c r="C16" s="47" t="s">
        <v>2086</v>
      </c>
      <c r="D16" s="47" t="s">
        <v>2086</v>
      </c>
      <c r="E16" s="47" t="s">
        <v>2086</v>
      </c>
      <c r="F16" s="47">
        <v>381</v>
      </c>
      <c r="G16" s="47">
        <v>350</v>
      </c>
      <c r="H16" s="47">
        <v>571</v>
      </c>
      <c r="I16" s="47">
        <v>662</v>
      </c>
      <c r="J16" s="47">
        <v>701</v>
      </c>
      <c r="K16" s="47">
        <v>705</v>
      </c>
      <c r="L16" s="47">
        <v>833</v>
      </c>
      <c r="M16" s="47">
        <v>860</v>
      </c>
      <c r="N16" s="47">
        <v>955.24509999999998</v>
      </c>
      <c r="O16" s="47">
        <v>1023.708132</v>
      </c>
      <c r="P16" s="47">
        <v>1115.35194</v>
      </c>
      <c r="Q16" s="47">
        <v>1190.168551</v>
      </c>
      <c r="R16" s="47">
        <v>1339.431795</v>
      </c>
      <c r="S16" s="47">
        <v>1427.305259</v>
      </c>
      <c r="T16" s="47">
        <v>1431.6725369999999</v>
      </c>
      <c r="U16" s="47">
        <v>1476.0326319999999</v>
      </c>
      <c r="V16" s="47">
        <v>1576.197658</v>
      </c>
      <c r="W16" s="47">
        <v>1699.5838490000001</v>
      </c>
      <c r="X16" s="47">
        <v>1865.7202</v>
      </c>
      <c r="Y16" s="47">
        <v>1930.2944</v>
      </c>
      <c r="Z16" s="47">
        <v>2081.062559</v>
      </c>
      <c r="AA16" s="47">
        <v>2196.117518</v>
      </c>
      <c r="AB16" s="47">
        <v>2172.7471529999998</v>
      </c>
      <c r="AC16" s="47">
        <v>2363.430715</v>
      </c>
      <c r="AD16" s="47">
        <v>2488.8479259999999</v>
      </c>
      <c r="AE16" s="47">
        <v>2564.6256589999998</v>
      </c>
      <c r="AF16" s="47">
        <v>2674.5207209999999</v>
      </c>
      <c r="AG16" s="47">
        <v>2678.1120999999998</v>
      </c>
      <c r="AH16" s="47">
        <v>2755.9249209999998</v>
      </c>
      <c r="AI16" s="47">
        <v>2776.0459599999999</v>
      </c>
      <c r="AJ16" s="47">
        <v>2728.4780609999998</v>
      </c>
      <c r="AK16" s="46">
        <v>2692.6561099999999</v>
      </c>
      <c r="AL16" s="55"/>
    </row>
    <row r="17" spans="1:38" ht="16.5" customHeight="1">
      <c r="A17" s="7" t="s">
        <v>2099</v>
      </c>
      <c r="B17" s="47" t="s">
        <v>2086</v>
      </c>
      <c r="C17" s="47" t="s">
        <v>2086</v>
      </c>
      <c r="D17" s="47" t="s">
        <v>2086</v>
      </c>
      <c r="E17" s="47" t="s">
        <v>2086</v>
      </c>
      <c r="F17" s="47">
        <v>10558</v>
      </c>
      <c r="G17" s="47">
        <v>10427</v>
      </c>
      <c r="H17" s="47">
        <v>11475</v>
      </c>
      <c r="I17" s="47">
        <v>10528</v>
      </c>
      <c r="J17" s="47">
        <v>10737</v>
      </c>
      <c r="K17" s="47">
        <v>10231</v>
      </c>
      <c r="L17" s="47">
        <v>10668</v>
      </c>
      <c r="M17" s="47">
        <v>10559</v>
      </c>
      <c r="N17" s="47">
        <v>11530.220300000001</v>
      </c>
      <c r="O17" s="47">
        <v>12056.0676</v>
      </c>
      <c r="P17" s="47">
        <v>12284.382321999999</v>
      </c>
      <c r="Q17" s="47">
        <v>12902.056581000001</v>
      </c>
      <c r="R17" s="47">
        <v>13843.512075000001</v>
      </c>
      <c r="S17" s="47">
        <v>14178.091571999999</v>
      </c>
      <c r="T17" s="47">
        <v>13663.224326</v>
      </c>
      <c r="U17" s="47">
        <v>13606.195594000001</v>
      </c>
      <c r="V17" s="47">
        <v>14354.281086999999</v>
      </c>
      <c r="W17" s="47">
        <v>14417.698761</v>
      </c>
      <c r="X17" s="47">
        <v>14721.465516</v>
      </c>
      <c r="Y17" s="47">
        <v>16137.9522</v>
      </c>
      <c r="Z17" s="47">
        <v>16849.920437000001</v>
      </c>
      <c r="AA17" s="47">
        <v>16805.109970000001</v>
      </c>
      <c r="AB17" s="47">
        <v>16406.938677999999</v>
      </c>
      <c r="AC17" s="47">
        <v>17316.613255</v>
      </c>
      <c r="AD17" s="47">
        <v>17516.432841999998</v>
      </c>
      <c r="AE17" s="47">
        <v>18004.627035000001</v>
      </c>
      <c r="AF17" s="47">
        <v>18339.048674999998</v>
      </c>
      <c r="AG17" s="47">
        <v>18283.014310999999</v>
      </c>
      <c r="AH17" s="47">
        <v>18356.560739</v>
      </c>
      <c r="AI17" s="47">
        <v>17591.049738000002</v>
      </c>
      <c r="AJ17" s="47">
        <v>16914.100309000001</v>
      </c>
      <c r="AK17" s="46">
        <v>17365.828963</v>
      </c>
      <c r="AL17" s="56"/>
    </row>
    <row r="18" spans="1:38" ht="16.5" customHeight="1">
      <c r="A18" s="7" t="s">
        <v>2100</v>
      </c>
      <c r="B18" s="47" t="s">
        <v>2086</v>
      </c>
      <c r="C18" s="47" t="s">
        <v>2086</v>
      </c>
      <c r="D18" s="47" t="s">
        <v>2086</v>
      </c>
      <c r="E18" s="47" t="s">
        <v>2086</v>
      </c>
      <c r="F18" s="47">
        <v>219</v>
      </c>
      <c r="G18" s="47">
        <v>306</v>
      </c>
      <c r="H18" s="47">
        <v>193</v>
      </c>
      <c r="I18" s="47">
        <v>195</v>
      </c>
      <c r="J18" s="47">
        <v>199</v>
      </c>
      <c r="K18" s="47">
        <v>188</v>
      </c>
      <c r="L18" s="47">
        <v>187</v>
      </c>
      <c r="M18" s="47">
        <v>187</v>
      </c>
      <c r="N18" s="47">
        <v>184.16370000000001</v>
      </c>
      <c r="O18" s="47">
        <v>189.170345</v>
      </c>
      <c r="P18" s="47">
        <v>181.71669800000001</v>
      </c>
      <c r="Q18" s="47">
        <v>186.10567</v>
      </c>
      <c r="R18" s="47">
        <v>191.89107100000001</v>
      </c>
      <c r="S18" s="47">
        <v>186.997972</v>
      </c>
      <c r="T18" s="47">
        <v>187.793553</v>
      </c>
      <c r="U18" s="47">
        <v>176.144657</v>
      </c>
      <c r="V18" s="47">
        <v>173.214709</v>
      </c>
      <c r="W18" s="47">
        <v>172.98174700000001</v>
      </c>
      <c r="X18" s="47">
        <v>163.889129</v>
      </c>
      <c r="Y18" s="47">
        <v>155.51650000000001</v>
      </c>
      <c r="Z18" s="47">
        <v>160.68531200000001</v>
      </c>
      <c r="AA18" s="47">
        <v>168.066937</v>
      </c>
      <c r="AB18" s="47">
        <v>158.87200799999999</v>
      </c>
      <c r="AC18" s="47">
        <v>160.306691</v>
      </c>
      <c r="AD18" s="47">
        <v>161.88904700000001</v>
      </c>
      <c r="AE18" s="47">
        <v>156.31329400000001</v>
      </c>
      <c r="AF18" s="47">
        <v>157.73160200000001</v>
      </c>
      <c r="AG18" s="47">
        <v>146.21782099999999</v>
      </c>
      <c r="AH18" s="47">
        <v>153.97867400000001</v>
      </c>
      <c r="AI18" s="47">
        <v>140.21642199999999</v>
      </c>
      <c r="AJ18" s="47">
        <v>126.282285</v>
      </c>
      <c r="AK18" s="46">
        <v>125.805218</v>
      </c>
      <c r="AL18" s="56"/>
    </row>
    <row r="19" spans="1:38" ht="16.5" customHeight="1">
      <c r="A19" s="7" t="s">
        <v>2101</v>
      </c>
      <c r="B19" s="47">
        <v>4197</v>
      </c>
      <c r="C19" s="47">
        <v>4128</v>
      </c>
      <c r="D19" s="47">
        <v>4592</v>
      </c>
      <c r="E19" s="47">
        <v>4513</v>
      </c>
      <c r="F19" s="47">
        <v>6516</v>
      </c>
      <c r="G19" s="47">
        <v>6534</v>
      </c>
      <c r="H19" s="47">
        <v>7082</v>
      </c>
      <c r="I19" s="47">
        <v>7344</v>
      </c>
      <c r="J19" s="47">
        <v>7320</v>
      </c>
      <c r="K19" s="47">
        <v>6940</v>
      </c>
      <c r="L19" s="47">
        <v>7996</v>
      </c>
      <c r="M19" s="47">
        <v>8244</v>
      </c>
      <c r="N19" s="47">
        <v>8350.4012999999995</v>
      </c>
      <c r="O19" s="47">
        <v>8037.4858980000008</v>
      </c>
      <c r="P19" s="47">
        <v>8702.2589120000011</v>
      </c>
      <c r="Q19" s="47">
        <v>8764.0169889999997</v>
      </c>
      <c r="R19" s="47">
        <v>9399.8729629999998</v>
      </c>
      <c r="S19" s="47">
        <v>9543.5642550000011</v>
      </c>
      <c r="T19" s="47">
        <v>9499.8287029999992</v>
      </c>
      <c r="U19" s="47">
        <v>9555.383124</v>
      </c>
      <c r="V19" s="47">
        <v>9715.2788890000011</v>
      </c>
      <c r="W19" s="47">
        <v>9470.1332469999998</v>
      </c>
      <c r="X19" s="47">
        <v>10358.926487000001</v>
      </c>
      <c r="Y19" s="47">
        <v>11136.821900000001</v>
      </c>
      <c r="Z19" s="47">
        <v>11031.999811</v>
      </c>
      <c r="AA19" s="47">
        <v>11129.418953</v>
      </c>
      <c r="AB19" s="47">
        <v>10773.7353</v>
      </c>
      <c r="AC19" s="47">
        <v>11314.228574000001</v>
      </c>
      <c r="AD19" s="47">
        <v>11120.63185</v>
      </c>
      <c r="AE19" s="47">
        <v>11735.558829</v>
      </c>
      <c r="AF19" s="47">
        <v>11599.846942</v>
      </c>
      <c r="AG19" s="47">
        <v>11687.41799</v>
      </c>
      <c r="AH19" s="47">
        <v>11767.703304999999</v>
      </c>
      <c r="AI19" s="47">
        <v>12250.669639</v>
      </c>
      <c r="AJ19" s="47">
        <v>12609.891154999999</v>
      </c>
      <c r="AK19" s="46">
        <v>12707.307116</v>
      </c>
      <c r="AL19" s="55"/>
    </row>
    <row r="20" spans="1:38" ht="16.5" customHeight="1">
      <c r="A20" s="8" t="s">
        <v>2102</v>
      </c>
      <c r="B20" s="47" t="s">
        <v>2086</v>
      </c>
      <c r="C20" s="47" t="s">
        <v>2086</v>
      </c>
      <c r="D20" s="47" t="s">
        <v>2086</v>
      </c>
      <c r="E20" s="47" t="s">
        <v>2086</v>
      </c>
      <c r="F20" s="47" t="s">
        <v>2086</v>
      </c>
      <c r="G20" s="47">
        <v>364</v>
      </c>
      <c r="H20" s="47">
        <v>431</v>
      </c>
      <c r="I20" s="47">
        <v>454</v>
      </c>
      <c r="J20" s="47">
        <v>495</v>
      </c>
      <c r="K20" s="47">
        <v>562</v>
      </c>
      <c r="L20" s="47">
        <v>577</v>
      </c>
      <c r="M20" s="47">
        <v>607</v>
      </c>
      <c r="N20" s="47">
        <v>390.9409</v>
      </c>
      <c r="O20" s="47">
        <v>531.07757100000003</v>
      </c>
      <c r="P20" s="47">
        <v>513.41098099999999</v>
      </c>
      <c r="Q20" s="47">
        <v>558.98629999999991</v>
      </c>
      <c r="R20" s="47">
        <v>587.65657799999997</v>
      </c>
      <c r="S20" s="47">
        <v>625.77712400000007</v>
      </c>
      <c r="T20" s="47">
        <v>650.98968500000001</v>
      </c>
      <c r="U20" s="47">
        <v>688.58305900000005</v>
      </c>
      <c r="V20" s="47">
        <v>703.84377199999994</v>
      </c>
      <c r="W20" s="47">
        <v>738.47902800000008</v>
      </c>
      <c r="X20" s="47">
        <v>753.30440099999998</v>
      </c>
      <c r="Y20" s="47">
        <v>777.72930000000008</v>
      </c>
      <c r="Z20" s="47">
        <v>843.926016</v>
      </c>
      <c r="AA20" s="47">
        <v>881.04851499999995</v>
      </c>
      <c r="AB20" s="47">
        <v>841.18544899999995</v>
      </c>
      <c r="AC20" s="47">
        <v>846.28385000000003</v>
      </c>
      <c r="AD20" s="47">
        <v>851.33871699999997</v>
      </c>
      <c r="AE20" s="47">
        <v>851.65238199999999</v>
      </c>
      <c r="AF20" s="47">
        <v>863.76945699999999</v>
      </c>
      <c r="AG20" s="47">
        <v>871.27002600000003</v>
      </c>
      <c r="AH20" s="47">
        <v>865.04832399999998</v>
      </c>
      <c r="AI20" s="47">
        <v>863.55728899999997</v>
      </c>
      <c r="AJ20" s="47">
        <v>851.11984399999994</v>
      </c>
      <c r="AK20" s="46">
        <v>838.53669000000002</v>
      </c>
      <c r="AL20" s="55"/>
    </row>
    <row r="21" spans="1:38" ht="16.5" customHeight="1">
      <c r="A21" s="7" t="s">
        <v>2103</v>
      </c>
      <c r="B21" s="47" t="s">
        <v>2086</v>
      </c>
      <c r="C21" s="47" t="s">
        <v>2086</v>
      </c>
      <c r="D21" s="47" t="s">
        <v>2086</v>
      </c>
      <c r="E21" s="47" t="s">
        <v>2086</v>
      </c>
      <c r="F21" s="47" t="s">
        <v>2086</v>
      </c>
      <c r="G21" s="47" t="s">
        <v>2086</v>
      </c>
      <c r="H21" s="47">
        <v>286</v>
      </c>
      <c r="I21" s="47">
        <v>282</v>
      </c>
      <c r="J21" s="47">
        <v>271</v>
      </c>
      <c r="K21" s="47">
        <v>260</v>
      </c>
      <c r="L21" s="47">
        <v>260</v>
      </c>
      <c r="M21" s="47">
        <v>260</v>
      </c>
      <c r="N21" s="47">
        <v>255.38839999999999</v>
      </c>
      <c r="O21" s="47">
        <v>254.21924200000001</v>
      </c>
      <c r="P21" s="47">
        <v>280.125878</v>
      </c>
      <c r="Q21" s="47">
        <v>294.71404899999999</v>
      </c>
      <c r="R21" s="47">
        <v>298.132858</v>
      </c>
      <c r="S21" s="47">
        <v>295.33117600000003</v>
      </c>
      <c r="T21" s="47">
        <v>301.363563</v>
      </c>
      <c r="U21" s="47">
        <v>366.84362800000002</v>
      </c>
      <c r="V21" s="47">
        <v>356.984306</v>
      </c>
      <c r="W21" s="47">
        <v>359.19848400000001</v>
      </c>
      <c r="X21" s="47">
        <v>359.85686900000002</v>
      </c>
      <c r="Y21" s="47">
        <v>380.78190000000001</v>
      </c>
      <c r="Z21" s="47">
        <v>390.45811700000002</v>
      </c>
      <c r="AA21" s="47">
        <v>364.67172900000003</v>
      </c>
      <c r="AB21" s="47">
        <v>389.20500600000003</v>
      </c>
      <c r="AC21" s="47">
        <v>389.38419099999999</v>
      </c>
      <c r="AD21" s="47">
        <v>402.115701</v>
      </c>
      <c r="AE21" s="47">
        <v>402.30593399999998</v>
      </c>
      <c r="AF21" s="47">
        <v>414.20945999999998</v>
      </c>
      <c r="AG21" s="47">
        <v>450.52650199999999</v>
      </c>
      <c r="AH21" s="47">
        <v>489.35633300000001</v>
      </c>
      <c r="AI21" s="47">
        <v>486.03749599999998</v>
      </c>
      <c r="AJ21" s="47">
        <v>519.78385800000001</v>
      </c>
      <c r="AK21" s="46">
        <v>546.56959700000004</v>
      </c>
      <c r="AL21" s="55"/>
    </row>
    <row r="22" spans="1:38" ht="16.5" customHeight="1">
      <c r="A22" s="7" t="s">
        <v>2104</v>
      </c>
      <c r="B22" s="47" t="s">
        <v>2086</v>
      </c>
      <c r="C22" s="47" t="s">
        <v>2086</v>
      </c>
      <c r="D22" s="47" t="s">
        <v>2086</v>
      </c>
      <c r="E22" s="47" t="s">
        <v>2086</v>
      </c>
      <c r="F22" s="47">
        <v>390</v>
      </c>
      <c r="G22" s="47">
        <v>439</v>
      </c>
      <c r="H22" s="47">
        <v>124</v>
      </c>
      <c r="I22" s="47">
        <v>148</v>
      </c>
      <c r="J22" s="47">
        <v>182</v>
      </c>
      <c r="K22" s="47">
        <v>251</v>
      </c>
      <c r="L22" s="47">
        <v>232</v>
      </c>
      <c r="M22" s="47">
        <v>273</v>
      </c>
      <c r="N22" s="47">
        <v>515.5963999999949</v>
      </c>
      <c r="O22" s="47">
        <v>579.27095199999894</v>
      </c>
      <c r="P22" s="47">
        <v>654.07030799999484</v>
      </c>
      <c r="Q22" s="47">
        <v>699.01640200000111</v>
      </c>
      <c r="R22" s="47">
        <v>632.40979800000787</v>
      </c>
      <c r="S22" s="47">
        <v>667.59748699999909</v>
      </c>
      <c r="T22" s="47">
        <v>682.52739499999007</v>
      </c>
      <c r="U22" s="47">
        <v>628.79707700001018</v>
      </c>
      <c r="V22" s="47">
        <v>745.12879600000451</v>
      </c>
      <c r="W22" s="47">
        <v>841.65538500000548</v>
      </c>
      <c r="X22" s="47">
        <v>890.82436499999312</v>
      </c>
      <c r="Y22" s="47">
        <v>966.1105000000025</v>
      </c>
      <c r="Z22" s="47">
        <v>1155.9272169999999</v>
      </c>
      <c r="AA22" s="47">
        <v>1253.9602890000001</v>
      </c>
      <c r="AB22" s="47">
        <v>1314.7709150000001</v>
      </c>
      <c r="AC22" s="47">
        <v>1379.3117219999999</v>
      </c>
      <c r="AD22" s="47">
        <v>1485.809925</v>
      </c>
      <c r="AE22" s="47">
        <v>1494.6165370000001</v>
      </c>
      <c r="AF22" s="47">
        <v>1534.0180089999999</v>
      </c>
      <c r="AG22" s="47">
        <v>1487.977903</v>
      </c>
      <c r="AH22" s="47">
        <v>1522.03243</v>
      </c>
      <c r="AI22" s="47">
        <v>1494.7848240000001</v>
      </c>
      <c r="AJ22" s="47">
        <v>1456.074891</v>
      </c>
      <c r="AK22" s="46">
        <v>1453.218335</v>
      </c>
      <c r="AL22" s="55"/>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8">
        <v>6567.8390909999989</v>
      </c>
      <c r="AD23" s="48">
        <v>6803.8689760000007</v>
      </c>
      <c r="AE23" s="48">
        <v>6809.5782929999996</v>
      </c>
      <c r="AF23" s="48">
        <v>6674.6818009999997</v>
      </c>
      <c r="AG23" s="48">
        <v>6535.9028010000002</v>
      </c>
      <c r="AH23" s="48">
        <v>6520.4109099999996</v>
      </c>
      <c r="AI23" s="48">
        <v>6563.3325960000002</v>
      </c>
      <c r="AJ23" s="48">
        <v>6361.2704389999999</v>
      </c>
      <c r="AK23" s="48">
        <v>6419.8326479999996</v>
      </c>
    </row>
    <row r="24" spans="1:38" s="39" customFormat="1" ht="16.5" customHeight="1">
      <c r="A24" s="9" t="s">
        <v>2106</v>
      </c>
      <c r="B24" s="48" t="s">
        <v>2087</v>
      </c>
      <c r="C24" s="48" t="s">
        <v>2087</v>
      </c>
      <c r="D24" s="48" t="s">
        <v>2087</v>
      </c>
      <c r="E24" s="48" t="s">
        <v>2087</v>
      </c>
      <c r="F24" s="48" t="s">
        <v>2087</v>
      </c>
      <c r="G24" s="48" t="s">
        <v>2087</v>
      </c>
      <c r="H24" s="45">
        <v>11418</v>
      </c>
      <c r="I24" s="48" t="s">
        <v>2087</v>
      </c>
      <c r="J24" s="48" t="s">
        <v>2087</v>
      </c>
      <c r="K24" s="48" t="s">
        <v>2087</v>
      </c>
      <c r="L24" s="48" t="s">
        <v>2087</v>
      </c>
      <c r="M24" s="48">
        <v>10821</v>
      </c>
      <c r="N24" s="48" t="s">
        <v>2087</v>
      </c>
      <c r="O24" s="48" t="s">
        <v>2087</v>
      </c>
      <c r="P24" s="48" t="s">
        <v>2087</v>
      </c>
      <c r="Q24" s="48" t="s">
        <v>2087</v>
      </c>
      <c r="R24" s="48" t="s">
        <v>2087</v>
      </c>
      <c r="S24" s="48">
        <v>24779</v>
      </c>
      <c r="T24" s="48" t="s">
        <v>2087</v>
      </c>
      <c r="U24" s="48" t="s">
        <v>2087</v>
      </c>
      <c r="V24" s="48" t="s">
        <v>2087</v>
      </c>
      <c r="W24" s="48" t="s">
        <v>2087</v>
      </c>
      <c r="X24" s="48" t="s">
        <v>2087</v>
      </c>
      <c r="Y24" s="48" t="s">
        <v>2087</v>
      </c>
      <c r="Z24" s="48" t="s">
        <v>2087</v>
      </c>
      <c r="AA24" s="45">
        <v>27943</v>
      </c>
      <c r="AB24" s="48" t="s">
        <v>2087</v>
      </c>
      <c r="AC24" s="48" t="s">
        <v>2087</v>
      </c>
      <c r="AD24" s="48" t="s">
        <v>2087</v>
      </c>
      <c r="AE24" s="48" t="s">
        <v>2087</v>
      </c>
      <c r="AF24" s="48" t="s">
        <v>2087</v>
      </c>
      <c r="AG24" s="48" t="s">
        <v>2087</v>
      </c>
      <c r="AH24" s="48" t="s">
        <v>2087</v>
      </c>
      <c r="AI24" s="48">
        <v>33651</v>
      </c>
      <c r="AJ24" s="48" t="s">
        <v>2087</v>
      </c>
      <c r="AK24" s="48" t="s">
        <v>2087</v>
      </c>
    </row>
    <row r="25" spans="1:38" s="39" customFormat="1" ht="16.5" customHeight="1" thickBot="1">
      <c r="A25" s="9" t="s">
        <v>2107</v>
      </c>
      <c r="B25" s="57" t="s">
        <v>2087</v>
      </c>
      <c r="C25" s="57" t="s">
        <v>2087</v>
      </c>
      <c r="D25" s="57" t="s">
        <v>2087</v>
      </c>
      <c r="E25" s="57" t="s">
        <v>2087</v>
      </c>
      <c r="F25" s="57" t="s">
        <v>2087</v>
      </c>
      <c r="G25" s="57" t="s">
        <v>2087</v>
      </c>
      <c r="H25" s="58">
        <v>3471</v>
      </c>
      <c r="I25" s="57" t="s">
        <v>2087</v>
      </c>
      <c r="J25" s="57" t="s">
        <v>2087</v>
      </c>
      <c r="K25" s="57" t="s">
        <v>2087</v>
      </c>
      <c r="L25" s="57" t="s">
        <v>2087</v>
      </c>
      <c r="M25" s="57">
        <v>4593</v>
      </c>
      <c r="N25" s="57" t="s">
        <v>2087</v>
      </c>
      <c r="O25" s="57" t="s">
        <v>2087</v>
      </c>
      <c r="P25" s="57" t="s">
        <v>2087</v>
      </c>
      <c r="Q25" s="57" t="s">
        <v>2087</v>
      </c>
      <c r="R25" s="57" t="s">
        <v>2087</v>
      </c>
      <c r="S25" s="58">
        <v>6266</v>
      </c>
      <c r="T25" s="57" t="s">
        <v>2087</v>
      </c>
      <c r="U25" s="57" t="s">
        <v>2087</v>
      </c>
      <c r="V25" s="57" t="s">
        <v>2087</v>
      </c>
      <c r="W25" s="57" t="s">
        <v>2087</v>
      </c>
      <c r="X25" s="57" t="s">
        <v>2087</v>
      </c>
      <c r="Y25" s="57" t="s">
        <v>2087</v>
      </c>
      <c r="Z25" s="57" t="s">
        <v>2087</v>
      </c>
      <c r="AA25" s="58">
        <v>8956</v>
      </c>
      <c r="AB25" s="57" t="s">
        <v>2087</v>
      </c>
      <c r="AC25" s="57" t="s">
        <v>2087</v>
      </c>
      <c r="AD25" s="57" t="s">
        <v>2087</v>
      </c>
      <c r="AE25" s="57" t="s">
        <v>2087</v>
      </c>
      <c r="AF25" s="57" t="s">
        <v>2087</v>
      </c>
      <c r="AG25" s="57" t="s">
        <v>2087</v>
      </c>
      <c r="AH25" s="57" t="s">
        <v>2087</v>
      </c>
      <c r="AI25" s="57">
        <v>8499</v>
      </c>
      <c r="AJ25" s="57" t="s">
        <v>2087</v>
      </c>
      <c r="AK25" s="57" t="s">
        <v>2087</v>
      </c>
    </row>
    <row r="26" spans="1:38" s="10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107"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10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109"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109"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10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109"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109"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109"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109"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10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109"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10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defaultRowHeight="14.5"/>
  <cols>
    <col min="1" max="1" width="26.81640625" style="77" customWidth="1"/>
    <col min="2" max="2" width="16.7265625" style="77" customWidth="1"/>
    <col min="3" max="3" width="12.54296875" style="77" customWidth="1"/>
    <col min="4" max="4" width="14.1796875" style="77" customWidth="1"/>
    <col min="5" max="5" width="16.7265625" style="77" customWidth="1"/>
    <col min="6" max="6" width="16.26953125" style="77" customWidth="1"/>
    <col min="7" max="7" width="15.81640625" style="77"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defaultRowHeight="14.5"/>
  <cols>
    <col min="1" max="1" width="50.453125" style="77" customWidth="1"/>
    <col min="2" max="2" width="21.54296875" style="77" customWidth="1"/>
    <col min="3" max="3" width="26.81640625" style="77" customWidth="1"/>
    <col min="4" max="4" width="42.81640625" style="77" customWidth="1"/>
    <col min="5" max="5" width="17" style="77"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99">
        <v>0.68595041322314043</v>
      </c>
      <c r="D12" s="6" t="s">
        <v>2185</v>
      </c>
    </row>
    <row r="13" spans="1:36">
      <c r="A13" t="s">
        <v>2186</v>
      </c>
      <c r="B13" s="99">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0">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1">
        <f>INDEX('AEO 7'!$C$18:$AH$28,MATCH($C$44,'AEO 7'!$A$18:$A$28,0),MATCH(E$43,'AEO 7'!$C$13:$AH$13,0))*10^9</f>
        <v>41270718000</v>
      </c>
      <c r="F44" s="101"/>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defaultRowHeight="14.5"/>
  <cols>
    <col min="1" max="1" width="12.26953125" style="77" customWidth="1"/>
    <col min="2" max="2" width="21.81640625" style="77" customWidth="1"/>
    <col min="3" max="3" width="18.1796875" style="77" customWidth="1"/>
    <col min="4" max="5" width="16.7265625" style="77" customWidth="1"/>
    <col min="6" max="8" width="20.54296875" style="77"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4" t="s">
        <v>2239</v>
      </c>
      <c r="C18" s="74" t="s">
        <v>2240</v>
      </c>
      <c r="D18" s="74" t="s">
        <v>2241</v>
      </c>
      <c r="E18" s="74" t="s">
        <v>2242</v>
      </c>
      <c r="F18" s="74" t="s">
        <v>2243</v>
      </c>
      <c r="G18" s="74" t="s">
        <v>2244</v>
      </c>
      <c r="H18" s="74"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4" t="s">
        <v>2239</v>
      </c>
      <c r="C27" s="74" t="s">
        <v>2240</v>
      </c>
      <c r="D27" s="74" t="s">
        <v>2241</v>
      </c>
      <c r="E27" s="74" t="s">
        <v>2242</v>
      </c>
      <c r="F27" s="74" t="s">
        <v>2243</v>
      </c>
      <c r="G27" s="74" t="s">
        <v>2244</v>
      </c>
      <c r="H27" s="74"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workbookViewId="0">
      <selection activeCell="C18" sqref="C18"/>
    </sheetView>
  </sheetViews>
  <sheetFormatPr defaultRowHeight="14.5"/>
  <cols>
    <col min="1" max="1" width="13.36328125" style="77" bestFit="1" customWidth="1"/>
    <col min="2" max="2" width="42.26953125" style="77" bestFit="1" customWidth="1"/>
    <col min="3" max="4" width="35.26953125" style="77" bestFit="1" customWidth="1"/>
    <col min="5" max="5" width="33" style="77" bestFit="1" customWidth="1"/>
    <col min="6" max="6" width="19.7265625" style="77" bestFit="1" customWidth="1"/>
    <col min="7" max="8" width="35.7265625" style="77" bestFit="1" customWidth="1"/>
    <col min="9" max="10" width="11.81640625" style="77" bestFit="1" customWidth="1"/>
    <col min="11" max="11" width="10.81640625" style="77" bestFit="1" customWidth="1"/>
  </cols>
  <sheetData>
    <row r="1" spans="1:6">
      <c r="A1" s="62" t="s">
        <v>2251</v>
      </c>
      <c r="B1" s="35"/>
      <c r="C1" s="35"/>
    </row>
    <row r="2" spans="1:6">
      <c r="A2" t="s">
        <v>2252</v>
      </c>
      <c r="C2" t="s">
        <v>2253</v>
      </c>
    </row>
    <row r="3" spans="1:6">
      <c r="C3" s="24">
        <v>2018</v>
      </c>
      <c r="F3" s="24"/>
    </row>
    <row r="4" spans="1:6">
      <c r="A4" t="s">
        <v>2254</v>
      </c>
      <c r="B4" t="s">
        <v>2255</v>
      </c>
      <c r="C4" s="63">
        <v>44000000000</v>
      </c>
    </row>
    <row r="5" spans="1:6">
      <c r="A5" t="s">
        <v>2254</v>
      </c>
      <c r="B5" t="s">
        <v>2256</v>
      </c>
      <c r="C5" s="63">
        <v>19355000000000</v>
      </c>
    </row>
    <row r="6" spans="1:6">
      <c r="A6" t="s">
        <v>2254</v>
      </c>
      <c r="B6" t="s">
        <v>2257</v>
      </c>
      <c r="C6" s="63">
        <v>136180000000000</v>
      </c>
      <c r="D6" s="63">
        <v>136180000000000</v>
      </c>
    </row>
    <row r="7" spans="1:6">
      <c r="A7" t="s">
        <v>2254</v>
      </c>
      <c r="B7" t="s">
        <v>2258</v>
      </c>
      <c r="C7" s="63">
        <v>0</v>
      </c>
    </row>
    <row r="8" spans="1:6">
      <c r="A8" t="s">
        <v>2254</v>
      </c>
      <c r="B8" t="s">
        <v>2259</v>
      </c>
      <c r="C8" s="63">
        <v>6649000000000</v>
      </c>
    </row>
    <row r="9" spans="1:6">
      <c r="A9" t="s">
        <v>2254</v>
      </c>
      <c r="B9" t="s">
        <v>2260</v>
      </c>
      <c r="C9" s="63">
        <v>0</v>
      </c>
    </row>
    <row r="10" spans="1:6">
      <c r="A10" t="s">
        <v>2254</v>
      </c>
      <c r="B10" t="s">
        <v>2261</v>
      </c>
      <c r="C10" s="63">
        <v>144173000000000</v>
      </c>
    </row>
    <row r="11" spans="1:6">
      <c r="A11" t="s">
        <v>2254</v>
      </c>
      <c r="B11" t="s">
        <v>2262</v>
      </c>
      <c r="C11" s="63">
        <v>17225000000000</v>
      </c>
    </row>
    <row r="12" spans="1:6">
      <c r="A12" t="s">
        <v>2254</v>
      </c>
      <c r="B12" t="s">
        <v>2263</v>
      </c>
      <c r="C12" s="63">
        <v>254205000000000</v>
      </c>
    </row>
    <row r="13" spans="1:6">
      <c r="A13" t="s">
        <v>2254</v>
      </c>
      <c r="B13" t="s">
        <v>2264</v>
      </c>
      <c r="C13" s="63">
        <v>139000000000</v>
      </c>
    </row>
    <row r="14" spans="1:6">
      <c r="A14" t="s">
        <v>2254</v>
      </c>
      <c r="B14" t="s">
        <v>2265</v>
      </c>
      <c r="C14" s="63">
        <v>21971000000000</v>
      </c>
    </row>
    <row r="17" spans="1:12">
      <c r="G17" s="93" t="s">
        <v>2266</v>
      </c>
      <c r="H17" s="94">
        <f>C6/((G19*C19)+(G20*C20)+(G26*C26) +(G27*C27))</f>
        <v>884082.70427371201</v>
      </c>
    </row>
    <row r="18" spans="1:12">
      <c r="B18" s="86" t="s">
        <v>2267</v>
      </c>
      <c r="C18" s="87" t="s">
        <v>2268</v>
      </c>
      <c r="D18" s="87" t="s">
        <v>2269</v>
      </c>
      <c r="E18" s="87" t="s">
        <v>2270</v>
      </c>
      <c r="F18" s="87" t="s">
        <v>2271</v>
      </c>
      <c r="G18" s="87" t="s">
        <v>2272</v>
      </c>
      <c r="H18" s="88" t="s">
        <v>2273</v>
      </c>
      <c r="J18" s="91" t="s">
        <v>2274</v>
      </c>
    </row>
    <row r="19" spans="1:12">
      <c r="A19" t="s">
        <v>2246</v>
      </c>
      <c r="B19" s="75">
        <f>'SYFAFE-psgr'!D2/'SYFAFE-psgr'!$D$2</f>
        <v>1</v>
      </c>
      <c r="C19">
        <f>B19/SUM($B$19:$B$20,$B$26:$B$27)</f>
        <v>0.15114510892479108</v>
      </c>
      <c r="D19" s="76">
        <f>SYVbT!C6</f>
        <v>1927</v>
      </c>
      <c r="E19">
        <f>BAADTbVT!B6</f>
        <v>11736.354150558171</v>
      </c>
      <c r="F19">
        <v>1.67</v>
      </c>
      <c r="G19">
        <f t="shared" ref="G19:G24" si="0">PRODUCT(D19:F19)</f>
        <v>37768643.928369738</v>
      </c>
      <c r="H19" s="78">
        <f>1/(H17*C19)</f>
        <v>7.4836420697954824E-6</v>
      </c>
      <c r="J19" s="89">
        <f>G19/H19</f>
        <v>5046826608772.0449</v>
      </c>
    </row>
    <row r="20" spans="1:12">
      <c r="A20" t="s">
        <v>2186</v>
      </c>
      <c r="B20" s="75">
        <f>'SYFAFE-psgr'!D3/'SYFAFE-psgr'!$D$2</f>
        <v>2.7790459809428589</v>
      </c>
      <c r="C20">
        <f>B20/SUM($B$19:$B$20,$B$26:$B$27)</f>
        <v>0.42003920749661128</v>
      </c>
      <c r="D20" s="76">
        <f>SYVbT!C7</f>
        <v>1346</v>
      </c>
      <c r="E20">
        <f>BAADTbVT!B7</f>
        <v>6768.0001839732386</v>
      </c>
      <c r="F20">
        <v>21.196137258578659</v>
      </c>
      <c r="G20">
        <f t="shared" si="0"/>
        <v>193091050.3250739</v>
      </c>
      <c r="H20" s="78">
        <f>1/(H17*C20)</f>
        <v>2.6928817015314281E-6</v>
      </c>
      <c r="J20" s="89">
        <f>G20/H20</f>
        <v>71704245387112.25</v>
      </c>
    </row>
    <row r="21" spans="1:12">
      <c r="A21" t="s">
        <v>2180</v>
      </c>
      <c r="B21" s="75">
        <f>'SYFAFE-psgr'!D4/'SYFAFE-psgr'!$D$2</f>
        <v>1.4045103528674492</v>
      </c>
      <c r="D21" s="76">
        <f>SYVbT!C8</f>
        <v>0</v>
      </c>
      <c r="E21">
        <f>BAADTbVT!B8</f>
        <v>485338.60076202173</v>
      </c>
      <c r="F21">
        <v>111.39416306433711</v>
      </c>
      <c r="G21">
        <f t="shared" si="0"/>
        <v>0</v>
      </c>
      <c r="H21" s="78"/>
      <c r="J21" s="89"/>
    </row>
    <row r="22" spans="1:12">
      <c r="A22" t="s">
        <v>2247</v>
      </c>
      <c r="B22" s="75">
        <f>'SYFAFE-psgr'!D5/'SYFAFE-psgr'!$D$2</f>
        <v>1.3387478455642927</v>
      </c>
      <c r="D22" s="76">
        <f>SYVbT!C9</f>
        <v>0</v>
      </c>
      <c r="E22">
        <f>BAADTbVT!B9</f>
        <v>148906.85231439231</v>
      </c>
      <c r="F22">
        <v>4.8656731685074099</v>
      </c>
      <c r="G22">
        <f t="shared" si="0"/>
        <v>0</v>
      </c>
      <c r="H22" s="78"/>
      <c r="J22" s="89"/>
    </row>
    <row r="23" spans="1:12">
      <c r="A23" t="s">
        <v>2248</v>
      </c>
      <c r="B23" s="75">
        <f>'SYFAFE-psgr'!D6/'SYFAFE-psgr'!$D$2</f>
        <v>3.1701190807469561E-2</v>
      </c>
      <c r="D23" s="76">
        <f>SYVbT!C10</f>
        <v>0</v>
      </c>
      <c r="E23">
        <f>BAADTbVT!B10</f>
        <v>392.26032358239212</v>
      </c>
      <c r="F23">
        <v>1</v>
      </c>
      <c r="G23">
        <f t="shared" si="0"/>
        <v>0</v>
      </c>
      <c r="H23" s="78"/>
      <c r="J23" s="89"/>
    </row>
    <row r="24" spans="1:12">
      <c r="A24" t="s">
        <v>2249</v>
      </c>
      <c r="B24" s="79">
        <f>'SYFAFE-psgr'!D7/'SYFAFE-psgr'!$D$2</f>
        <v>3.7989770175068687</v>
      </c>
      <c r="C24" s="81"/>
      <c r="D24" s="80">
        <f>SYVbT!C11</f>
        <v>0</v>
      </c>
      <c r="E24" s="81">
        <f>BAADTbVT!B11</f>
        <v>1934.8918931076139</v>
      </c>
      <c r="F24" s="81">
        <v>1.270075674087136</v>
      </c>
      <c r="G24" s="81">
        <f t="shared" si="0"/>
        <v>0</v>
      </c>
      <c r="H24" s="82"/>
      <c r="J24" s="89"/>
    </row>
    <row r="25" spans="1:12">
      <c r="B25" s="83" t="s">
        <v>2267</v>
      </c>
      <c r="C25" s="84" t="s">
        <v>2268</v>
      </c>
      <c r="D25" s="84" t="s">
        <v>2275</v>
      </c>
      <c r="E25" s="84" t="s">
        <v>2276</v>
      </c>
      <c r="F25" s="84" t="s">
        <v>2277</v>
      </c>
      <c r="G25" s="84" t="s">
        <v>2278</v>
      </c>
      <c r="H25" s="85" t="s">
        <v>2279</v>
      </c>
      <c r="J25" s="89"/>
    </row>
    <row r="26" spans="1:12">
      <c r="A26" t="s">
        <v>2246</v>
      </c>
      <c r="B26" s="75">
        <f>'SYFAFE-frgt'!D2/'SYFAFE-psgr'!$D$2</f>
        <v>0.26921935858492935</v>
      </c>
      <c r="C26">
        <f>B26/SUM($B$19:$B$20,$B$26:$B$27)</f>
        <v>4.0691189277981536E-2</v>
      </c>
      <c r="D26" s="76">
        <f>SYVbT!C15</f>
        <v>172</v>
      </c>
      <c r="E26">
        <f>BAADTbVT!B15</f>
        <v>8564.6689345872073</v>
      </c>
      <c r="F26">
        <f>BAADTbVT!B30</f>
        <v>1</v>
      </c>
      <c r="G26">
        <f t="shared" ref="G26:G31" si="1">PRODUCT(D26:F26)</f>
        <v>1473123.0567489997</v>
      </c>
      <c r="H26" s="78">
        <f>1/(C26*H17)</f>
        <v>2.7797562958068832E-5</v>
      </c>
      <c r="J26" s="89">
        <f>G26/H26</f>
        <v>52994683705.587021</v>
      </c>
    </row>
    <row r="27" spans="1:12">
      <c r="A27" t="s">
        <v>2186</v>
      </c>
      <c r="B27" s="75">
        <f>'SYFAFE-frgt'!D3/'SYFAFE-psgr'!$D$2</f>
        <v>2.567893179353522</v>
      </c>
      <c r="C27">
        <f>B27/SUM($B$19:$B$20,$B$26:$B$27)</f>
        <v>0.38812449430061619</v>
      </c>
      <c r="D27" s="76">
        <f>SYVbT!C16</f>
        <v>548</v>
      </c>
      <c r="E27">
        <f>BAADTbVT!B16</f>
        <v>19735.40131660286</v>
      </c>
      <c r="F27">
        <f>BAADTbVT!B31</f>
        <v>16</v>
      </c>
      <c r="G27">
        <f t="shared" si="1"/>
        <v>173039998.74397388</v>
      </c>
      <c r="H27" s="78">
        <f>1/(C27*H17)</f>
        <v>2.9143120632765266E-6</v>
      </c>
      <c r="J27" s="89">
        <f>G27/H27</f>
        <v>59375933320410.117</v>
      </c>
    </row>
    <row r="28" spans="1:12">
      <c r="A28" t="s">
        <v>2180</v>
      </c>
      <c r="B28" s="75">
        <f>'SYFAFE-frgt'!D4/'SYFAFE-psgr'!$D$2</f>
        <v>0.36162076113148151</v>
      </c>
      <c r="D28" s="76">
        <f>SYVbT!C17</f>
        <v>0</v>
      </c>
      <c r="E28">
        <f>BAADTbVT!B17</f>
        <v>294921.32558347861</v>
      </c>
      <c r="F28">
        <f>BAADTbVT!B32</f>
        <v>41.989116133258747</v>
      </c>
      <c r="G28">
        <f t="shared" si="1"/>
        <v>0</v>
      </c>
      <c r="H28" s="78"/>
      <c r="J28" s="89"/>
    </row>
    <row r="29" spans="1:12">
      <c r="A29" t="s">
        <v>2247</v>
      </c>
      <c r="B29" s="75">
        <f>'SYFAFE-frgt'!D5/'SYFAFE-psgr'!$D$2</f>
        <v>10.936396214395703</v>
      </c>
      <c r="D29" s="76">
        <f>SYVbT!C18</f>
        <v>0</v>
      </c>
      <c r="E29">
        <f>BAADTbVT!B18</f>
        <v>5606.0221970713983</v>
      </c>
      <c r="F29">
        <f>BAADTbVT!B33</f>
        <v>3512.35916421195</v>
      </c>
      <c r="G29">
        <f t="shared" si="1"/>
        <v>0</v>
      </c>
      <c r="H29" s="78"/>
      <c r="J29" s="89"/>
    </row>
    <row r="30" spans="1:12">
      <c r="A30" t="s">
        <v>2248</v>
      </c>
      <c r="B30" s="75">
        <f>'SYFAFE-frgt'!D6/'SYFAFE-psgr'!$D$2</f>
        <v>15.18391349826091</v>
      </c>
      <c r="D30" s="76">
        <f>SYVbT!C19</f>
        <v>0</v>
      </c>
      <c r="E30">
        <f>BAADTbVT!B19</f>
        <v>30315.719840610422</v>
      </c>
      <c r="F30">
        <f>BAADTbVT!B34</f>
        <v>1974.4736422180431</v>
      </c>
      <c r="G30">
        <f t="shared" si="1"/>
        <v>0</v>
      </c>
      <c r="H30" s="78"/>
      <c r="J30" s="89"/>
    </row>
    <row r="31" spans="1:12">
      <c r="A31" t="s">
        <v>2249</v>
      </c>
      <c r="B31" s="79">
        <f>'SYFAFE-frgt'!D7/'SYFAFE-psgr'!$D$2</f>
        <v>3.7989770175068687</v>
      </c>
      <c r="C31" s="81"/>
      <c r="D31" s="80">
        <f>SYVbT!C20</f>
        <v>0</v>
      </c>
      <c r="E31" s="81">
        <f>BAADTbVT!B20</f>
        <v>0</v>
      </c>
      <c r="F31" s="81">
        <f>BAADTbVT!B35</f>
        <v>0</v>
      </c>
      <c r="G31" s="81">
        <f t="shared" si="1"/>
        <v>0</v>
      </c>
      <c r="H31" s="82"/>
      <c r="J31" s="89"/>
    </row>
    <row r="32" spans="1:12">
      <c r="J32" s="90">
        <f>SUM(J19:J20,J26:J27)</f>
        <v>136180000000000</v>
      </c>
      <c r="K32" s="92">
        <f>C6</f>
        <v>136180000000000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workbookViewId="0">
      <selection activeCell="H24" sqref="H24"/>
    </sheetView>
  </sheetViews>
  <sheetFormatPr defaultRowHeight="14.5"/>
  <cols>
    <col min="1" max="1" width="18.90625" style="77" customWidth="1"/>
    <col min="2" max="2" width="19.81640625" style="77" bestFit="1" customWidth="1"/>
    <col min="3" max="3" width="16.36328125" style="77" bestFit="1" customWidth="1"/>
    <col min="4" max="4" width="13.90625" style="77" bestFit="1" customWidth="1"/>
    <col min="5" max="5" width="11.81640625" style="77" bestFit="1" customWidth="1"/>
    <col min="6" max="6" width="18.08984375" style="77" bestFit="1" customWidth="1"/>
    <col min="7" max="7" width="10.1796875" style="77" bestFit="1" customWidth="1"/>
    <col min="8" max="8" width="15" style="77" bestFit="1" customWidth="1"/>
  </cols>
  <sheetData>
    <row r="1" spans="1:8">
      <c r="A1" t="s">
        <v>2281</v>
      </c>
    </row>
    <row r="2" spans="1:8">
      <c r="A2" t="s">
        <v>2282</v>
      </c>
    </row>
    <row r="4" spans="1:8">
      <c r="A4" s="24" t="s">
        <v>300</v>
      </c>
    </row>
    <row r="5" spans="1:8">
      <c r="A5" s="4" t="s">
        <v>2201</v>
      </c>
      <c r="B5" s="64" t="s">
        <v>2239</v>
      </c>
      <c r="C5" s="64" t="s">
        <v>2240</v>
      </c>
      <c r="D5" s="64" t="s">
        <v>2241</v>
      </c>
      <c r="E5" s="64" t="s">
        <v>2242</v>
      </c>
      <c r="F5" s="64" t="s">
        <v>2243</v>
      </c>
      <c r="G5" s="64" t="s">
        <v>2244</v>
      </c>
      <c r="H5" s="64" t="s">
        <v>2245</v>
      </c>
    </row>
    <row r="6" spans="1:8">
      <c r="A6" t="s">
        <v>2246</v>
      </c>
      <c r="B6" s="76">
        <v>8492</v>
      </c>
      <c r="C6" s="76">
        <v>1927</v>
      </c>
      <c r="D6" s="76">
        <v>3743536</v>
      </c>
      <c r="E6" s="76">
        <v>18835</v>
      </c>
      <c r="F6" s="76">
        <v>7878</v>
      </c>
      <c r="G6" s="76">
        <v>1474</v>
      </c>
      <c r="H6" s="76">
        <v>0</v>
      </c>
    </row>
    <row r="7" spans="1:8">
      <c r="A7" t="s">
        <v>2186</v>
      </c>
      <c r="B7" s="76">
        <v>4</v>
      </c>
      <c r="C7" s="76">
        <v>1346</v>
      </c>
      <c r="D7" s="76">
        <v>1473</v>
      </c>
      <c r="E7" s="76">
        <v>11957</v>
      </c>
      <c r="F7" s="76">
        <v>0</v>
      </c>
      <c r="G7" s="76">
        <v>99</v>
      </c>
      <c r="H7" s="76">
        <v>0</v>
      </c>
    </row>
    <row r="8" spans="1:8">
      <c r="A8" t="s">
        <v>2180</v>
      </c>
      <c r="B8" s="76">
        <v>0</v>
      </c>
      <c r="C8" s="76">
        <v>0</v>
      </c>
      <c r="D8" s="76">
        <v>0</v>
      </c>
      <c r="E8" s="76">
        <v>92</v>
      </c>
      <c r="F8" s="76">
        <v>0</v>
      </c>
      <c r="G8" s="76">
        <v>0</v>
      </c>
      <c r="H8" s="76">
        <v>0</v>
      </c>
    </row>
    <row r="9" spans="1:8">
      <c r="A9" t="s">
        <v>2247</v>
      </c>
      <c r="B9" s="76">
        <v>355.68</v>
      </c>
      <c r="C9" s="76">
        <v>0</v>
      </c>
      <c r="D9" s="76">
        <v>0</v>
      </c>
      <c r="E9" s="76">
        <v>112.32</v>
      </c>
      <c r="F9" s="76">
        <v>0</v>
      </c>
      <c r="G9" s="76">
        <v>0</v>
      </c>
      <c r="H9" s="76">
        <v>0</v>
      </c>
    </row>
    <row r="10" spans="1:8">
      <c r="A10" t="s">
        <v>2248</v>
      </c>
      <c r="B10" s="76">
        <v>0</v>
      </c>
      <c r="C10" s="76">
        <v>0</v>
      </c>
      <c r="D10" s="76">
        <v>233456.34</v>
      </c>
      <c r="E10" s="76">
        <v>65846.66</v>
      </c>
      <c r="F10" s="76">
        <v>0</v>
      </c>
      <c r="G10" s="76">
        <v>0</v>
      </c>
      <c r="H10" s="76">
        <v>0</v>
      </c>
    </row>
    <row r="11" spans="1:8">
      <c r="A11" t="s">
        <v>2249</v>
      </c>
      <c r="B11" s="76">
        <v>0</v>
      </c>
      <c r="C11" s="76">
        <v>0</v>
      </c>
      <c r="D11" s="76">
        <v>113197</v>
      </c>
      <c r="E11" s="76">
        <v>0</v>
      </c>
      <c r="F11" s="76">
        <v>0</v>
      </c>
      <c r="G11" s="76">
        <v>0</v>
      </c>
      <c r="H11" s="76">
        <v>0</v>
      </c>
    </row>
    <row r="13" spans="1:8">
      <c r="A13" s="24"/>
    </row>
    <row r="14" spans="1:8">
      <c r="A14" s="73" t="s">
        <v>2201</v>
      </c>
      <c r="B14" s="74" t="s">
        <v>2239</v>
      </c>
      <c r="C14" s="74" t="s">
        <v>2240</v>
      </c>
      <c r="D14" s="74" t="s">
        <v>2241</v>
      </c>
      <c r="E14" s="74" t="s">
        <v>2242</v>
      </c>
      <c r="F14" s="74" t="s">
        <v>2243</v>
      </c>
      <c r="G14" s="74" t="s">
        <v>2244</v>
      </c>
      <c r="H14" s="74" t="s">
        <v>2245</v>
      </c>
    </row>
    <row r="15" spans="1:8">
      <c r="A15" t="s">
        <v>2246</v>
      </c>
      <c r="B15" s="76">
        <v>0</v>
      </c>
      <c r="C15" s="76">
        <v>172</v>
      </c>
      <c r="D15" s="76">
        <v>171153</v>
      </c>
      <c r="E15" s="76">
        <v>0</v>
      </c>
      <c r="F15" s="76">
        <v>0</v>
      </c>
      <c r="G15" s="76">
        <v>10</v>
      </c>
      <c r="H15" s="76">
        <v>0</v>
      </c>
    </row>
    <row r="16" spans="1:8">
      <c r="A16" t="s">
        <v>2186</v>
      </c>
      <c r="B16" s="76">
        <v>47</v>
      </c>
      <c r="C16" s="76">
        <v>548</v>
      </c>
      <c r="D16" s="76">
        <v>0</v>
      </c>
      <c r="E16" s="76">
        <v>211391</v>
      </c>
      <c r="F16" s="76">
        <v>19</v>
      </c>
      <c r="G16" s="76">
        <v>113</v>
      </c>
      <c r="H16" s="76">
        <v>0</v>
      </c>
    </row>
    <row r="17" spans="1:8">
      <c r="A17" t="s">
        <v>2180</v>
      </c>
      <c r="B17" s="76">
        <v>0</v>
      </c>
      <c r="C17" s="76">
        <v>0</v>
      </c>
      <c r="D17" s="76">
        <v>0</v>
      </c>
      <c r="E17" s="76">
        <v>70</v>
      </c>
      <c r="F17" s="76">
        <v>0</v>
      </c>
      <c r="G17" s="76">
        <v>0</v>
      </c>
      <c r="H17" s="76">
        <v>0</v>
      </c>
    </row>
    <row r="18" spans="1:8">
      <c r="A18" t="s">
        <v>2247</v>
      </c>
      <c r="B18" s="76">
        <v>0</v>
      </c>
      <c r="C18" s="76">
        <v>0</v>
      </c>
      <c r="D18" s="76">
        <v>0</v>
      </c>
      <c r="E18" s="76">
        <v>570</v>
      </c>
      <c r="F18" s="76">
        <v>0</v>
      </c>
      <c r="G18" s="76">
        <v>0</v>
      </c>
      <c r="H18" s="76">
        <v>0</v>
      </c>
    </row>
    <row r="19" spans="1:8">
      <c r="A19" t="s">
        <v>2248</v>
      </c>
      <c r="B19" s="76">
        <v>0</v>
      </c>
      <c r="C19" s="76">
        <v>0</v>
      </c>
      <c r="D19" s="76">
        <v>0</v>
      </c>
      <c r="E19" s="76">
        <v>1844</v>
      </c>
      <c r="F19" s="76">
        <v>0</v>
      </c>
      <c r="G19" s="76">
        <v>0</v>
      </c>
      <c r="H19" s="76">
        <v>0</v>
      </c>
    </row>
    <row r="20" spans="1:8">
      <c r="A20" t="s">
        <v>2249</v>
      </c>
      <c r="B20" s="76">
        <v>0</v>
      </c>
      <c r="C20" s="76">
        <v>0</v>
      </c>
      <c r="D20" s="76">
        <v>0</v>
      </c>
      <c r="E20" s="76">
        <v>0</v>
      </c>
      <c r="F20" s="76">
        <v>0</v>
      </c>
      <c r="G20" s="76">
        <v>0</v>
      </c>
      <c r="H20" s="76">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abSelected="1" topLeftCell="A4" workbookViewId="0">
      <selection activeCell="Q23" sqref="Q23"/>
    </sheetView>
  </sheetViews>
  <sheetFormatPr defaultRowHeight="14.5"/>
  <cols>
    <col min="1" max="1" width="75.453125" style="77"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11736.354150558171</v>
      </c>
      <c r="C6">
        <v>11736.354150558171</v>
      </c>
      <c r="D6">
        <v>11736.354150558171</v>
      </c>
      <c r="E6">
        <v>11736.354150558171</v>
      </c>
      <c r="F6">
        <v>11736.354150558171</v>
      </c>
      <c r="G6">
        <v>11736.354150558171</v>
      </c>
      <c r="H6">
        <v>11736.354150558171</v>
      </c>
      <c r="I6">
        <v>11736.354150558171</v>
      </c>
      <c r="J6">
        <v>11736.354150558171</v>
      </c>
      <c r="K6">
        <v>11736.354150558171</v>
      </c>
      <c r="L6">
        <v>11736.354150558171</v>
      </c>
      <c r="M6">
        <v>11736.354150558171</v>
      </c>
      <c r="N6">
        <v>11736.354150558171</v>
      </c>
      <c r="O6">
        <v>11736.354150558171</v>
      </c>
      <c r="P6">
        <v>11736.354150558171</v>
      </c>
      <c r="Q6">
        <v>11736.354150558171</v>
      </c>
      <c r="R6">
        <v>11736.354150558171</v>
      </c>
      <c r="S6">
        <v>11736.354150558171</v>
      </c>
      <c r="T6">
        <v>11736.354150558171</v>
      </c>
      <c r="U6">
        <v>11736.354150558171</v>
      </c>
      <c r="V6">
        <v>11736.354150558171</v>
      </c>
      <c r="W6">
        <v>11736.354150558171</v>
      </c>
      <c r="X6">
        <v>11736.354150558171</v>
      </c>
      <c r="Y6">
        <v>11736.354150558171</v>
      </c>
      <c r="Z6">
        <v>11736.354150558171</v>
      </c>
      <c r="AA6">
        <v>11736.354150558171</v>
      </c>
      <c r="AB6">
        <v>11736.354150558171</v>
      </c>
      <c r="AC6">
        <v>11736.354150558171</v>
      </c>
      <c r="AD6">
        <v>11736.354150558171</v>
      </c>
      <c r="AE6">
        <v>11736.354150558171</v>
      </c>
      <c r="AF6">
        <v>11736.354150558171</v>
      </c>
      <c r="AG6">
        <v>11736.354150558171</v>
      </c>
      <c r="AH6">
        <v>11736.354150558171</v>
      </c>
    </row>
    <row r="7" spans="1:34">
      <c r="A7" t="s">
        <v>2186</v>
      </c>
      <c r="B7">
        <v>6768.0001839732386</v>
      </c>
      <c r="C7">
        <v>6768.0001839732386</v>
      </c>
      <c r="D7">
        <v>6768.0001839732386</v>
      </c>
      <c r="E7">
        <v>6768.0001839732386</v>
      </c>
      <c r="F7">
        <v>6768.0001839732386</v>
      </c>
      <c r="G7">
        <v>6768.0001839732386</v>
      </c>
      <c r="H7">
        <v>6768.0001839732386</v>
      </c>
      <c r="I7">
        <v>6768.0001839732386</v>
      </c>
      <c r="J7">
        <v>6768.0001839732386</v>
      </c>
      <c r="K7">
        <v>6768.0001839732386</v>
      </c>
      <c r="L7">
        <v>6768.0001839732386</v>
      </c>
      <c r="M7">
        <v>6768.0001839732386</v>
      </c>
      <c r="N7">
        <v>6768.0001839732386</v>
      </c>
      <c r="O7">
        <v>6768.0001839732386</v>
      </c>
      <c r="P7">
        <v>6768.0001839732386</v>
      </c>
      <c r="Q7">
        <v>6768.0001839732386</v>
      </c>
      <c r="R7">
        <v>6768.0001839732386</v>
      </c>
      <c r="S7">
        <v>6768.0001839732386</v>
      </c>
      <c r="T7">
        <v>6768.0001839732386</v>
      </c>
      <c r="U7">
        <v>6768.0001839732386</v>
      </c>
      <c r="V7">
        <v>6768.0001839732386</v>
      </c>
      <c r="W7">
        <v>6768.0001839732386</v>
      </c>
      <c r="X7">
        <v>6768.0001839732386</v>
      </c>
      <c r="Y7">
        <v>6768.0001839732386</v>
      </c>
      <c r="Z7">
        <v>6768.0001839732386</v>
      </c>
      <c r="AA7">
        <v>6768.0001839732386</v>
      </c>
      <c r="AB7">
        <v>6768.0001839732386</v>
      </c>
      <c r="AC7">
        <v>6768.0001839732386</v>
      </c>
      <c r="AD7">
        <v>6768.0001839732386</v>
      </c>
      <c r="AE7">
        <v>6768.0001839732386</v>
      </c>
      <c r="AF7">
        <v>6768.0001839732386</v>
      </c>
      <c r="AG7">
        <v>6768.0001839732386</v>
      </c>
      <c r="AH7">
        <v>6768.0001839732386</v>
      </c>
    </row>
    <row r="8" spans="1:34">
      <c r="A8" t="s">
        <v>2180</v>
      </c>
      <c r="B8">
        <v>485338.60076202173</v>
      </c>
      <c r="C8">
        <v>485338.60076202173</v>
      </c>
      <c r="D8">
        <v>485338.60076202173</v>
      </c>
      <c r="E8">
        <v>485338.60076202173</v>
      </c>
      <c r="F8">
        <v>485338.60076202173</v>
      </c>
      <c r="G8">
        <v>485338.60076202173</v>
      </c>
      <c r="H8">
        <v>485338.60076202173</v>
      </c>
      <c r="I8">
        <v>485338.60076202173</v>
      </c>
      <c r="J8">
        <v>485338.60076202173</v>
      </c>
      <c r="K8">
        <v>485338.60076202173</v>
      </c>
      <c r="L8">
        <v>485338.60076202173</v>
      </c>
      <c r="M8">
        <v>485338.60076202173</v>
      </c>
      <c r="N8">
        <v>485338.60076202173</v>
      </c>
      <c r="O8">
        <v>485338.60076202173</v>
      </c>
      <c r="P8">
        <v>485338.60076202173</v>
      </c>
      <c r="Q8">
        <v>485338.60076202173</v>
      </c>
      <c r="R8">
        <v>485338.60076202173</v>
      </c>
      <c r="S8">
        <v>485338.60076202173</v>
      </c>
      <c r="T8">
        <v>485338.60076202173</v>
      </c>
      <c r="U8">
        <v>485338.60076202173</v>
      </c>
      <c r="V8">
        <v>485338.60076202173</v>
      </c>
      <c r="W8">
        <v>485338.60076202173</v>
      </c>
      <c r="X8">
        <v>485338.60076202173</v>
      </c>
      <c r="Y8">
        <v>485338.60076202173</v>
      </c>
      <c r="Z8">
        <v>485338.60076202173</v>
      </c>
      <c r="AA8">
        <v>485338.60076202173</v>
      </c>
      <c r="AB8">
        <v>485338.60076202173</v>
      </c>
      <c r="AC8">
        <v>485338.60076202173</v>
      </c>
      <c r="AD8">
        <v>485338.60076202173</v>
      </c>
      <c r="AE8">
        <v>485338.60076202173</v>
      </c>
      <c r="AF8">
        <v>485338.60076202173</v>
      </c>
      <c r="AG8">
        <v>485338.60076202173</v>
      </c>
      <c r="AH8">
        <v>485338.60076202173</v>
      </c>
    </row>
    <row r="9" spans="1:34">
      <c r="A9" t="s">
        <v>2247</v>
      </c>
      <c r="B9">
        <v>148906.85231439231</v>
      </c>
      <c r="C9">
        <v>148906.85231439231</v>
      </c>
      <c r="D9">
        <v>148906.85231439231</v>
      </c>
      <c r="E9">
        <v>148906.85231439231</v>
      </c>
      <c r="F9">
        <v>148906.85231439231</v>
      </c>
      <c r="G9">
        <v>148906.85231439231</v>
      </c>
      <c r="H9">
        <v>148906.85231439231</v>
      </c>
      <c r="I9">
        <v>148906.85231439231</v>
      </c>
      <c r="J9">
        <v>148906.85231439231</v>
      </c>
      <c r="K9">
        <v>148906.85231439231</v>
      </c>
      <c r="L9">
        <v>148906.85231439231</v>
      </c>
      <c r="M9">
        <v>148906.85231439231</v>
      </c>
      <c r="N9">
        <v>148906.85231439231</v>
      </c>
      <c r="O9">
        <v>148906.85231439231</v>
      </c>
      <c r="P9">
        <v>148906.85231439231</v>
      </c>
      <c r="Q9">
        <v>148906.85231439231</v>
      </c>
      <c r="R9">
        <v>148906.85231439231</v>
      </c>
      <c r="S9">
        <v>148906.85231439231</v>
      </c>
      <c r="T9">
        <v>148906.85231439231</v>
      </c>
      <c r="U9">
        <v>148906.85231439231</v>
      </c>
      <c r="V9">
        <v>148906.85231439231</v>
      </c>
      <c r="W9">
        <v>148906.85231439231</v>
      </c>
      <c r="X9">
        <v>148906.85231439231</v>
      </c>
      <c r="Y9">
        <v>148906.85231439231</v>
      </c>
      <c r="Z9">
        <v>148906.85231439231</v>
      </c>
      <c r="AA9">
        <v>148906.85231439231</v>
      </c>
      <c r="AB9">
        <v>148906.85231439231</v>
      </c>
      <c r="AC9">
        <v>148906.85231439231</v>
      </c>
      <c r="AD9">
        <v>148906.85231439231</v>
      </c>
      <c r="AE9">
        <v>148906.85231439231</v>
      </c>
      <c r="AF9">
        <v>148906.85231439231</v>
      </c>
      <c r="AG9">
        <v>148906.85231439231</v>
      </c>
      <c r="AH9">
        <v>148906.85231439231</v>
      </c>
    </row>
    <row r="10" spans="1:34">
      <c r="A10" t="s">
        <v>2248</v>
      </c>
      <c r="B10">
        <v>392.26032358239212</v>
      </c>
      <c r="C10">
        <v>392.26032358239212</v>
      </c>
      <c r="D10">
        <v>392.26032358239212</v>
      </c>
      <c r="E10">
        <v>392.26032358239212</v>
      </c>
      <c r="F10">
        <v>392.26032358239212</v>
      </c>
      <c r="G10">
        <v>392.26032358239212</v>
      </c>
      <c r="H10">
        <v>392.26032358239212</v>
      </c>
      <c r="I10">
        <v>392.26032358239212</v>
      </c>
      <c r="J10">
        <v>392.26032358239212</v>
      </c>
      <c r="K10">
        <v>392.26032358239212</v>
      </c>
      <c r="L10">
        <v>392.26032358239212</v>
      </c>
      <c r="M10">
        <v>392.26032358239212</v>
      </c>
      <c r="N10">
        <v>392.26032358239212</v>
      </c>
      <c r="O10">
        <v>392.26032358239212</v>
      </c>
      <c r="P10">
        <v>392.26032358239212</v>
      </c>
      <c r="Q10">
        <v>392.26032358239212</v>
      </c>
      <c r="R10">
        <v>392.26032358239212</v>
      </c>
      <c r="S10">
        <v>392.26032358239212</v>
      </c>
      <c r="T10">
        <v>392.26032358239212</v>
      </c>
      <c r="U10">
        <v>392.26032358239212</v>
      </c>
      <c r="V10">
        <v>392.26032358239212</v>
      </c>
      <c r="W10">
        <v>392.26032358239212</v>
      </c>
      <c r="X10">
        <v>392.26032358239212</v>
      </c>
      <c r="Y10">
        <v>392.26032358239212</v>
      </c>
      <c r="Z10">
        <v>392.26032358239212</v>
      </c>
      <c r="AA10">
        <v>392.26032358239212</v>
      </c>
      <c r="AB10">
        <v>392.26032358239212</v>
      </c>
      <c r="AC10">
        <v>392.26032358239212</v>
      </c>
      <c r="AD10">
        <v>392.26032358239212</v>
      </c>
      <c r="AE10">
        <v>392.26032358239212</v>
      </c>
      <c r="AF10">
        <v>392.26032358239212</v>
      </c>
      <c r="AG10">
        <v>392.26032358239212</v>
      </c>
      <c r="AH10">
        <v>392.26032358239212</v>
      </c>
    </row>
    <row r="11" spans="1:34">
      <c r="A11" t="s">
        <v>2249</v>
      </c>
      <c r="B11">
        <v>1934.8918931076139</v>
      </c>
      <c r="C11">
        <v>1934.8918931076139</v>
      </c>
      <c r="D11">
        <v>1934.8918931076139</v>
      </c>
      <c r="E11">
        <v>1934.8918931076139</v>
      </c>
      <c r="F11">
        <v>1934.8918931076139</v>
      </c>
      <c r="G11">
        <v>1934.8918931076139</v>
      </c>
      <c r="H11">
        <v>1934.8918931076139</v>
      </c>
      <c r="I11">
        <v>1934.8918931076139</v>
      </c>
      <c r="J11">
        <v>1934.8918931076139</v>
      </c>
      <c r="K11">
        <v>1934.8918931076139</v>
      </c>
      <c r="L11">
        <v>1934.8918931076139</v>
      </c>
      <c r="M11">
        <v>1934.8918931076139</v>
      </c>
      <c r="N11">
        <v>1934.8918931076139</v>
      </c>
      <c r="O11">
        <v>1934.8918931076139</v>
      </c>
      <c r="P11">
        <v>1934.8918931076139</v>
      </c>
      <c r="Q11">
        <v>1934.8918931076139</v>
      </c>
      <c r="R11">
        <v>1934.8918931076139</v>
      </c>
      <c r="S11">
        <v>1934.8918931076139</v>
      </c>
      <c r="T11">
        <v>1934.8918931076139</v>
      </c>
      <c r="U11">
        <v>1934.8918931076139</v>
      </c>
      <c r="V11">
        <v>1934.8918931076139</v>
      </c>
      <c r="W11">
        <v>1934.8918931076139</v>
      </c>
      <c r="X11">
        <v>1934.8918931076139</v>
      </c>
      <c r="Y11">
        <v>1934.8918931076139</v>
      </c>
      <c r="Z11">
        <v>1934.8918931076139</v>
      </c>
      <c r="AA11">
        <v>1934.8918931076139</v>
      </c>
      <c r="AB11">
        <v>1934.8918931076139</v>
      </c>
      <c r="AC11">
        <v>1934.8918931076139</v>
      </c>
      <c r="AD11">
        <v>1934.8918931076139</v>
      </c>
      <c r="AE11">
        <v>1934.8918931076139</v>
      </c>
      <c r="AF11">
        <v>1934.8918931076139</v>
      </c>
      <c r="AG11">
        <v>1934.8918931076139</v>
      </c>
      <c r="AH11">
        <v>1934.8918931076139</v>
      </c>
    </row>
    <row r="13" spans="1:34">
      <c r="A13" s="24"/>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67" t="s">
        <v>2286</v>
      </c>
      <c r="B22" s="68"/>
    </row>
    <row r="23" spans="1:34" ht="15" customHeight="1" thickBot="1">
      <c r="A23" s="69" t="s">
        <v>2254</v>
      </c>
      <c r="B23" s="70"/>
    </row>
    <row r="24" spans="1:34">
      <c r="A24" s="71" t="s">
        <v>2287</v>
      </c>
      <c r="B24" s="72">
        <v>1.67</v>
      </c>
    </row>
    <row r="25" spans="1:34">
      <c r="A25" s="71" t="s">
        <v>2288</v>
      </c>
      <c r="B25" s="72">
        <v>21.196137258578659</v>
      </c>
    </row>
    <row r="26" spans="1:34">
      <c r="A26" s="71" t="s">
        <v>2180</v>
      </c>
      <c r="B26" s="72">
        <v>111.39416306433711</v>
      </c>
    </row>
    <row r="27" spans="1:34">
      <c r="A27" s="71" t="s">
        <v>2289</v>
      </c>
      <c r="B27" s="72">
        <v>4.8656731685074099</v>
      </c>
    </row>
    <row r="28" spans="1:34">
      <c r="A28" s="71" t="s">
        <v>2290</v>
      </c>
      <c r="B28" s="72">
        <v>1</v>
      </c>
    </row>
    <row r="29" spans="1:34">
      <c r="A29" s="71" t="s">
        <v>2249</v>
      </c>
      <c r="B29" s="72">
        <v>1.270075674087136</v>
      </c>
    </row>
    <row r="30" spans="1:34">
      <c r="A30" s="71" t="s">
        <v>2291</v>
      </c>
      <c r="B30" s="72">
        <v>1</v>
      </c>
    </row>
    <row r="31" spans="1:34">
      <c r="A31" s="71" t="s">
        <v>2292</v>
      </c>
      <c r="B31" s="72">
        <v>16</v>
      </c>
    </row>
    <row r="32" spans="1:34">
      <c r="A32" s="71" t="s">
        <v>2293</v>
      </c>
      <c r="B32" s="72">
        <v>41.989116133258747</v>
      </c>
    </row>
    <row r="33" spans="1:2">
      <c r="A33" s="71" t="s">
        <v>2294</v>
      </c>
      <c r="B33" s="72">
        <v>3512.35916421195</v>
      </c>
    </row>
    <row r="34" spans="1:2" ht="15" customHeight="1" thickBot="1">
      <c r="A34" s="65" t="s">
        <v>2295</v>
      </c>
      <c r="B34" s="66">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defaultRowHeight="14.5"/>
  <cols>
    <col min="1" max="1" width="22.453125" style="77" customWidth="1"/>
    <col min="2" max="2" width="21.81640625" style="77" customWidth="1"/>
    <col min="3" max="3" width="18.1796875" style="77" customWidth="1"/>
    <col min="4" max="5" width="16.7265625" style="77" customWidth="1"/>
    <col min="6" max="8" width="20.54296875" style="77" customWidth="1"/>
  </cols>
  <sheetData>
    <row r="1" spans="1:8" ht="29" customHeight="1">
      <c r="A1" s="4" t="s">
        <v>2296</v>
      </c>
      <c r="B1" s="74" t="s">
        <v>2239</v>
      </c>
      <c r="C1" s="74" t="s">
        <v>2240</v>
      </c>
      <c r="D1" s="74" t="s">
        <v>2241</v>
      </c>
      <c r="E1" s="74" t="s">
        <v>2242</v>
      </c>
      <c r="F1" s="74" t="s">
        <v>2243</v>
      </c>
      <c r="G1" s="74" t="s">
        <v>2244</v>
      </c>
      <c r="H1" s="74" t="s">
        <v>2245</v>
      </c>
    </row>
    <row r="2" spans="1:8">
      <c r="A2" t="s">
        <v>2246</v>
      </c>
      <c r="B2" s="102">
        <f>$D2/(1-'Calculations Etc'!$B$12)*'Calibration Adjustments'!B19</f>
        <v>1.0094082465469424E-3</v>
      </c>
      <c r="C2" s="102">
        <f>'SEDS Transport'!H19</f>
        <v>7.4836420697954824E-6</v>
      </c>
      <c r="D2" s="103">
        <f>INDEX('AEO 7'!$44:$44,MATCH('Calculations Etc'!B$2,'AEO 7'!$1:$1,0))*'Calculations Etc'!$B$19/'Calculations Etc'!$B$26*'Calibration Adjustments'!D19</f>
        <v>3.1700424271722166E-4</v>
      </c>
      <c r="E2" s="102">
        <f>$D2*'Calibration Adjustments'!E19</f>
        <v>3.1700424271722166E-4</v>
      </c>
      <c r="F2" s="102">
        <f>$D2/(1-'Calculations Etc'!$B$12)*'Calculations Etc'!$B$16+$D2*(1-'Calculations Etc'!$B$16)*'Calibration Adjustments'!F19</f>
        <v>6.9782644482356809E-4</v>
      </c>
      <c r="G2" s="102">
        <f>$D2*'Calculations Etc'!$B$40*'Calibration Adjustments'!G19</f>
        <v>2.4567828810584678E-4</v>
      </c>
      <c r="H2" s="102">
        <f>$D2*'Calculations Etc'!$B$36*'Calibration Adjustments'!H19</f>
        <v>9.5101272815166483E-4</v>
      </c>
    </row>
    <row r="3" spans="1:8">
      <c r="A3" t="s">
        <v>2186</v>
      </c>
      <c r="B3" s="102">
        <f>$E3/(1-'Calculations Etc'!$B$13)*'Calibration Adjustments'!B20</f>
        <v>2.8309727187687166E-3</v>
      </c>
      <c r="C3" s="102">
        <f>'SEDS Transport'!H20</f>
        <v>2.6928817015314281E-6</v>
      </c>
      <c r="D3" s="102">
        <f>$E3*'Calibration Adjustments'!D20</f>
        <v>8.8096936666512947E-4</v>
      </c>
      <c r="E3" s="103">
        <f>('AEO 7'!C22*10^9)/('AEO 7'!C58*10^15)</f>
        <v>8.8096936666512947E-4</v>
      </c>
      <c r="F3" s="102">
        <f>$E3/(1-'Calculations Etc'!$B$13)*'Calculations Etc'!$B$16+$E3*(1-'Calculations Etc'!$B$16)*'Calibration Adjustments'!F20</f>
        <v>1.9534712103221026E-3</v>
      </c>
      <c r="G3" s="102">
        <f>$E3*'Calculations Etc'!$B$40*'Calibration Adjustments'!G20</f>
        <v>6.8275125916547532E-4</v>
      </c>
      <c r="H3" s="102">
        <f>$E3*'Calculations Etc'!$B$36*'Calibration Adjustments'!H20</f>
        <v>2.6429080999953881E-3</v>
      </c>
    </row>
    <row r="4" spans="1:8">
      <c r="A4" t="s">
        <v>2180</v>
      </c>
      <c r="B4" s="102">
        <f>$E4/(1-'Calculations Etc'!$B$13)*'Calibration Adjustments'!B21</f>
        <v>1.4307537620687272E-3</v>
      </c>
      <c r="C4" s="102">
        <f>$E4*'Calibration Adjustments'!C21</f>
        <v>4.452357407992435E-4</v>
      </c>
      <c r="D4" s="102">
        <f>$E4*'Calibration Adjustments'!D21</f>
        <v>4.452357407992435E-4</v>
      </c>
      <c r="E4" s="103">
        <f>SUM(INDEX('AEO 47'!41:41,MATCH('Calculations Etc'!B$2,'AEO 47'!1:1,0)),INDEX('AEO 47'!55:55,MATCH('Calculations Etc'!B$2,'AEO 47'!1:1,0)))/((INDEX('AEO 47'!178:178,MATCH('Calculations Etc'!B$2,'AEO 47'!1:1,0))*'Calculations Etc'!B3*10^3)*'Calibration Adjustments'!E21)</f>
        <v>4.452357407992435E-4</v>
      </c>
      <c r="F4">
        <v>0</v>
      </c>
      <c r="G4">
        <v>0</v>
      </c>
      <c r="H4" s="102">
        <f>$E4*'Calculations Etc'!$B$36*'Calibration Adjustments'!H21</f>
        <v>1.3357072223977302E-3</v>
      </c>
    </row>
    <row r="5" spans="1:8">
      <c r="A5" t="s">
        <v>2247</v>
      </c>
      <c r="B5" s="102">
        <f>'Calculations Etc'!E49*'Calibration Adjustments'!B22</f>
        <v>1.2405209526886144E-3</v>
      </c>
      <c r="C5" s="102">
        <f>$E5*'Calibration Adjustments'!C22</f>
        <v>4.2438874697242065E-4</v>
      </c>
      <c r="D5" s="102">
        <f>$E5*'Calibration Adjustments'!D22</f>
        <v>4.2438874697242065E-4</v>
      </c>
      <c r="E5" s="102">
        <f>'Calculations Etc'!E50*'Calibration Adjustments'!E22</f>
        <v>4.2438874697242065E-4</v>
      </c>
      <c r="F5">
        <v>0</v>
      </c>
      <c r="G5">
        <v>0</v>
      </c>
      <c r="H5" s="102">
        <f>$E5*'Calculations Etc'!$B$36*'Calibration Adjustments'!H22</f>
        <v>1.2731662409172617E-3</v>
      </c>
    </row>
    <row r="6" spans="1:8">
      <c r="A6" t="s">
        <v>2248</v>
      </c>
      <c r="B6" s="102">
        <f>$E6/(1-'Calculations Etc'!$B$13)*'Calibration Adjustments'!B23</f>
        <v>3.2293530565471139E-5</v>
      </c>
      <c r="C6" s="102">
        <f>$E6*'Calibration Adjustments'!C23</f>
        <v>1.0049411985156037E-5</v>
      </c>
      <c r="D6" s="102">
        <f>$E6*'Calibration Adjustments'!D23</f>
        <v>1.0049411985156037E-5</v>
      </c>
      <c r="E6" s="103">
        <f>SUM('NRBS 40'!D5,'NRBS 40'!D7:D8)/(INDEX('AEO 7'!64:64,MATCH('Calculations Etc'!B$2,'AEO 7'!1:1,0))*10^9)*'Calibration Adjustments'!E23</f>
        <v>1.0049411985156037E-5</v>
      </c>
      <c r="F6">
        <v>0</v>
      </c>
      <c r="G6">
        <v>0</v>
      </c>
      <c r="H6" s="102">
        <f>$E6*'Calculations Etc'!$B$36*'Calibration Adjustments'!H23</f>
        <v>3.0148235955468109E-5</v>
      </c>
    </row>
    <row r="7" spans="1:8">
      <c r="A7" t="s">
        <v>2249</v>
      </c>
      <c r="B7" s="102">
        <f>$D7/(1-'Calculations Etc'!$B$12)*'Calibration Adjustments'!B24</f>
        <v>3.8347187299137414E-3</v>
      </c>
      <c r="C7" s="102">
        <f>$D7*'Calibration Adjustments'!C24</f>
        <v>1.2042918325348942E-3</v>
      </c>
      <c r="D7" s="103">
        <f>INDEX('NTS 1-40'!8:8,0,MATCH('Calculations Etc'!B$2,'NTS 1-40'!2:2,0))/(INDEX('AEO 35'!20:20,MATCH('Calculations Etc'!B$2,'AEO 35'!1:1,0))*10^6)*'Calibration Adjustments'!D24</f>
        <v>1.2042918325348942E-3</v>
      </c>
      <c r="E7" s="102">
        <f>$D7*'Calibration Adjustments'!E24</f>
        <v>1.2042918325348942E-3</v>
      </c>
      <c r="F7" s="102">
        <f>$D7/(1-'Calculations Etc'!$B$12)*'Calculations Etc'!$B$16+$D7*(1-'Calculations Etc'!$B$16)*'Calibration Adjustments'!F24</f>
        <v>2.6510266260932605E-3</v>
      </c>
      <c r="G7" s="102">
        <f>$D7*'Calculations Etc'!$B$40*'Calibration Adjustments'!G24</f>
        <v>9.3332617021454304E-4</v>
      </c>
      <c r="H7" s="102">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workbookViewId="0">
      <selection activeCell="D27" sqref="D27"/>
    </sheetView>
  </sheetViews>
  <sheetFormatPr defaultRowHeight="14.5"/>
  <cols>
    <col min="1" max="1" width="21.453125" style="77" customWidth="1"/>
    <col min="2" max="2" width="21.81640625" style="77" customWidth="1"/>
    <col min="3" max="3" width="35.1796875" style="77" customWidth="1"/>
    <col min="4" max="4" width="20.26953125" style="77" customWidth="1"/>
    <col min="5" max="5" width="16.7265625" style="77" customWidth="1"/>
    <col min="6" max="8" width="20.54296875" style="77" customWidth="1"/>
  </cols>
  <sheetData>
    <row r="1" spans="1:8" ht="29" customHeight="1">
      <c r="A1" s="4" t="s">
        <v>2297</v>
      </c>
      <c r="B1" s="74" t="s">
        <v>2239</v>
      </c>
      <c r="C1" s="74" t="s">
        <v>2240</v>
      </c>
      <c r="D1" s="74" t="s">
        <v>2241</v>
      </c>
      <c r="E1" s="74" t="s">
        <v>2242</v>
      </c>
      <c r="F1" s="74" t="s">
        <v>2243</v>
      </c>
      <c r="G1" s="74" t="s">
        <v>2244</v>
      </c>
      <c r="H1" s="74" t="s">
        <v>2245</v>
      </c>
    </row>
    <row r="2" spans="1:8">
      <c r="A2" t="s">
        <v>2246</v>
      </c>
      <c r="B2" s="102">
        <f>$D2/(1-'Calculations Etc'!$B$12)*'Calibration Adjustments'!B28</f>
        <v>2.7175224068570606E-4</v>
      </c>
      <c r="C2" s="102">
        <f>'SEDS Transport'!H26</f>
        <v>2.7797562958068832E-5</v>
      </c>
      <c r="D2" s="104">
        <f>(('AEO 7'!C19+SUM('AEO 49'!E20,'AEO 49'!E31,'AEO 49'!E42)-'AEO 46'!E62)*billion)/(('AEO 7'!C57*1000+SUM('AEO 49'!E55,'AEO 49'!E66,'AEO 49'!E77)-'AEO 43'!E62)*trillion)*'Calculations Etc'!$B$20*'Calibration Adjustments'!D28</f>
        <v>8.5343678893031675E-5</v>
      </c>
      <c r="E2" s="102">
        <f>$D2*'Calibration Adjustments'!E28</f>
        <v>8.5343678893031675E-5</v>
      </c>
      <c r="F2" s="102">
        <f>$D2/(1-'Calculations Etc'!$B$12)*'Calculations Etc'!$B$16+$D2*(1-'Calculations Etc'!$B$16)*'Calibration Adjustments'!F28</f>
        <v>1.8786838787900257E-4</v>
      </c>
      <c r="G2" s="102">
        <f>$D2*'Calculations Etc'!$B$40*'Calibration Adjustments'!G28</f>
        <v>6.6141351142099544E-5</v>
      </c>
      <c r="H2" s="102">
        <f>$D2*'Calculations Etc'!$B$36*'Calibration Adjustments'!H28</f>
        <v>2.5603103667909497E-4</v>
      </c>
    </row>
    <row r="3" spans="1:8">
      <c r="A3" t="s">
        <v>2186</v>
      </c>
      <c r="B3" s="102">
        <f>$E3/(1-'Calculations Etc'!$B$13)*'Calibration Adjustments'!B29</f>
        <v>2.6158745070478042E-3</v>
      </c>
      <c r="C3" s="102">
        <f>'SEDS Transport'!H27</f>
        <v>2.9143120632765266E-6</v>
      </c>
      <c r="D3" s="102">
        <f>$E3*'Calibration Adjustments'!D29</f>
        <v>8.1403303269968186E-4</v>
      </c>
      <c r="E3" s="104">
        <f>(SUM('AEO 49'!E51-'AEO 49'!E20-'AEO 49'!E31-'AEO 49'!E42)*billion*'Calculations Etc'!$B$22)/(SUM('AEO 49'!E96-'AEO 49'!E88)*trillion)</f>
        <v>8.1403303269968186E-4</v>
      </c>
      <c r="F3" s="102">
        <f>$E3/(1-'Calculations Etc'!$B$13)*'Calculations Etc'!$B$16+$E3*(1-'Calculations Etc'!$B$16)*'Calibration Adjustments'!F29</f>
        <v>1.8050458435911491E-3</v>
      </c>
      <c r="G3" s="102">
        <f>$E3*'Calculations Etc'!$B$40*'Calibration Adjustments'!G29</f>
        <v>6.3087560034225348E-4</v>
      </c>
      <c r="H3" s="102">
        <f>$E3*'Calculations Etc'!$B$36*'Calibration Adjustments'!H29</f>
        <v>2.442099098099045E-3</v>
      </c>
    </row>
    <row r="4" spans="1:8">
      <c r="A4" t="s">
        <v>2180</v>
      </c>
      <c r="B4" s="102">
        <f>$E4/(1-'Calculations Etc'!$B$13)*'Calibration Adjustments'!B30</f>
        <v>3.6837767936328798E-4</v>
      </c>
      <c r="C4" s="102">
        <f>$E4*'Calibration Adjustments'!C30</f>
        <v>1.146353155333106E-4</v>
      </c>
      <c r="D4" s="102">
        <f>$E4*'Calibration Adjustments'!D30</f>
        <v>1.146353155333106E-4</v>
      </c>
      <c r="E4" s="104">
        <f>INDEX('AEO 47'!69:69,MATCH('Calculations Etc'!B$2,'AEO 47'!1:1,0))/((INDEX('AEO 47'!178:178,MATCH('Calculations Etc'!B$2,'AEO 47'!1:1,0))*'Calculations Etc'!B4*10^3)*'Calibration Adjustments'!E30)</f>
        <v>1.146353155333106E-4</v>
      </c>
      <c r="F4">
        <v>0</v>
      </c>
      <c r="G4">
        <v>0</v>
      </c>
      <c r="H4" s="102">
        <f>$E4*'Calculations Etc'!$B$36*'Calibration Adjustments'!H30</f>
        <v>3.4390594659993172E-4</v>
      </c>
    </row>
    <row r="5" spans="1:8">
      <c r="A5" t="s">
        <v>2247</v>
      </c>
      <c r="B5" s="102">
        <f>$E5/(1-'Calculations Etc'!$B$13)*'Calibration Adjustments'!B31</f>
        <v>1.1140743815291445E-2</v>
      </c>
      <c r="C5" s="102">
        <f>$E5*'Calibration Adjustments'!C31</f>
        <v>3.4668839999999999E-3</v>
      </c>
      <c r="D5" s="102">
        <f>$E5*'Calibration Adjustments'!D31</f>
        <v>3.4668839999999999E-3</v>
      </c>
      <c r="E5" s="104">
        <f>INDEX('AEO 7'!$51:$51,MATCH('Calculations Etc'!B$2,'AEO 7'!$1:$1,0))/10^3*'Calibration Adjustments'!E31</f>
        <v>3.4668839999999999E-3</v>
      </c>
      <c r="F5">
        <v>0</v>
      </c>
      <c r="G5">
        <v>0</v>
      </c>
      <c r="H5" s="102">
        <f>$E5*'Calculations Etc'!$B$36*'Calibration Adjustments'!H31</f>
        <v>1.0400651999999998E-2</v>
      </c>
    </row>
    <row r="6" spans="1:8">
      <c r="A6" t="s">
        <v>2248</v>
      </c>
      <c r="B6" s="102">
        <f>$E6/(1-'Calculations Etc'!$B$13)*'Calibration Adjustments'!B32</f>
        <v>1.5467626362604087E-2</v>
      </c>
      <c r="C6" s="102">
        <f>$E6*'Calibration Adjustments'!C32</f>
        <v>4.813365E-3</v>
      </c>
      <c r="D6" s="102">
        <f>$E6*'Calibration Adjustments'!D32</f>
        <v>4.813365E-3</v>
      </c>
      <c r="E6" s="104">
        <f>INDEX('AEO 7'!$52:$52,MATCH('Calculations Etc'!B$2,'AEO 7'!$1:$1,0))/10^3*'Calibration Adjustments'!E32</f>
        <v>4.813365E-3</v>
      </c>
      <c r="F6">
        <v>0</v>
      </c>
      <c r="G6">
        <v>0</v>
      </c>
      <c r="H6" s="102">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5"/>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1640625" style="77" customWidth="1"/>
    <col min="2" max="2" width="45.7265625" style="77"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5">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5">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5">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5">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5">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5">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5">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5">
        <v>-1.2713E-2</v>
      </c>
    </row>
    <row r="30" spans="1:35" ht="15" customHeight="1">
      <c r="B30" s="29" t="s">
        <v>116</v>
      </c>
    </row>
    <row r="31" spans="1:35" ht="15" customHeight="1">
      <c r="B31" s="29" t="s">
        <v>117</v>
      </c>
    </row>
    <row r="32" spans="1:35" ht="15" customHeight="1">
      <c r="A32" s="12" t="s">
        <v>118</v>
      </c>
      <c r="B32" s="30" t="s">
        <v>119</v>
      </c>
      <c r="C32" s="96">
        <v>34.359935999999998</v>
      </c>
      <c r="D32" s="96">
        <v>35.284824</v>
      </c>
      <c r="E32" s="96">
        <v>36.831001000000001</v>
      </c>
      <c r="F32" s="96">
        <v>38.399506000000002</v>
      </c>
      <c r="G32" s="96">
        <v>40.110416000000001</v>
      </c>
      <c r="H32" s="96">
        <v>41.695168000000002</v>
      </c>
      <c r="I32" s="96">
        <v>43.801582000000003</v>
      </c>
      <c r="J32" s="96">
        <v>43.785815999999997</v>
      </c>
      <c r="K32" s="96">
        <v>43.851311000000003</v>
      </c>
      <c r="L32" s="96">
        <v>43.924210000000002</v>
      </c>
      <c r="M32" s="96">
        <v>44.014651999999998</v>
      </c>
      <c r="N32" s="96">
        <v>44.196795999999999</v>
      </c>
      <c r="O32" s="96">
        <v>44.303348999999997</v>
      </c>
      <c r="P32" s="96">
        <v>44.390171000000002</v>
      </c>
      <c r="Q32" s="96">
        <v>44.493732000000001</v>
      </c>
      <c r="R32" s="96">
        <v>44.608539999999998</v>
      </c>
      <c r="S32" s="96">
        <v>44.698715</v>
      </c>
      <c r="T32" s="96">
        <v>44.789574000000002</v>
      </c>
      <c r="U32" s="96">
        <v>44.882373999999999</v>
      </c>
      <c r="V32" s="96">
        <v>44.963428</v>
      </c>
      <c r="W32" s="96">
        <v>45.039088999999997</v>
      </c>
      <c r="X32" s="96">
        <v>45.114040000000003</v>
      </c>
      <c r="Y32" s="96">
        <v>45.192309999999999</v>
      </c>
      <c r="Z32" s="96">
        <v>45.257289999999998</v>
      </c>
      <c r="AA32" s="96">
        <v>45.303879000000002</v>
      </c>
      <c r="AB32" s="96">
        <v>45.340485000000001</v>
      </c>
      <c r="AC32" s="96">
        <v>45.390273999999998</v>
      </c>
      <c r="AD32" s="96">
        <v>45.422103999999997</v>
      </c>
      <c r="AE32" s="96">
        <v>45.456977999999999</v>
      </c>
      <c r="AF32" s="96">
        <v>45.479819999999997</v>
      </c>
      <c r="AG32" s="96">
        <v>45.506923999999998</v>
      </c>
      <c r="AH32" s="96">
        <v>45.514235999999997</v>
      </c>
      <c r="AI32" s="95">
        <v>9.11E-3</v>
      </c>
    </row>
    <row r="33" spans="1:35" ht="15" customHeight="1">
      <c r="A33" s="12" t="s">
        <v>120</v>
      </c>
      <c r="B33" s="30" t="s">
        <v>121</v>
      </c>
      <c r="C33" s="96">
        <v>40.551155000000001</v>
      </c>
      <c r="D33" s="96">
        <v>42.338371000000002</v>
      </c>
      <c r="E33" s="96">
        <v>44.294533000000001</v>
      </c>
      <c r="F33" s="96">
        <v>46.414017000000001</v>
      </c>
      <c r="G33" s="96">
        <v>48.711933000000002</v>
      </c>
      <c r="H33" s="96">
        <v>50.082985000000001</v>
      </c>
      <c r="I33" s="96">
        <v>52.773457000000001</v>
      </c>
      <c r="J33" s="96">
        <v>52.773730999999998</v>
      </c>
      <c r="K33" s="96">
        <v>52.786338999999998</v>
      </c>
      <c r="L33" s="96">
        <v>52.786338999999998</v>
      </c>
      <c r="M33" s="96">
        <v>52.798622000000002</v>
      </c>
      <c r="N33" s="96">
        <v>52.841563999999998</v>
      </c>
      <c r="O33" s="96">
        <v>52.841563999999998</v>
      </c>
      <c r="P33" s="96">
        <v>52.841563999999998</v>
      </c>
      <c r="Q33" s="96">
        <v>52.841563999999998</v>
      </c>
      <c r="R33" s="96">
        <v>52.841563999999998</v>
      </c>
      <c r="S33" s="96">
        <v>52.841563999999998</v>
      </c>
      <c r="T33" s="96">
        <v>52.841563999999998</v>
      </c>
      <c r="U33" s="96">
        <v>52.841563999999998</v>
      </c>
      <c r="V33" s="96">
        <v>52.841563999999998</v>
      </c>
      <c r="W33" s="96">
        <v>52.841563999999998</v>
      </c>
      <c r="X33" s="96">
        <v>52.842728000000001</v>
      </c>
      <c r="Y33" s="96">
        <v>52.844788000000001</v>
      </c>
      <c r="Z33" s="96">
        <v>52.844788000000001</v>
      </c>
      <c r="AA33" s="96">
        <v>52.844788000000001</v>
      </c>
      <c r="AB33" s="96">
        <v>52.844788000000001</v>
      </c>
      <c r="AC33" s="96">
        <v>52.847529999999999</v>
      </c>
      <c r="AD33" s="96">
        <v>52.847529999999999</v>
      </c>
      <c r="AE33" s="96">
        <v>52.848723999999997</v>
      </c>
      <c r="AF33" s="96">
        <v>52.848723999999997</v>
      </c>
      <c r="AG33" s="96">
        <v>52.849879999999999</v>
      </c>
      <c r="AH33" s="96">
        <v>52.849879999999999</v>
      </c>
      <c r="AI33" s="95">
        <v>8.5819999999999994E-3</v>
      </c>
    </row>
    <row r="34" spans="1:35" ht="15" customHeight="1">
      <c r="A34" s="12" t="s">
        <v>122</v>
      </c>
      <c r="B34" s="30" t="s">
        <v>123</v>
      </c>
      <c r="C34" s="96">
        <v>30.299700000000001</v>
      </c>
      <c r="D34" s="96">
        <v>30.889185000000001</v>
      </c>
      <c r="E34" s="96">
        <v>32.380001</v>
      </c>
      <c r="F34" s="96">
        <v>33.779899999999998</v>
      </c>
      <c r="G34" s="96">
        <v>35.309071000000003</v>
      </c>
      <c r="H34" s="96">
        <v>36.976478999999998</v>
      </c>
      <c r="I34" s="96">
        <v>38.765255000000003</v>
      </c>
      <c r="J34" s="96">
        <v>38.772990999999998</v>
      </c>
      <c r="K34" s="96">
        <v>38.772990999999998</v>
      </c>
      <c r="L34" s="96">
        <v>38.772990999999998</v>
      </c>
      <c r="M34" s="96">
        <v>38.772990999999998</v>
      </c>
      <c r="N34" s="96">
        <v>38.772990999999998</v>
      </c>
      <c r="O34" s="96">
        <v>38.772990999999998</v>
      </c>
      <c r="P34" s="96">
        <v>38.772990999999998</v>
      </c>
      <c r="Q34" s="96">
        <v>38.772990999999998</v>
      </c>
      <c r="R34" s="96">
        <v>38.772990999999998</v>
      </c>
      <c r="S34" s="96">
        <v>38.772990999999998</v>
      </c>
      <c r="T34" s="96">
        <v>38.772990999999998</v>
      </c>
      <c r="U34" s="96">
        <v>38.772990999999998</v>
      </c>
      <c r="V34" s="96">
        <v>38.772990999999998</v>
      </c>
      <c r="W34" s="96">
        <v>38.772990999999998</v>
      </c>
      <c r="X34" s="96">
        <v>38.772990999999998</v>
      </c>
      <c r="Y34" s="96">
        <v>38.772990999999998</v>
      </c>
      <c r="Z34" s="96">
        <v>38.772990999999998</v>
      </c>
      <c r="AA34" s="96">
        <v>38.772990999999998</v>
      </c>
      <c r="AB34" s="96">
        <v>38.772990999999998</v>
      </c>
      <c r="AC34" s="96">
        <v>38.772990999999998</v>
      </c>
      <c r="AD34" s="96">
        <v>38.772990999999998</v>
      </c>
      <c r="AE34" s="96">
        <v>38.772990999999998</v>
      </c>
      <c r="AF34" s="96">
        <v>38.772990999999998</v>
      </c>
      <c r="AG34" s="96">
        <v>38.772990999999998</v>
      </c>
      <c r="AH34" s="96">
        <v>38.773014000000003</v>
      </c>
      <c r="AI34" s="95">
        <v>7.986E-3</v>
      </c>
    </row>
    <row r="35" spans="1:35" ht="15" customHeight="1">
      <c r="A35" s="12" t="s">
        <v>124</v>
      </c>
      <c r="B35" s="30" t="s">
        <v>125</v>
      </c>
      <c r="C35" s="96">
        <v>35.348213000000001</v>
      </c>
      <c r="D35" s="96">
        <v>36.238525000000003</v>
      </c>
      <c r="E35" s="96">
        <v>37.596539</v>
      </c>
      <c r="F35" s="96">
        <v>39.379330000000003</v>
      </c>
      <c r="G35" s="96">
        <v>40.901978</v>
      </c>
      <c r="H35" s="96">
        <v>42.360343999999998</v>
      </c>
      <c r="I35" s="96">
        <v>44.567290999999997</v>
      </c>
      <c r="J35" s="96">
        <v>44.831283999999997</v>
      </c>
      <c r="K35" s="96">
        <v>44.934002</v>
      </c>
      <c r="L35" s="96">
        <v>45.040806000000003</v>
      </c>
      <c r="M35" s="96">
        <v>45.183762000000002</v>
      </c>
      <c r="N35" s="96">
        <v>45.495753999999998</v>
      </c>
      <c r="O35" s="96">
        <v>45.787571</v>
      </c>
      <c r="P35" s="96">
        <v>46.034675999999997</v>
      </c>
      <c r="Q35" s="96">
        <v>46.317447999999999</v>
      </c>
      <c r="R35" s="96">
        <v>46.60257</v>
      </c>
      <c r="S35" s="96">
        <v>46.849384000000001</v>
      </c>
      <c r="T35" s="96">
        <v>47.060443999999997</v>
      </c>
      <c r="U35" s="96">
        <v>47.280040999999997</v>
      </c>
      <c r="V35" s="96">
        <v>47.481696999999997</v>
      </c>
      <c r="W35" s="96">
        <v>47.659728999999999</v>
      </c>
      <c r="X35" s="96">
        <v>47.830649999999999</v>
      </c>
      <c r="Y35" s="96">
        <v>47.980514999999997</v>
      </c>
      <c r="Z35" s="96">
        <v>48.108443999999999</v>
      </c>
      <c r="AA35" s="96">
        <v>48.197189000000002</v>
      </c>
      <c r="AB35" s="96">
        <v>48.262737000000001</v>
      </c>
      <c r="AC35" s="96">
        <v>48.354900000000001</v>
      </c>
      <c r="AD35" s="96">
        <v>48.425739</v>
      </c>
      <c r="AE35" s="96">
        <v>48.504185</v>
      </c>
      <c r="AF35" s="96">
        <v>48.562854999999999</v>
      </c>
      <c r="AG35" s="96">
        <v>48.634819</v>
      </c>
      <c r="AH35" s="96">
        <v>48.674247999999999</v>
      </c>
      <c r="AI35" s="95">
        <v>1.0373E-2</v>
      </c>
    </row>
    <row r="36" spans="1:35" ht="15" customHeight="1">
      <c r="A36" s="12" t="s">
        <v>126</v>
      </c>
      <c r="B36" s="30" t="s">
        <v>127</v>
      </c>
      <c r="C36" s="96">
        <v>42.356316</v>
      </c>
      <c r="D36" s="96">
        <v>43.482601000000003</v>
      </c>
      <c r="E36" s="96">
        <v>45.545634999999997</v>
      </c>
      <c r="F36" s="96">
        <v>47.835650999999999</v>
      </c>
      <c r="G36" s="96">
        <v>49.962463</v>
      </c>
      <c r="H36" s="96">
        <v>51.477432</v>
      </c>
      <c r="I36" s="96">
        <v>54.131186999999997</v>
      </c>
      <c r="J36" s="96">
        <v>54.288181000000002</v>
      </c>
      <c r="K36" s="96">
        <v>54.274036000000002</v>
      </c>
      <c r="L36" s="96">
        <v>54.345481999999997</v>
      </c>
      <c r="M36" s="96">
        <v>54.476520999999998</v>
      </c>
      <c r="N36" s="96">
        <v>54.755726000000003</v>
      </c>
      <c r="O36" s="96">
        <v>55.198650000000001</v>
      </c>
      <c r="P36" s="96">
        <v>55.546596999999998</v>
      </c>
      <c r="Q36" s="96">
        <v>55.910609999999998</v>
      </c>
      <c r="R36" s="96">
        <v>56.268237999999997</v>
      </c>
      <c r="S36" s="96">
        <v>56.616008999999998</v>
      </c>
      <c r="T36" s="96">
        <v>56.875309000000001</v>
      </c>
      <c r="U36" s="96">
        <v>57.153564000000003</v>
      </c>
      <c r="V36" s="96">
        <v>57.421860000000002</v>
      </c>
      <c r="W36" s="96">
        <v>57.643833000000001</v>
      </c>
      <c r="X36" s="96">
        <v>57.841147999999997</v>
      </c>
      <c r="Y36" s="96">
        <v>57.984363999999999</v>
      </c>
      <c r="Z36" s="96">
        <v>58.118862</v>
      </c>
      <c r="AA36" s="96">
        <v>58.223202000000001</v>
      </c>
      <c r="AB36" s="96">
        <v>58.303882999999999</v>
      </c>
      <c r="AC36" s="96">
        <v>58.397022</v>
      </c>
      <c r="AD36" s="96">
        <v>58.512680000000003</v>
      </c>
      <c r="AE36" s="96">
        <v>58.621887000000001</v>
      </c>
      <c r="AF36" s="96">
        <v>58.738182000000002</v>
      </c>
      <c r="AG36" s="96">
        <v>58.859608000000001</v>
      </c>
      <c r="AH36" s="96">
        <v>58.987617</v>
      </c>
      <c r="AI36" s="95">
        <v>1.0741000000000001E-2</v>
      </c>
    </row>
    <row r="37" spans="1:35" ht="15" customHeight="1">
      <c r="A37" s="12" t="s">
        <v>128</v>
      </c>
      <c r="B37" s="30" t="s">
        <v>129</v>
      </c>
      <c r="C37" s="96">
        <v>30.865908000000001</v>
      </c>
      <c r="D37" s="96">
        <v>31.724129000000001</v>
      </c>
      <c r="E37" s="96">
        <v>32.910632999999997</v>
      </c>
      <c r="F37" s="96">
        <v>34.543072000000002</v>
      </c>
      <c r="G37" s="96">
        <v>35.889904000000001</v>
      </c>
      <c r="H37" s="96">
        <v>37.32349</v>
      </c>
      <c r="I37" s="96">
        <v>39.265720000000002</v>
      </c>
      <c r="J37" s="96">
        <v>39.595291000000003</v>
      </c>
      <c r="K37" s="96">
        <v>39.653728000000001</v>
      </c>
      <c r="L37" s="96">
        <v>39.666462000000003</v>
      </c>
      <c r="M37" s="96">
        <v>39.683132000000001</v>
      </c>
      <c r="N37" s="96">
        <v>39.748066000000001</v>
      </c>
      <c r="O37" s="96">
        <v>39.797893999999999</v>
      </c>
      <c r="P37" s="96">
        <v>39.852974000000003</v>
      </c>
      <c r="Q37" s="96">
        <v>39.920296</v>
      </c>
      <c r="R37" s="96">
        <v>39.970134999999999</v>
      </c>
      <c r="S37" s="96">
        <v>40.005046999999998</v>
      </c>
      <c r="T37" s="96">
        <v>40.026470000000003</v>
      </c>
      <c r="U37" s="96">
        <v>40.043441999999999</v>
      </c>
      <c r="V37" s="96">
        <v>40.056137</v>
      </c>
      <c r="W37" s="96">
        <v>40.064692999999998</v>
      </c>
      <c r="X37" s="96">
        <v>40.075218</v>
      </c>
      <c r="Y37" s="96">
        <v>40.075614999999999</v>
      </c>
      <c r="Z37" s="96">
        <v>40.069695000000003</v>
      </c>
      <c r="AA37" s="96">
        <v>40.055481</v>
      </c>
      <c r="AB37" s="96">
        <v>40.038029000000002</v>
      </c>
      <c r="AC37" s="96">
        <v>40.029407999999997</v>
      </c>
      <c r="AD37" s="96">
        <v>40.008018</v>
      </c>
      <c r="AE37" s="96">
        <v>39.996074999999998</v>
      </c>
      <c r="AF37" s="96">
        <v>39.972541999999997</v>
      </c>
      <c r="AG37" s="96">
        <v>39.958122000000003</v>
      </c>
      <c r="AH37" s="96">
        <v>39.929473999999999</v>
      </c>
      <c r="AI37" s="95">
        <v>8.3400000000000002E-3</v>
      </c>
    </row>
    <row r="38" spans="1:35" ht="15" customHeight="1">
      <c r="A38" s="12" t="s">
        <v>130</v>
      </c>
      <c r="B38" s="30" t="s">
        <v>131</v>
      </c>
      <c r="C38" s="96">
        <v>34.962322</v>
      </c>
      <c r="D38" s="96">
        <v>35.991081000000001</v>
      </c>
      <c r="E38" s="96">
        <v>37.288235</v>
      </c>
      <c r="F38" s="96">
        <v>39.051093999999999</v>
      </c>
      <c r="G38" s="96">
        <v>40.553646000000001</v>
      </c>
      <c r="H38" s="96">
        <v>41.976016999999999</v>
      </c>
      <c r="I38" s="96">
        <v>44.120575000000002</v>
      </c>
      <c r="J38" s="96">
        <v>44.336227000000001</v>
      </c>
      <c r="K38" s="96">
        <v>44.414065999999998</v>
      </c>
      <c r="L38" s="96">
        <v>44.500385000000001</v>
      </c>
      <c r="M38" s="96">
        <v>44.615799000000003</v>
      </c>
      <c r="N38" s="96">
        <v>44.876506999999997</v>
      </c>
      <c r="O38" s="96">
        <v>45.111603000000002</v>
      </c>
      <c r="P38" s="96">
        <v>45.306648000000003</v>
      </c>
      <c r="Q38" s="96">
        <v>45.531081999999998</v>
      </c>
      <c r="R38" s="96">
        <v>45.754570000000001</v>
      </c>
      <c r="S38" s="96">
        <v>45.942371000000001</v>
      </c>
      <c r="T38" s="96">
        <v>46.099640000000001</v>
      </c>
      <c r="U38" s="96">
        <v>46.263412000000002</v>
      </c>
      <c r="V38" s="96">
        <v>46.411850000000001</v>
      </c>
      <c r="W38" s="96">
        <v>46.541386000000003</v>
      </c>
      <c r="X38" s="96">
        <v>46.666012000000002</v>
      </c>
      <c r="Y38" s="96">
        <v>46.777721</v>
      </c>
      <c r="Z38" s="96">
        <v>46.871037000000001</v>
      </c>
      <c r="AA38" s="96">
        <v>46.931049000000002</v>
      </c>
      <c r="AB38" s="96">
        <v>46.971848000000001</v>
      </c>
      <c r="AC38" s="96">
        <v>47.034362999999999</v>
      </c>
      <c r="AD38" s="96">
        <v>47.077263000000002</v>
      </c>
      <c r="AE38" s="96">
        <v>47.126358000000003</v>
      </c>
      <c r="AF38" s="96">
        <v>47.158011999999999</v>
      </c>
      <c r="AG38" s="96">
        <v>47.200370999999997</v>
      </c>
      <c r="AH38" s="96">
        <v>47.214767000000002</v>
      </c>
      <c r="AI38" s="95">
        <v>9.7389999999999994E-3</v>
      </c>
    </row>
    <row r="39" spans="1:35" ht="15" customHeight="1">
      <c r="A39" s="12" t="s">
        <v>132</v>
      </c>
      <c r="B39" s="30" t="s">
        <v>133</v>
      </c>
      <c r="C39" s="96">
        <v>41.715885</v>
      </c>
      <c r="D39" s="96">
        <v>42.872379000000002</v>
      </c>
      <c r="E39" s="96">
        <v>44.733494</v>
      </c>
      <c r="F39" s="96">
        <v>46.957068999999997</v>
      </c>
      <c r="G39" s="96">
        <v>49.003487</v>
      </c>
      <c r="H39" s="96">
        <v>50.415680000000002</v>
      </c>
      <c r="I39" s="96">
        <v>52.908669000000003</v>
      </c>
      <c r="J39" s="96">
        <v>53.035347000000002</v>
      </c>
      <c r="K39" s="96">
        <v>53.002814999999998</v>
      </c>
      <c r="L39" s="96">
        <v>53.031281</v>
      </c>
      <c r="M39" s="96">
        <v>53.101596999999998</v>
      </c>
      <c r="N39" s="96">
        <v>53.283951000000002</v>
      </c>
      <c r="O39" s="96">
        <v>53.593539999999997</v>
      </c>
      <c r="P39" s="96">
        <v>53.827370000000002</v>
      </c>
      <c r="Q39" s="96">
        <v>54.068119000000003</v>
      </c>
      <c r="R39" s="96">
        <v>54.300162999999998</v>
      </c>
      <c r="S39" s="96">
        <v>54.521735999999997</v>
      </c>
      <c r="T39" s="96">
        <v>54.675041</v>
      </c>
      <c r="U39" s="96">
        <v>54.843936999999997</v>
      </c>
      <c r="V39" s="96">
        <v>55.006740999999998</v>
      </c>
      <c r="W39" s="96">
        <v>55.136218999999997</v>
      </c>
      <c r="X39" s="96">
        <v>55.248565999999997</v>
      </c>
      <c r="Y39" s="96">
        <v>55.326115000000001</v>
      </c>
      <c r="Z39" s="96">
        <v>55.397579</v>
      </c>
      <c r="AA39" s="96">
        <v>55.445976000000002</v>
      </c>
      <c r="AB39" s="96">
        <v>55.477283</v>
      </c>
      <c r="AC39" s="96">
        <v>55.516716000000002</v>
      </c>
      <c r="AD39" s="96">
        <v>55.571734999999997</v>
      </c>
      <c r="AE39" s="96">
        <v>55.621513</v>
      </c>
      <c r="AF39" s="96">
        <v>55.67548</v>
      </c>
      <c r="AG39" s="96">
        <v>55.732970999999999</v>
      </c>
      <c r="AH39" s="96">
        <v>55.794552000000003</v>
      </c>
      <c r="AI39" s="95">
        <v>9.4249999999999994E-3</v>
      </c>
    </row>
    <row r="40" spans="1:35" ht="15" customHeight="1">
      <c r="A40" s="12" t="s">
        <v>134</v>
      </c>
      <c r="B40" s="30" t="s">
        <v>135</v>
      </c>
      <c r="C40" s="96">
        <v>30.612513</v>
      </c>
      <c r="D40" s="96">
        <v>31.651661000000001</v>
      </c>
      <c r="E40" s="96">
        <v>32.830523999999997</v>
      </c>
      <c r="F40" s="96">
        <v>34.456524000000002</v>
      </c>
      <c r="G40" s="96">
        <v>35.799854000000003</v>
      </c>
      <c r="H40" s="96">
        <v>37.227469999999997</v>
      </c>
      <c r="I40" s="96">
        <v>39.151051000000002</v>
      </c>
      <c r="J40" s="96">
        <v>39.426971000000002</v>
      </c>
      <c r="K40" s="96">
        <v>39.465645000000002</v>
      </c>
      <c r="L40" s="96">
        <v>39.475208000000002</v>
      </c>
      <c r="M40" s="96">
        <v>39.488101999999998</v>
      </c>
      <c r="N40" s="96">
        <v>39.541682999999999</v>
      </c>
      <c r="O40" s="96">
        <v>39.581786999999998</v>
      </c>
      <c r="P40" s="96">
        <v>39.624954000000002</v>
      </c>
      <c r="Q40" s="96">
        <v>39.679687999999999</v>
      </c>
      <c r="R40" s="96">
        <v>39.716709000000002</v>
      </c>
      <c r="S40" s="96">
        <v>39.740402000000003</v>
      </c>
      <c r="T40" s="96">
        <v>39.750675000000001</v>
      </c>
      <c r="U40" s="96">
        <v>39.756599000000001</v>
      </c>
      <c r="V40" s="96">
        <v>39.759041000000003</v>
      </c>
      <c r="W40" s="96">
        <v>39.758136999999998</v>
      </c>
      <c r="X40" s="96">
        <v>39.759655000000002</v>
      </c>
      <c r="Y40" s="96">
        <v>39.754989999999999</v>
      </c>
      <c r="Z40" s="96">
        <v>39.745635999999998</v>
      </c>
      <c r="AA40" s="96">
        <v>39.729228999999997</v>
      </c>
      <c r="AB40" s="96">
        <v>39.710048999999998</v>
      </c>
      <c r="AC40" s="96">
        <v>39.698334000000003</v>
      </c>
      <c r="AD40" s="96">
        <v>39.675387999999998</v>
      </c>
      <c r="AE40" s="96">
        <v>39.66048</v>
      </c>
      <c r="AF40" s="96">
        <v>39.635680999999998</v>
      </c>
      <c r="AG40" s="96">
        <v>39.618450000000003</v>
      </c>
      <c r="AH40" s="96">
        <v>39.589142000000002</v>
      </c>
      <c r="AI40" s="95">
        <v>8.3300000000000006E-3</v>
      </c>
    </row>
    <row r="41" spans="1:35" ht="15" customHeight="1">
      <c r="A41" s="12" t="s">
        <v>136</v>
      </c>
      <c r="B41" s="30" t="s">
        <v>137</v>
      </c>
      <c r="C41" s="96">
        <v>28.524006</v>
      </c>
      <c r="D41" s="96">
        <v>29.363092000000002</v>
      </c>
      <c r="E41" s="96">
        <v>30.420794000000001</v>
      </c>
      <c r="F41" s="96">
        <v>31.858644000000002</v>
      </c>
      <c r="G41" s="96">
        <v>33.084071999999999</v>
      </c>
      <c r="H41" s="96">
        <v>34.244456999999997</v>
      </c>
      <c r="I41" s="96">
        <v>35.994076</v>
      </c>
      <c r="J41" s="96">
        <v>36.169978999999998</v>
      </c>
      <c r="K41" s="96">
        <v>36.233745999999996</v>
      </c>
      <c r="L41" s="96">
        <v>36.304462000000001</v>
      </c>
      <c r="M41" s="96">
        <v>36.398952000000001</v>
      </c>
      <c r="N41" s="96">
        <v>36.612296999999998</v>
      </c>
      <c r="O41" s="96">
        <v>36.804462000000001</v>
      </c>
      <c r="P41" s="96">
        <v>36.963898</v>
      </c>
      <c r="Q41" s="96">
        <v>37.147385</v>
      </c>
      <c r="R41" s="96">
        <v>37.330143</v>
      </c>
      <c r="S41" s="96">
        <v>37.483685000000001</v>
      </c>
      <c r="T41" s="96">
        <v>37.612338999999999</v>
      </c>
      <c r="U41" s="96">
        <v>37.746299999999998</v>
      </c>
      <c r="V41" s="96">
        <v>37.867699000000002</v>
      </c>
      <c r="W41" s="96">
        <v>37.973671000000003</v>
      </c>
      <c r="X41" s="96">
        <v>38.075637999999998</v>
      </c>
      <c r="Y41" s="96">
        <v>38.167079999999999</v>
      </c>
      <c r="Z41" s="96">
        <v>38.243473000000002</v>
      </c>
      <c r="AA41" s="96">
        <v>38.292617999999997</v>
      </c>
      <c r="AB41" s="96">
        <v>38.326034999999997</v>
      </c>
      <c r="AC41" s="96">
        <v>38.377234999999999</v>
      </c>
      <c r="AD41" s="96">
        <v>38.412345999999999</v>
      </c>
      <c r="AE41" s="96">
        <v>38.452530000000003</v>
      </c>
      <c r="AF41" s="96">
        <v>38.478436000000002</v>
      </c>
      <c r="AG41" s="96">
        <v>38.513092</v>
      </c>
      <c r="AH41" s="96">
        <v>38.524833999999998</v>
      </c>
      <c r="AI41" s="95">
        <v>9.7420000000000007E-3</v>
      </c>
    </row>
    <row r="42" spans="1:35" ht="15" customHeight="1">
      <c r="A42" s="12" t="s">
        <v>138</v>
      </c>
      <c r="B42" s="30" t="s">
        <v>139</v>
      </c>
      <c r="C42" s="96">
        <v>34.065807</v>
      </c>
      <c r="D42" s="96">
        <v>35.010216</v>
      </c>
      <c r="E42" s="96">
        <v>36.530028999999999</v>
      </c>
      <c r="F42" s="96">
        <v>38.345837000000003</v>
      </c>
      <c r="G42" s="96">
        <v>40.016972000000003</v>
      </c>
      <c r="H42" s="96">
        <v>41.170189000000001</v>
      </c>
      <c r="I42" s="96">
        <v>43.205997000000004</v>
      </c>
      <c r="J42" s="96">
        <v>43.309448000000003</v>
      </c>
      <c r="K42" s="96">
        <v>43.282879000000001</v>
      </c>
      <c r="L42" s="96">
        <v>43.306125999999999</v>
      </c>
      <c r="M42" s="96">
        <v>43.363548000000002</v>
      </c>
      <c r="N42" s="96">
        <v>43.512459</v>
      </c>
      <c r="O42" s="96">
        <v>43.765273999999998</v>
      </c>
      <c r="P42" s="96">
        <v>43.956223000000001</v>
      </c>
      <c r="Q42" s="96">
        <v>44.152824000000003</v>
      </c>
      <c r="R42" s="96">
        <v>44.342315999999997</v>
      </c>
      <c r="S42" s="96">
        <v>44.523254000000001</v>
      </c>
      <c r="T42" s="96">
        <v>44.648445000000002</v>
      </c>
      <c r="U42" s="96">
        <v>44.786369000000001</v>
      </c>
      <c r="V42" s="96">
        <v>44.919314999999997</v>
      </c>
      <c r="W42" s="96">
        <v>45.025050999999998</v>
      </c>
      <c r="X42" s="96">
        <v>45.116795000000003</v>
      </c>
      <c r="Y42" s="96">
        <v>45.180121999999997</v>
      </c>
      <c r="Z42" s="96">
        <v>45.238480000000003</v>
      </c>
      <c r="AA42" s="96">
        <v>45.278004000000003</v>
      </c>
      <c r="AB42" s="96">
        <v>45.303566000000004</v>
      </c>
      <c r="AC42" s="96">
        <v>45.335769999999997</v>
      </c>
      <c r="AD42" s="96">
        <v>45.380699</v>
      </c>
      <c r="AE42" s="96">
        <v>45.421348999999999</v>
      </c>
      <c r="AF42" s="96">
        <v>45.465420000000002</v>
      </c>
      <c r="AG42" s="96">
        <v>45.512366999999998</v>
      </c>
      <c r="AH42" s="96">
        <v>45.562652999999997</v>
      </c>
      <c r="AI42" s="95">
        <v>9.4249999999999994E-3</v>
      </c>
    </row>
    <row r="43" spans="1:35" ht="15" customHeight="1">
      <c r="A43" s="12" t="s">
        <v>140</v>
      </c>
      <c r="B43" s="30" t="s">
        <v>141</v>
      </c>
      <c r="C43" s="96">
        <v>24.960156999999999</v>
      </c>
      <c r="D43" s="96">
        <v>25.807435999999999</v>
      </c>
      <c r="E43" s="96">
        <v>26.768633000000001</v>
      </c>
      <c r="F43" s="96">
        <v>28.094404000000001</v>
      </c>
      <c r="G43" s="96">
        <v>29.189699000000001</v>
      </c>
      <c r="H43" s="96">
        <v>30.353718000000001</v>
      </c>
      <c r="I43" s="96">
        <v>31.922125000000001</v>
      </c>
      <c r="J43" s="96">
        <v>32.147098999999997</v>
      </c>
      <c r="K43" s="96">
        <v>32.178631000000003</v>
      </c>
      <c r="L43" s="96">
        <v>32.186427999999999</v>
      </c>
      <c r="M43" s="96">
        <v>32.196941000000002</v>
      </c>
      <c r="N43" s="96">
        <v>32.240631</v>
      </c>
      <c r="O43" s="96">
        <v>32.273327000000002</v>
      </c>
      <c r="P43" s="96">
        <v>32.308525000000003</v>
      </c>
      <c r="Q43" s="96">
        <v>32.353152999999999</v>
      </c>
      <c r="R43" s="96">
        <v>32.383338999999999</v>
      </c>
      <c r="S43" s="96">
        <v>32.402656999999998</v>
      </c>
      <c r="T43" s="96">
        <v>32.411034000000001</v>
      </c>
      <c r="U43" s="96">
        <v>32.415863000000002</v>
      </c>
      <c r="V43" s="96">
        <v>32.417853999999998</v>
      </c>
      <c r="W43" s="96">
        <v>32.417118000000002</v>
      </c>
      <c r="X43" s="96">
        <v>32.418354000000001</v>
      </c>
      <c r="Y43" s="96">
        <v>32.414551000000003</v>
      </c>
      <c r="Z43" s="96">
        <v>32.406925000000001</v>
      </c>
      <c r="AA43" s="96">
        <v>32.393546999999998</v>
      </c>
      <c r="AB43" s="96">
        <v>32.377907</v>
      </c>
      <c r="AC43" s="96">
        <v>32.368355000000001</v>
      </c>
      <c r="AD43" s="96">
        <v>32.349648000000002</v>
      </c>
      <c r="AE43" s="96">
        <v>32.337490000000003</v>
      </c>
      <c r="AF43" s="96">
        <v>32.317272000000003</v>
      </c>
      <c r="AG43" s="96">
        <v>32.303223000000003</v>
      </c>
      <c r="AH43" s="96">
        <v>32.279324000000003</v>
      </c>
      <c r="AI43" s="95">
        <v>8.3300000000000006E-3</v>
      </c>
    </row>
    <row r="44" spans="1:35" ht="15" customHeight="1">
      <c r="A44" s="12" t="s">
        <v>142</v>
      </c>
      <c r="B44" s="30" t="s">
        <v>143</v>
      </c>
      <c r="C44" s="96">
        <v>23.821982999999999</v>
      </c>
      <c r="D44" s="96">
        <v>24.306308999999999</v>
      </c>
      <c r="E44" s="96">
        <v>24.833947999999999</v>
      </c>
      <c r="F44" s="96">
        <v>25.423760999999999</v>
      </c>
      <c r="G44" s="96">
        <v>26.058413000000002</v>
      </c>
      <c r="H44" s="96">
        <v>26.717703</v>
      </c>
      <c r="I44" s="96">
        <v>27.428259000000001</v>
      </c>
      <c r="J44" s="96">
        <v>28.114606999999999</v>
      </c>
      <c r="K44" s="96">
        <v>28.770239</v>
      </c>
      <c r="L44" s="96">
        <v>29.396702000000001</v>
      </c>
      <c r="M44" s="96">
        <v>29.996196999999999</v>
      </c>
      <c r="N44" s="96">
        <v>30.570719</v>
      </c>
      <c r="O44" s="96">
        <v>31.119152</v>
      </c>
      <c r="P44" s="96">
        <v>31.645043999999999</v>
      </c>
      <c r="Q44" s="96">
        <v>32.146507</v>
      </c>
      <c r="R44" s="96">
        <v>32.624386000000001</v>
      </c>
      <c r="S44" s="96">
        <v>33.076698</v>
      </c>
      <c r="T44" s="96">
        <v>33.502513999999998</v>
      </c>
      <c r="U44" s="96">
        <v>33.899712000000001</v>
      </c>
      <c r="V44" s="96">
        <v>34.266941000000003</v>
      </c>
      <c r="W44" s="96">
        <v>34.603637999999997</v>
      </c>
      <c r="X44" s="96">
        <v>34.907772000000001</v>
      </c>
      <c r="Y44" s="96">
        <v>35.185284000000003</v>
      </c>
      <c r="Z44" s="96">
        <v>35.43647</v>
      </c>
      <c r="AA44" s="96">
        <v>35.660904000000002</v>
      </c>
      <c r="AB44" s="96">
        <v>35.862267000000003</v>
      </c>
      <c r="AC44" s="96">
        <v>36.047432000000001</v>
      </c>
      <c r="AD44" s="96">
        <v>36.213295000000002</v>
      </c>
      <c r="AE44" s="96">
        <v>36.364738000000003</v>
      </c>
      <c r="AF44" s="96">
        <v>36.501759</v>
      </c>
      <c r="AG44" s="96">
        <v>36.625895999999997</v>
      </c>
      <c r="AH44" s="96">
        <v>36.736789999999999</v>
      </c>
      <c r="AI44" s="95">
        <v>1.4071E-2</v>
      </c>
    </row>
    <row r="45" spans="1:35" ht="15" customHeight="1">
      <c r="A45" s="12" t="s">
        <v>144</v>
      </c>
      <c r="B45" s="30" t="s">
        <v>145</v>
      </c>
      <c r="C45" s="96">
        <v>15.062469</v>
      </c>
      <c r="D45" s="96">
        <v>15.147629</v>
      </c>
      <c r="E45" s="96">
        <v>15.353208</v>
      </c>
      <c r="F45" s="96">
        <v>15.505561</v>
      </c>
      <c r="G45" s="96">
        <v>15.702185999999999</v>
      </c>
      <c r="H45" s="96">
        <v>15.942138999999999</v>
      </c>
      <c r="I45" s="96">
        <v>16.225162999999998</v>
      </c>
      <c r="J45" s="96">
        <v>16.512391999999998</v>
      </c>
      <c r="K45" s="96">
        <v>16.752602</v>
      </c>
      <c r="L45" s="96">
        <v>16.764824000000001</v>
      </c>
      <c r="M45" s="96">
        <v>16.822996</v>
      </c>
      <c r="N45" s="96">
        <v>16.881540000000001</v>
      </c>
      <c r="O45" s="96">
        <v>16.860873999999999</v>
      </c>
      <c r="P45" s="96">
        <v>16.878285999999999</v>
      </c>
      <c r="Q45" s="96">
        <v>16.873719999999999</v>
      </c>
      <c r="R45" s="96">
        <v>16.871492</v>
      </c>
      <c r="S45" s="96">
        <v>16.868994000000001</v>
      </c>
      <c r="T45" s="96">
        <v>16.856480000000001</v>
      </c>
      <c r="U45" s="96">
        <v>16.837173</v>
      </c>
      <c r="V45" s="96">
        <v>16.819607000000001</v>
      </c>
      <c r="W45" s="96">
        <v>16.810314000000002</v>
      </c>
      <c r="X45" s="96">
        <v>16.793268000000001</v>
      </c>
      <c r="Y45" s="96">
        <v>16.786476</v>
      </c>
      <c r="Z45" s="96">
        <v>16.779654000000001</v>
      </c>
      <c r="AA45" s="96">
        <v>16.770454000000001</v>
      </c>
      <c r="AB45" s="96">
        <v>16.760960000000001</v>
      </c>
      <c r="AC45" s="96">
        <v>16.751949</v>
      </c>
      <c r="AD45" s="96">
        <v>16.717970000000001</v>
      </c>
      <c r="AE45" s="96">
        <v>16.720061999999999</v>
      </c>
      <c r="AF45" s="96">
        <v>16.725259999999999</v>
      </c>
      <c r="AG45" s="96">
        <v>16.741181999999998</v>
      </c>
      <c r="AH45" s="96">
        <v>16.761585</v>
      </c>
      <c r="AI45" s="95">
        <v>3.454E-3</v>
      </c>
    </row>
    <row r="46" spans="1:35" ht="15" customHeight="1">
      <c r="A46" s="12" t="s">
        <v>146</v>
      </c>
      <c r="B46" s="30" t="s">
        <v>147</v>
      </c>
      <c r="C46" s="96">
        <v>13.941457</v>
      </c>
      <c r="D46" s="96">
        <v>14.109275999999999</v>
      </c>
      <c r="E46" s="96">
        <v>14.278264999999999</v>
      </c>
      <c r="F46" s="96">
        <v>14.458361999999999</v>
      </c>
      <c r="G46" s="96">
        <v>14.638702</v>
      </c>
      <c r="H46" s="96">
        <v>14.82142</v>
      </c>
      <c r="I46" s="96">
        <v>14.962795</v>
      </c>
      <c r="J46" s="96">
        <v>15.119911</v>
      </c>
      <c r="K46" s="96">
        <v>15.285099000000001</v>
      </c>
      <c r="L46" s="96">
        <v>15.439226</v>
      </c>
      <c r="M46" s="96">
        <v>15.589396000000001</v>
      </c>
      <c r="N46" s="96">
        <v>15.729022000000001</v>
      </c>
      <c r="O46" s="96">
        <v>15.855642</v>
      </c>
      <c r="P46" s="96">
        <v>15.968056000000001</v>
      </c>
      <c r="Q46" s="96">
        <v>16.066538000000001</v>
      </c>
      <c r="R46" s="96">
        <v>16.149981</v>
      </c>
      <c r="S46" s="96">
        <v>16.228159000000002</v>
      </c>
      <c r="T46" s="96">
        <v>16.297737000000001</v>
      </c>
      <c r="U46" s="96">
        <v>16.352411</v>
      </c>
      <c r="V46" s="96">
        <v>16.404261000000002</v>
      </c>
      <c r="W46" s="96">
        <v>16.450655000000001</v>
      </c>
      <c r="X46" s="96">
        <v>16.489477000000001</v>
      </c>
      <c r="Y46" s="96">
        <v>16.521460999999999</v>
      </c>
      <c r="Z46" s="96">
        <v>16.556208000000002</v>
      </c>
      <c r="AA46" s="96">
        <v>16.577981999999999</v>
      </c>
      <c r="AB46" s="96">
        <v>16.592866999999998</v>
      </c>
      <c r="AC46" s="96">
        <v>16.605879000000002</v>
      </c>
      <c r="AD46" s="96">
        <v>16.594866</v>
      </c>
      <c r="AE46" s="96">
        <v>16.608923000000001</v>
      </c>
      <c r="AF46" s="96">
        <v>16.628026999999999</v>
      </c>
      <c r="AG46" s="96">
        <v>16.649794</v>
      </c>
      <c r="AH46" s="96">
        <v>16.673071</v>
      </c>
      <c r="AI46" s="95">
        <v>5.7889999999999999E-3</v>
      </c>
    </row>
    <row r="47" spans="1:35" ht="15" customHeight="1">
      <c r="A47" s="12" t="s">
        <v>148</v>
      </c>
      <c r="B47" s="30" t="s">
        <v>149</v>
      </c>
      <c r="C47" s="96">
        <v>7.1191649999999997</v>
      </c>
      <c r="D47" s="96">
        <v>7.1709399999999999</v>
      </c>
      <c r="E47" s="96">
        <v>7.2359859999999996</v>
      </c>
      <c r="F47" s="96">
        <v>7.3072999999999997</v>
      </c>
      <c r="G47" s="96">
        <v>7.3885160000000001</v>
      </c>
      <c r="H47" s="96">
        <v>7.4812799999999999</v>
      </c>
      <c r="I47" s="96">
        <v>7.5863670000000001</v>
      </c>
      <c r="J47" s="96">
        <v>7.7038349999999998</v>
      </c>
      <c r="K47" s="96">
        <v>7.8342210000000003</v>
      </c>
      <c r="L47" s="96">
        <v>7.9678849999999999</v>
      </c>
      <c r="M47" s="96">
        <v>8.1082149999999995</v>
      </c>
      <c r="N47" s="96">
        <v>8.2517910000000008</v>
      </c>
      <c r="O47" s="96">
        <v>8.3964689999999997</v>
      </c>
      <c r="P47" s="96">
        <v>8.5377449999999993</v>
      </c>
      <c r="Q47" s="96">
        <v>8.6695860000000007</v>
      </c>
      <c r="R47" s="96">
        <v>8.7911870000000008</v>
      </c>
      <c r="S47" s="96">
        <v>8.9024380000000001</v>
      </c>
      <c r="T47" s="96">
        <v>9.0043740000000003</v>
      </c>
      <c r="U47" s="96">
        <v>9.0969149999999992</v>
      </c>
      <c r="V47" s="96">
        <v>9.1809999999999992</v>
      </c>
      <c r="W47" s="96">
        <v>9.2583680000000008</v>
      </c>
      <c r="X47" s="96">
        <v>9.3276850000000007</v>
      </c>
      <c r="Y47" s="96">
        <v>9.3914950000000008</v>
      </c>
      <c r="Z47" s="96">
        <v>9.4486720000000002</v>
      </c>
      <c r="AA47" s="96">
        <v>9.5002829999999996</v>
      </c>
      <c r="AB47" s="96">
        <v>9.5474910000000008</v>
      </c>
      <c r="AC47" s="96">
        <v>9.591628</v>
      </c>
      <c r="AD47" s="96">
        <v>9.6341230000000007</v>
      </c>
      <c r="AE47" s="96">
        <v>9.6755969999999998</v>
      </c>
      <c r="AF47" s="96">
        <v>9.7162889999999997</v>
      </c>
      <c r="AG47" s="96">
        <v>9.7564329999999995</v>
      </c>
      <c r="AH47" s="96">
        <v>9.7974809999999994</v>
      </c>
      <c r="AI47" s="95">
        <v>1.0354E-2</v>
      </c>
    </row>
    <row r="48" spans="1:35" ht="15" customHeight="1">
      <c r="B48" s="29" t="s">
        <v>150</v>
      </c>
    </row>
    <row r="49" spans="1:35" ht="15" customHeight="1">
      <c r="A49" s="12" t="s">
        <v>151</v>
      </c>
      <c r="B49" s="30" t="s">
        <v>152</v>
      </c>
      <c r="C49" s="96">
        <v>69.061408999999998</v>
      </c>
      <c r="D49" s="96">
        <v>69.384444999999999</v>
      </c>
      <c r="E49" s="96">
        <v>69.706733999999997</v>
      </c>
      <c r="F49" s="96">
        <v>70.035477</v>
      </c>
      <c r="G49" s="96">
        <v>70.376755000000003</v>
      </c>
      <c r="H49" s="96">
        <v>70.734436000000002</v>
      </c>
      <c r="I49" s="96">
        <v>71.082642000000007</v>
      </c>
      <c r="J49" s="96">
        <v>71.464614999999995</v>
      </c>
      <c r="K49" s="96">
        <v>71.895363000000003</v>
      </c>
      <c r="L49" s="96">
        <v>72.350364999999996</v>
      </c>
      <c r="M49" s="96">
        <v>72.824805999999995</v>
      </c>
      <c r="N49" s="96">
        <v>73.293342999999993</v>
      </c>
      <c r="O49" s="96">
        <v>73.757735999999994</v>
      </c>
      <c r="P49" s="96">
        <v>74.234024000000005</v>
      </c>
      <c r="Q49" s="96">
        <v>74.700492999999994</v>
      </c>
      <c r="R49" s="96">
        <v>75.177054999999996</v>
      </c>
      <c r="S49" s="96">
        <v>75.653640999999993</v>
      </c>
      <c r="T49" s="96">
        <v>76.137352000000007</v>
      </c>
      <c r="U49" s="96">
        <v>76.621902000000006</v>
      </c>
      <c r="V49" s="96">
        <v>77.107963999999996</v>
      </c>
      <c r="W49" s="96">
        <v>77.601532000000006</v>
      </c>
      <c r="X49" s="96">
        <v>78.099959999999996</v>
      </c>
      <c r="Y49" s="96">
        <v>78.565910000000002</v>
      </c>
      <c r="Z49" s="96">
        <v>79.031158000000005</v>
      </c>
      <c r="AA49" s="96">
        <v>79.489036999999996</v>
      </c>
      <c r="AB49" s="96">
        <v>79.918777000000006</v>
      </c>
      <c r="AC49" s="96">
        <v>80.345123000000001</v>
      </c>
      <c r="AD49" s="96">
        <v>80.761702999999997</v>
      </c>
      <c r="AE49" s="96">
        <v>81.177620000000005</v>
      </c>
      <c r="AF49" s="96">
        <v>81.591446000000005</v>
      </c>
      <c r="AG49" s="96">
        <v>81.990547000000007</v>
      </c>
      <c r="AH49" s="96">
        <v>82.372414000000006</v>
      </c>
      <c r="AI49" s="95">
        <v>5.7019999999999996E-3</v>
      </c>
    </row>
    <row r="50" spans="1:35" ht="15" customHeight="1">
      <c r="B50" s="29" t="s">
        <v>153</v>
      </c>
    </row>
    <row r="51" spans="1:35" ht="15" customHeight="1">
      <c r="A51" s="12" t="s">
        <v>154</v>
      </c>
      <c r="B51" s="30" t="s">
        <v>113</v>
      </c>
      <c r="C51" s="96">
        <v>3.4668839999999999</v>
      </c>
      <c r="D51" s="96">
        <v>3.4893709999999998</v>
      </c>
      <c r="E51" s="96">
        <v>3.512003</v>
      </c>
      <c r="F51" s="96">
        <v>3.5347819999999999</v>
      </c>
      <c r="G51" s="96">
        <v>3.5577100000000002</v>
      </c>
      <c r="H51" s="96">
        <v>3.5807850000000001</v>
      </c>
      <c r="I51" s="96">
        <v>3.6040100000000002</v>
      </c>
      <c r="J51" s="96">
        <v>3.627386</v>
      </c>
      <c r="K51" s="96">
        <v>3.6509140000000002</v>
      </c>
      <c r="L51" s="96">
        <v>3.6745939999999999</v>
      </c>
      <c r="M51" s="96">
        <v>3.6984279999999998</v>
      </c>
      <c r="N51" s="96">
        <v>3.7224159999999999</v>
      </c>
      <c r="O51" s="96">
        <v>3.7465600000000001</v>
      </c>
      <c r="P51" s="96">
        <v>3.7708599999999999</v>
      </c>
      <c r="Q51" s="96">
        <v>3.795318</v>
      </c>
      <c r="R51" s="96">
        <v>3.8199350000000001</v>
      </c>
      <c r="S51" s="96">
        <v>3.8447119999999999</v>
      </c>
      <c r="T51" s="96">
        <v>3.8696489999999999</v>
      </c>
      <c r="U51" s="96">
        <v>3.8947479999999999</v>
      </c>
      <c r="V51" s="96">
        <v>3.9200089999999999</v>
      </c>
      <c r="W51" s="96">
        <v>3.9454349999999998</v>
      </c>
      <c r="X51" s="96">
        <v>3.971025</v>
      </c>
      <c r="Y51" s="96">
        <v>3.9967820000000001</v>
      </c>
      <c r="Z51" s="96">
        <v>4.0227050000000002</v>
      </c>
      <c r="AA51" s="96">
        <v>4.0487970000000004</v>
      </c>
      <c r="AB51" s="96">
        <v>4.0750580000000003</v>
      </c>
      <c r="AC51" s="96">
        <v>4.1014889999999999</v>
      </c>
      <c r="AD51" s="96">
        <v>4.1280910000000004</v>
      </c>
      <c r="AE51" s="96">
        <v>4.1548660000000002</v>
      </c>
      <c r="AF51" s="96">
        <v>4.1818150000000003</v>
      </c>
      <c r="AG51" s="96">
        <v>4.208939</v>
      </c>
      <c r="AH51" s="96">
        <v>4.2362380000000002</v>
      </c>
      <c r="AI51" s="95">
        <v>6.4859999999999996E-3</v>
      </c>
    </row>
    <row r="52" spans="1:35" ht="15" customHeight="1">
      <c r="A52" s="12" t="s">
        <v>155</v>
      </c>
      <c r="B52" s="30" t="s">
        <v>115</v>
      </c>
      <c r="C52" s="96">
        <v>4.8133650000000001</v>
      </c>
      <c r="D52" s="96">
        <v>4.8419600000000003</v>
      </c>
      <c r="E52" s="96">
        <v>4.8707260000000003</v>
      </c>
      <c r="F52" s="96">
        <v>4.8996630000000003</v>
      </c>
      <c r="G52" s="96">
        <v>4.9287720000000004</v>
      </c>
      <c r="H52" s="96">
        <v>4.9580539999999997</v>
      </c>
      <c r="I52" s="96">
        <v>4.9875090000000002</v>
      </c>
      <c r="J52" s="96">
        <v>5.0171400000000004</v>
      </c>
      <c r="K52" s="96">
        <v>5.0469470000000003</v>
      </c>
      <c r="L52" s="96">
        <v>5.0769310000000001</v>
      </c>
      <c r="M52" s="96">
        <v>5.1070919999999997</v>
      </c>
      <c r="N52" s="96">
        <v>5.1374339999999998</v>
      </c>
      <c r="O52" s="96">
        <v>5.1679550000000001</v>
      </c>
      <c r="P52" s="96">
        <v>5.198658</v>
      </c>
      <c r="Q52" s="96">
        <v>5.2295429999999996</v>
      </c>
      <c r="R52" s="96">
        <v>5.2606109999999999</v>
      </c>
      <c r="S52" s="96">
        <v>5.2918640000000003</v>
      </c>
      <c r="T52" s="96">
        <v>5.3233030000000001</v>
      </c>
      <c r="U52" s="96">
        <v>5.3549290000000003</v>
      </c>
      <c r="V52" s="96">
        <v>5.3867419999999999</v>
      </c>
      <c r="W52" s="96">
        <v>5.4187450000000004</v>
      </c>
      <c r="X52" s="96">
        <v>5.4509379999999998</v>
      </c>
      <c r="Y52" s="96">
        <v>5.4833220000000003</v>
      </c>
      <c r="Z52" s="96">
        <v>5.515898</v>
      </c>
      <c r="AA52" s="96">
        <v>5.548667</v>
      </c>
      <c r="AB52" s="96">
        <v>5.5816319999999999</v>
      </c>
      <c r="AC52" s="96">
        <v>5.6147919999999996</v>
      </c>
      <c r="AD52" s="96">
        <v>5.6481500000000002</v>
      </c>
      <c r="AE52" s="96">
        <v>5.681705</v>
      </c>
      <c r="AF52" s="96">
        <v>5.7154600000000002</v>
      </c>
      <c r="AG52" s="96">
        <v>5.7494160000000001</v>
      </c>
      <c r="AH52" s="96">
        <v>5.7835729999999996</v>
      </c>
      <c r="AI52" s="95">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5">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5">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5">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5">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5">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5">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5">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5">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5">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5">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5">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5">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5">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97">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5">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5">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5">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5">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5">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5">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5">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5">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5">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5">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5">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5">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5">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97">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defaultRowHeight="14.5"/>
  <cols>
    <col min="1" max="1" width="32.81640625" style="77" customWidth="1"/>
    <col min="2" max="2" width="26.7265625" style="77"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59">
        <v>8.0000000000000002E-3</v>
      </c>
    </row>
    <row r="89" spans="1:37" s="60" customFormat="1">
      <c r="A89" s="60" t="s">
        <v>339</v>
      </c>
      <c r="B89" s="60" t="s">
        <v>1295</v>
      </c>
      <c r="C89" s="60" t="s">
        <v>1296</v>
      </c>
      <c r="D89" s="60" t="s">
        <v>226</v>
      </c>
      <c r="E89" s="60">
        <v>8.7039209999999994</v>
      </c>
      <c r="F89" s="60">
        <v>8.7953019999999995</v>
      </c>
      <c r="G89" s="60">
        <v>8.8863210000000006</v>
      </c>
      <c r="H89" s="60">
        <v>8.977608</v>
      </c>
      <c r="I89" s="60">
        <v>9.0696729999999999</v>
      </c>
      <c r="J89" s="60">
        <v>9.1600560000000009</v>
      </c>
      <c r="K89" s="60">
        <v>9.2464639999999996</v>
      </c>
      <c r="L89" s="60">
        <v>9.3325399999999998</v>
      </c>
      <c r="M89" s="60">
        <v>9.4178300000000004</v>
      </c>
      <c r="N89" s="60">
        <v>9.5011419999999998</v>
      </c>
      <c r="O89" s="60">
        <v>9.5838269999999994</v>
      </c>
      <c r="P89" s="60">
        <v>9.6660509999999995</v>
      </c>
      <c r="Q89" s="60">
        <v>9.7469809999999999</v>
      </c>
      <c r="R89" s="60">
        <v>9.8267589999999991</v>
      </c>
      <c r="S89" s="60">
        <v>9.9078510000000009</v>
      </c>
      <c r="T89" s="60">
        <v>9.9883070000000007</v>
      </c>
      <c r="U89" s="60">
        <v>10.068049</v>
      </c>
      <c r="V89" s="60">
        <v>10.146993</v>
      </c>
      <c r="W89" s="60">
        <v>10.225054</v>
      </c>
      <c r="X89" s="60">
        <v>10.302171</v>
      </c>
      <c r="Y89" s="60">
        <v>10.378304</v>
      </c>
      <c r="Z89" s="60">
        <v>10.453441</v>
      </c>
      <c r="AA89" s="60">
        <v>10.527609999999999</v>
      </c>
      <c r="AB89" s="60">
        <v>10.600863</v>
      </c>
      <c r="AC89" s="60">
        <v>10.673257</v>
      </c>
      <c r="AD89" s="60">
        <v>10.744870000000001</v>
      </c>
      <c r="AE89" s="60">
        <v>10.815792999999999</v>
      </c>
      <c r="AF89" s="60">
        <v>10.886132999999999</v>
      </c>
      <c r="AG89" s="60">
        <v>10.955968</v>
      </c>
      <c r="AH89" s="60">
        <v>11.025439</v>
      </c>
      <c r="AI89" s="60">
        <v>11.094709</v>
      </c>
      <c r="AJ89" s="60">
        <v>11.163707</v>
      </c>
      <c r="AK89" s="61">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59">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59">
        <v>1.0999999999999999E-2</v>
      </c>
    </row>
    <row r="96" spans="1:37" s="60" customFormat="1">
      <c r="A96" s="60" t="s">
        <v>339</v>
      </c>
      <c r="B96" s="60" t="s">
        <v>1311</v>
      </c>
      <c r="C96" s="60" t="s">
        <v>1312</v>
      </c>
      <c r="D96" s="60" t="s">
        <v>226</v>
      </c>
      <c r="E96" s="60">
        <v>15.396979999999999</v>
      </c>
      <c r="F96" s="60">
        <v>15.858444</v>
      </c>
      <c r="G96" s="60">
        <v>16.273371000000001</v>
      </c>
      <c r="H96" s="60">
        <v>16.590116999999999</v>
      </c>
      <c r="I96" s="60">
        <v>16.901426000000001</v>
      </c>
      <c r="J96" s="60">
        <v>17.206854</v>
      </c>
      <c r="K96" s="60">
        <v>17.500230999999999</v>
      </c>
      <c r="L96" s="60">
        <v>17.795141000000001</v>
      </c>
      <c r="M96" s="60">
        <v>18.068556000000001</v>
      </c>
      <c r="N96" s="60">
        <v>18.367111000000001</v>
      </c>
      <c r="O96" s="60">
        <v>18.660454000000001</v>
      </c>
      <c r="P96" s="60">
        <v>18.830254</v>
      </c>
      <c r="Q96" s="60">
        <v>19.157322000000001</v>
      </c>
      <c r="R96" s="60">
        <v>19.469904</v>
      </c>
      <c r="S96" s="60">
        <v>19.764271000000001</v>
      </c>
      <c r="T96" s="60">
        <v>20.02947</v>
      </c>
      <c r="U96" s="60">
        <v>20.322533</v>
      </c>
      <c r="V96" s="60">
        <v>20.604780000000002</v>
      </c>
      <c r="W96" s="60">
        <v>20.887266</v>
      </c>
      <c r="X96" s="60">
        <v>21.185848</v>
      </c>
      <c r="Y96" s="60">
        <v>21.491614999999999</v>
      </c>
      <c r="Z96" s="60">
        <v>21.802444000000001</v>
      </c>
      <c r="AA96" s="60">
        <v>22.101212</v>
      </c>
      <c r="AB96" s="60">
        <v>22.407644000000001</v>
      </c>
      <c r="AC96" s="60">
        <v>22.731642000000001</v>
      </c>
      <c r="AD96" s="60">
        <v>23.063801000000002</v>
      </c>
      <c r="AE96" s="60">
        <v>23.387522000000001</v>
      </c>
      <c r="AF96" s="60">
        <v>23.743019</v>
      </c>
      <c r="AG96" s="60">
        <v>24.078513999999998</v>
      </c>
      <c r="AH96" s="60">
        <v>24.427147000000001</v>
      </c>
      <c r="AI96" s="60">
        <v>24.737570000000002</v>
      </c>
      <c r="AJ96" s="60">
        <v>25.047604</v>
      </c>
      <c r="AK96" s="61">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Jun Shepard</cp:lastModifiedBy>
  <dcterms:created xsi:type="dcterms:W3CDTF">2017-06-26T22:04:22Z</dcterms:created>
  <dcterms:modified xsi:type="dcterms:W3CDTF">2021-03-29T16:25:22Z</dcterms:modified>
</cp:coreProperties>
</file>