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la/trans/syfafe/"/>
    </mc:Choice>
  </mc:AlternateContent>
  <xr:revisionPtr revIDLastSave="0" documentId="13_ncr:1_{373C3E55-E15A-A144-AEB3-F1199E6BB3FE}" xr6:coauthVersionLast="46" xr6:coauthVersionMax="46" xr10:uidLastSave="{00000000-0000-0000-0000-000000000000}"/>
  <bookViews>
    <workbookView xWindow="400" yWindow="7220" windowWidth="15560" windowHeight="9980" firstSheet="13" activeTab="17"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7" l="1"/>
  <c r="F3" i="17" s="1"/>
  <c r="K32" i="14"/>
  <c r="F31" i="14"/>
  <c r="E31" i="14"/>
  <c r="D31" i="14"/>
  <c r="G31" i="14" s="1"/>
  <c r="F30" i="14"/>
  <c r="E30" i="14"/>
  <c r="G30" i="14" s="1"/>
  <c r="D30" i="14"/>
  <c r="F29" i="14"/>
  <c r="E29" i="14"/>
  <c r="D29" i="14"/>
  <c r="G29" i="14" s="1"/>
  <c r="G28" i="14"/>
  <c r="F28" i="14"/>
  <c r="E28" i="14"/>
  <c r="D28" i="14"/>
  <c r="F27" i="14"/>
  <c r="E27" i="14"/>
  <c r="D27" i="14"/>
  <c r="G27" i="14" s="1"/>
  <c r="F26" i="14"/>
  <c r="E26" i="14"/>
  <c r="D26" i="14"/>
  <c r="G26" i="14" s="1"/>
  <c r="E24" i="14"/>
  <c r="D24" i="14"/>
  <c r="G24" i="14" s="1"/>
  <c r="E23" i="14"/>
  <c r="D23" i="14"/>
  <c r="G23" i="14" s="1"/>
  <c r="E22" i="14"/>
  <c r="D22" i="14"/>
  <c r="G22" i="14" s="1"/>
  <c r="E21" i="14"/>
  <c r="D21" i="14"/>
  <c r="G21" i="14" s="1"/>
  <c r="E20" i="14"/>
  <c r="G20" i="14" s="1"/>
  <c r="D20" i="14"/>
  <c r="E19" i="14"/>
  <c r="D19" i="14"/>
  <c r="G19" i="14" s="1"/>
  <c r="E46" i="12"/>
  <c r="E48" i="12" s="1"/>
  <c r="E45" i="12"/>
  <c r="E47" i="12" s="1"/>
  <c r="E44" i="12"/>
  <c r="E50" i="12" s="1"/>
  <c r="E5" i="17" s="1"/>
  <c r="B40" i="12"/>
  <c r="B36" i="12"/>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A108" i="1"/>
  <c r="E3" i="18" s="1"/>
  <c r="H5" i="17" l="1"/>
  <c r="D5" i="17"/>
  <c r="C5" i="17"/>
  <c r="D6" i="18"/>
  <c r="B30" i="14" s="1"/>
  <c r="C6" i="18"/>
  <c r="H6" i="18"/>
  <c r="B6" i="18"/>
  <c r="F3" i="18"/>
  <c r="B3" i="18"/>
  <c r="H3" i="18"/>
  <c r="D3" i="18"/>
  <c r="G3" i="18"/>
  <c r="G3" i="17"/>
  <c r="B7" i="12"/>
  <c r="E49" i="12"/>
  <c r="B5" i="17" s="1"/>
  <c r="D3" i="17"/>
  <c r="H3" i="17"/>
  <c r="E4" i="17"/>
  <c r="E4" i="18"/>
  <c r="D2" i="17"/>
  <c r="D2" i="18"/>
  <c r="E5" i="18"/>
  <c r="B3" i="17"/>
  <c r="E6" i="17"/>
  <c r="D7" i="17"/>
  <c r="C4" i="18" l="1"/>
  <c r="H4" i="18"/>
  <c r="B4" i="18"/>
  <c r="D4" i="18"/>
  <c r="B28" i="14" s="1"/>
  <c r="H5" i="18"/>
  <c r="B5" i="18"/>
  <c r="D5" i="18"/>
  <c r="B29" i="14" s="1"/>
  <c r="C5" i="18"/>
  <c r="D7" i="18"/>
  <c r="B31" i="14" s="1"/>
  <c r="H7" i="17"/>
  <c r="H7" i="18" s="1"/>
  <c r="G7" i="17"/>
  <c r="G7" i="18" s="1"/>
  <c r="C7" i="17"/>
  <c r="C7" i="18" s="1"/>
  <c r="B24" i="14"/>
  <c r="F7" i="17"/>
  <c r="F7" i="18" s="1"/>
  <c r="B7" i="17"/>
  <c r="B7" i="18" s="1"/>
  <c r="E7" i="17"/>
  <c r="E7" i="18" s="1"/>
  <c r="E2" i="18"/>
  <c r="H2" i="18"/>
  <c r="B26" i="14"/>
  <c r="G2" i="18"/>
  <c r="F2" i="18"/>
  <c r="B2" i="18"/>
  <c r="B22" i="14"/>
  <c r="C4" i="17"/>
  <c r="H4" i="17"/>
  <c r="B4" i="17"/>
  <c r="D4" i="17"/>
  <c r="B21" i="14" s="1"/>
  <c r="D6" i="17"/>
  <c r="B23" i="14" s="1"/>
  <c r="C6" i="17"/>
  <c r="H6" i="17"/>
  <c r="B6" i="17"/>
  <c r="E2" i="17"/>
  <c r="H2" i="17"/>
  <c r="G2" i="17"/>
  <c r="F2" i="17"/>
  <c r="B2" i="17"/>
  <c r="B19" i="14"/>
  <c r="B20" i="14"/>
  <c r="B27" i="14"/>
  <c r="C27" i="14" s="1"/>
  <c r="C20" i="14" l="1"/>
  <c r="C26" i="14"/>
  <c r="C19" i="14"/>
  <c r="H17" i="14" l="1"/>
  <c r="H19" i="14" l="1"/>
  <c r="H20" i="14"/>
  <c r="H27" i="14"/>
  <c r="H26" i="14"/>
  <c r="C3" i="17" l="1"/>
  <c r="J20" i="14"/>
  <c r="C2" i="18"/>
  <c r="J26" i="14"/>
  <c r="C3" i="18"/>
  <c r="J27" i="14"/>
  <c r="C2" i="17"/>
  <c r="J19" i="14"/>
  <c r="J32" i="14" s="1"/>
</calcChain>
</file>

<file path=xl/sharedStrings.xml><?xml version="1.0" encoding="utf-8"?>
<sst xmlns="http://schemas.openxmlformats.org/spreadsheetml/2006/main" count="4217" uniqueCount="2298">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</sst>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3">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0" fillId="31" borderId="0" xfId="0" applyNumberFormat="1" applyFill="1"/>
    <xf numFmtId="167" fontId="0" fillId="0" borderId="0" xfId="0" applyNumberFormat="1"/>
    <xf numFmtId="0" fontId="3" fillId="0" borderId="2" xfId="2" applyAlignment="1">
      <alignment wrapText="1"/>
    </xf>
    <xf numFmtId="0" fontId="0" fillId="0" borderId="2" xfId="0" applyBorder="1"/>
    <xf numFmtId="49" fontId="44" fillId="0" borderId="0" xfId="0" applyNumberFormat="1" applyFont="1" applyAlignment="1">
      <alignment wrapText="1"/>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0" fontId="44" fillId="0" borderId="0" xfId="0" applyFont="1"/>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6" fillId="0" borderId="0" xfId="133" applyFont="1" applyAlignment="1">
      <alignment wrapText="1"/>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9"/>
  <sheetViews>
    <sheetView workbookViewId="0"/>
  </sheetViews>
  <sheetFormatPr baseColWidth="10" defaultColWidth="8.83203125" defaultRowHeight="15"/>
  <cols>
    <col min="1" max="1" width="13.5" style="80" customWidth="1"/>
    <col min="2" max="2" width="107.5" style="80" customWidth="1"/>
  </cols>
  <sheetData>
    <row r="1" spans="1:2">
      <c r="A1" s="24" t="s">
        <v>0</v>
      </c>
    </row>
    <row r="3" spans="1:2">
      <c r="A3" s="24" t="s">
        <v>1</v>
      </c>
      <c r="B3" s="1" t="s">
        <v>2</v>
      </c>
    </row>
    <row r="4" spans="1:2">
      <c r="B4" t="s">
        <v>3</v>
      </c>
    </row>
    <row r="5" spans="1:2">
      <c r="B5" s="3">
        <v>2019</v>
      </c>
    </row>
    <row r="6" spans="1:2">
      <c r="B6" t="s">
        <v>4</v>
      </c>
    </row>
    <row r="7" spans="1:2">
      <c r="B7" t="s">
        <v>5</v>
      </c>
    </row>
    <row r="8" spans="1:2">
      <c r="B8" t="s">
        <v>6</v>
      </c>
    </row>
    <row r="10" spans="1:2">
      <c r="B10" t="s">
        <v>7</v>
      </c>
    </row>
    <row r="11" spans="1:2">
      <c r="B11" s="3">
        <v>2018</v>
      </c>
    </row>
    <row r="12" spans="1:2">
      <c r="B12" t="s">
        <v>8</v>
      </c>
    </row>
    <row r="13" spans="1:2">
      <c r="B13" s="15"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47" customWidth="1"/>
    <col min="2" max="32" width="8.83203125" style="47" hidden="1" customWidth="1"/>
    <col min="33" max="35" width="8.83203125" style="47" bestFit="1" customWidth="1"/>
    <col min="36" max="37" width="8.83203125" style="47" customWidth="1"/>
    <col min="38" max="245" width="9.1640625" style="47" customWidth="1"/>
    <col min="246" max="246" width="37.6640625" style="47" customWidth="1"/>
    <col min="247" max="273" width="12.1640625" style="47" customWidth="1"/>
    <col min="274" max="274" width="12.6640625" style="47" customWidth="1"/>
    <col min="275" max="276" width="9.1640625" style="47" customWidth="1"/>
    <col min="277" max="278" width="13.5" style="47" customWidth="1"/>
    <col min="279" max="279" width="13.83203125" style="47" customWidth="1"/>
    <col min="280" max="501" width="9.1640625" style="47" customWidth="1"/>
    <col min="502" max="502" width="37.6640625" style="47" customWidth="1"/>
    <col min="503" max="529" width="12.1640625" style="47" customWidth="1"/>
    <col min="530" max="530" width="12.6640625" style="47" customWidth="1"/>
    <col min="531" max="532" width="9.1640625" style="47" customWidth="1"/>
    <col min="533" max="534" width="13.5" style="47" customWidth="1"/>
    <col min="535" max="535" width="13.83203125" style="47" customWidth="1"/>
    <col min="536" max="757" width="9.1640625" style="47" customWidth="1"/>
    <col min="758" max="758" width="37.6640625" style="47" customWidth="1"/>
    <col min="759" max="785" width="12.1640625" style="47" customWidth="1"/>
    <col min="786" max="786" width="12.6640625" style="47" customWidth="1"/>
    <col min="787" max="788" width="9.1640625" style="47" customWidth="1"/>
    <col min="789" max="790" width="13.5" style="47" customWidth="1"/>
    <col min="791" max="791" width="13.83203125" style="47" customWidth="1"/>
    <col min="792" max="1013" width="9.1640625" style="47" customWidth="1"/>
    <col min="1014" max="1014" width="37.6640625" style="47" customWidth="1"/>
    <col min="1015" max="1041" width="12.1640625" style="47" customWidth="1"/>
    <col min="1042" max="1042" width="12.6640625" style="47" customWidth="1"/>
    <col min="1043" max="1044" width="9.1640625" style="47" customWidth="1"/>
    <col min="1045" max="1046" width="13.5" style="47" customWidth="1"/>
    <col min="1047" max="1047" width="13.83203125" style="47" customWidth="1"/>
    <col min="1048" max="1269" width="9.1640625" style="47" customWidth="1"/>
    <col min="1270" max="1270" width="37.6640625" style="47" customWidth="1"/>
    <col min="1271" max="1297" width="12.1640625" style="47" customWidth="1"/>
    <col min="1298" max="1298" width="12.6640625" style="47" customWidth="1"/>
    <col min="1299" max="1300" width="9.1640625" style="47" customWidth="1"/>
    <col min="1301" max="1302" width="13.5" style="47" customWidth="1"/>
    <col min="1303" max="1303" width="13.83203125" style="47" customWidth="1"/>
    <col min="1304" max="1525" width="9.1640625" style="47" customWidth="1"/>
    <col min="1526" max="1526" width="37.6640625" style="47" customWidth="1"/>
    <col min="1527" max="1553" width="12.1640625" style="47" customWidth="1"/>
    <col min="1554" max="1554" width="12.6640625" style="47" customWidth="1"/>
    <col min="1555" max="1556" width="9.1640625" style="47" customWidth="1"/>
    <col min="1557" max="1558" width="13.5" style="47" customWidth="1"/>
    <col min="1559" max="1559" width="13.83203125" style="47" customWidth="1"/>
    <col min="1560" max="1781" width="9.1640625" style="47" customWidth="1"/>
    <col min="1782" max="1782" width="37.6640625" style="47" customWidth="1"/>
    <col min="1783" max="1809" width="12.1640625" style="47" customWidth="1"/>
    <col min="1810" max="1810" width="12.6640625" style="47" customWidth="1"/>
    <col min="1811" max="1812" width="9.1640625" style="47" customWidth="1"/>
    <col min="1813" max="1814" width="13.5" style="47" customWidth="1"/>
    <col min="1815" max="1815" width="13.83203125" style="47" customWidth="1"/>
    <col min="1816" max="2037" width="9.1640625" style="47" customWidth="1"/>
    <col min="2038" max="2038" width="37.6640625" style="47" customWidth="1"/>
    <col min="2039" max="2065" width="12.1640625" style="47" customWidth="1"/>
    <col min="2066" max="2066" width="12.6640625" style="47" customWidth="1"/>
    <col min="2067" max="2068" width="9.1640625" style="47" customWidth="1"/>
    <col min="2069" max="2070" width="13.5" style="47" customWidth="1"/>
    <col min="2071" max="2071" width="13.83203125" style="47" customWidth="1"/>
    <col min="2072" max="2293" width="9.1640625" style="47" customWidth="1"/>
    <col min="2294" max="2294" width="37.6640625" style="47" customWidth="1"/>
    <col min="2295" max="2321" width="12.1640625" style="47" customWidth="1"/>
    <col min="2322" max="2322" width="12.6640625" style="47" customWidth="1"/>
    <col min="2323" max="2324" width="9.1640625" style="47" customWidth="1"/>
    <col min="2325" max="2326" width="13.5" style="47" customWidth="1"/>
    <col min="2327" max="2327" width="13.83203125" style="47" customWidth="1"/>
    <col min="2328" max="2549" width="9.1640625" style="47" customWidth="1"/>
    <col min="2550" max="2550" width="37.6640625" style="47" customWidth="1"/>
    <col min="2551" max="2577" width="12.1640625" style="47" customWidth="1"/>
    <col min="2578" max="2578" width="12.6640625" style="47" customWidth="1"/>
    <col min="2579" max="2580" width="9.1640625" style="47" customWidth="1"/>
    <col min="2581" max="2582" width="13.5" style="47" customWidth="1"/>
    <col min="2583" max="2583" width="13.83203125" style="47" customWidth="1"/>
    <col min="2584" max="2805" width="9.1640625" style="47" customWidth="1"/>
    <col min="2806" max="2806" width="37.6640625" style="47" customWidth="1"/>
    <col min="2807" max="2833" width="12.1640625" style="47" customWidth="1"/>
    <col min="2834" max="2834" width="12.6640625" style="47" customWidth="1"/>
    <col min="2835" max="2836" width="9.1640625" style="47" customWidth="1"/>
    <col min="2837" max="2838" width="13.5" style="47" customWidth="1"/>
    <col min="2839" max="2839" width="13.83203125" style="47" customWidth="1"/>
    <col min="2840" max="3061" width="9.1640625" style="47" customWidth="1"/>
    <col min="3062" max="3062" width="37.6640625" style="47" customWidth="1"/>
    <col min="3063" max="3089" width="12.1640625" style="47" customWidth="1"/>
    <col min="3090" max="3090" width="12.6640625" style="47" customWidth="1"/>
    <col min="3091" max="3092" width="9.1640625" style="47" customWidth="1"/>
    <col min="3093" max="3094" width="13.5" style="47" customWidth="1"/>
    <col min="3095" max="3095" width="13.83203125" style="47" customWidth="1"/>
    <col min="3096" max="3317" width="9.1640625" style="47" customWidth="1"/>
    <col min="3318" max="3318" width="37.6640625" style="47" customWidth="1"/>
    <col min="3319" max="3345" width="12.1640625" style="47" customWidth="1"/>
    <col min="3346" max="3346" width="12.6640625" style="47" customWidth="1"/>
    <col min="3347" max="3348" width="9.1640625" style="47" customWidth="1"/>
    <col min="3349" max="3350" width="13.5" style="47" customWidth="1"/>
    <col min="3351" max="3351" width="13.83203125" style="47" customWidth="1"/>
    <col min="3352" max="3573" width="9.1640625" style="47" customWidth="1"/>
    <col min="3574" max="3574" width="37.6640625" style="47" customWidth="1"/>
    <col min="3575" max="3601" width="12.1640625" style="47" customWidth="1"/>
    <col min="3602" max="3602" width="12.6640625" style="47" customWidth="1"/>
    <col min="3603" max="3604" width="9.1640625" style="47" customWidth="1"/>
    <col min="3605" max="3606" width="13.5" style="47" customWidth="1"/>
    <col min="3607" max="3607" width="13.83203125" style="47" customWidth="1"/>
    <col min="3608" max="3829" width="9.1640625" style="47" customWidth="1"/>
    <col min="3830" max="3830" width="37.6640625" style="47" customWidth="1"/>
    <col min="3831" max="3857" width="12.1640625" style="47" customWidth="1"/>
    <col min="3858" max="3858" width="12.6640625" style="47" customWidth="1"/>
    <col min="3859" max="3860" width="9.1640625" style="47" customWidth="1"/>
    <col min="3861" max="3862" width="13.5" style="47" customWidth="1"/>
    <col min="3863" max="3863" width="13.83203125" style="47" customWidth="1"/>
    <col min="3864" max="4085" width="9.1640625" style="47" customWidth="1"/>
    <col min="4086" max="4086" width="37.6640625" style="47" customWidth="1"/>
    <col min="4087" max="4113" width="12.1640625" style="47" customWidth="1"/>
    <col min="4114" max="4114" width="12.6640625" style="47" customWidth="1"/>
    <col min="4115" max="4116" width="9.1640625" style="47" customWidth="1"/>
    <col min="4117" max="4118" width="13.5" style="47" customWidth="1"/>
    <col min="4119" max="4119" width="13.83203125" style="47" customWidth="1"/>
    <col min="4120" max="4341" width="9.1640625" style="47" customWidth="1"/>
    <col min="4342" max="4342" width="37.6640625" style="47" customWidth="1"/>
    <col min="4343" max="4369" width="12.1640625" style="47" customWidth="1"/>
    <col min="4370" max="4370" width="12.6640625" style="47" customWidth="1"/>
    <col min="4371" max="4372" width="9.1640625" style="47" customWidth="1"/>
    <col min="4373" max="4374" width="13.5" style="47" customWidth="1"/>
    <col min="4375" max="4375" width="13.83203125" style="47" customWidth="1"/>
    <col min="4376" max="4597" width="9.1640625" style="47" customWidth="1"/>
    <col min="4598" max="4598" width="37.6640625" style="47" customWidth="1"/>
    <col min="4599" max="4625" width="12.1640625" style="47" customWidth="1"/>
    <col min="4626" max="4626" width="12.6640625" style="47" customWidth="1"/>
    <col min="4627" max="4628" width="9.1640625" style="47" customWidth="1"/>
    <col min="4629" max="4630" width="13.5" style="47" customWidth="1"/>
    <col min="4631" max="4631" width="13.83203125" style="47" customWidth="1"/>
    <col min="4632" max="4853" width="9.1640625" style="47" customWidth="1"/>
    <col min="4854" max="4854" width="37.6640625" style="47" customWidth="1"/>
    <col min="4855" max="4881" width="12.1640625" style="47" customWidth="1"/>
    <col min="4882" max="4882" width="12.6640625" style="47" customWidth="1"/>
    <col min="4883" max="4884" width="9.1640625" style="47" customWidth="1"/>
    <col min="4885" max="4886" width="13.5" style="47" customWidth="1"/>
    <col min="4887" max="4887" width="13.83203125" style="47" customWidth="1"/>
    <col min="4888" max="5109" width="9.1640625" style="47" customWidth="1"/>
    <col min="5110" max="5110" width="37.6640625" style="47" customWidth="1"/>
    <col min="5111" max="5137" width="12.1640625" style="47" customWidth="1"/>
    <col min="5138" max="5138" width="12.6640625" style="47" customWidth="1"/>
    <col min="5139" max="5140" width="9.1640625" style="47" customWidth="1"/>
    <col min="5141" max="5142" width="13.5" style="47" customWidth="1"/>
    <col min="5143" max="5143" width="13.83203125" style="47" customWidth="1"/>
    <col min="5144" max="5365" width="9.1640625" style="47" customWidth="1"/>
    <col min="5366" max="5366" width="37.6640625" style="47" customWidth="1"/>
    <col min="5367" max="5393" width="12.1640625" style="47" customWidth="1"/>
    <col min="5394" max="5394" width="12.6640625" style="47" customWidth="1"/>
    <col min="5395" max="5396" width="9.1640625" style="47" customWidth="1"/>
    <col min="5397" max="5398" width="13.5" style="47" customWidth="1"/>
    <col min="5399" max="5399" width="13.83203125" style="47" customWidth="1"/>
    <col min="5400" max="5621" width="9.1640625" style="47" customWidth="1"/>
    <col min="5622" max="5622" width="37.6640625" style="47" customWidth="1"/>
    <col min="5623" max="5649" width="12.1640625" style="47" customWidth="1"/>
    <col min="5650" max="5650" width="12.6640625" style="47" customWidth="1"/>
    <col min="5651" max="5652" width="9.1640625" style="47" customWidth="1"/>
    <col min="5653" max="5654" width="13.5" style="47" customWidth="1"/>
    <col min="5655" max="5655" width="13.83203125" style="47" customWidth="1"/>
    <col min="5656" max="5877" width="9.1640625" style="47" customWidth="1"/>
    <col min="5878" max="5878" width="37.6640625" style="47" customWidth="1"/>
    <col min="5879" max="5905" width="12.1640625" style="47" customWidth="1"/>
    <col min="5906" max="5906" width="12.6640625" style="47" customWidth="1"/>
    <col min="5907" max="5908" width="9.1640625" style="47" customWidth="1"/>
    <col min="5909" max="5910" width="13.5" style="47" customWidth="1"/>
    <col min="5911" max="5911" width="13.83203125" style="47" customWidth="1"/>
    <col min="5912" max="6133" width="9.1640625" style="47" customWidth="1"/>
    <col min="6134" max="6134" width="37.6640625" style="47" customWidth="1"/>
    <col min="6135" max="6161" width="12.1640625" style="47" customWidth="1"/>
    <col min="6162" max="6162" width="12.6640625" style="47" customWidth="1"/>
    <col min="6163" max="6164" width="9.1640625" style="47" customWidth="1"/>
    <col min="6165" max="6166" width="13.5" style="47" customWidth="1"/>
    <col min="6167" max="6167" width="13.83203125" style="47" customWidth="1"/>
    <col min="6168" max="6389" width="9.1640625" style="47" customWidth="1"/>
    <col min="6390" max="6390" width="37.6640625" style="47" customWidth="1"/>
    <col min="6391" max="6417" width="12.1640625" style="47" customWidth="1"/>
    <col min="6418" max="6418" width="12.6640625" style="47" customWidth="1"/>
    <col min="6419" max="6420" width="9.1640625" style="47" customWidth="1"/>
    <col min="6421" max="6422" width="13.5" style="47" customWidth="1"/>
    <col min="6423" max="6423" width="13.83203125" style="47" customWidth="1"/>
    <col min="6424" max="6645" width="9.1640625" style="47" customWidth="1"/>
    <col min="6646" max="6646" width="37.6640625" style="47" customWidth="1"/>
    <col min="6647" max="6673" width="12.1640625" style="47" customWidth="1"/>
    <col min="6674" max="6674" width="12.6640625" style="47" customWidth="1"/>
    <col min="6675" max="6676" width="9.1640625" style="47" customWidth="1"/>
    <col min="6677" max="6678" width="13.5" style="47" customWidth="1"/>
    <col min="6679" max="6679" width="13.83203125" style="47" customWidth="1"/>
    <col min="6680" max="6901" width="9.1640625" style="47" customWidth="1"/>
    <col min="6902" max="6902" width="37.6640625" style="47" customWidth="1"/>
    <col min="6903" max="6929" width="12.1640625" style="47" customWidth="1"/>
    <col min="6930" max="6930" width="12.6640625" style="47" customWidth="1"/>
    <col min="6931" max="6932" width="9.1640625" style="47" customWidth="1"/>
    <col min="6933" max="6934" width="13.5" style="47" customWidth="1"/>
    <col min="6935" max="6935" width="13.83203125" style="47" customWidth="1"/>
    <col min="6936" max="7157" width="9.1640625" style="47" customWidth="1"/>
    <col min="7158" max="7158" width="37.6640625" style="47" customWidth="1"/>
    <col min="7159" max="7185" width="12.1640625" style="47" customWidth="1"/>
    <col min="7186" max="7186" width="12.6640625" style="47" customWidth="1"/>
    <col min="7187" max="7188" width="9.1640625" style="47" customWidth="1"/>
    <col min="7189" max="7190" width="13.5" style="47" customWidth="1"/>
    <col min="7191" max="7191" width="13.83203125" style="47" customWidth="1"/>
    <col min="7192" max="7413" width="9.1640625" style="47" customWidth="1"/>
    <col min="7414" max="7414" width="37.6640625" style="47" customWidth="1"/>
    <col min="7415" max="7441" width="12.1640625" style="47" customWidth="1"/>
    <col min="7442" max="7442" width="12.6640625" style="47" customWidth="1"/>
    <col min="7443" max="7444" width="9.1640625" style="47" customWidth="1"/>
    <col min="7445" max="7446" width="13.5" style="47" customWidth="1"/>
    <col min="7447" max="7447" width="13.83203125" style="47" customWidth="1"/>
    <col min="7448" max="7669" width="9.1640625" style="47" customWidth="1"/>
    <col min="7670" max="7670" width="37.6640625" style="47" customWidth="1"/>
    <col min="7671" max="7697" width="12.1640625" style="47" customWidth="1"/>
    <col min="7698" max="7698" width="12.6640625" style="47" customWidth="1"/>
    <col min="7699" max="7700" width="9.1640625" style="47" customWidth="1"/>
    <col min="7701" max="7702" width="13.5" style="47" customWidth="1"/>
    <col min="7703" max="7703" width="13.83203125" style="47" customWidth="1"/>
    <col min="7704" max="7925" width="9.1640625" style="47" customWidth="1"/>
    <col min="7926" max="7926" width="37.6640625" style="47" customWidth="1"/>
    <col min="7927" max="7953" width="12.1640625" style="47" customWidth="1"/>
    <col min="7954" max="7954" width="12.6640625" style="47" customWidth="1"/>
    <col min="7955" max="7956" width="9.1640625" style="47" customWidth="1"/>
    <col min="7957" max="7958" width="13.5" style="47" customWidth="1"/>
    <col min="7959" max="7959" width="13.83203125" style="47" customWidth="1"/>
    <col min="7960" max="8181" width="9.1640625" style="47" customWidth="1"/>
    <col min="8182" max="8182" width="37.6640625" style="47" customWidth="1"/>
    <col min="8183" max="8209" width="12.1640625" style="47" customWidth="1"/>
    <col min="8210" max="8210" width="12.6640625" style="47" customWidth="1"/>
    <col min="8211" max="8212" width="9.1640625" style="47" customWidth="1"/>
    <col min="8213" max="8214" width="13.5" style="47" customWidth="1"/>
    <col min="8215" max="8215" width="13.83203125" style="47" customWidth="1"/>
    <col min="8216" max="8437" width="9.1640625" style="47" customWidth="1"/>
    <col min="8438" max="8438" width="37.6640625" style="47" customWidth="1"/>
    <col min="8439" max="8465" width="12.1640625" style="47" customWidth="1"/>
    <col min="8466" max="8466" width="12.6640625" style="47" customWidth="1"/>
    <col min="8467" max="8468" width="9.1640625" style="47" customWidth="1"/>
    <col min="8469" max="8470" width="13.5" style="47" customWidth="1"/>
    <col min="8471" max="8471" width="13.83203125" style="47" customWidth="1"/>
    <col min="8472" max="8693" width="9.1640625" style="47" customWidth="1"/>
    <col min="8694" max="8694" width="37.6640625" style="47" customWidth="1"/>
    <col min="8695" max="8721" width="12.1640625" style="47" customWidth="1"/>
    <col min="8722" max="8722" width="12.6640625" style="47" customWidth="1"/>
    <col min="8723" max="8724" width="9.1640625" style="47" customWidth="1"/>
    <col min="8725" max="8726" width="13.5" style="47" customWidth="1"/>
    <col min="8727" max="8727" width="13.83203125" style="47" customWidth="1"/>
    <col min="8728" max="8949" width="9.1640625" style="47" customWidth="1"/>
    <col min="8950" max="8950" width="37.6640625" style="47" customWidth="1"/>
    <col min="8951" max="8977" width="12.1640625" style="47" customWidth="1"/>
    <col min="8978" max="8978" width="12.6640625" style="47" customWidth="1"/>
    <col min="8979" max="8980" width="9.1640625" style="47" customWidth="1"/>
    <col min="8981" max="8982" width="13.5" style="47" customWidth="1"/>
    <col min="8983" max="8983" width="13.83203125" style="47" customWidth="1"/>
    <col min="8984" max="9205" width="9.1640625" style="47" customWidth="1"/>
    <col min="9206" max="9206" width="37.6640625" style="47" customWidth="1"/>
    <col min="9207" max="9233" width="12.1640625" style="47" customWidth="1"/>
    <col min="9234" max="9234" width="12.6640625" style="47" customWidth="1"/>
    <col min="9235" max="9236" width="9.1640625" style="47" customWidth="1"/>
    <col min="9237" max="9238" width="13.5" style="47" customWidth="1"/>
    <col min="9239" max="9239" width="13.83203125" style="47" customWidth="1"/>
    <col min="9240" max="9461" width="9.1640625" style="47" customWidth="1"/>
    <col min="9462" max="9462" width="37.6640625" style="47" customWidth="1"/>
    <col min="9463" max="9489" width="12.1640625" style="47" customWidth="1"/>
    <col min="9490" max="9490" width="12.6640625" style="47" customWidth="1"/>
    <col min="9491" max="9492" width="9.1640625" style="47" customWidth="1"/>
    <col min="9493" max="9494" width="13.5" style="47" customWidth="1"/>
    <col min="9495" max="9495" width="13.83203125" style="47" customWidth="1"/>
    <col min="9496" max="9717" width="9.1640625" style="47" customWidth="1"/>
    <col min="9718" max="9718" width="37.6640625" style="47" customWidth="1"/>
    <col min="9719" max="9745" width="12.1640625" style="47" customWidth="1"/>
    <col min="9746" max="9746" width="12.6640625" style="47" customWidth="1"/>
    <col min="9747" max="9748" width="9.1640625" style="47" customWidth="1"/>
    <col min="9749" max="9750" width="13.5" style="47" customWidth="1"/>
    <col min="9751" max="9751" width="13.83203125" style="47" customWidth="1"/>
    <col min="9752" max="9973" width="9.1640625" style="47" customWidth="1"/>
    <col min="9974" max="9974" width="37.6640625" style="47" customWidth="1"/>
    <col min="9975" max="10001" width="12.1640625" style="47" customWidth="1"/>
    <col min="10002" max="10002" width="12.6640625" style="47" customWidth="1"/>
    <col min="10003" max="10004" width="9.1640625" style="47" customWidth="1"/>
    <col min="10005" max="10006" width="13.5" style="47" customWidth="1"/>
    <col min="10007" max="10007" width="13.83203125" style="47" customWidth="1"/>
    <col min="10008" max="10229" width="9.1640625" style="47" customWidth="1"/>
    <col min="10230" max="10230" width="37.6640625" style="47" customWidth="1"/>
    <col min="10231" max="10257" width="12.1640625" style="47" customWidth="1"/>
    <col min="10258" max="10258" width="12.6640625" style="47" customWidth="1"/>
    <col min="10259" max="10260" width="9.1640625" style="47" customWidth="1"/>
    <col min="10261" max="10262" width="13.5" style="47" customWidth="1"/>
    <col min="10263" max="10263" width="13.83203125" style="47" customWidth="1"/>
    <col min="10264" max="10485" width="9.1640625" style="47" customWidth="1"/>
    <col min="10486" max="10486" width="37.6640625" style="47" customWidth="1"/>
    <col min="10487" max="10513" width="12.1640625" style="47" customWidth="1"/>
    <col min="10514" max="10514" width="12.6640625" style="47" customWidth="1"/>
    <col min="10515" max="10516" width="9.1640625" style="47" customWidth="1"/>
    <col min="10517" max="10518" width="13.5" style="47" customWidth="1"/>
    <col min="10519" max="10519" width="13.83203125" style="47" customWidth="1"/>
    <col min="10520" max="10741" width="9.1640625" style="47" customWidth="1"/>
    <col min="10742" max="10742" width="37.6640625" style="47" customWidth="1"/>
    <col min="10743" max="10769" width="12.1640625" style="47" customWidth="1"/>
    <col min="10770" max="10770" width="12.6640625" style="47" customWidth="1"/>
    <col min="10771" max="10772" width="9.1640625" style="47" customWidth="1"/>
    <col min="10773" max="10774" width="13.5" style="47" customWidth="1"/>
    <col min="10775" max="10775" width="13.83203125" style="47" customWidth="1"/>
    <col min="10776" max="10997" width="9.1640625" style="47" customWidth="1"/>
    <col min="10998" max="10998" width="37.6640625" style="47" customWidth="1"/>
    <col min="10999" max="11025" width="12.1640625" style="47" customWidth="1"/>
    <col min="11026" max="11026" width="12.6640625" style="47" customWidth="1"/>
    <col min="11027" max="11028" width="9.1640625" style="47" customWidth="1"/>
    <col min="11029" max="11030" width="13.5" style="47" customWidth="1"/>
    <col min="11031" max="11031" width="13.83203125" style="47" customWidth="1"/>
    <col min="11032" max="11253" width="9.1640625" style="47" customWidth="1"/>
    <col min="11254" max="11254" width="37.6640625" style="47" customWidth="1"/>
    <col min="11255" max="11281" width="12.1640625" style="47" customWidth="1"/>
    <col min="11282" max="11282" width="12.6640625" style="47" customWidth="1"/>
    <col min="11283" max="11284" width="9.1640625" style="47" customWidth="1"/>
    <col min="11285" max="11286" width="13.5" style="47" customWidth="1"/>
    <col min="11287" max="11287" width="13.83203125" style="47" customWidth="1"/>
    <col min="11288" max="11509" width="9.1640625" style="47" customWidth="1"/>
    <col min="11510" max="11510" width="37.6640625" style="47" customWidth="1"/>
    <col min="11511" max="11537" width="12.1640625" style="47" customWidth="1"/>
    <col min="11538" max="11538" width="12.6640625" style="47" customWidth="1"/>
    <col min="11539" max="11540" width="9.1640625" style="47" customWidth="1"/>
    <col min="11541" max="11542" width="13.5" style="47" customWidth="1"/>
    <col min="11543" max="11543" width="13.83203125" style="47" customWidth="1"/>
    <col min="11544" max="11765" width="9.1640625" style="47" customWidth="1"/>
    <col min="11766" max="11766" width="37.6640625" style="47" customWidth="1"/>
    <col min="11767" max="11793" width="12.1640625" style="47" customWidth="1"/>
    <col min="11794" max="11794" width="12.6640625" style="47" customWidth="1"/>
    <col min="11795" max="11796" width="9.1640625" style="47" customWidth="1"/>
    <col min="11797" max="11798" width="13.5" style="47" customWidth="1"/>
    <col min="11799" max="11799" width="13.83203125" style="47" customWidth="1"/>
    <col min="11800" max="12021" width="9.1640625" style="47" customWidth="1"/>
    <col min="12022" max="12022" width="37.6640625" style="47" customWidth="1"/>
    <col min="12023" max="12049" width="12.1640625" style="47" customWidth="1"/>
    <col min="12050" max="12050" width="12.6640625" style="47" customWidth="1"/>
    <col min="12051" max="12052" width="9.1640625" style="47" customWidth="1"/>
    <col min="12053" max="12054" width="13.5" style="47" customWidth="1"/>
    <col min="12055" max="12055" width="13.83203125" style="47" customWidth="1"/>
    <col min="12056" max="12277" width="9.1640625" style="47" customWidth="1"/>
    <col min="12278" max="12278" width="37.6640625" style="47" customWidth="1"/>
    <col min="12279" max="12305" width="12.1640625" style="47" customWidth="1"/>
    <col min="12306" max="12306" width="12.6640625" style="47" customWidth="1"/>
    <col min="12307" max="12308" width="9.1640625" style="47" customWidth="1"/>
    <col min="12309" max="12310" width="13.5" style="47" customWidth="1"/>
    <col min="12311" max="12311" width="13.83203125" style="47" customWidth="1"/>
    <col min="12312" max="12533" width="9.1640625" style="47" customWidth="1"/>
    <col min="12534" max="12534" width="37.6640625" style="47" customWidth="1"/>
    <col min="12535" max="12561" width="12.1640625" style="47" customWidth="1"/>
    <col min="12562" max="12562" width="12.6640625" style="47" customWidth="1"/>
    <col min="12563" max="12564" width="9.1640625" style="47" customWidth="1"/>
    <col min="12565" max="12566" width="13.5" style="47" customWidth="1"/>
    <col min="12567" max="12567" width="13.83203125" style="47" customWidth="1"/>
    <col min="12568" max="12789" width="9.1640625" style="47" customWidth="1"/>
    <col min="12790" max="12790" width="37.6640625" style="47" customWidth="1"/>
    <col min="12791" max="12817" width="12.1640625" style="47" customWidth="1"/>
    <col min="12818" max="12818" width="12.6640625" style="47" customWidth="1"/>
    <col min="12819" max="12820" width="9.1640625" style="47" customWidth="1"/>
    <col min="12821" max="12822" width="13.5" style="47" customWidth="1"/>
    <col min="12823" max="12823" width="13.83203125" style="47" customWidth="1"/>
    <col min="12824" max="13045" width="9.1640625" style="47" customWidth="1"/>
    <col min="13046" max="13046" width="37.6640625" style="47" customWidth="1"/>
    <col min="13047" max="13073" width="12.1640625" style="47" customWidth="1"/>
    <col min="13074" max="13074" width="12.6640625" style="47" customWidth="1"/>
    <col min="13075" max="13076" width="9.1640625" style="47" customWidth="1"/>
    <col min="13077" max="13078" width="13.5" style="47" customWidth="1"/>
    <col min="13079" max="13079" width="13.83203125" style="47" customWidth="1"/>
    <col min="13080" max="13301" width="9.1640625" style="47" customWidth="1"/>
    <col min="13302" max="13302" width="37.6640625" style="47" customWidth="1"/>
    <col min="13303" max="13329" width="12.1640625" style="47" customWidth="1"/>
    <col min="13330" max="13330" width="12.6640625" style="47" customWidth="1"/>
    <col min="13331" max="13332" width="9.1640625" style="47" customWidth="1"/>
    <col min="13333" max="13334" width="13.5" style="47" customWidth="1"/>
    <col min="13335" max="13335" width="13.83203125" style="47" customWidth="1"/>
    <col min="13336" max="13557" width="9.1640625" style="47" customWidth="1"/>
    <col min="13558" max="13558" width="37.6640625" style="47" customWidth="1"/>
    <col min="13559" max="13585" width="12.1640625" style="47" customWidth="1"/>
    <col min="13586" max="13586" width="12.6640625" style="47" customWidth="1"/>
    <col min="13587" max="13588" width="9.1640625" style="47" customWidth="1"/>
    <col min="13589" max="13590" width="13.5" style="47" customWidth="1"/>
    <col min="13591" max="13591" width="13.83203125" style="47" customWidth="1"/>
    <col min="13592" max="13813" width="9.1640625" style="47" customWidth="1"/>
    <col min="13814" max="13814" width="37.6640625" style="47" customWidth="1"/>
    <col min="13815" max="13841" width="12.1640625" style="47" customWidth="1"/>
    <col min="13842" max="13842" width="12.6640625" style="47" customWidth="1"/>
    <col min="13843" max="13844" width="9.1640625" style="47" customWidth="1"/>
    <col min="13845" max="13846" width="13.5" style="47" customWidth="1"/>
    <col min="13847" max="13847" width="13.83203125" style="47" customWidth="1"/>
    <col min="13848" max="14069" width="9.1640625" style="47" customWidth="1"/>
    <col min="14070" max="14070" width="37.6640625" style="47" customWidth="1"/>
    <col min="14071" max="14097" width="12.1640625" style="47" customWidth="1"/>
    <col min="14098" max="14098" width="12.6640625" style="47" customWidth="1"/>
    <col min="14099" max="14100" width="9.1640625" style="47" customWidth="1"/>
    <col min="14101" max="14102" width="13.5" style="47" customWidth="1"/>
    <col min="14103" max="14103" width="13.83203125" style="47" customWidth="1"/>
    <col min="14104" max="14325" width="9.1640625" style="47" customWidth="1"/>
    <col min="14326" max="14326" width="37.6640625" style="47" customWidth="1"/>
    <col min="14327" max="14353" width="12.1640625" style="47" customWidth="1"/>
    <col min="14354" max="14354" width="12.6640625" style="47" customWidth="1"/>
    <col min="14355" max="14356" width="9.1640625" style="47" customWidth="1"/>
    <col min="14357" max="14358" width="13.5" style="47" customWidth="1"/>
    <col min="14359" max="14359" width="13.83203125" style="47" customWidth="1"/>
    <col min="14360" max="14581" width="9.1640625" style="47" customWidth="1"/>
    <col min="14582" max="14582" width="37.6640625" style="47" customWidth="1"/>
    <col min="14583" max="14609" width="12.1640625" style="47" customWidth="1"/>
    <col min="14610" max="14610" width="12.6640625" style="47" customWidth="1"/>
    <col min="14611" max="14612" width="9.1640625" style="47" customWidth="1"/>
    <col min="14613" max="14614" width="13.5" style="47" customWidth="1"/>
    <col min="14615" max="14615" width="13.83203125" style="47" customWidth="1"/>
    <col min="14616" max="14837" width="9.1640625" style="47" customWidth="1"/>
    <col min="14838" max="14838" width="37.6640625" style="47" customWidth="1"/>
    <col min="14839" max="14865" width="12.1640625" style="47" customWidth="1"/>
    <col min="14866" max="14866" width="12.6640625" style="47" customWidth="1"/>
    <col min="14867" max="14868" width="9.1640625" style="47" customWidth="1"/>
    <col min="14869" max="14870" width="13.5" style="47" customWidth="1"/>
    <col min="14871" max="14871" width="13.83203125" style="47" customWidth="1"/>
    <col min="14872" max="15093" width="9.1640625" style="47" customWidth="1"/>
    <col min="15094" max="15094" width="37.6640625" style="47" customWidth="1"/>
    <col min="15095" max="15121" width="12.1640625" style="47" customWidth="1"/>
    <col min="15122" max="15122" width="12.6640625" style="47" customWidth="1"/>
    <col min="15123" max="15124" width="9.1640625" style="47" customWidth="1"/>
    <col min="15125" max="15126" width="13.5" style="47" customWidth="1"/>
    <col min="15127" max="15127" width="13.83203125" style="47" customWidth="1"/>
    <col min="15128" max="15349" width="9.1640625" style="47" customWidth="1"/>
    <col min="15350" max="15350" width="37.6640625" style="47" customWidth="1"/>
    <col min="15351" max="15377" width="12.1640625" style="47" customWidth="1"/>
    <col min="15378" max="15378" width="12.6640625" style="47" customWidth="1"/>
    <col min="15379" max="15380" width="9.1640625" style="47" customWidth="1"/>
    <col min="15381" max="15382" width="13.5" style="47" customWidth="1"/>
    <col min="15383" max="15383" width="13.83203125" style="47" customWidth="1"/>
    <col min="15384" max="15605" width="9.1640625" style="47" customWidth="1"/>
    <col min="15606" max="15606" width="37.6640625" style="47" customWidth="1"/>
    <col min="15607" max="15633" width="12.1640625" style="47" customWidth="1"/>
    <col min="15634" max="15634" width="12.6640625" style="47" customWidth="1"/>
    <col min="15635" max="15636" width="9.1640625" style="47" customWidth="1"/>
    <col min="15637" max="15638" width="13.5" style="47" customWidth="1"/>
    <col min="15639" max="15639" width="13.83203125" style="47" customWidth="1"/>
    <col min="15640" max="15861" width="9.1640625" style="47" customWidth="1"/>
    <col min="15862" max="15862" width="37.6640625" style="47" customWidth="1"/>
    <col min="15863" max="15889" width="12.1640625" style="47" customWidth="1"/>
    <col min="15890" max="15890" width="12.6640625" style="47" customWidth="1"/>
    <col min="15891" max="15892" width="9.1640625" style="47" customWidth="1"/>
    <col min="15893" max="15894" width="13.5" style="47" customWidth="1"/>
    <col min="15895" max="15895" width="13.83203125" style="47" customWidth="1"/>
    <col min="15896" max="16117" width="9.1640625" style="47" customWidth="1"/>
    <col min="16118" max="16118" width="37.6640625" style="47" customWidth="1"/>
    <col min="16119" max="16145" width="12.1640625" style="47" customWidth="1"/>
    <col min="16146" max="16146" width="12.6640625" style="47" customWidth="1"/>
    <col min="16147" max="16148" width="9.1640625" style="47" customWidth="1"/>
    <col min="16149" max="16150" width="13.5" style="47" customWidth="1"/>
    <col min="16151" max="16151" width="13.83203125" style="47" customWidth="1"/>
    <col min="16152" max="16384" width="9.1640625" style="47" customWidth="1"/>
  </cols>
  <sheetData>
    <row r="1" spans="1:38" s="41" customFormat="1" ht="16.5" customHeight="1" thickBot="1">
      <c r="A1" s="114" t="s">
        <v>2083</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row>
    <row r="2" spans="1:38" s="51"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3" customFormat="1" ht="16.5" customHeight="1">
      <c r="A3" s="9" t="s">
        <v>265</v>
      </c>
      <c r="B3" s="45"/>
      <c r="C3" s="45"/>
      <c r="D3" s="45"/>
      <c r="E3" s="102"/>
      <c r="F3" s="102"/>
      <c r="G3" s="49"/>
      <c r="H3" s="49"/>
      <c r="I3" s="49"/>
      <c r="J3" s="49"/>
      <c r="K3" s="49"/>
      <c r="L3" s="49"/>
      <c r="M3" s="49"/>
      <c r="N3" s="49"/>
      <c r="O3" s="49"/>
      <c r="P3" s="49"/>
      <c r="Q3" s="49"/>
      <c r="R3" s="49"/>
      <c r="S3" s="45"/>
      <c r="T3" s="49"/>
      <c r="U3" s="49"/>
      <c r="V3" s="49"/>
      <c r="W3" s="49"/>
      <c r="X3" s="49"/>
      <c r="Y3" s="49"/>
      <c r="Z3" s="49"/>
      <c r="AA3" s="45"/>
      <c r="AB3" s="45"/>
      <c r="AC3" s="45"/>
      <c r="AD3" s="45"/>
      <c r="AE3" s="52"/>
      <c r="AF3" s="52"/>
      <c r="AG3" s="52"/>
      <c r="AH3" s="52"/>
      <c r="AI3" s="52"/>
      <c r="AJ3" s="52"/>
      <c r="AK3" s="52"/>
    </row>
    <row r="4" spans="1:38" s="53" customFormat="1" ht="16.5" customHeight="1">
      <c r="A4" s="7" t="s">
        <v>2084</v>
      </c>
      <c r="B4" s="48">
        <v>31099</v>
      </c>
      <c r="C4" s="48">
        <v>53226</v>
      </c>
      <c r="D4" s="48">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3" customFormat="1" ht="16.5" customHeight="1">
      <c r="A5" s="7" t="s">
        <v>2085</v>
      </c>
      <c r="B5" s="54">
        <v>2300</v>
      </c>
      <c r="C5" s="48" t="s">
        <v>2086</v>
      </c>
      <c r="D5" s="54">
        <v>9100</v>
      </c>
      <c r="E5" s="48" t="s">
        <v>2086</v>
      </c>
      <c r="F5" s="54">
        <v>14700</v>
      </c>
      <c r="G5" s="48" t="s">
        <v>2086</v>
      </c>
      <c r="H5" s="54">
        <v>13000</v>
      </c>
      <c r="I5" s="48" t="s">
        <v>2086</v>
      </c>
      <c r="J5" s="48" t="s">
        <v>2086</v>
      </c>
      <c r="K5" s="48" t="s">
        <v>2086</v>
      </c>
      <c r="L5" s="48" t="s">
        <v>2086</v>
      </c>
      <c r="M5" s="54">
        <v>10800</v>
      </c>
      <c r="N5" s="54">
        <v>12000</v>
      </c>
      <c r="O5" s="54">
        <v>12500</v>
      </c>
      <c r="P5" s="54">
        <v>13100</v>
      </c>
      <c r="Q5" s="54">
        <v>14100</v>
      </c>
      <c r="R5" s="54">
        <v>15200</v>
      </c>
      <c r="S5" s="54">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3" customFormat="1" ht="16.5" customHeight="1">
      <c r="A6" s="39" t="s">
        <v>2088</v>
      </c>
      <c r="B6" s="55">
        <v>1272078.3999999999</v>
      </c>
      <c r="C6" s="55">
        <v>1555237.28</v>
      </c>
      <c r="D6" s="55">
        <v>2042002.28</v>
      </c>
      <c r="E6" s="55">
        <v>2404954.4</v>
      </c>
      <c r="F6" s="55">
        <v>2653510.21</v>
      </c>
      <c r="G6" s="55">
        <v>2991120.8</v>
      </c>
      <c r="H6" s="55">
        <v>3539602.56</v>
      </c>
      <c r="I6" s="55">
        <v>3578582.44</v>
      </c>
      <c r="J6" s="55">
        <v>3676688.44</v>
      </c>
      <c r="K6" s="55">
        <v>3747067.87</v>
      </c>
      <c r="L6" s="55">
        <v>3939875</v>
      </c>
      <c r="M6" s="55">
        <v>3848458</v>
      </c>
      <c r="N6" s="55">
        <v>3951008.7272999999</v>
      </c>
      <c r="O6" s="55">
        <v>4071136.5328719998</v>
      </c>
      <c r="P6" s="55">
        <v>4182066.2400156059</v>
      </c>
      <c r="Q6" s="55">
        <v>4285299.4390774053</v>
      </c>
      <c r="R6" s="55">
        <v>4370488.7148582162</v>
      </c>
      <c r="S6" s="55">
        <v>4623397.8260386921</v>
      </c>
      <c r="T6" s="55">
        <v>4646520.9849062953</v>
      </c>
      <c r="U6" s="55">
        <v>4701825.0032426612</v>
      </c>
      <c r="V6" s="55">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3"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3" customFormat="1" ht="16.5" customHeight="1">
      <c r="A8" s="8" t="s">
        <v>2090</v>
      </c>
      <c r="B8" s="48" t="s">
        <v>2086</v>
      </c>
      <c r="C8" s="56" t="s">
        <v>2086</v>
      </c>
      <c r="D8" s="48">
        <v>3276.9</v>
      </c>
      <c r="E8" s="48">
        <v>6191.9</v>
      </c>
      <c r="F8" s="48">
        <v>12256.8</v>
      </c>
      <c r="G8" s="48">
        <v>11811.8</v>
      </c>
      <c r="H8" s="48">
        <v>12424.1</v>
      </c>
      <c r="I8" s="48">
        <v>11656.06</v>
      </c>
      <c r="J8" s="48">
        <v>11946.25</v>
      </c>
      <c r="K8" s="48">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3" customFormat="1" ht="16.5" customHeight="1">
      <c r="A9" s="8" t="s">
        <v>2091</v>
      </c>
      <c r="B9" s="48" t="s">
        <v>2086</v>
      </c>
      <c r="C9" s="48" t="s">
        <v>2086</v>
      </c>
      <c r="D9" s="48">
        <v>225613.38</v>
      </c>
      <c r="E9" s="48">
        <v>363267</v>
      </c>
      <c r="F9" s="48">
        <v>520773.65</v>
      </c>
      <c r="G9" s="48">
        <v>688091.36</v>
      </c>
      <c r="H9" s="48">
        <v>999753.54</v>
      </c>
      <c r="I9" s="48">
        <v>1116957.68</v>
      </c>
      <c r="J9" s="48">
        <v>1201667.1000000001</v>
      </c>
      <c r="K9" s="48">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3" customFormat="1" ht="16.5" customHeight="1">
      <c r="A10" s="7" t="s">
        <v>2092</v>
      </c>
      <c r="B10" s="48">
        <v>98551</v>
      </c>
      <c r="C10" s="48">
        <v>128769</v>
      </c>
      <c r="D10" s="48">
        <v>27081</v>
      </c>
      <c r="E10" s="48">
        <v>34606</v>
      </c>
      <c r="F10" s="48">
        <v>39813</v>
      </c>
      <c r="G10" s="48">
        <v>45441</v>
      </c>
      <c r="H10" s="48">
        <v>51901</v>
      </c>
      <c r="I10" s="48">
        <v>52898</v>
      </c>
      <c r="J10" s="48">
        <v>53874</v>
      </c>
      <c r="K10" s="48">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3" customFormat="1" ht="16.5" customHeight="1">
      <c r="A11" s="7" t="s">
        <v>2093</v>
      </c>
      <c r="B11" s="48">
        <v>28854</v>
      </c>
      <c r="C11" s="48">
        <v>31665</v>
      </c>
      <c r="D11" s="48">
        <v>35134</v>
      </c>
      <c r="E11" s="48">
        <v>46724</v>
      </c>
      <c r="F11" s="48">
        <v>68678</v>
      </c>
      <c r="G11" s="48">
        <v>78063</v>
      </c>
      <c r="H11" s="48">
        <v>94341</v>
      </c>
      <c r="I11" s="48">
        <v>96645</v>
      </c>
      <c r="J11" s="48">
        <v>99510</v>
      </c>
      <c r="K11" s="48">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3" customFormat="1" ht="16.5" customHeight="1">
      <c r="A12" s="7" t="s">
        <v>2094</v>
      </c>
      <c r="B12" s="48" t="s">
        <v>2086</v>
      </c>
      <c r="C12" s="48" t="s">
        <v>2086</v>
      </c>
      <c r="D12" s="48" t="s">
        <v>2086</v>
      </c>
      <c r="E12" s="48" t="s">
        <v>2086</v>
      </c>
      <c r="F12" s="48" t="s">
        <v>2086</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3" customFormat="1" ht="16.5" customHeight="1">
      <c r="A13" s="40" t="s">
        <v>2095</v>
      </c>
      <c r="B13" s="45" t="s">
        <v>2086</v>
      </c>
      <c r="C13" s="45" t="s">
        <v>2086</v>
      </c>
      <c r="D13" s="45" t="s">
        <v>2086</v>
      </c>
      <c r="E13" s="45" t="s">
        <v>2086</v>
      </c>
      <c r="F13" s="55">
        <v>39854</v>
      </c>
      <c r="G13" s="55">
        <v>39581</v>
      </c>
      <c r="H13" s="55">
        <v>41143</v>
      </c>
      <c r="I13" s="55">
        <v>40703</v>
      </c>
      <c r="J13" s="55">
        <v>40241</v>
      </c>
      <c r="K13" s="55">
        <v>39384</v>
      </c>
      <c r="L13" s="55">
        <v>39585</v>
      </c>
      <c r="M13" s="55">
        <v>39808</v>
      </c>
      <c r="N13" s="55">
        <v>38984.124200000013</v>
      </c>
      <c r="O13" s="55">
        <v>40180.218952000003</v>
      </c>
      <c r="P13" s="55">
        <v>41605.038687999993</v>
      </c>
      <c r="Q13" s="55">
        <v>43278.862480999996</v>
      </c>
      <c r="R13" s="55">
        <v>45100.241891000012</v>
      </c>
      <c r="S13" s="55">
        <v>46507.533026999998</v>
      </c>
      <c r="T13" s="55">
        <v>46096.088879000003</v>
      </c>
      <c r="U13" s="55">
        <v>45676.831125999997</v>
      </c>
      <c r="V13" s="55">
        <v>46545.783080000001</v>
      </c>
      <c r="W13" s="55">
        <v>47124.653055000002</v>
      </c>
      <c r="X13" s="55">
        <v>49504.172899999998</v>
      </c>
      <c r="Y13" s="55">
        <v>51873.259700000002</v>
      </c>
      <c r="Z13" s="55">
        <v>53712.078122999999</v>
      </c>
      <c r="AA13" s="55">
        <v>53898.382540000013</v>
      </c>
      <c r="AB13" s="55">
        <v>52627.181348999991</v>
      </c>
      <c r="AC13" s="55">
        <v>54328.134432999992</v>
      </c>
      <c r="AD13" s="55">
        <v>55169.258447999993</v>
      </c>
      <c r="AE13" s="55">
        <v>56467.102654000009</v>
      </c>
      <c r="AF13" s="55">
        <v>57012.092909000014</v>
      </c>
      <c r="AG13" s="55">
        <v>55697.697335999997</v>
      </c>
      <c r="AH13" s="55">
        <v>56321.611936000008</v>
      </c>
      <c r="AI13" s="55">
        <v>54825.884253999997</v>
      </c>
      <c r="AJ13" s="55">
        <v>53830.315946000002</v>
      </c>
      <c r="AK13" s="49">
        <v>54097.055531000013</v>
      </c>
    </row>
    <row r="14" spans="1:38" ht="16.5" customHeight="1">
      <c r="A14" s="7" t="s">
        <v>2096</v>
      </c>
      <c r="B14" s="48" t="s">
        <v>2086</v>
      </c>
      <c r="C14" s="48" t="s">
        <v>2086</v>
      </c>
      <c r="D14" s="48" t="s">
        <v>2086</v>
      </c>
      <c r="E14" s="48" t="s">
        <v>2086</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6">
        <v>16387.317525999999</v>
      </c>
      <c r="AL14" s="57"/>
    </row>
    <row r="15" spans="1:38" ht="16.5" customHeight="1">
      <c r="A15" s="7" t="s">
        <v>2097</v>
      </c>
      <c r="B15" s="48" t="s">
        <v>2086</v>
      </c>
      <c r="C15" s="48" t="s">
        <v>2086</v>
      </c>
      <c r="D15" s="48" t="s">
        <v>2086</v>
      </c>
      <c r="E15" s="48" t="s">
        <v>2086</v>
      </c>
      <c r="F15" s="48" t="s">
        <v>2086</v>
      </c>
      <c r="G15" s="48" t="s">
        <v>2086</v>
      </c>
      <c r="H15" s="48" t="s">
        <v>2086</v>
      </c>
      <c r="I15" s="48" t="s">
        <v>2086</v>
      </c>
      <c r="J15" s="48" t="s">
        <v>2086</v>
      </c>
      <c r="K15" s="48" t="s">
        <v>2086</v>
      </c>
      <c r="L15" s="48" t="s">
        <v>2086</v>
      </c>
      <c r="M15" s="48" t="s">
        <v>2086</v>
      </c>
      <c r="N15" s="48" t="s">
        <v>2086</v>
      </c>
      <c r="O15" s="48" t="s">
        <v>2086</v>
      </c>
      <c r="P15" s="48" t="s">
        <v>2086</v>
      </c>
      <c r="Q15" s="48" t="s">
        <v>2086</v>
      </c>
      <c r="R15" s="48" t="s">
        <v>2086</v>
      </c>
      <c r="S15" s="48" t="s">
        <v>2086</v>
      </c>
      <c r="T15" s="48" t="s">
        <v>2086</v>
      </c>
      <c r="U15" s="48" t="s">
        <v>2086</v>
      </c>
      <c r="V15" s="48" t="s">
        <v>2086</v>
      </c>
      <c r="W15" s="48" t="s">
        <v>2086</v>
      </c>
      <c r="X15" s="48" t="s">
        <v>2086</v>
      </c>
      <c r="Y15" s="48" t="s">
        <v>2086</v>
      </c>
      <c r="Z15" s="48" t="s">
        <v>2086</v>
      </c>
      <c r="AA15" s="48" t="s">
        <v>2086</v>
      </c>
      <c r="AB15" s="48" t="s">
        <v>2086</v>
      </c>
      <c r="AC15" s="48">
        <v>653.14929600000005</v>
      </c>
      <c r="AD15" s="48">
        <v>1012.461811</v>
      </c>
      <c r="AE15" s="48">
        <v>2330.5266470000001</v>
      </c>
      <c r="AF15" s="48">
        <v>2464.2874219999999</v>
      </c>
      <c r="AG15" s="48">
        <v>1586.7355230000001</v>
      </c>
      <c r="AH15" s="48">
        <v>2261.1835350000001</v>
      </c>
      <c r="AI15" s="48">
        <v>2147.8257210000002</v>
      </c>
      <c r="AJ15" s="48">
        <v>2040.4712919999999</v>
      </c>
      <c r="AK15" s="46">
        <v>1979.8159760000001</v>
      </c>
      <c r="AL15" s="57"/>
    </row>
    <row r="16" spans="1:38" ht="16.5" customHeight="1">
      <c r="A16" s="7" t="s">
        <v>2098</v>
      </c>
      <c r="B16" s="48" t="s">
        <v>2086</v>
      </c>
      <c r="C16" s="48" t="s">
        <v>2086</v>
      </c>
      <c r="D16" s="48" t="s">
        <v>2086</v>
      </c>
      <c r="E16" s="48" t="s">
        <v>2086</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6">
        <v>2692.6561099999999</v>
      </c>
      <c r="AL16" s="57"/>
    </row>
    <row r="17" spans="1:38" ht="16.5" customHeight="1">
      <c r="A17" s="7" t="s">
        <v>2099</v>
      </c>
      <c r="B17" s="48" t="s">
        <v>2086</v>
      </c>
      <c r="C17" s="48" t="s">
        <v>2086</v>
      </c>
      <c r="D17" s="48" t="s">
        <v>2086</v>
      </c>
      <c r="E17" s="48" t="s">
        <v>2086</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6">
        <v>17365.828963</v>
      </c>
      <c r="AL17" s="58"/>
    </row>
    <row r="18" spans="1:38" ht="16.5" customHeight="1">
      <c r="A18" s="7" t="s">
        <v>2100</v>
      </c>
      <c r="B18" s="48" t="s">
        <v>2086</v>
      </c>
      <c r="C18" s="48" t="s">
        <v>2086</v>
      </c>
      <c r="D18" s="48" t="s">
        <v>2086</v>
      </c>
      <c r="E18" s="48" t="s">
        <v>2086</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6">
        <v>125.805218</v>
      </c>
      <c r="AL18" s="58"/>
    </row>
    <row r="19" spans="1:38" ht="16.5" customHeight="1">
      <c r="A19" s="7" t="s">
        <v>2101</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6">
        <v>12707.307116</v>
      </c>
      <c r="AL19" s="57"/>
    </row>
    <row r="20" spans="1:38" ht="16.5" customHeight="1">
      <c r="A20" s="8" t="s">
        <v>2102</v>
      </c>
      <c r="B20" s="48" t="s">
        <v>2086</v>
      </c>
      <c r="C20" s="48" t="s">
        <v>2086</v>
      </c>
      <c r="D20" s="48" t="s">
        <v>2086</v>
      </c>
      <c r="E20" s="48" t="s">
        <v>2086</v>
      </c>
      <c r="F20" s="48" t="s">
        <v>2086</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6">
        <v>838.53669000000002</v>
      </c>
      <c r="AL20" s="57"/>
    </row>
    <row r="21" spans="1:38" ht="16.5" customHeight="1">
      <c r="A21" s="7" t="s">
        <v>2103</v>
      </c>
      <c r="B21" s="48" t="s">
        <v>2086</v>
      </c>
      <c r="C21" s="48" t="s">
        <v>2086</v>
      </c>
      <c r="D21" s="48" t="s">
        <v>2086</v>
      </c>
      <c r="E21" s="48" t="s">
        <v>2086</v>
      </c>
      <c r="F21" s="48" t="s">
        <v>2086</v>
      </c>
      <c r="G21" s="48" t="s">
        <v>2086</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6">
        <v>546.56959700000004</v>
      </c>
      <c r="AL21" s="57"/>
    </row>
    <row r="22" spans="1:38" ht="16.5" customHeight="1">
      <c r="A22" s="7" t="s">
        <v>2104</v>
      </c>
      <c r="B22" s="48" t="s">
        <v>2086</v>
      </c>
      <c r="C22" s="48" t="s">
        <v>2086</v>
      </c>
      <c r="D22" s="48" t="s">
        <v>2086</v>
      </c>
      <c r="E22" s="48" t="s">
        <v>2086</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6">
        <v>1453.218335</v>
      </c>
      <c r="AL22" s="57"/>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39" customFormat="1" ht="16.5" customHeight="1">
      <c r="A24" s="9" t="s">
        <v>2106</v>
      </c>
      <c r="B24" s="49" t="s">
        <v>2087</v>
      </c>
      <c r="C24" s="49" t="s">
        <v>2087</v>
      </c>
      <c r="D24" s="49" t="s">
        <v>2087</v>
      </c>
      <c r="E24" s="49" t="s">
        <v>2087</v>
      </c>
      <c r="F24" s="49" t="s">
        <v>2087</v>
      </c>
      <c r="G24" s="49" t="s">
        <v>2087</v>
      </c>
      <c r="H24" s="45">
        <v>11418</v>
      </c>
      <c r="I24" s="49" t="s">
        <v>2087</v>
      </c>
      <c r="J24" s="49" t="s">
        <v>2087</v>
      </c>
      <c r="K24" s="49" t="s">
        <v>2087</v>
      </c>
      <c r="L24" s="49" t="s">
        <v>2087</v>
      </c>
      <c r="M24" s="49">
        <v>10821</v>
      </c>
      <c r="N24" s="49" t="s">
        <v>2087</v>
      </c>
      <c r="O24" s="49" t="s">
        <v>2087</v>
      </c>
      <c r="P24" s="49" t="s">
        <v>2087</v>
      </c>
      <c r="Q24" s="49" t="s">
        <v>2087</v>
      </c>
      <c r="R24" s="49" t="s">
        <v>2087</v>
      </c>
      <c r="S24" s="49">
        <v>24779</v>
      </c>
      <c r="T24" s="49" t="s">
        <v>2087</v>
      </c>
      <c r="U24" s="49" t="s">
        <v>2087</v>
      </c>
      <c r="V24" s="49" t="s">
        <v>2087</v>
      </c>
      <c r="W24" s="49" t="s">
        <v>2087</v>
      </c>
      <c r="X24" s="49" t="s">
        <v>2087</v>
      </c>
      <c r="Y24" s="49" t="s">
        <v>2087</v>
      </c>
      <c r="Z24" s="49" t="s">
        <v>2087</v>
      </c>
      <c r="AA24" s="45">
        <v>27943</v>
      </c>
      <c r="AB24" s="49" t="s">
        <v>2087</v>
      </c>
      <c r="AC24" s="49" t="s">
        <v>2087</v>
      </c>
      <c r="AD24" s="49" t="s">
        <v>2087</v>
      </c>
      <c r="AE24" s="49" t="s">
        <v>2087</v>
      </c>
      <c r="AF24" s="49" t="s">
        <v>2087</v>
      </c>
      <c r="AG24" s="49" t="s">
        <v>2087</v>
      </c>
      <c r="AH24" s="49" t="s">
        <v>2087</v>
      </c>
      <c r="AI24" s="49">
        <v>33651</v>
      </c>
      <c r="AJ24" s="49" t="s">
        <v>2087</v>
      </c>
      <c r="AK24" s="49" t="s">
        <v>2087</v>
      </c>
    </row>
    <row r="25" spans="1:38" s="39" customFormat="1" ht="16.5" customHeight="1" thickBot="1">
      <c r="A25" s="9" t="s">
        <v>2107</v>
      </c>
      <c r="B25" s="59" t="s">
        <v>2087</v>
      </c>
      <c r="C25" s="59" t="s">
        <v>2087</v>
      </c>
      <c r="D25" s="59" t="s">
        <v>2087</v>
      </c>
      <c r="E25" s="59" t="s">
        <v>2087</v>
      </c>
      <c r="F25" s="59" t="s">
        <v>2087</v>
      </c>
      <c r="G25" s="59" t="s">
        <v>2087</v>
      </c>
      <c r="H25" s="60">
        <v>3471</v>
      </c>
      <c r="I25" s="59" t="s">
        <v>2087</v>
      </c>
      <c r="J25" s="59" t="s">
        <v>2087</v>
      </c>
      <c r="K25" s="59" t="s">
        <v>2087</v>
      </c>
      <c r="L25" s="59" t="s">
        <v>2087</v>
      </c>
      <c r="M25" s="59">
        <v>4593</v>
      </c>
      <c r="N25" s="59" t="s">
        <v>2087</v>
      </c>
      <c r="O25" s="59" t="s">
        <v>2087</v>
      </c>
      <c r="P25" s="59" t="s">
        <v>2087</v>
      </c>
      <c r="Q25" s="59" t="s">
        <v>2087</v>
      </c>
      <c r="R25" s="59" t="s">
        <v>2087</v>
      </c>
      <c r="S25" s="60">
        <v>6266</v>
      </c>
      <c r="T25" s="59" t="s">
        <v>2087</v>
      </c>
      <c r="U25" s="59" t="s">
        <v>2087</v>
      </c>
      <c r="V25" s="59" t="s">
        <v>2087</v>
      </c>
      <c r="W25" s="59" t="s">
        <v>2087</v>
      </c>
      <c r="X25" s="59" t="s">
        <v>2087</v>
      </c>
      <c r="Y25" s="59" t="s">
        <v>2087</v>
      </c>
      <c r="Z25" s="59" t="s">
        <v>2087</v>
      </c>
      <c r="AA25" s="60">
        <v>8956</v>
      </c>
      <c r="AB25" s="59" t="s">
        <v>2087</v>
      </c>
      <c r="AC25" s="59" t="s">
        <v>2087</v>
      </c>
      <c r="AD25" s="59" t="s">
        <v>2087</v>
      </c>
      <c r="AE25" s="59" t="s">
        <v>2087</v>
      </c>
      <c r="AF25" s="59" t="s">
        <v>2087</v>
      </c>
      <c r="AG25" s="59" t="s">
        <v>2087</v>
      </c>
      <c r="AH25" s="59" t="s">
        <v>2087</v>
      </c>
      <c r="AI25" s="59">
        <v>8499</v>
      </c>
      <c r="AJ25" s="59" t="s">
        <v>2087</v>
      </c>
      <c r="AK25" s="59" t="s">
        <v>2087</v>
      </c>
    </row>
    <row r="26" spans="1:38" s="98" customFormat="1" ht="12.75" customHeight="1">
      <c r="A26" s="116" t="s">
        <v>2108</v>
      </c>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row>
    <row r="27" spans="1:38" s="61" customFormat="1" ht="12.75" customHeight="1">
      <c r="A27" s="118"/>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38" s="98" customFormat="1" ht="38.25" customHeight="1">
      <c r="A28" s="130" t="s">
        <v>2109</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98" customFormat="1" ht="12.75" customHeight="1">
      <c r="A29" s="130" t="s">
        <v>2110</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98" customFormat="1" ht="12.75" customHeight="1">
      <c r="A30" s="130" t="s">
        <v>2111</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98" customFormat="1" ht="25.5" customHeight="1">
      <c r="A31" s="130" t="s">
        <v>2112</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98" customFormat="1" ht="12.75" customHeight="1">
      <c r="A32" s="130" t="s">
        <v>2113</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98" customFormat="1" ht="12.75" customHeight="1">
      <c r="A33" s="130" t="s">
        <v>2114</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98" customFormat="1" ht="12.75" customHeight="1">
      <c r="A34" s="130" t="s">
        <v>2115</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98" customFormat="1" ht="12.75" customHeight="1">
      <c r="A35" s="131" t="s">
        <v>2116</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98" customFormat="1" ht="12.75" customHeight="1">
      <c r="A36" s="130" t="s">
        <v>2117</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98" customFormat="1" ht="25.5" customHeight="1">
      <c r="A37" s="130" t="s">
        <v>2118</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98"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98" customFormat="1" ht="12.75" customHeight="1">
      <c r="A39" s="132" t="s">
        <v>2119</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98" customFormat="1" ht="12.75" customHeight="1">
      <c r="A40" s="126" t="s">
        <v>2120</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98" customFormat="1" ht="38.25" customHeight="1">
      <c r="A41" s="126" t="s">
        <v>2121</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98" customFormat="1" ht="25.5" customHeight="1">
      <c r="A42" s="126" t="s">
        <v>2122</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98" customFormat="1" ht="25.5" customHeight="1">
      <c r="A43" s="126" t="s">
        <v>2123</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98" customFormat="1" ht="12.75" customHeight="1">
      <c r="A44" s="128" t="s">
        <v>2124</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98" customFormat="1" ht="24.75" customHeight="1">
      <c r="A45" s="128" t="s">
        <v>2125</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98" customFormat="1" ht="12.75" customHeight="1">
      <c r="A46" s="124" t="s">
        <v>2126</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98" customFormat="1" ht="12.75" customHeight="1">
      <c r="A47" s="129" t="s">
        <v>2127</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98" customFormat="1" ht="12.75" customHeight="1">
      <c r="A48" s="126" t="s">
        <v>2128</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98" customFormat="1" ht="12.75" customHeight="1">
      <c r="A49" s="126" t="s">
        <v>2129</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98" customFormat="1" ht="12.75" customHeight="1">
      <c r="A50" s="124"/>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98" customFormat="1" ht="12.75" customHeight="1">
      <c r="A51" s="127" t="s">
        <v>2130</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98" customFormat="1" ht="12.75" customHeight="1">
      <c r="A52" s="127" t="s">
        <v>2131</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98" customFormat="1" ht="12.75" customHeight="1">
      <c r="A53" s="125" t="s">
        <v>2132</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98" customFormat="1" ht="12.75" customHeight="1">
      <c r="A54" s="112" t="s">
        <v>2133</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98" customFormat="1" ht="12.75" customHeight="1">
      <c r="A55" s="112" t="s">
        <v>2134</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98" customFormat="1" ht="12.75" customHeight="1">
      <c r="A56" s="124" t="s">
        <v>2135</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98" customFormat="1" ht="12.75" customHeight="1">
      <c r="A57" s="124" t="s">
        <v>2136</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98" customFormat="1" ht="13" customHeight="1">
      <c r="A58" s="125" t="s">
        <v>2137</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98" customFormat="1" ht="13" customHeight="1">
      <c r="A59" s="124" t="s">
        <v>2138</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98" customFormat="1" ht="12.75" customHeight="1">
      <c r="A60" s="121" t="s">
        <v>2139</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98" customFormat="1" ht="12.75" customHeight="1">
      <c r="A61" s="122" t="s">
        <v>2140</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98" customFormat="1" ht="12.75" customHeight="1">
      <c r="A62" s="124" t="s">
        <v>2141</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0" customFormat="1" ht="12.75" customHeight="1">
      <c r="A63" s="112" t="s">
        <v>2142</v>
      </c>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row>
    <row r="64" spans="1:26" s="50" customFormat="1" ht="12.75" customHeight="1">
      <c r="A64" s="122" t="s">
        <v>2143</v>
      </c>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s="98" customFormat="1" ht="12.75" customHeight="1">
      <c r="A65" s="124" t="s">
        <v>2144</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0" customFormat="1" ht="12.75" customHeight="1">
      <c r="A66" s="112" t="s">
        <v>2145</v>
      </c>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s="50" customFormat="1" ht="12.75" customHeight="1">
      <c r="A67" s="121" t="s">
        <v>2146</v>
      </c>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s="50" customFormat="1" ht="12.75" customHeight="1">
      <c r="A68" s="122" t="s">
        <v>2147</v>
      </c>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s="50" customFormat="1" ht="12.75" customHeight="1">
      <c r="A69" s="112" t="s">
        <v>2148</v>
      </c>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s="98" customFormat="1" ht="12.75" customHeight="1">
      <c r="A70" s="112" t="s">
        <v>2149</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98" customFormat="1" ht="12.75" customHeight="1">
      <c r="A71" s="112" t="s">
        <v>2150</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98" customFormat="1" ht="12.75" customHeight="1">
      <c r="A72" s="112" t="s">
        <v>2151</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98" customFormat="1" ht="12.75" customHeight="1">
      <c r="A73" s="122" t="s">
        <v>2143</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0" customFormat="1" ht="12.75" customHeight="1">
      <c r="A74" s="112" t="s">
        <v>2152</v>
      </c>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s="98" customFormat="1" ht="12.75" customHeight="1">
      <c r="A75" s="112" t="s">
        <v>2150</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98" customFormat="1" ht="12.75" customHeight="1">
      <c r="A76" s="112" t="s">
        <v>2151</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98" customFormat="1" ht="12.75" customHeight="1">
      <c r="A77" s="121" t="s">
        <v>2153</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98" customFormat="1" ht="12.75" customHeight="1">
      <c r="A78" s="112" t="s">
        <v>2154</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98" customFormat="1" ht="12.75" customHeight="1">
      <c r="A79" s="112" t="s">
        <v>2155</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98" customFormat="1" ht="12.75" customHeight="1">
      <c r="A80" s="112" t="s">
        <v>2156</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12" t="s">
        <v>2157</v>
      </c>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ht="12.75" customHeight="1">
      <c r="A82" s="121" t="s">
        <v>2158</v>
      </c>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ht="12.75" customHeight="1">
      <c r="A83" s="112" t="s">
        <v>2159</v>
      </c>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style="80" customWidth="1"/>
    <col min="2" max="2" width="16.6640625" style="80" customWidth="1"/>
    <col min="3" max="3" width="12.5" style="80" customWidth="1"/>
    <col min="4" max="4" width="14.1640625" style="80" customWidth="1"/>
    <col min="5" max="5" width="16.6640625" style="80" customWidth="1"/>
    <col min="6" max="6" width="16.33203125" style="80" customWidth="1"/>
    <col min="7" max="7" width="15.83203125" style="80"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style="80" customWidth="1"/>
    <col min="2" max="2" width="21.5" style="80" customWidth="1"/>
    <col min="3" max="3" width="26.83203125" style="80" customWidth="1"/>
    <col min="4" max="4" width="42.83203125" style="80" customWidth="1"/>
    <col min="5" max="5" width="17" style="80"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103">
        <v>0.68595041322314043</v>
      </c>
      <c r="D12" s="6" t="s">
        <v>2185</v>
      </c>
    </row>
    <row r="13" spans="1:36">
      <c r="A13" t="s">
        <v>2186</v>
      </c>
      <c r="B13" s="103">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4">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5">
        <f>INDEX('AEO 7'!$C$18:$AH$28,MATCH($C$44,'AEO 7'!$A$18:$A$28,0),MATCH(E$43,'AEO 7'!$C$13:$AH$13,0))*10^9</f>
        <v>41270718000</v>
      </c>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style="80" customWidth="1"/>
    <col min="2" max="2" width="21.83203125" style="80" customWidth="1"/>
    <col min="3" max="3" width="18.1640625" style="80" customWidth="1"/>
    <col min="4" max="5" width="16.6640625" style="80" customWidth="1"/>
    <col min="6" max="8" width="20.5" style="80"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7" t="s">
        <v>2239</v>
      </c>
      <c r="C18" s="77" t="s">
        <v>2240</v>
      </c>
      <c r="D18" s="77" t="s">
        <v>2241</v>
      </c>
      <c r="E18" s="77" t="s">
        <v>2242</v>
      </c>
      <c r="F18" s="77" t="s">
        <v>2243</v>
      </c>
      <c r="G18" s="77" t="s">
        <v>2244</v>
      </c>
      <c r="H18" s="77"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7" t="s">
        <v>2239</v>
      </c>
      <c r="C27" s="77" t="s">
        <v>2240</v>
      </c>
      <c r="D27" s="77" t="s">
        <v>2241</v>
      </c>
      <c r="E27" s="77" t="s">
        <v>2242</v>
      </c>
      <c r="F27" s="77" t="s">
        <v>2243</v>
      </c>
      <c r="G27" s="77" t="s">
        <v>2244</v>
      </c>
      <c r="H27" s="77"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topLeftCell="D16" workbookViewId="0">
      <selection activeCell="F31" sqref="F31"/>
    </sheetView>
  </sheetViews>
  <sheetFormatPr baseColWidth="10" defaultColWidth="8.83203125" defaultRowHeight="15"/>
  <cols>
    <col min="1" max="1" width="13.33203125" style="80" bestFit="1" customWidth="1"/>
    <col min="2" max="2" width="42.33203125" style="80" bestFit="1" customWidth="1"/>
    <col min="3" max="4" width="35.33203125" style="80" bestFit="1" customWidth="1"/>
    <col min="5" max="5" width="33" style="80" bestFit="1" customWidth="1"/>
    <col min="6" max="6" width="19.6640625" style="80" bestFit="1" customWidth="1"/>
    <col min="7" max="8" width="35.6640625" style="80" bestFit="1" customWidth="1"/>
    <col min="9" max="10" width="11.83203125" style="80" bestFit="1" customWidth="1"/>
    <col min="11" max="11" width="10.83203125" style="80" bestFit="1" customWidth="1"/>
  </cols>
  <sheetData>
    <row r="1" spans="1:6">
      <c r="A1" s="65" t="s">
        <v>2251</v>
      </c>
      <c r="B1" s="35"/>
      <c r="C1" s="35"/>
    </row>
    <row r="2" spans="1:6">
      <c r="A2" t="s">
        <v>2252</v>
      </c>
      <c r="C2" t="s">
        <v>2253</v>
      </c>
    </row>
    <row r="3" spans="1:6">
      <c r="C3" s="24">
        <v>2018</v>
      </c>
      <c r="F3" s="24"/>
    </row>
    <row r="4" spans="1:6">
      <c r="A4" t="s">
        <v>2254</v>
      </c>
      <c r="B4" t="s">
        <v>2255</v>
      </c>
      <c r="C4" s="66">
        <v>44000000000</v>
      </c>
    </row>
    <row r="5" spans="1:6">
      <c r="A5" t="s">
        <v>2254</v>
      </c>
      <c r="B5" t="s">
        <v>2256</v>
      </c>
      <c r="C5" s="66">
        <v>19355000000000</v>
      </c>
    </row>
    <row r="6" spans="1:6">
      <c r="A6" t="s">
        <v>2254</v>
      </c>
      <c r="B6" t="s">
        <v>2257</v>
      </c>
      <c r="C6" s="66">
        <v>136180000000000</v>
      </c>
      <c r="D6" s="66">
        <v>136180000000000</v>
      </c>
    </row>
    <row r="7" spans="1:6">
      <c r="A7" t="s">
        <v>2254</v>
      </c>
      <c r="B7" t="s">
        <v>2258</v>
      </c>
      <c r="C7" s="66">
        <v>0</v>
      </c>
    </row>
    <row r="8" spans="1:6">
      <c r="A8" t="s">
        <v>2254</v>
      </c>
      <c r="B8" t="s">
        <v>2259</v>
      </c>
      <c r="C8" s="66">
        <v>6649000000000</v>
      </c>
    </row>
    <row r="9" spans="1:6">
      <c r="A9" t="s">
        <v>2254</v>
      </c>
      <c r="B9" t="s">
        <v>2260</v>
      </c>
      <c r="C9" s="66">
        <v>0</v>
      </c>
    </row>
    <row r="10" spans="1:6">
      <c r="A10" t="s">
        <v>2254</v>
      </c>
      <c r="B10" t="s">
        <v>2261</v>
      </c>
      <c r="C10" s="66">
        <v>144173000000000</v>
      </c>
    </row>
    <row r="11" spans="1:6">
      <c r="A11" t="s">
        <v>2254</v>
      </c>
      <c r="B11" t="s">
        <v>2262</v>
      </c>
      <c r="C11" s="66">
        <v>17225000000000</v>
      </c>
    </row>
    <row r="12" spans="1:6">
      <c r="A12" t="s">
        <v>2254</v>
      </c>
      <c r="B12" t="s">
        <v>2263</v>
      </c>
      <c r="C12" s="66">
        <v>254205000000000</v>
      </c>
    </row>
    <row r="13" spans="1:6">
      <c r="A13" t="s">
        <v>2254</v>
      </c>
      <c r="B13" t="s">
        <v>2264</v>
      </c>
      <c r="C13" s="66">
        <v>121000000000</v>
      </c>
    </row>
    <row r="14" spans="1:6">
      <c r="A14" t="s">
        <v>2254</v>
      </c>
      <c r="B14" t="s">
        <v>2265</v>
      </c>
      <c r="C14" s="66">
        <v>21971000000000</v>
      </c>
    </row>
    <row r="17" spans="1:12">
      <c r="G17" s="96" t="s">
        <v>2266</v>
      </c>
      <c r="H17" s="97">
        <f>C6/((G19*C19)+(G20*C20)+(G26*C26) +(G27*C27))</f>
        <v>884082.70427371201</v>
      </c>
    </row>
    <row r="18" spans="1:12">
      <c r="B18" s="89" t="s">
        <v>2267</v>
      </c>
      <c r="C18" s="90" t="s">
        <v>2268</v>
      </c>
      <c r="D18" s="90" t="s">
        <v>2269</v>
      </c>
      <c r="E18" s="90" t="s">
        <v>2270</v>
      </c>
      <c r="F18" s="90" t="s">
        <v>2271</v>
      </c>
      <c r="G18" s="90" t="s">
        <v>2272</v>
      </c>
      <c r="H18" s="91" t="s">
        <v>2273</v>
      </c>
      <c r="J18" s="94" t="s">
        <v>2274</v>
      </c>
    </row>
    <row r="19" spans="1:12">
      <c r="A19" t="s">
        <v>2246</v>
      </c>
      <c r="B19" s="78">
        <f>'SYFAFE-psgr'!D2/'SYFAFE-psgr'!$D$2</f>
        <v>1</v>
      </c>
      <c r="C19">
        <f>B19/SUM($B$19:$B$20,$B$26:$B$27)</f>
        <v>0.15114510892479108</v>
      </c>
      <c r="D19" s="79">
        <f>SYVbT!C6</f>
        <v>1927</v>
      </c>
      <c r="E19">
        <f>BAADTbVT!B6</f>
        <v>11736.354150558171</v>
      </c>
      <c r="F19">
        <v>1.67</v>
      </c>
      <c r="G19">
        <f t="shared" ref="G19:G24" si="0">PRODUCT(D19:F19)</f>
        <v>37768643.928369738</v>
      </c>
      <c r="H19" s="81">
        <f>1/(H17*C19)</f>
        <v>7.4836420697954824E-6</v>
      </c>
      <c r="J19" s="92">
        <f>G19/H19</f>
        <v>5046826608772.0449</v>
      </c>
    </row>
    <row r="20" spans="1:12">
      <c r="A20" t="s">
        <v>2186</v>
      </c>
      <c r="B20" s="78">
        <f>'SYFAFE-psgr'!D3/'SYFAFE-psgr'!$D$2</f>
        <v>2.7790459809428589</v>
      </c>
      <c r="C20">
        <f>B20/SUM($B$19:$B$20,$B$26:$B$27)</f>
        <v>0.42003920749661128</v>
      </c>
      <c r="D20" s="79">
        <f>SYVbT!C7</f>
        <v>1346</v>
      </c>
      <c r="E20">
        <f>BAADTbVT!B7</f>
        <v>6768.0001839732386</v>
      </c>
      <c r="F20">
        <v>21.196137258578659</v>
      </c>
      <c r="G20">
        <f t="shared" si="0"/>
        <v>193091050.3250739</v>
      </c>
      <c r="H20" s="81">
        <f>1/(H17*C20)</f>
        <v>2.6928817015314281E-6</v>
      </c>
      <c r="J20" s="92">
        <f>G20/H20</f>
        <v>71704245387112.25</v>
      </c>
    </row>
    <row r="21" spans="1:12">
      <c r="A21" t="s">
        <v>2180</v>
      </c>
      <c r="B21" s="78">
        <f>'SYFAFE-psgr'!D4/'SYFAFE-psgr'!$D$2</f>
        <v>1.4045103528674492</v>
      </c>
      <c r="D21" s="79">
        <f>SYVbT!C8</f>
        <v>0</v>
      </c>
      <c r="E21">
        <f>BAADTbVT!B8</f>
        <v>485338.60076202173</v>
      </c>
      <c r="F21">
        <v>111.39416306433711</v>
      </c>
      <c r="G21">
        <f t="shared" si="0"/>
        <v>0</v>
      </c>
      <c r="H21" s="81"/>
      <c r="J21" s="92"/>
    </row>
    <row r="22" spans="1:12">
      <c r="A22" t="s">
        <v>2247</v>
      </c>
      <c r="B22" s="78">
        <f>'SYFAFE-psgr'!D5/'SYFAFE-psgr'!$D$2</f>
        <v>1.3387478455642927</v>
      </c>
      <c r="D22" s="79">
        <f>SYVbT!C9</f>
        <v>0</v>
      </c>
      <c r="E22">
        <f>BAADTbVT!B9</f>
        <v>148906.85231439231</v>
      </c>
      <c r="F22">
        <v>4.8656731685074099</v>
      </c>
      <c r="G22">
        <f t="shared" si="0"/>
        <v>0</v>
      </c>
      <c r="H22" s="81"/>
      <c r="J22" s="92"/>
    </row>
    <row r="23" spans="1:12">
      <c r="A23" t="s">
        <v>2248</v>
      </c>
      <c r="B23" s="78">
        <f>'SYFAFE-psgr'!D6/'SYFAFE-psgr'!$D$2</f>
        <v>3.1701190807469561E-2</v>
      </c>
      <c r="D23" s="79">
        <f>SYVbT!C10</f>
        <v>0</v>
      </c>
      <c r="E23">
        <f>BAADTbVT!B10</f>
        <v>392.26032358239212</v>
      </c>
      <c r="F23">
        <v>1</v>
      </c>
      <c r="G23">
        <f t="shared" si="0"/>
        <v>0</v>
      </c>
      <c r="H23" s="81"/>
      <c r="J23" s="92"/>
    </row>
    <row r="24" spans="1:12">
      <c r="A24" t="s">
        <v>2249</v>
      </c>
      <c r="B24" s="82">
        <f>'SYFAFE-psgr'!D7/'SYFAFE-psgr'!$D$2</f>
        <v>3.7989770175068687</v>
      </c>
      <c r="C24" s="84"/>
      <c r="D24" s="83">
        <f>SYVbT!C11</f>
        <v>0</v>
      </c>
      <c r="E24" s="84">
        <f>BAADTbVT!B11</f>
        <v>1934.8918931076139</v>
      </c>
      <c r="F24" s="84">
        <v>1.270075674087136</v>
      </c>
      <c r="G24" s="84">
        <f t="shared" si="0"/>
        <v>0</v>
      </c>
      <c r="H24" s="85"/>
      <c r="J24" s="92"/>
    </row>
    <row r="25" spans="1:12">
      <c r="B25" s="86" t="s">
        <v>2267</v>
      </c>
      <c r="C25" s="87" t="s">
        <v>2268</v>
      </c>
      <c r="D25" s="87" t="s">
        <v>2275</v>
      </c>
      <c r="E25" s="87" t="s">
        <v>2276</v>
      </c>
      <c r="F25" s="87" t="s">
        <v>2277</v>
      </c>
      <c r="G25" s="87" t="s">
        <v>2278</v>
      </c>
      <c r="H25" s="88" t="s">
        <v>2279</v>
      </c>
      <c r="J25" s="92"/>
    </row>
    <row r="26" spans="1:12">
      <c r="A26" t="s">
        <v>2246</v>
      </c>
      <c r="B26" s="78">
        <f>'SYFAFE-frgt'!D2/'SYFAFE-psgr'!$D$2</f>
        <v>0.26921935858492935</v>
      </c>
      <c r="C26">
        <f>B26/SUM($B$19:$B$20,$B$26:$B$27)</f>
        <v>4.0691189277981536E-2</v>
      </c>
      <c r="D26" s="79">
        <f>SYVbT!C15</f>
        <v>172</v>
      </c>
      <c r="E26">
        <f>BAADTbVT!B15</f>
        <v>8564.6689345872073</v>
      </c>
      <c r="F26">
        <f>BAADTbVT!B30</f>
        <v>1</v>
      </c>
      <c r="G26">
        <f t="shared" ref="G26:G31" si="1">PRODUCT(D26:F26)</f>
        <v>1473123.0567489997</v>
      </c>
      <c r="H26" s="81">
        <f>1/(C26*H17)</f>
        <v>2.7797562958068832E-5</v>
      </c>
      <c r="J26" s="92">
        <f>G26/H26</f>
        <v>52994683705.587021</v>
      </c>
    </row>
    <row r="27" spans="1:12">
      <c r="A27" t="s">
        <v>2186</v>
      </c>
      <c r="B27" s="78">
        <f>'SYFAFE-frgt'!D3/'SYFAFE-psgr'!$D$2</f>
        <v>2.567893179353522</v>
      </c>
      <c r="C27">
        <f>B27/SUM($B$19:$B$20,$B$26:$B$27)</f>
        <v>0.38812449430061619</v>
      </c>
      <c r="D27" s="79">
        <f>SYVbT!C16</f>
        <v>548</v>
      </c>
      <c r="E27">
        <f>BAADTbVT!B16</f>
        <v>19735.40131660286</v>
      </c>
      <c r="F27">
        <f>BAADTbVT!B31</f>
        <v>16</v>
      </c>
      <c r="G27">
        <f t="shared" si="1"/>
        <v>173039998.74397388</v>
      </c>
      <c r="H27" s="81">
        <f>1/(C27*H17)</f>
        <v>2.9143120632765266E-6</v>
      </c>
      <c r="J27" s="92">
        <f>G27/H27</f>
        <v>59375933320410.117</v>
      </c>
    </row>
    <row r="28" spans="1:12">
      <c r="A28" t="s">
        <v>2180</v>
      </c>
      <c r="B28" s="78">
        <f>'SYFAFE-frgt'!D4/'SYFAFE-psgr'!$D$2</f>
        <v>0.36162076113148151</v>
      </c>
      <c r="D28" s="79">
        <f>SYVbT!C17</f>
        <v>0</v>
      </c>
      <c r="E28">
        <f>BAADTbVT!B17</f>
        <v>294921.32558347861</v>
      </c>
      <c r="F28">
        <f>BAADTbVT!B32</f>
        <v>41.989116133258747</v>
      </c>
      <c r="G28">
        <f t="shared" si="1"/>
        <v>0</v>
      </c>
      <c r="H28" s="81"/>
      <c r="J28" s="92"/>
    </row>
    <row r="29" spans="1:12">
      <c r="A29" t="s">
        <v>2247</v>
      </c>
      <c r="B29" s="78">
        <f>'SYFAFE-frgt'!D5/'SYFAFE-psgr'!$D$2</f>
        <v>10.936396214395703</v>
      </c>
      <c r="D29" s="79">
        <f>SYVbT!C18</f>
        <v>0</v>
      </c>
      <c r="E29">
        <f>BAADTbVT!B18</f>
        <v>5606.0221970713983</v>
      </c>
      <c r="F29">
        <f>BAADTbVT!B33</f>
        <v>3512.35916421195</v>
      </c>
      <c r="G29">
        <f t="shared" si="1"/>
        <v>0</v>
      </c>
      <c r="H29" s="81"/>
      <c r="J29" s="92"/>
    </row>
    <row r="30" spans="1:12">
      <c r="A30" t="s">
        <v>2248</v>
      </c>
      <c r="B30" s="78">
        <f>'SYFAFE-frgt'!D6/'SYFAFE-psgr'!$D$2</f>
        <v>15.18391349826091</v>
      </c>
      <c r="D30" s="79">
        <f>SYVbT!C19</f>
        <v>0</v>
      </c>
      <c r="E30">
        <f>BAADTbVT!B19</f>
        <v>30315.719840610422</v>
      </c>
      <c r="F30">
        <f>BAADTbVT!B34</f>
        <v>1974.4736422180431</v>
      </c>
      <c r="G30">
        <f t="shared" si="1"/>
        <v>0</v>
      </c>
      <c r="H30" s="81"/>
      <c r="J30" s="92"/>
    </row>
    <row r="31" spans="1:12">
      <c r="A31" t="s">
        <v>2249</v>
      </c>
      <c r="B31" s="82">
        <f>'SYFAFE-frgt'!D7/'SYFAFE-psgr'!$D$2</f>
        <v>3.7989770175068687</v>
      </c>
      <c r="C31" s="84"/>
      <c r="D31" s="83">
        <f>SYVbT!C20</f>
        <v>0</v>
      </c>
      <c r="E31" s="84">
        <f>BAADTbVT!B20</f>
        <v>0</v>
      </c>
      <c r="F31" s="84">
        <f>BAADTbVT!B35</f>
        <v>0</v>
      </c>
      <c r="G31" s="84">
        <f t="shared" si="1"/>
        <v>0</v>
      </c>
      <c r="H31" s="85"/>
      <c r="J31" s="92"/>
    </row>
    <row r="32" spans="1:12">
      <c r="J32" s="93">
        <f>SUM(J19:J20,J26:J27)</f>
        <v>136180000000000</v>
      </c>
      <c r="K32" s="95">
        <f>C6</f>
        <v>136180000000000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4" workbookViewId="0">
      <selection activeCell="I17" sqref="I17"/>
    </sheetView>
  </sheetViews>
  <sheetFormatPr baseColWidth="10" defaultColWidth="8.83203125" defaultRowHeight="15"/>
  <cols>
    <col min="1" max="1" width="18.83203125" style="80" customWidth="1"/>
    <col min="2" max="2" width="19.83203125" style="80" bestFit="1" customWidth="1"/>
    <col min="3" max="3" width="16.33203125" style="80" bestFit="1" customWidth="1"/>
    <col min="4" max="4" width="13.83203125" style="80" bestFit="1" customWidth="1"/>
    <col min="5" max="5" width="11.83203125" style="80" bestFit="1" customWidth="1"/>
    <col min="6" max="6" width="18.1640625" style="80" bestFit="1" customWidth="1"/>
    <col min="7" max="7" width="10.1640625" style="80" bestFit="1" customWidth="1"/>
    <col min="8" max="8" width="15" style="80" bestFit="1" customWidth="1"/>
  </cols>
  <sheetData>
    <row r="1" spans="1:8">
      <c r="A1" t="s">
        <v>2281</v>
      </c>
    </row>
    <row r="2" spans="1:8">
      <c r="A2" t="s">
        <v>2282</v>
      </c>
    </row>
    <row r="4" spans="1:8">
      <c r="A4" s="24" t="s">
        <v>300</v>
      </c>
    </row>
    <row r="5" spans="1:8" ht="16">
      <c r="A5" s="4" t="s">
        <v>2201</v>
      </c>
      <c r="B5" s="67" t="s">
        <v>2239</v>
      </c>
      <c r="C5" s="67" t="s">
        <v>2240</v>
      </c>
      <c r="D5" s="67" t="s">
        <v>2241</v>
      </c>
      <c r="E5" s="67" t="s">
        <v>2242</v>
      </c>
      <c r="F5" s="67" t="s">
        <v>2243</v>
      </c>
      <c r="G5" s="67" t="s">
        <v>2244</v>
      </c>
      <c r="H5" s="67" t="s">
        <v>2245</v>
      </c>
    </row>
    <row r="6" spans="1:8">
      <c r="A6" t="s">
        <v>2246</v>
      </c>
      <c r="B6" s="79">
        <v>8492</v>
      </c>
      <c r="C6" s="79">
        <v>1927</v>
      </c>
      <c r="D6" s="79">
        <v>3743536</v>
      </c>
      <c r="E6" s="79">
        <v>18835</v>
      </c>
      <c r="F6" s="79">
        <v>7878</v>
      </c>
      <c r="G6" s="79">
        <v>1474</v>
      </c>
      <c r="H6" s="79">
        <v>0</v>
      </c>
    </row>
    <row r="7" spans="1:8">
      <c r="A7" t="s">
        <v>2186</v>
      </c>
      <c r="B7" s="79">
        <v>4</v>
      </c>
      <c r="C7" s="79">
        <v>1346</v>
      </c>
      <c r="D7" s="79">
        <v>1473</v>
      </c>
      <c r="E7" s="79">
        <v>11957</v>
      </c>
      <c r="F7" s="79">
        <v>0</v>
      </c>
      <c r="G7" s="79">
        <v>99</v>
      </c>
      <c r="H7" s="79">
        <v>0</v>
      </c>
    </row>
    <row r="8" spans="1:8">
      <c r="A8" t="s">
        <v>2180</v>
      </c>
      <c r="B8" s="79">
        <v>0</v>
      </c>
      <c r="C8" s="79">
        <v>0</v>
      </c>
      <c r="D8" s="79">
        <v>0</v>
      </c>
      <c r="E8" s="79">
        <v>92</v>
      </c>
      <c r="F8" s="79">
        <v>0</v>
      </c>
      <c r="G8" s="79">
        <v>0</v>
      </c>
      <c r="H8" s="79">
        <v>0</v>
      </c>
    </row>
    <row r="9" spans="1:8">
      <c r="A9" t="s">
        <v>2247</v>
      </c>
      <c r="B9" s="79">
        <v>355.68</v>
      </c>
      <c r="C9" s="79">
        <v>0</v>
      </c>
      <c r="D9" s="79">
        <v>0</v>
      </c>
      <c r="E9" s="79">
        <v>112.32</v>
      </c>
      <c r="F9" s="79">
        <v>0</v>
      </c>
      <c r="G9" s="79">
        <v>0</v>
      </c>
      <c r="H9" s="79">
        <v>0</v>
      </c>
    </row>
    <row r="10" spans="1:8">
      <c r="A10" t="s">
        <v>2248</v>
      </c>
      <c r="B10" s="79">
        <v>0</v>
      </c>
      <c r="C10" s="79">
        <v>0</v>
      </c>
      <c r="D10" s="79">
        <v>233456.34</v>
      </c>
      <c r="E10" s="79">
        <v>65846.66</v>
      </c>
      <c r="F10" s="79">
        <v>0</v>
      </c>
      <c r="G10" s="79">
        <v>0</v>
      </c>
      <c r="H10" s="79">
        <v>0</v>
      </c>
    </row>
    <row r="11" spans="1:8">
      <c r="A11" t="s">
        <v>2249</v>
      </c>
      <c r="B11" s="79">
        <v>0</v>
      </c>
      <c r="C11" s="79">
        <v>0</v>
      </c>
      <c r="D11" s="79">
        <v>113197</v>
      </c>
      <c r="E11" s="79">
        <v>0</v>
      </c>
      <c r="F11" s="79">
        <v>0</v>
      </c>
      <c r="G11" s="79">
        <v>0</v>
      </c>
      <c r="H11" s="79">
        <v>0</v>
      </c>
    </row>
    <row r="13" spans="1:8">
      <c r="A13" s="24" t="s">
        <v>283</v>
      </c>
    </row>
    <row r="14" spans="1:8" ht="16">
      <c r="A14" s="76" t="s">
        <v>2201</v>
      </c>
      <c r="B14" s="77" t="s">
        <v>2239</v>
      </c>
      <c r="C14" s="77" t="s">
        <v>2240</v>
      </c>
      <c r="D14" s="77" t="s">
        <v>2241</v>
      </c>
      <c r="E14" s="77" t="s">
        <v>2242</v>
      </c>
      <c r="F14" s="77" t="s">
        <v>2243</v>
      </c>
      <c r="G14" s="77" t="s">
        <v>2244</v>
      </c>
      <c r="H14" s="77" t="s">
        <v>2245</v>
      </c>
    </row>
    <row r="15" spans="1:8">
      <c r="A15" t="s">
        <v>2246</v>
      </c>
      <c r="B15" s="79">
        <v>0</v>
      </c>
      <c r="C15" s="79">
        <v>172</v>
      </c>
      <c r="D15" s="79">
        <v>171153</v>
      </c>
      <c r="E15" s="79">
        <v>0</v>
      </c>
      <c r="F15" s="79">
        <v>0</v>
      </c>
      <c r="G15" s="79">
        <v>10</v>
      </c>
      <c r="H15" s="79">
        <v>0</v>
      </c>
    </row>
    <row r="16" spans="1:8">
      <c r="A16" t="s">
        <v>2186</v>
      </c>
      <c r="B16">
        <v>47</v>
      </c>
      <c r="C16">
        <v>548</v>
      </c>
      <c r="D16">
        <v>0</v>
      </c>
      <c r="E16">
        <v>211391</v>
      </c>
      <c r="F16">
        <v>19</v>
      </c>
      <c r="G16">
        <v>113</v>
      </c>
      <c r="H16">
        <v>0</v>
      </c>
    </row>
    <row r="17" spans="1:8">
      <c r="A17" t="s">
        <v>2180</v>
      </c>
      <c r="B17">
        <v>0</v>
      </c>
      <c r="C17">
        <v>0</v>
      </c>
      <c r="D17">
        <v>0</v>
      </c>
      <c r="E17">
        <v>70</v>
      </c>
      <c r="F17">
        <v>0</v>
      </c>
      <c r="G17">
        <v>0</v>
      </c>
      <c r="H17">
        <v>0</v>
      </c>
    </row>
    <row r="18" spans="1:8">
      <c r="A18" t="s">
        <v>2247</v>
      </c>
      <c r="B18">
        <v>0</v>
      </c>
      <c r="C18">
        <v>0</v>
      </c>
      <c r="D18">
        <v>0</v>
      </c>
      <c r="E18" s="79">
        <v>570</v>
      </c>
      <c r="F18">
        <v>0</v>
      </c>
      <c r="G18" s="79">
        <v>0</v>
      </c>
      <c r="H18" s="79">
        <v>0</v>
      </c>
    </row>
    <row r="19" spans="1:8">
      <c r="A19" t="s">
        <v>2248</v>
      </c>
      <c r="B19">
        <v>0</v>
      </c>
      <c r="C19">
        <v>0</v>
      </c>
      <c r="D19">
        <v>0</v>
      </c>
      <c r="E19" s="79">
        <v>1844</v>
      </c>
      <c r="F19">
        <v>0</v>
      </c>
      <c r="G19" s="79">
        <v>0</v>
      </c>
      <c r="H19" s="79">
        <v>0</v>
      </c>
    </row>
    <row r="20" spans="1:8">
      <c r="A20" t="s">
        <v>2249</v>
      </c>
      <c r="B20">
        <v>0</v>
      </c>
      <c r="C20">
        <v>0</v>
      </c>
      <c r="D20">
        <v>0</v>
      </c>
      <c r="E20">
        <v>0</v>
      </c>
      <c r="F20">
        <v>0</v>
      </c>
      <c r="G20" s="79">
        <v>0</v>
      </c>
      <c r="H20" s="7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opLeftCell="A4" workbookViewId="0">
      <selection activeCell="C20" sqref="C20"/>
    </sheetView>
  </sheetViews>
  <sheetFormatPr baseColWidth="10" defaultColWidth="8.83203125" defaultRowHeight="15"/>
  <cols>
    <col min="1" max="1" width="75.5" style="80"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11736.354150558171</v>
      </c>
      <c r="C6">
        <v>11736.354150558171</v>
      </c>
      <c r="D6">
        <v>11736.354150558171</v>
      </c>
      <c r="E6">
        <v>11736.354150558171</v>
      </c>
      <c r="F6">
        <v>11736.354150558171</v>
      </c>
      <c r="G6">
        <v>11736.354150558171</v>
      </c>
      <c r="H6">
        <v>11736.354150558171</v>
      </c>
      <c r="I6">
        <v>11736.354150558171</v>
      </c>
      <c r="J6">
        <v>11736.354150558171</v>
      </c>
      <c r="K6">
        <v>11736.354150558171</v>
      </c>
      <c r="L6">
        <v>11736.354150558171</v>
      </c>
      <c r="M6">
        <v>11736.354150558171</v>
      </c>
      <c r="N6">
        <v>11736.354150558171</v>
      </c>
      <c r="O6">
        <v>11736.354150558171</v>
      </c>
      <c r="P6">
        <v>11736.354150558171</v>
      </c>
      <c r="Q6">
        <v>11736.354150558171</v>
      </c>
      <c r="R6">
        <v>11736.354150558171</v>
      </c>
      <c r="S6">
        <v>11736.354150558171</v>
      </c>
      <c r="T6">
        <v>11736.354150558171</v>
      </c>
      <c r="U6">
        <v>11736.354150558171</v>
      </c>
      <c r="V6">
        <v>11736.354150558171</v>
      </c>
      <c r="W6">
        <v>11736.354150558171</v>
      </c>
      <c r="X6">
        <v>11736.354150558171</v>
      </c>
      <c r="Y6">
        <v>11736.354150558171</v>
      </c>
      <c r="Z6">
        <v>11736.354150558171</v>
      </c>
      <c r="AA6">
        <v>11736.354150558171</v>
      </c>
      <c r="AB6">
        <v>11736.354150558171</v>
      </c>
      <c r="AC6">
        <v>11736.354150558171</v>
      </c>
      <c r="AD6">
        <v>11736.354150558171</v>
      </c>
      <c r="AE6">
        <v>11736.354150558171</v>
      </c>
      <c r="AF6">
        <v>11736.354150558171</v>
      </c>
      <c r="AG6">
        <v>11736.354150558171</v>
      </c>
      <c r="AH6">
        <v>11736.354150558171</v>
      </c>
    </row>
    <row r="7" spans="1:34">
      <c r="A7" t="s">
        <v>2186</v>
      </c>
      <c r="B7">
        <v>6768.0001839732386</v>
      </c>
      <c r="C7">
        <v>6768.0001839732386</v>
      </c>
      <c r="D7">
        <v>6768.0001839732386</v>
      </c>
      <c r="E7">
        <v>6768.0001839732386</v>
      </c>
      <c r="F7">
        <v>6768.0001839732386</v>
      </c>
      <c r="G7">
        <v>6768.0001839732386</v>
      </c>
      <c r="H7">
        <v>6768.0001839732386</v>
      </c>
      <c r="I7">
        <v>6768.0001839732386</v>
      </c>
      <c r="J7">
        <v>6768.0001839732386</v>
      </c>
      <c r="K7">
        <v>6768.0001839732386</v>
      </c>
      <c r="L7">
        <v>6768.0001839732386</v>
      </c>
      <c r="M7">
        <v>6768.0001839732386</v>
      </c>
      <c r="N7">
        <v>6768.0001839732386</v>
      </c>
      <c r="O7">
        <v>6768.0001839732386</v>
      </c>
      <c r="P7">
        <v>6768.0001839732386</v>
      </c>
      <c r="Q7">
        <v>6768.0001839732386</v>
      </c>
      <c r="R7">
        <v>6768.0001839732386</v>
      </c>
      <c r="S7">
        <v>6768.0001839732386</v>
      </c>
      <c r="T7">
        <v>6768.0001839732386</v>
      </c>
      <c r="U7">
        <v>6768.0001839732386</v>
      </c>
      <c r="V7">
        <v>6768.0001839732386</v>
      </c>
      <c r="W7">
        <v>6768.0001839732386</v>
      </c>
      <c r="X7">
        <v>6768.0001839732386</v>
      </c>
      <c r="Y7">
        <v>6768.0001839732386</v>
      </c>
      <c r="Z7">
        <v>6768.0001839732386</v>
      </c>
      <c r="AA7">
        <v>6768.0001839732386</v>
      </c>
      <c r="AB7">
        <v>6768.0001839732386</v>
      </c>
      <c r="AC7">
        <v>6768.0001839732386</v>
      </c>
      <c r="AD7">
        <v>6768.0001839732386</v>
      </c>
      <c r="AE7">
        <v>6768.0001839732386</v>
      </c>
      <c r="AF7">
        <v>6768.0001839732386</v>
      </c>
      <c r="AG7">
        <v>6768.0001839732386</v>
      </c>
      <c r="AH7">
        <v>6768.0001839732386</v>
      </c>
    </row>
    <row r="8" spans="1:34">
      <c r="A8" t="s">
        <v>2180</v>
      </c>
      <c r="B8">
        <v>485338.60076202173</v>
      </c>
      <c r="C8">
        <v>485338.60076202173</v>
      </c>
      <c r="D8">
        <v>485338.60076202173</v>
      </c>
      <c r="E8">
        <v>485338.60076202173</v>
      </c>
      <c r="F8">
        <v>485338.60076202173</v>
      </c>
      <c r="G8">
        <v>485338.60076202173</v>
      </c>
      <c r="H8">
        <v>485338.60076202173</v>
      </c>
      <c r="I8">
        <v>485338.60076202173</v>
      </c>
      <c r="J8">
        <v>485338.60076202173</v>
      </c>
      <c r="K8">
        <v>485338.60076202173</v>
      </c>
      <c r="L8">
        <v>485338.60076202173</v>
      </c>
      <c r="M8">
        <v>485338.60076202173</v>
      </c>
      <c r="N8">
        <v>485338.60076202173</v>
      </c>
      <c r="O8">
        <v>485338.60076202173</v>
      </c>
      <c r="P8">
        <v>485338.60076202173</v>
      </c>
      <c r="Q8">
        <v>485338.60076202173</v>
      </c>
      <c r="R8">
        <v>485338.60076202173</v>
      </c>
      <c r="S8">
        <v>485338.60076202173</v>
      </c>
      <c r="T8">
        <v>485338.60076202173</v>
      </c>
      <c r="U8">
        <v>485338.60076202173</v>
      </c>
      <c r="V8">
        <v>485338.60076202173</v>
      </c>
      <c r="W8">
        <v>485338.60076202173</v>
      </c>
      <c r="X8">
        <v>485338.60076202173</v>
      </c>
      <c r="Y8">
        <v>485338.60076202173</v>
      </c>
      <c r="Z8">
        <v>485338.60076202173</v>
      </c>
      <c r="AA8">
        <v>485338.60076202173</v>
      </c>
      <c r="AB8">
        <v>485338.60076202173</v>
      </c>
      <c r="AC8">
        <v>485338.60076202173</v>
      </c>
      <c r="AD8">
        <v>485338.60076202173</v>
      </c>
      <c r="AE8">
        <v>485338.60076202173</v>
      </c>
      <c r="AF8">
        <v>485338.60076202173</v>
      </c>
      <c r="AG8">
        <v>485338.60076202173</v>
      </c>
      <c r="AH8">
        <v>485338.60076202173</v>
      </c>
    </row>
    <row r="9" spans="1:34">
      <c r="A9" t="s">
        <v>2247</v>
      </c>
      <c r="B9">
        <v>148906.85231439231</v>
      </c>
      <c r="C9">
        <v>148906.85231439231</v>
      </c>
      <c r="D9">
        <v>148906.85231439231</v>
      </c>
      <c r="E9">
        <v>148906.85231439231</v>
      </c>
      <c r="F9">
        <v>148906.85231439231</v>
      </c>
      <c r="G9">
        <v>148906.85231439231</v>
      </c>
      <c r="H9">
        <v>148906.85231439231</v>
      </c>
      <c r="I9">
        <v>148906.85231439231</v>
      </c>
      <c r="J9">
        <v>148906.85231439231</v>
      </c>
      <c r="K9">
        <v>148906.85231439231</v>
      </c>
      <c r="L9">
        <v>148906.85231439231</v>
      </c>
      <c r="M9">
        <v>148906.85231439231</v>
      </c>
      <c r="N9">
        <v>148906.85231439231</v>
      </c>
      <c r="O9">
        <v>148906.85231439231</v>
      </c>
      <c r="P9">
        <v>148906.85231439231</v>
      </c>
      <c r="Q9">
        <v>148906.85231439231</v>
      </c>
      <c r="R9">
        <v>148906.85231439231</v>
      </c>
      <c r="S9">
        <v>148906.85231439231</v>
      </c>
      <c r="T9">
        <v>148906.85231439231</v>
      </c>
      <c r="U9">
        <v>148906.85231439231</v>
      </c>
      <c r="V9">
        <v>148906.85231439231</v>
      </c>
      <c r="W9">
        <v>148906.85231439231</v>
      </c>
      <c r="X9">
        <v>148906.85231439231</v>
      </c>
      <c r="Y9">
        <v>148906.85231439231</v>
      </c>
      <c r="Z9">
        <v>148906.85231439231</v>
      </c>
      <c r="AA9">
        <v>148906.85231439231</v>
      </c>
      <c r="AB9">
        <v>148906.85231439231</v>
      </c>
      <c r="AC9">
        <v>148906.85231439231</v>
      </c>
      <c r="AD9">
        <v>148906.85231439231</v>
      </c>
      <c r="AE9">
        <v>148906.85231439231</v>
      </c>
      <c r="AF9">
        <v>148906.85231439231</v>
      </c>
      <c r="AG9">
        <v>148906.85231439231</v>
      </c>
      <c r="AH9">
        <v>148906.85231439231</v>
      </c>
    </row>
    <row r="10" spans="1:34">
      <c r="A10" t="s">
        <v>2248</v>
      </c>
      <c r="B10">
        <v>392.26032358239212</v>
      </c>
      <c r="C10">
        <v>392.26032358239212</v>
      </c>
      <c r="D10">
        <v>392.26032358239212</v>
      </c>
      <c r="E10">
        <v>392.26032358239212</v>
      </c>
      <c r="F10">
        <v>392.26032358239212</v>
      </c>
      <c r="G10">
        <v>392.26032358239212</v>
      </c>
      <c r="H10">
        <v>392.26032358239212</v>
      </c>
      <c r="I10">
        <v>392.26032358239212</v>
      </c>
      <c r="J10">
        <v>392.26032358239212</v>
      </c>
      <c r="K10">
        <v>392.26032358239212</v>
      </c>
      <c r="L10">
        <v>392.26032358239212</v>
      </c>
      <c r="M10">
        <v>392.26032358239212</v>
      </c>
      <c r="N10">
        <v>392.26032358239212</v>
      </c>
      <c r="O10">
        <v>392.26032358239212</v>
      </c>
      <c r="P10">
        <v>392.26032358239212</v>
      </c>
      <c r="Q10">
        <v>392.26032358239212</v>
      </c>
      <c r="R10">
        <v>392.26032358239212</v>
      </c>
      <c r="S10">
        <v>392.26032358239212</v>
      </c>
      <c r="T10">
        <v>392.26032358239212</v>
      </c>
      <c r="U10">
        <v>392.26032358239212</v>
      </c>
      <c r="V10">
        <v>392.26032358239212</v>
      </c>
      <c r="W10">
        <v>392.26032358239212</v>
      </c>
      <c r="X10">
        <v>392.26032358239212</v>
      </c>
      <c r="Y10">
        <v>392.26032358239212</v>
      </c>
      <c r="Z10">
        <v>392.26032358239212</v>
      </c>
      <c r="AA10">
        <v>392.26032358239212</v>
      </c>
      <c r="AB10">
        <v>392.26032358239212</v>
      </c>
      <c r="AC10">
        <v>392.26032358239212</v>
      </c>
      <c r="AD10">
        <v>392.26032358239212</v>
      </c>
      <c r="AE10">
        <v>392.26032358239212</v>
      </c>
      <c r="AF10">
        <v>392.26032358239212</v>
      </c>
      <c r="AG10">
        <v>392.26032358239212</v>
      </c>
      <c r="AH10">
        <v>392.26032358239212</v>
      </c>
    </row>
    <row r="11" spans="1:34">
      <c r="A11" t="s">
        <v>2249</v>
      </c>
      <c r="B11">
        <v>1934.8918931076139</v>
      </c>
      <c r="C11">
        <v>1934.8918931076139</v>
      </c>
      <c r="D11">
        <v>1934.8918931076139</v>
      </c>
      <c r="E11">
        <v>1934.8918931076139</v>
      </c>
      <c r="F11">
        <v>1934.8918931076139</v>
      </c>
      <c r="G11">
        <v>1934.8918931076139</v>
      </c>
      <c r="H11">
        <v>1934.8918931076139</v>
      </c>
      <c r="I11">
        <v>1934.8918931076139</v>
      </c>
      <c r="J11">
        <v>1934.8918931076139</v>
      </c>
      <c r="K11">
        <v>1934.8918931076139</v>
      </c>
      <c r="L11">
        <v>1934.8918931076139</v>
      </c>
      <c r="M11">
        <v>1934.8918931076139</v>
      </c>
      <c r="N11">
        <v>1934.8918931076139</v>
      </c>
      <c r="O11">
        <v>1934.8918931076139</v>
      </c>
      <c r="P11">
        <v>1934.8918931076139</v>
      </c>
      <c r="Q11">
        <v>1934.8918931076139</v>
      </c>
      <c r="R11">
        <v>1934.8918931076139</v>
      </c>
      <c r="S11">
        <v>1934.8918931076139</v>
      </c>
      <c r="T11">
        <v>1934.8918931076139</v>
      </c>
      <c r="U11">
        <v>1934.8918931076139</v>
      </c>
      <c r="V11">
        <v>1934.8918931076139</v>
      </c>
      <c r="W11">
        <v>1934.8918931076139</v>
      </c>
      <c r="X11">
        <v>1934.8918931076139</v>
      </c>
      <c r="Y11">
        <v>1934.8918931076139</v>
      </c>
      <c r="Z11">
        <v>1934.8918931076139</v>
      </c>
      <c r="AA11">
        <v>1934.8918931076139</v>
      </c>
      <c r="AB11">
        <v>1934.8918931076139</v>
      </c>
      <c r="AC11">
        <v>1934.8918931076139</v>
      </c>
      <c r="AD11">
        <v>1934.8918931076139</v>
      </c>
      <c r="AE11">
        <v>1934.8918931076139</v>
      </c>
      <c r="AF11">
        <v>1934.8918931076139</v>
      </c>
      <c r="AG11">
        <v>1934.8918931076139</v>
      </c>
      <c r="AH11">
        <v>1934.8918931076139</v>
      </c>
    </row>
    <row r="13" spans="1:34">
      <c r="A13" s="24" t="s">
        <v>283</v>
      </c>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70" t="s">
        <v>2286</v>
      </c>
      <c r="B22" s="71"/>
    </row>
    <row r="23" spans="1:34" ht="15" customHeight="1" thickBot="1">
      <c r="A23" s="72" t="s">
        <v>2254</v>
      </c>
      <c r="B23" s="73"/>
    </row>
    <row r="24" spans="1:34">
      <c r="A24" s="74" t="s">
        <v>2287</v>
      </c>
      <c r="B24" s="75">
        <v>1.67</v>
      </c>
    </row>
    <row r="25" spans="1:34">
      <c r="A25" s="74" t="s">
        <v>2288</v>
      </c>
      <c r="B25" s="75">
        <v>21.196137258578659</v>
      </c>
    </row>
    <row r="26" spans="1:34">
      <c r="A26" s="74" t="s">
        <v>2180</v>
      </c>
      <c r="B26" s="75">
        <v>111.39416306433711</v>
      </c>
    </row>
    <row r="27" spans="1:34">
      <c r="A27" s="74" t="s">
        <v>2289</v>
      </c>
      <c r="B27" s="75">
        <v>4.8656731685074099</v>
      </c>
    </row>
    <row r="28" spans="1:34">
      <c r="A28" s="74" t="s">
        <v>2290</v>
      </c>
      <c r="B28" s="75">
        <v>1</v>
      </c>
    </row>
    <row r="29" spans="1:34">
      <c r="A29" s="74" t="s">
        <v>2249</v>
      </c>
      <c r="B29" s="75">
        <v>1.270075674087136</v>
      </c>
    </row>
    <row r="30" spans="1:34">
      <c r="A30" s="74" t="s">
        <v>2291</v>
      </c>
      <c r="B30" s="75">
        <v>1</v>
      </c>
    </row>
    <row r="31" spans="1:34">
      <c r="A31" s="74" t="s">
        <v>2292</v>
      </c>
      <c r="B31" s="75">
        <v>16</v>
      </c>
    </row>
    <row r="32" spans="1:34">
      <c r="A32" s="74" t="s">
        <v>2293</v>
      </c>
      <c r="B32" s="75">
        <v>41.989116133258747</v>
      </c>
    </row>
    <row r="33" spans="1:2">
      <c r="A33" s="74" t="s">
        <v>2294</v>
      </c>
      <c r="B33" s="75">
        <v>3512.35916421195</v>
      </c>
    </row>
    <row r="34" spans="1:2" ht="15" customHeight="1" thickBot="1">
      <c r="A34" s="68" t="s">
        <v>2295</v>
      </c>
      <c r="B34" s="69">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baseColWidth="10" defaultColWidth="8.83203125" defaultRowHeight="15"/>
  <cols>
    <col min="1" max="1" width="22.5" style="80" customWidth="1"/>
    <col min="2" max="2" width="21.83203125" style="80" customWidth="1"/>
    <col min="3" max="3" width="18.1640625" style="80" customWidth="1"/>
    <col min="4" max="5" width="16.6640625" style="80" customWidth="1"/>
    <col min="6" max="8" width="20.5" style="80" customWidth="1"/>
  </cols>
  <sheetData>
    <row r="1" spans="1:8" ht="29" customHeight="1">
      <c r="A1" s="4" t="s">
        <v>2296</v>
      </c>
      <c r="B1" s="77" t="s">
        <v>2239</v>
      </c>
      <c r="C1" s="77" t="s">
        <v>2240</v>
      </c>
      <c r="D1" s="77" t="s">
        <v>2241</v>
      </c>
      <c r="E1" s="77" t="s">
        <v>2242</v>
      </c>
      <c r="F1" s="77" t="s">
        <v>2243</v>
      </c>
      <c r="G1" s="77" t="s">
        <v>2244</v>
      </c>
      <c r="H1" s="77" t="s">
        <v>2245</v>
      </c>
    </row>
    <row r="2" spans="1:8">
      <c r="A2" t="s">
        <v>2246</v>
      </c>
      <c r="B2" s="106">
        <f>$D2/(1-'Calculations Etc'!$B$12)*'Calibration Adjustments'!B19</f>
        <v>1.0094082465469424E-3</v>
      </c>
      <c r="C2" s="106">
        <f>'SEDS Transport'!H19</f>
        <v>7.4836420697954824E-6</v>
      </c>
      <c r="D2" s="107">
        <f>INDEX('AEO 7'!$44:$44,MATCH('Calculations Etc'!B$2,'AEO 7'!$1:$1,0))*'Calculations Etc'!$B$19/'Calculations Etc'!$B$26*'Calibration Adjustments'!D19</f>
        <v>3.1700424271722166E-4</v>
      </c>
      <c r="E2" s="106">
        <f>$D2*'Calibration Adjustments'!E19</f>
        <v>3.1700424271722166E-4</v>
      </c>
      <c r="F2" s="106">
        <f>$D2/(1-'Calculations Etc'!$B$12)*'Calculations Etc'!$B$16+$D2*(1-'Calculations Etc'!$B$16)*'Calibration Adjustments'!F19</f>
        <v>6.9782644482356809E-4</v>
      </c>
      <c r="G2" s="106">
        <f>$D2*'Calculations Etc'!$B$40*'Calibration Adjustments'!G19</f>
        <v>2.4567828810584678E-4</v>
      </c>
      <c r="H2" s="106">
        <f>$D2*'Calculations Etc'!$B$36*'Calibration Adjustments'!H19</f>
        <v>9.5101272815166483E-4</v>
      </c>
    </row>
    <row r="3" spans="1:8">
      <c r="A3" t="s">
        <v>2186</v>
      </c>
      <c r="B3" s="106">
        <f>$E3/(1-'Calculations Etc'!$B$13)*'Calibration Adjustments'!B20</f>
        <v>2.8309727187687166E-3</v>
      </c>
      <c r="C3" s="106">
        <f>'SEDS Transport'!H20</f>
        <v>2.6928817015314281E-6</v>
      </c>
      <c r="D3" s="106">
        <f>$E3*'Calibration Adjustments'!D20</f>
        <v>8.8096936666512947E-4</v>
      </c>
      <c r="E3" s="107">
        <f>('AEO 7'!C22*10^9)/('AEO 7'!C58*10^15)</f>
        <v>8.8096936666512947E-4</v>
      </c>
      <c r="F3" s="106">
        <f>$E3/(1-'Calculations Etc'!$B$13)*'Calculations Etc'!$B$16+$E3*(1-'Calculations Etc'!$B$16)*'Calibration Adjustments'!F20</f>
        <v>1.9534712103221026E-3</v>
      </c>
      <c r="G3" s="106">
        <f>$E3*'Calculations Etc'!$B$40*'Calibration Adjustments'!G20</f>
        <v>6.8275125916547532E-4</v>
      </c>
      <c r="H3" s="106">
        <f>$E3*'Calculations Etc'!$B$36*'Calibration Adjustments'!H20</f>
        <v>2.6429080999953881E-3</v>
      </c>
    </row>
    <row r="4" spans="1:8">
      <c r="A4" t="s">
        <v>2180</v>
      </c>
      <c r="B4" s="106">
        <f>$E4/(1-'Calculations Etc'!$B$13)*'Calibration Adjustments'!B21</f>
        <v>1.4307537620687272E-3</v>
      </c>
      <c r="C4" s="106">
        <f>$E4*'Calibration Adjustments'!C21</f>
        <v>4.452357407992435E-4</v>
      </c>
      <c r="D4" s="106">
        <f>$E4*'Calibration Adjustments'!D21</f>
        <v>4.452357407992435E-4</v>
      </c>
      <c r="E4" s="107">
        <f>SUM(INDEX('AEO 47'!41:41,MATCH('Calculations Etc'!B$2,'AEO 47'!1:1,0)),INDEX('AEO 47'!55:55,MATCH('Calculations Etc'!B$2,'AEO 47'!1:1,0)))/((INDEX('AEO 47'!178:178,MATCH('Calculations Etc'!B$2,'AEO 47'!1:1,0))*'Calculations Etc'!B3*10^3)*'Calibration Adjustments'!E21)</f>
        <v>4.452357407992435E-4</v>
      </c>
      <c r="F4">
        <v>0</v>
      </c>
      <c r="G4">
        <v>0</v>
      </c>
      <c r="H4" s="106">
        <f>$E4*'Calculations Etc'!$B$36*'Calibration Adjustments'!H21</f>
        <v>1.3357072223977302E-3</v>
      </c>
    </row>
    <row r="5" spans="1:8">
      <c r="A5" t="s">
        <v>2247</v>
      </c>
      <c r="B5" s="106">
        <f>'Calculations Etc'!E49*'Calibration Adjustments'!B22</f>
        <v>1.2405209526886144E-3</v>
      </c>
      <c r="C5" s="106">
        <f>$E5*'Calibration Adjustments'!C22</f>
        <v>4.2438874697242065E-4</v>
      </c>
      <c r="D5" s="106">
        <f>$E5*'Calibration Adjustments'!D22</f>
        <v>4.2438874697242065E-4</v>
      </c>
      <c r="E5" s="106">
        <f>'Calculations Etc'!E50*'Calibration Adjustments'!E22</f>
        <v>4.2438874697242065E-4</v>
      </c>
      <c r="F5">
        <v>0</v>
      </c>
      <c r="G5">
        <v>0</v>
      </c>
      <c r="H5" s="106">
        <f>$E5*'Calculations Etc'!$B$36*'Calibration Adjustments'!H22</f>
        <v>1.2731662409172617E-3</v>
      </c>
    </row>
    <row r="6" spans="1:8">
      <c r="A6" t="s">
        <v>2248</v>
      </c>
      <c r="B6" s="106">
        <f>$E6/(1-'Calculations Etc'!$B$13)*'Calibration Adjustments'!B23</f>
        <v>3.2293530565471139E-5</v>
      </c>
      <c r="C6" s="106">
        <f>$E6*'Calibration Adjustments'!C23</f>
        <v>1.0049411985156037E-5</v>
      </c>
      <c r="D6" s="106">
        <f>$E6*'Calibration Adjustments'!D23</f>
        <v>1.0049411985156037E-5</v>
      </c>
      <c r="E6" s="107">
        <f>SUM('NRBS 40'!D5,'NRBS 40'!D7:D8)/(INDEX('AEO 7'!64:64,MATCH('Calculations Etc'!B$2,'AEO 7'!1:1,0))*10^9)*'Calibration Adjustments'!E23</f>
        <v>1.0049411985156037E-5</v>
      </c>
      <c r="F6">
        <v>0</v>
      </c>
      <c r="G6">
        <v>0</v>
      </c>
      <c r="H6" s="106">
        <f>$E6*'Calculations Etc'!$B$36*'Calibration Adjustments'!H23</f>
        <v>3.0148235955468109E-5</v>
      </c>
    </row>
    <row r="7" spans="1:8">
      <c r="A7" t="s">
        <v>2249</v>
      </c>
      <c r="B7" s="106">
        <f>$D7/(1-'Calculations Etc'!$B$12)*'Calibration Adjustments'!B24</f>
        <v>3.8347187299137414E-3</v>
      </c>
      <c r="C7" s="106">
        <f>$D7*'Calibration Adjustments'!C24</f>
        <v>1.2042918325348942E-3</v>
      </c>
      <c r="D7" s="107">
        <f>INDEX('NTS 1-40'!8:8,0,MATCH('Calculations Etc'!B$2,'NTS 1-40'!2:2,0))/(INDEX('AEO 35'!20:20,MATCH('Calculations Etc'!B$2,'AEO 35'!1:1,0))*10^6)*'Calibration Adjustments'!D24</f>
        <v>1.2042918325348942E-3</v>
      </c>
      <c r="E7" s="106">
        <f>$D7*'Calibration Adjustments'!E24</f>
        <v>1.2042918325348942E-3</v>
      </c>
      <c r="F7" s="106">
        <f>$D7/(1-'Calculations Etc'!$B$12)*'Calculations Etc'!$B$16+$D7*(1-'Calculations Etc'!$B$16)*'Calibration Adjustments'!F24</f>
        <v>2.6510266260932605E-3</v>
      </c>
      <c r="G7" s="106">
        <f>$D7*'Calculations Etc'!$B$40*'Calibration Adjustments'!G24</f>
        <v>9.3332617021454304E-4</v>
      </c>
      <c r="H7" s="106">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tabSelected="1" workbookViewId="0">
      <selection activeCell="D12" sqref="D12"/>
    </sheetView>
  </sheetViews>
  <sheetFormatPr baseColWidth="10" defaultColWidth="8.83203125" defaultRowHeight="15"/>
  <cols>
    <col min="1" max="1" width="21.5" style="80" customWidth="1"/>
    <col min="2" max="2" width="21.83203125" style="80" customWidth="1"/>
    <col min="3" max="3" width="35.1640625" style="80" customWidth="1"/>
    <col min="4" max="4" width="20.33203125" style="80" customWidth="1"/>
    <col min="5" max="5" width="16.6640625" style="80" customWidth="1"/>
    <col min="6" max="8" width="20.5" style="80" customWidth="1"/>
  </cols>
  <sheetData>
    <row r="1" spans="1:8" ht="29" customHeight="1">
      <c r="A1" s="4" t="s">
        <v>2297</v>
      </c>
      <c r="B1" s="77" t="s">
        <v>2239</v>
      </c>
      <c r="C1" s="77" t="s">
        <v>2240</v>
      </c>
      <c r="D1" s="77" t="s">
        <v>2241</v>
      </c>
      <c r="E1" s="77" t="s">
        <v>2242</v>
      </c>
      <c r="F1" s="77" t="s">
        <v>2243</v>
      </c>
      <c r="G1" s="77" t="s">
        <v>2244</v>
      </c>
      <c r="H1" s="77" t="s">
        <v>2245</v>
      </c>
    </row>
    <row r="2" spans="1:8">
      <c r="A2" t="s">
        <v>2246</v>
      </c>
      <c r="B2" s="106">
        <f>$D2/(1-'Calculations Etc'!$B$12)*'Calibration Adjustments'!B28</f>
        <v>2.7175224068570606E-4</v>
      </c>
      <c r="C2" s="106">
        <f>'SEDS Transport'!H26</f>
        <v>2.7797562958068832E-5</v>
      </c>
      <c r="D2" s="108">
        <f>(('AEO 7'!C19+SUM('AEO 49'!E20,'AEO 49'!E31,'AEO 49'!E42)-'AEO 46'!E62)*billion)/(('AEO 7'!C57*1000+SUM('AEO 49'!E55,'AEO 49'!E66,'AEO 49'!E77)-'AEO 43'!E62)*trillion)*'Calculations Etc'!$B$20*'Calibration Adjustments'!D28</f>
        <v>8.5343678893031675E-5</v>
      </c>
      <c r="E2" s="106">
        <f>$D2*'Calibration Adjustments'!E28</f>
        <v>8.5343678893031675E-5</v>
      </c>
      <c r="F2" s="106">
        <f>$D2/(1-'Calculations Etc'!$B$12)*'Calculations Etc'!$B$16+$D2*(1-'Calculations Etc'!$B$16)*'Calibration Adjustments'!F28</f>
        <v>1.8786838787900257E-4</v>
      </c>
      <c r="G2" s="106">
        <f>$D2*'Calculations Etc'!$B$40*'Calibration Adjustments'!G28</f>
        <v>6.6141351142099544E-5</v>
      </c>
      <c r="H2" s="106">
        <f>$D2*'Calculations Etc'!$B$36*'Calibration Adjustments'!H28</f>
        <v>2.5603103667909497E-4</v>
      </c>
    </row>
    <row r="3" spans="1:8">
      <c r="A3" t="s">
        <v>2186</v>
      </c>
      <c r="B3" s="106">
        <f>$E3/(1-'Calculations Etc'!$B$13)*'Calibration Adjustments'!B29</f>
        <v>2.6158745070478042E-3</v>
      </c>
      <c r="C3" s="106">
        <f>'SEDS Transport'!H27</f>
        <v>2.9143120632765266E-6</v>
      </c>
      <c r="D3" s="106">
        <f>$E3*'Calibration Adjustments'!D29</f>
        <v>8.1403303269968186E-4</v>
      </c>
      <c r="E3" s="108">
        <f>(SUM('AEO 49'!E51-'AEO 49'!E20-'AEO 49'!E31-'AEO 49'!E42)*billion*'Calculations Etc'!$B$22)/(SUM('AEO 49'!E96-'AEO 49'!E88)*trillion)</f>
        <v>8.1403303269968186E-4</v>
      </c>
      <c r="F3" s="106">
        <f>$E3/(1-'Calculations Etc'!$B$13)*'Calculations Etc'!$B$16+$E3*(1-'Calculations Etc'!$B$16)*'Calibration Adjustments'!F29</f>
        <v>1.8050458435911491E-3</v>
      </c>
      <c r="G3" s="106">
        <f>$E3*'Calculations Etc'!$B$40*'Calibration Adjustments'!G29</f>
        <v>6.3087560034225348E-4</v>
      </c>
      <c r="H3" s="106">
        <f>$E3*'Calculations Etc'!$B$36*'Calibration Adjustments'!H29</f>
        <v>2.442099098099045E-3</v>
      </c>
    </row>
    <row r="4" spans="1:8">
      <c r="A4" t="s">
        <v>2180</v>
      </c>
      <c r="B4" s="106">
        <f>$E4/(1-'Calculations Etc'!$B$13)*'Calibration Adjustments'!B30</f>
        <v>3.6837767936328798E-4</v>
      </c>
      <c r="C4" s="106">
        <f>$E4*'Calibration Adjustments'!C30</f>
        <v>1.146353155333106E-4</v>
      </c>
      <c r="D4" s="106">
        <f>$E4*'Calibration Adjustments'!D30</f>
        <v>1.146353155333106E-4</v>
      </c>
      <c r="E4" s="108">
        <f>INDEX('AEO 47'!69:69,MATCH('Calculations Etc'!B$2,'AEO 47'!1:1,0))/((INDEX('AEO 47'!178:178,MATCH('Calculations Etc'!B$2,'AEO 47'!1:1,0))*'Calculations Etc'!B4*10^3)*'Calibration Adjustments'!E30)</f>
        <v>1.146353155333106E-4</v>
      </c>
      <c r="F4">
        <v>0</v>
      </c>
      <c r="G4">
        <v>0</v>
      </c>
      <c r="H4" s="106">
        <f>$E4*'Calculations Etc'!$B$36*'Calibration Adjustments'!H30</f>
        <v>3.4390594659993172E-4</v>
      </c>
    </row>
    <row r="5" spans="1:8">
      <c r="A5" t="s">
        <v>2247</v>
      </c>
      <c r="B5" s="106">
        <f>$E5/(1-'Calculations Etc'!$B$13)*'Calibration Adjustments'!B31</f>
        <v>1.1140743815291445E-2</v>
      </c>
      <c r="C5" s="106">
        <f>$E5*'Calibration Adjustments'!C31</f>
        <v>3.4668839999999999E-3</v>
      </c>
      <c r="D5" s="106">
        <f>$E5*'Calibration Adjustments'!D31</f>
        <v>3.4668839999999999E-3</v>
      </c>
      <c r="E5" s="108">
        <f>INDEX('AEO 7'!$51:$51,MATCH('Calculations Etc'!B$2,'AEO 7'!$1:$1,0))/10^3*'Calibration Adjustments'!E31</f>
        <v>3.4668839999999999E-3</v>
      </c>
      <c r="F5">
        <v>0</v>
      </c>
      <c r="G5">
        <v>0</v>
      </c>
      <c r="H5" s="106">
        <f>$E5*'Calculations Etc'!$B$36*'Calibration Adjustments'!H31</f>
        <v>1.0400651999999998E-2</v>
      </c>
    </row>
    <row r="6" spans="1:8">
      <c r="A6" t="s">
        <v>2248</v>
      </c>
      <c r="B6" s="106">
        <f>$E6/(1-'Calculations Etc'!$B$13)*'Calibration Adjustments'!B32</f>
        <v>1.5467626362604087E-2</v>
      </c>
      <c r="C6" s="106">
        <f>$E6*'Calibration Adjustments'!C32</f>
        <v>4.813365E-3</v>
      </c>
      <c r="D6" s="106">
        <f>$E6*'Calibration Adjustments'!D32</f>
        <v>4.813365E-3</v>
      </c>
      <c r="E6" s="108">
        <f>INDEX('AEO 7'!$52:$52,MATCH('Calculations Etc'!B$2,'AEO 7'!$1:$1,0))/10^3*'Calibration Adjustments'!E32</f>
        <v>4.813365E-3</v>
      </c>
      <c r="F6">
        <v>0</v>
      </c>
      <c r="G6">
        <v>0</v>
      </c>
      <c r="H6" s="106">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9"/>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style="80" customWidth="1"/>
    <col min="2" max="2" width="45.6640625" style="80"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9">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9">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9">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9">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9">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9">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9">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9">
        <v>-1.2713E-2</v>
      </c>
    </row>
    <row r="30" spans="1:35" ht="15" customHeight="1">
      <c r="B30" s="29" t="s">
        <v>116</v>
      </c>
    </row>
    <row r="31" spans="1:35" ht="15" customHeight="1">
      <c r="B31" s="29" t="s">
        <v>117</v>
      </c>
    </row>
    <row r="32" spans="1:35" ht="15" customHeight="1">
      <c r="A32" s="12" t="s">
        <v>118</v>
      </c>
      <c r="B32" s="30" t="s">
        <v>119</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2" t="s">
        <v>120</v>
      </c>
      <c r="B33" s="30" t="s">
        <v>121</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2" t="s">
        <v>122</v>
      </c>
      <c r="B34" s="30" t="s">
        <v>123</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2" t="s">
        <v>124</v>
      </c>
      <c r="B35" s="30" t="s">
        <v>125</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2" t="s">
        <v>126</v>
      </c>
      <c r="B36" s="30" t="s">
        <v>127</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2" t="s">
        <v>128</v>
      </c>
      <c r="B37" s="30" t="s">
        <v>129</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2" t="s">
        <v>130</v>
      </c>
      <c r="B38" s="30" t="s">
        <v>131</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2" t="s">
        <v>132</v>
      </c>
      <c r="B39" s="30" t="s">
        <v>133</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2" t="s">
        <v>134</v>
      </c>
      <c r="B40" s="30" t="s">
        <v>135</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2" t="s">
        <v>136</v>
      </c>
      <c r="B41" s="30" t="s">
        <v>137</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2" t="s">
        <v>138</v>
      </c>
      <c r="B42" s="30" t="s">
        <v>139</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2" t="s">
        <v>140</v>
      </c>
      <c r="B43" s="30" t="s">
        <v>141</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2" t="s">
        <v>142</v>
      </c>
      <c r="B44" s="30" t="s">
        <v>143</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2" t="s">
        <v>144</v>
      </c>
      <c r="B45" s="30" t="s">
        <v>145</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2" t="s">
        <v>146</v>
      </c>
      <c r="B46" s="30" t="s">
        <v>147</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2" t="s">
        <v>148</v>
      </c>
      <c r="B47" s="30" t="s">
        <v>149</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29" t="s">
        <v>150</v>
      </c>
    </row>
    <row r="49" spans="1:35" ht="15" customHeight="1">
      <c r="A49" s="12" t="s">
        <v>151</v>
      </c>
      <c r="B49" s="30" t="s">
        <v>152</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29" t="s">
        <v>153</v>
      </c>
    </row>
    <row r="51" spans="1:35" ht="15" customHeight="1">
      <c r="A51" s="12" t="s">
        <v>154</v>
      </c>
      <c r="B51" s="30" t="s">
        <v>113</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2" t="s">
        <v>155</v>
      </c>
      <c r="B52" s="30" t="s">
        <v>115</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9">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9">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9">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9">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9">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9">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9">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9">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9">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9">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9">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9">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9">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101">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9">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9">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9">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9">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9">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9">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9">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9">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9">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9">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9">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9">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9">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101">
        <v>-1.8029999999999999E-3</v>
      </c>
    </row>
    <row r="86" spans="1:35" ht="15" customHeight="1" thickBot="1"/>
    <row r="87" spans="1:35" ht="15" customHeight="1">
      <c r="B87" s="110" t="s">
        <v>201</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style="80" customWidth="1"/>
    <col min="2" max="2" width="26.6640625" style="80"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62">
        <v>8.0000000000000002E-3</v>
      </c>
    </row>
    <row r="89" spans="1:37" s="63" customFormat="1">
      <c r="A89" s="63" t="s">
        <v>339</v>
      </c>
      <c r="B89" s="63" t="s">
        <v>1295</v>
      </c>
      <c r="C89" s="63" t="s">
        <v>1296</v>
      </c>
      <c r="D89" s="63" t="s">
        <v>226</v>
      </c>
      <c r="E89" s="63">
        <v>8.7039209999999994</v>
      </c>
      <c r="F89" s="63">
        <v>8.7953019999999995</v>
      </c>
      <c r="G89" s="63">
        <v>8.8863210000000006</v>
      </c>
      <c r="H89" s="63">
        <v>8.977608</v>
      </c>
      <c r="I89" s="63">
        <v>9.0696729999999999</v>
      </c>
      <c r="J89" s="63">
        <v>9.1600560000000009</v>
      </c>
      <c r="K89" s="63">
        <v>9.2464639999999996</v>
      </c>
      <c r="L89" s="63">
        <v>9.3325399999999998</v>
      </c>
      <c r="M89" s="63">
        <v>9.4178300000000004</v>
      </c>
      <c r="N89" s="63">
        <v>9.5011419999999998</v>
      </c>
      <c r="O89" s="63">
        <v>9.5838269999999994</v>
      </c>
      <c r="P89" s="63">
        <v>9.6660509999999995</v>
      </c>
      <c r="Q89" s="63">
        <v>9.7469809999999999</v>
      </c>
      <c r="R89" s="63">
        <v>9.8267589999999991</v>
      </c>
      <c r="S89" s="63">
        <v>9.9078510000000009</v>
      </c>
      <c r="T89" s="63">
        <v>9.9883070000000007</v>
      </c>
      <c r="U89" s="63">
        <v>10.068049</v>
      </c>
      <c r="V89" s="63">
        <v>10.146993</v>
      </c>
      <c r="W89" s="63">
        <v>10.225054</v>
      </c>
      <c r="X89" s="63">
        <v>10.302171</v>
      </c>
      <c r="Y89" s="63">
        <v>10.378304</v>
      </c>
      <c r="Z89" s="63">
        <v>10.453441</v>
      </c>
      <c r="AA89" s="63">
        <v>10.527609999999999</v>
      </c>
      <c r="AB89" s="63">
        <v>10.600863</v>
      </c>
      <c r="AC89" s="63">
        <v>10.673257</v>
      </c>
      <c r="AD89" s="63">
        <v>10.744870000000001</v>
      </c>
      <c r="AE89" s="63">
        <v>10.815792999999999</v>
      </c>
      <c r="AF89" s="63">
        <v>10.886132999999999</v>
      </c>
      <c r="AG89" s="63">
        <v>10.955968</v>
      </c>
      <c r="AH89" s="63">
        <v>11.025439</v>
      </c>
      <c r="AI89" s="63">
        <v>11.094709</v>
      </c>
      <c r="AJ89" s="63">
        <v>11.163707</v>
      </c>
      <c r="AK89" s="64">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62">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62">
        <v>1.0999999999999999E-2</v>
      </c>
    </row>
    <row r="96" spans="1:37" s="63" customFormat="1">
      <c r="A96" s="63" t="s">
        <v>339</v>
      </c>
      <c r="B96" s="63" t="s">
        <v>1311</v>
      </c>
      <c r="C96" s="63" t="s">
        <v>1312</v>
      </c>
      <c r="D96" s="63" t="s">
        <v>226</v>
      </c>
      <c r="E96" s="63">
        <v>15.396979999999999</v>
      </c>
      <c r="F96" s="63">
        <v>15.858444</v>
      </c>
      <c r="G96" s="63">
        <v>16.273371000000001</v>
      </c>
      <c r="H96" s="63">
        <v>16.590116999999999</v>
      </c>
      <c r="I96" s="63">
        <v>16.901426000000001</v>
      </c>
      <c r="J96" s="63">
        <v>17.206854</v>
      </c>
      <c r="K96" s="63">
        <v>17.500230999999999</v>
      </c>
      <c r="L96" s="63">
        <v>17.795141000000001</v>
      </c>
      <c r="M96" s="63">
        <v>18.068556000000001</v>
      </c>
      <c r="N96" s="63">
        <v>18.367111000000001</v>
      </c>
      <c r="O96" s="63">
        <v>18.660454000000001</v>
      </c>
      <c r="P96" s="63">
        <v>18.830254</v>
      </c>
      <c r="Q96" s="63">
        <v>19.157322000000001</v>
      </c>
      <c r="R96" s="63">
        <v>19.469904</v>
      </c>
      <c r="S96" s="63">
        <v>19.764271000000001</v>
      </c>
      <c r="T96" s="63">
        <v>20.02947</v>
      </c>
      <c r="U96" s="63">
        <v>20.322533</v>
      </c>
      <c r="V96" s="63">
        <v>20.604780000000002</v>
      </c>
      <c r="W96" s="63">
        <v>20.887266</v>
      </c>
      <c r="X96" s="63">
        <v>21.185848</v>
      </c>
      <c r="Y96" s="63">
        <v>21.491614999999999</v>
      </c>
      <c r="Z96" s="63">
        <v>21.802444000000001</v>
      </c>
      <c r="AA96" s="63">
        <v>22.101212</v>
      </c>
      <c r="AB96" s="63">
        <v>22.407644000000001</v>
      </c>
      <c r="AC96" s="63">
        <v>22.731642000000001</v>
      </c>
      <c r="AD96" s="63">
        <v>23.063801000000002</v>
      </c>
      <c r="AE96" s="63">
        <v>23.387522000000001</v>
      </c>
      <c r="AF96" s="63">
        <v>23.743019</v>
      </c>
      <c r="AG96" s="63">
        <v>24.078513999999998</v>
      </c>
      <c r="AH96" s="63">
        <v>24.427147000000001</v>
      </c>
      <c r="AI96" s="63">
        <v>24.737570000000002</v>
      </c>
      <c r="AJ96" s="63">
        <v>25.047604</v>
      </c>
      <c r="AK96" s="64">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2021-04-21T18:13:18Z</dcterms:modified>
</cp:coreProperties>
</file>