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736C107A-4EC8-4768-9F87-0FE9A2C53851}" xr6:coauthVersionLast="46" xr6:coauthVersionMax="46" xr10:uidLastSave="{00000000-0000-0000-0000-000000000000}"/>
  <bookViews>
    <workbookView xWindow="7725" yWindow="690" windowWidth="20940" windowHeight="15345" firstSheet="8"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<sst xmlns="http://schemas.openxmlformats.org/spreadsheetml/2006/main" count="18922" uniqueCount="2188">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</sst>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7">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cellStyleXfs>
  <cellXfs count="28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3" fontId="25" fillId="0" borderId="0" xfId="0" applyNumberFormat="1" applyFont="1" applyAlignment="1">
      <alignment wrapText="1"/>
    </xf>
    <xf numFmtId="0" fontId="25" fillId="30" borderId="0" xfId="0" applyFont="1" applyFill="1" applyAlignment="1">
      <alignment wrapText="1"/>
    </xf>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36" fillId="10" borderId="0" xfId="0" applyFont="1" applyFill="1" applyAlignment="1">
      <alignment wrapText="1"/>
    </xf>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0" fontId="4" fillId="0" borderId="0" xfId="0" applyFont="1"/>
    <xf numFmtId="49" fontId="3"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4" fillId="0" borderId="0" xfId="0" applyFont="1" applyFill="1" applyAlignment="1"/>
    <xf numFmtId="0" fontId="3" fillId="0" borderId="0" xfId="0" applyFont="1" applyFill="1" applyAlignment="1"/>
    <xf numFmtId="49" fontId="3" fillId="0" borderId="30" xfId="0" applyNumberFormat="1" applyFont="1" applyBorder="1"/>
    <xf numFmtId="9" fontId="4" fillId="0" borderId="0" xfId="1" applyFont="1"/>
    <xf numFmtId="49" fontId="4" fillId="0" borderId="0" xfId="0" applyNumberFormat="1" applyFont="1"/>
    <xf numFmtId="49" fontId="4" fillId="0" borderId="30" xfId="0" applyNumberFormat="1" applyFont="1" applyBorder="1"/>
    <xf numFmtId="0" fontId="0" fillId="0" borderId="0" xfId="0" applyAlignment="1">
      <alignment wrapText="1"/>
    </xf>
    <xf numFmtId="11" fontId="0" fillId="0" borderId="0" xfId="0" applyNumberFormat="1" applyAlignment="1">
      <alignment wrapText="1"/>
    </xf>
    <xf numFmtId="0" fontId="1" fillId="0" borderId="0" xfId="0" applyFont="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F6" sqref="F6"/>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49</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G8" sqref="G8"/>
    </sheetView>
  </sheetViews>
  <sheetFormatPr defaultColWidth="11.42578125" defaultRowHeight="15"/>
  <cols>
    <col min="1" max="1" width="20.7109375" customWidth="1"/>
  </cols>
  <sheetData>
    <row r="1" spans="1:10">
      <c r="A1" s="29" t="s">
        <v>2075</v>
      </c>
    </row>
    <row r="2" spans="1:10">
      <c r="A2" s="29" t="s">
        <v>2071</v>
      </c>
    </row>
    <row r="3" spans="1:10" ht="15.75">
      <c r="A3" s="264" t="s">
        <v>1902</v>
      </c>
      <c r="B3" s="264" t="s">
        <v>1903</v>
      </c>
      <c r="C3" s="264" t="s">
        <v>1904</v>
      </c>
      <c r="D3" s="264" t="s">
        <v>1905</v>
      </c>
      <c r="E3" s="264" t="s">
        <v>1906</v>
      </c>
      <c r="F3" s="264" t="s">
        <v>1907</v>
      </c>
      <c r="G3" s="264" t="s">
        <v>1908</v>
      </c>
      <c r="H3" s="264" t="s">
        <v>1909</v>
      </c>
      <c r="I3" s="264" t="s">
        <v>1910</v>
      </c>
      <c r="J3" s="264" t="s">
        <v>1911</v>
      </c>
    </row>
    <row r="4" spans="1:10" ht="15.75">
      <c r="A4" s="264">
        <v>2020</v>
      </c>
      <c r="B4" s="264">
        <v>0</v>
      </c>
      <c r="C4" s="264">
        <v>1.59965</v>
      </c>
      <c r="D4" s="264">
        <v>7.6132600000000004</v>
      </c>
      <c r="E4" s="264">
        <v>3.6472799999999999</v>
      </c>
      <c r="F4" s="264">
        <v>14.0167</v>
      </c>
      <c r="G4" s="264">
        <v>12.6975</v>
      </c>
      <c r="H4" s="264">
        <v>26.9559</v>
      </c>
      <c r="I4" s="264">
        <v>0</v>
      </c>
      <c r="J4" s="264">
        <v>-6.4383600000000003</v>
      </c>
    </row>
    <row r="5" spans="1:10">
      <c r="A5" s="29"/>
    </row>
    <row r="7" spans="1:10" ht="30">
      <c r="A7" s="174" t="s">
        <v>2073</v>
      </c>
      <c r="B7" s="6" t="s">
        <v>2074</v>
      </c>
    </row>
    <row r="8" spans="1:10">
      <c r="A8" s="176">
        <v>0.45</v>
      </c>
    </row>
    <row r="9" spans="1:10">
      <c r="A9" s="73" t="s">
        <v>1902</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0</v>
      </c>
      <c r="C3" s="74">
        <f>E28</f>
        <v>3.6472799999999999</v>
      </c>
      <c r="D3" s="75">
        <v>0.55000000000000004</v>
      </c>
      <c r="E3" s="75">
        <v>0.4</v>
      </c>
      <c r="F3" s="120">
        <f t="shared" ref="F3:G9" si="0">$C3*(1-D3)</f>
        <v>1.6412759999999997</v>
      </c>
      <c r="G3" s="120">
        <f t="shared" si="0"/>
        <v>2.1883679999999996</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c r="A4" s="73" t="s">
        <v>1028</v>
      </c>
      <c r="B4" s="119">
        <f>'State 2005 Data'!J6</f>
        <v>0</v>
      </c>
      <c r="C4" s="74">
        <f>G28</f>
        <v>12.6975</v>
      </c>
      <c r="D4" s="75">
        <v>0.89</v>
      </c>
      <c r="E4" s="75">
        <v>0.66</v>
      </c>
      <c r="F4" s="120">
        <f t="shared" si="0"/>
        <v>1.3967249999999998</v>
      </c>
      <c r="G4" s="120">
        <f t="shared" si="0"/>
        <v>4.3171499999999998</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c r="A5" s="73" t="s">
        <v>1863</v>
      </c>
      <c r="B5" s="119">
        <f>'State 2005 Data'!J7</f>
        <v>0</v>
      </c>
      <c r="C5" s="121">
        <f>H28</f>
        <v>26.9559</v>
      </c>
      <c r="D5" s="75">
        <v>0.41</v>
      </c>
      <c r="E5" s="75">
        <v>0.33</v>
      </c>
      <c r="F5" s="120">
        <f t="shared" si="0"/>
        <v>15.903981000000002</v>
      </c>
      <c r="G5" s="120">
        <f t="shared" si="0"/>
        <v>18.060452999999999</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c r="A6" s="73" t="s">
        <v>1864</v>
      </c>
      <c r="B6" s="119">
        <f>'State 2005 Data'!J8</f>
        <v>0</v>
      </c>
      <c r="C6" s="121">
        <f>F28</f>
        <v>14.0167</v>
      </c>
      <c r="D6" s="75">
        <v>0.48</v>
      </c>
      <c r="E6" s="75">
        <v>0.27</v>
      </c>
      <c r="F6" s="120">
        <f>$C6*(1-D6)</f>
        <v>7.2886839999999999</v>
      </c>
      <c r="G6" s="120">
        <f t="shared" si="0"/>
        <v>10.232191</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c r="A7" s="73" t="s">
        <v>775</v>
      </c>
      <c r="B7" s="119">
        <f>'State 2005 Data'!J9</f>
        <v>7.4822620999226386</v>
      </c>
      <c r="C7" s="121">
        <f>D28</f>
        <v>7.6132600000000004</v>
      </c>
      <c r="D7" s="75">
        <v>0.06</v>
      </c>
      <c r="E7" s="75">
        <v>0.02</v>
      </c>
      <c r="F7" s="120">
        <f t="shared" si="0"/>
        <v>7.1564643999999999</v>
      </c>
      <c r="G7" s="120">
        <f t="shared" si="0"/>
        <v>7.4609947999999999</v>
      </c>
      <c r="H7" s="69"/>
      <c r="I7" s="76">
        <f t="shared" si="1"/>
        <v>4.3542674069918963E-2</v>
      </c>
      <c r="J7" s="76">
        <f t="shared" si="2"/>
        <v>2.8423623282133326E-3</v>
      </c>
      <c r="K7" s="69" t="str">
        <f t="shared" si="3"/>
        <v>In a scenario limiting global warming to 1.5 °C, Louisiana would need to cut its agriculture emissions by 0 to 4 percent of 2005 levels.</v>
      </c>
      <c r="L7" s="69"/>
      <c r="M7" s="69"/>
      <c r="N7" s="69"/>
      <c r="O7" s="69"/>
      <c r="P7" s="69"/>
      <c r="Q7" s="69"/>
      <c r="R7" s="69"/>
      <c r="S7" s="69"/>
      <c r="T7" s="69"/>
      <c r="U7" s="69"/>
      <c r="V7" s="69"/>
      <c r="W7" s="69"/>
      <c r="X7" s="69"/>
      <c r="Y7" s="69"/>
      <c r="Z7" s="69"/>
    </row>
    <row r="8" spans="1:26">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3.8008074147584492</v>
      </c>
      <c r="C9" s="121">
        <f>C28</f>
        <v>1.59965</v>
      </c>
      <c r="D9" s="75">
        <v>0.06</v>
      </c>
      <c r="E9" s="75">
        <v>0.02</v>
      </c>
      <c r="F9" s="120">
        <f t="shared" si="0"/>
        <v>1.503671</v>
      </c>
      <c r="G9" s="120">
        <f t="shared" si="0"/>
        <v>1.5676570000000001</v>
      </c>
      <c r="H9" s="69"/>
      <c r="I9" s="76">
        <f t="shared" si="1"/>
        <v>0.60438116539099573</v>
      </c>
      <c r="J9" s="76">
        <f t="shared" si="2"/>
        <v>0.58754632136508067</v>
      </c>
      <c r="K9" s="69" t="str">
        <f t="shared" si="3"/>
        <v>In a scenario limiting global warming to 1.5 °C, Louisiana would need to cut its waste emissions by 59 to 60 percent of 2005 levels.</v>
      </c>
      <c r="L9" s="69"/>
      <c r="M9" s="69"/>
      <c r="N9" s="69"/>
      <c r="O9" s="69"/>
      <c r="P9" s="69"/>
      <c r="Q9" s="69"/>
      <c r="R9" s="69"/>
      <c r="S9" s="69"/>
      <c r="T9" s="69"/>
      <c r="U9" s="69"/>
      <c r="V9" s="69"/>
      <c r="W9" s="69"/>
      <c r="X9" s="69"/>
      <c r="Y9" s="69"/>
      <c r="Z9" s="69"/>
    </row>
    <row r="10" spans="1:26">
      <c r="A10" s="73" t="s">
        <v>1869</v>
      </c>
      <c r="B10" s="122">
        <f>SUM(B3:B9)</f>
        <v>4.844709514681087</v>
      </c>
      <c r="C10" s="122">
        <f>SUM(C3:C9)</f>
        <v>60.091929999999991</v>
      </c>
      <c r="D10" s="76">
        <f>1-F10/$C10</f>
        <v>0.52651809652311032</v>
      </c>
      <c r="E10" s="76">
        <f>1-G10/$C10</f>
        <v>0.37781239843686165</v>
      </c>
      <c r="F10" s="120">
        <f>SUM(F3:F9)</f>
        <v>28.452441400000005</v>
      </c>
      <c r="G10" s="120">
        <f>SUM(G3:G9)</f>
        <v>37.388453799999994</v>
      </c>
      <c r="H10" s="175">
        <f>IFERROR(B10*(1-'Unique State Inputs'!A$8),"")</f>
        <v>2.6645902330745979</v>
      </c>
      <c r="I10" s="76">
        <f t="shared" si="1"/>
        <v>-4.8728890377802037</v>
      </c>
      <c r="J10" s="76">
        <f t="shared" si="2"/>
        <v>-6.7173778297131124</v>
      </c>
      <c r="K10" s="69" t="str">
        <f t="shared" si="3"/>
        <v>In a scenario limiting global warming to 1.5 °C, Louisiana would need to cut its total (including land use) emissions by -672 to -487 percent of 2005 levels.</v>
      </c>
      <c r="L10" s="69"/>
      <c r="M10" s="69"/>
      <c r="N10" s="69"/>
      <c r="O10" s="69"/>
      <c r="P10" s="69"/>
      <c r="Q10" s="69"/>
      <c r="R10" s="69"/>
      <c r="S10" s="69"/>
      <c r="T10" s="69"/>
      <c r="U10" s="69"/>
      <c r="V10" s="69"/>
      <c r="W10" s="69"/>
      <c r="X10" s="69"/>
      <c r="Y10" s="69"/>
      <c r="Z10" s="69"/>
    </row>
    <row r="11" spans="1:26">
      <c r="A11" s="73" t="s">
        <v>1871</v>
      </c>
      <c r="B11" s="122">
        <f>SUM(B3:B9)-B8</f>
        <v>11.283069514681088</v>
      </c>
      <c r="C11" s="122">
        <f>SUM(C3:C9)-C8</f>
        <v>66.530289999999994</v>
      </c>
      <c r="D11" s="76">
        <f>1-F11/$C11</f>
        <v>0.47556516888773503</v>
      </c>
      <c r="E11" s="76">
        <f>1-G11/$C11</f>
        <v>0.34125022151564344</v>
      </c>
      <c r="F11" s="120">
        <f>F10-F8</f>
        <v>34.890801400000008</v>
      </c>
      <c r="G11" s="120">
        <f>G10-G8</f>
        <v>43.826813799999996</v>
      </c>
      <c r="H11" s="175">
        <f>IFERROR(B11*(1-'Unique State Inputs'!A$8),"")</f>
        <v>6.205688233074599</v>
      </c>
      <c r="I11" s="76">
        <f t="shared" si="1"/>
        <v>-2.0923146715174861</v>
      </c>
      <c r="J11" s="76">
        <f t="shared" si="2"/>
        <v>-2.8842988375613801</v>
      </c>
      <c r="K11" s="69" t="str">
        <f t="shared" si="3"/>
        <v>In a scenario limiting global warming to 1.5 °C, Louisiana would need to cut its total (excluding land use) emissions by -288 to -209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1.59965</v>
      </c>
      <c r="D28" s="112">
        <f>'Unique State Inputs'!D4</f>
        <v>7.6132600000000004</v>
      </c>
      <c r="E28" s="112">
        <f>'Unique State Inputs'!E4</f>
        <v>3.6472799999999999</v>
      </c>
      <c r="F28" s="112">
        <f>'Unique State Inputs'!F4</f>
        <v>14.0167</v>
      </c>
      <c r="G28" s="112">
        <f>'Unique State Inputs'!G4</f>
        <v>12.6975</v>
      </c>
      <c r="H28" s="112">
        <f>'Unique State Inputs'!H4</f>
        <v>26.9559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34.890801400000008</v>
      </c>
      <c r="M2" s="95">
        <f>'Target Calculations'!G11</f>
        <v>43.826813799999996</v>
      </c>
      <c r="N2" s="93" t="str">
        <f>'Target Calculations'!K11</f>
        <v>In a scenario limiting global warming to 1.5 °C, Louisiana would need to cut its total (excluding land use) emissions by -288 to -209 percent of 2005 levels.</v>
      </c>
      <c r="O2" s="113" t="str">
        <f>O3</f>
        <v>45% below 2005 Baseline by 2030</v>
      </c>
      <c r="P2" s="93">
        <f>P3</f>
        <v>2030</v>
      </c>
      <c r="Q2" s="95">
        <f>'Target Calculations'!H11</f>
        <v>6.205688233074599</v>
      </c>
      <c r="R2" s="95">
        <f>Q2</f>
        <v>6.205688233074599</v>
      </c>
      <c r="S2" s="113" t="str">
        <f>S3</f>
        <v>Example: New Mexico's governor signed an executive order that set a goal of reducing emissions 45% below the 2005 baseline by 2030.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28.452441400000005</v>
      </c>
      <c r="M3" s="95">
        <f>'Target Calculations'!G10</f>
        <v>37.388453799999994</v>
      </c>
      <c r="N3" s="93" t="str">
        <f>'Target Calculations'!K10</f>
        <v>In a scenario limiting global warming to 1.5 °C, Louisiana would need to cut its total (including land use) emissions by -672 to -487 percent of 2005 levels.</v>
      </c>
      <c r="O3" s="96" t="str">
        <f>'Unique State Inputs'!A12</f>
        <v>45% below 2005 Baseline by 2030</v>
      </c>
      <c r="P3" s="93">
        <f>'Unique State Inputs'!A10</f>
        <v>2030</v>
      </c>
      <c r="Q3" s="95">
        <f>'Target Calculations'!H10</f>
        <v>2.6645902330745979</v>
      </c>
      <c r="R3" s="95">
        <f>Q3</f>
        <v>2.6645902330745979</v>
      </c>
      <c r="S3" s="96" t="str">
        <f>'Unique State Inputs'!A14</f>
        <v>Example: New Mexico's governor signed an executive order that set a goal of reducing emissions 45% below the 2005 baseline by 2030.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e">
        <f>'Target Calculations'!K3</f>
        <v>#DIV/0!</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1.3967249999999998</v>
      </c>
      <c r="M11" s="95">
        <f>'Target Calculations'!G4</f>
        <v>4.3171499999999998</v>
      </c>
      <c r="N11" s="93" t="e">
        <f>'Target Calculations'!K4</f>
        <v>#DIV/0!</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15.903981000000002</v>
      </c>
      <c r="M12" s="95">
        <f>'Target Calculations'!G5</f>
        <v>18.060452999999999</v>
      </c>
      <c r="N12" s="93" t="e">
        <f>'Target Calculations'!K5</f>
        <v>#DIV/0!</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e">
        <f>'Target Calculations'!K6</f>
        <v>#DIV/0!</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Yes</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Yes</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Louisiana</v>
      </c>
      <c r="B6" s="148">
        <f>SUMIFS(B7:B57,$A7:$A57,$A$6)</f>
        <v>329</v>
      </c>
      <c r="C6" s="148">
        <f>SUMIFS(C7:C57,$A7:$A57,$A$6)</f>
        <v>4742900</v>
      </c>
      <c r="D6" s="148">
        <f>ROUND(SUMIFS(D7:D57,$A7:$A57,$A$6),2)</f>
        <v>6.94</v>
      </c>
      <c r="E6" s="148">
        <f t="shared" ref="E6:L6" si="0">SUMIFS(E7:E57,$A7:$A57,$A$6)</f>
        <v>0</v>
      </c>
      <c r="F6" s="148">
        <f t="shared" si="0"/>
        <v>0</v>
      </c>
      <c r="G6" s="148">
        <f t="shared" si="0"/>
        <v>0</v>
      </c>
      <c r="H6" s="148">
        <f t="shared" si="0"/>
        <v>0</v>
      </c>
      <c r="I6" s="148">
        <f t="shared" si="0"/>
        <v>11978785</v>
      </c>
      <c r="J6" s="148">
        <f t="shared" si="0"/>
        <v>0</v>
      </c>
      <c r="K6" s="148">
        <f t="shared" si="0"/>
        <v>17346437</v>
      </c>
      <c r="L6" s="148">
        <f t="shared" si="0"/>
        <v>0</v>
      </c>
      <c r="M6" s="148">
        <f>ROUND(SUMIFS(M7:M57,$A7:$A57,$A$6)*100,0)</f>
        <v>45</v>
      </c>
      <c r="N6" s="148">
        <f>ROUND(SUMIFS(N7:N57,$A7:$A57,$A$6)*100,0)</f>
        <v>0</v>
      </c>
      <c r="O6" s="148">
        <f t="shared" ref="O6:AM6" si="1">ROUND(SUMIFS(O7:O57,$A7:$A57,$A$6),0)</f>
        <v>4899</v>
      </c>
      <c r="P6" s="148">
        <f t="shared" si="1"/>
        <v>2343</v>
      </c>
      <c r="Q6" s="148">
        <f t="shared" si="1"/>
        <v>0</v>
      </c>
      <c r="R6" s="148">
        <f t="shared" si="1"/>
        <v>44</v>
      </c>
      <c r="S6" s="148">
        <f t="shared" si="1"/>
        <v>0</v>
      </c>
      <c r="T6" s="148">
        <f t="shared" si="1"/>
        <v>68</v>
      </c>
      <c r="U6" s="148">
        <f t="shared" si="1"/>
        <v>0</v>
      </c>
      <c r="V6" s="148">
        <f t="shared" si="1"/>
        <v>3207</v>
      </c>
      <c r="W6" s="148">
        <f t="shared" si="1"/>
        <v>0</v>
      </c>
      <c r="X6" s="148">
        <f t="shared" si="1"/>
        <v>2192</v>
      </c>
      <c r="Y6" s="148">
        <f t="shared" si="1"/>
        <v>6053</v>
      </c>
      <c r="Z6" s="148">
        <f t="shared" si="1"/>
        <v>2133</v>
      </c>
      <c r="AA6" s="148">
        <f t="shared" si="1"/>
        <v>192</v>
      </c>
      <c r="AB6" s="148">
        <f t="shared" si="1"/>
        <v>0</v>
      </c>
      <c r="AC6" s="148">
        <f t="shared" si="1"/>
        <v>1</v>
      </c>
      <c r="AD6" s="148">
        <f t="shared" si="1"/>
        <v>0</v>
      </c>
      <c r="AE6" s="148">
        <f t="shared" si="1"/>
        <v>11</v>
      </c>
      <c r="AF6" s="148">
        <f t="shared" si="1"/>
        <v>0</v>
      </c>
      <c r="AG6" s="148">
        <f t="shared" si="1"/>
        <v>855</v>
      </c>
      <c r="AH6" s="148">
        <f t="shared" si="1"/>
        <v>7231</v>
      </c>
      <c r="AI6" s="148">
        <f t="shared" si="1"/>
        <v>645</v>
      </c>
      <c r="AJ6" s="148">
        <f t="shared" si="1"/>
        <v>0</v>
      </c>
      <c r="AK6" s="148">
        <f t="shared" si="1"/>
        <v>0</v>
      </c>
      <c r="AL6" s="148">
        <f t="shared" si="1"/>
        <v>0</v>
      </c>
      <c r="AM6" s="148">
        <f t="shared" si="1"/>
        <v>0</v>
      </c>
      <c r="AN6" s="148">
        <f>ROUND(SUMIFS(AN7:AN57,$A7:$A57,$A$6),)</f>
        <v>19</v>
      </c>
      <c r="AO6" s="148">
        <f t="shared" ref="AO6:AP6" si="2">ROUND(SUMIFS(AO7:AO57,$A7:$A57,$A$6),)</f>
        <v>247</v>
      </c>
      <c r="AP6" s="148">
        <f t="shared" si="2"/>
        <v>16</v>
      </c>
      <c r="AQ6" s="148">
        <f>ROUND(SUMIFS(AQ7:AQ57,$A7:$A57,$A$6),0)</f>
        <v>28</v>
      </c>
      <c r="AR6" s="149">
        <f>SUMIFS(AR7:AR57,$A7:$A57,$A$6)</f>
        <v>0.53207956600361661</v>
      </c>
      <c r="AS6" s="148">
        <f>ROUND(SUMIFS(AS7:AS57,$A7:$A57,$A$6),0)</f>
        <v>1744</v>
      </c>
      <c r="AT6" s="148">
        <f>ROUND(SUMIFS(AT7:AT57,$A7:$A57,$A$6),0)</f>
        <v>2343</v>
      </c>
      <c r="AU6" s="148">
        <f>ROUND(SUMIFS(AU7:AU57,$A7:$A57,$A$6),0)</f>
        <v>7242</v>
      </c>
      <c r="AV6" s="148">
        <f>ROUND(SUMIFS(AV7:AV57,$A7:$A57,$A$6)*100,0)</f>
        <v>0</v>
      </c>
      <c r="AW6" s="148">
        <f>ROUND(SUMIFS(AW7:AW57,$A7:$A57,$A$6)*100,0)</f>
        <v>0</v>
      </c>
      <c r="AX6" s="148">
        <f>ROUND(SUMIFS(AX7:AX57,$A7:$A57,$A$6)*100,0)</f>
        <v>0</v>
      </c>
      <c r="AY6" s="148">
        <f>SUMIFS(AY7:AY57,$A7:$A57,$A$6)</f>
        <v>0</v>
      </c>
      <c r="AZ6" s="148">
        <f>SUMIFS(AZ7:AZ57,$A7:$A57,$A$6)</f>
        <v>1500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LA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LA</v>
      </c>
      <c r="D77" s="93">
        <v>2019</v>
      </c>
      <c r="E77" s="93">
        <v>2050</v>
      </c>
    </row>
    <row r="78" spans="1:40" ht="15.95" customHeight="1">
      <c r="B78" s="93" t="s">
        <v>2062</v>
      </c>
      <c r="C78" s="93" t="s">
        <v>497</v>
      </c>
      <c r="D78" s="93" cm="1">
        <f t="array" ref="D78">ROUND(INDEX($B$95:$H$845,MATCH(1,($C78=$E$95:$E$845)*($B78=$F$95:$F$845)*($C$77=$B$95:$B$845),0),MATCH(D$77,$B$95:$H$95,0))*100,1)</f>
        <v>3.7</v>
      </c>
      <c r="E78" s="168" cm="1">
        <f t="array" ref="E78">ROUND(INDEX($B$95:$H$845,MATCH(1,($C78=$E$95:$E$845)*($B78=$F$95:$F$845)*($C$77=$B$95:$B$845),0),MATCH(E$77,$B$95:$H$95,0))*100,1)</f>
        <v>5.2</v>
      </c>
    </row>
    <row r="79" spans="1:40" ht="15.95" customHeight="1">
      <c r="B79" s="168" t="s">
        <v>2062</v>
      </c>
      <c r="C79" s="93" t="s">
        <v>2061</v>
      </c>
      <c r="D79" s="168" cm="1">
        <f t="array" ref="D79">ROUND(INDEX($B$95:$H$845,MATCH(1,($C79=$E$95:$E$845)*($B79=$F$95:$F$845)*($C$77=$B$95:$B$845),0),MATCH(D$77,$B$95:$H$95,0))*100,1)</f>
        <v>31.2</v>
      </c>
      <c r="E79" s="168" cm="1">
        <f t="array" ref="E79">ROUND(INDEX($B$95:$H$845,MATCH(1,($C79=$E$95:$E$845)*($B79=$F$95:$F$845)*($C$77=$B$95:$B$845),0),MATCH(E$77,$B$95:$H$95,0))*100,1)</f>
        <v>21.9</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3.7</v>
      </c>
      <c r="E81" s="168" cm="1">
        <f t="array" ref="E81">ROUND(INDEX($B$95:$H$845,MATCH(1,($C81=$E$95:$E$845)*($B81=$F$95:$F$845)*($C$77=$B$95:$B$845),0),MATCH(E$77,$B$95:$H$95,0))*100,1)</f>
        <v>5.2</v>
      </c>
    </row>
    <row r="82" spans="2:26" ht="15.95" customHeight="1">
      <c r="B82" s="168" t="s">
        <v>2059</v>
      </c>
      <c r="C82" s="168" t="s">
        <v>2061</v>
      </c>
      <c r="D82" s="168" cm="1">
        <f t="array" ref="D82">ROUND(INDEX($B$95:$H$845,MATCH(1,($C82=$E$95:$E$845)*($B82=$F$95:$F$845)*($C$77=$B$95:$B$845),0),MATCH(D$77,$B$95:$H$95,0))*100,1)</f>
        <v>31.2</v>
      </c>
      <c r="E82" s="168" cm="1">
        <f t="array" ref="E82">ROUND(INDEX($B$95:$H$845,MATCH(1,($C82=$E$95:$E$845)*($B82=$F$95:$F$845)*($C$77=$B$95:$B$845),0),MATCH(E$77,$B$95:$H$95,0))*100,1)</f>
        <v>21.9</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LA</v>
      </c>
    </row>
    <row r="84" spans="2:26" ht="15.95" customHeight="1">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2063</v>
      </c>
      <c r="C85" s="168" t="s">
        <v>2061</v>
      </c>
      <c r="D85" s="168" cm="1">
        <f t="array" ref="D85">ROUND(INDEX($B$95:$H$845,MATCH(1,($C85=$E$95:$E$845)*($B85=$F$95:$F$845)*($C$77=$B$95:$B$845),0),MATCH(D$77,$B$95:$H$95,0))*100,1)</f>
        <v>31.7</v>
      </c>
      <c r="E85" s="168" cm="1">
        <f t="array" ref="E85">ROUND(INDEX($B$95:$H$845,MATCH(1,($C85=$E$95:$E$845)*($B85=$F$95:$F$845)*($C$77=$B$95:$B$845),0),MATCH(E$77,$B$95:$H$95,0))*100,1)</f>
        <v>18.899999999999999</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56.7</v>
      </c>
      <c r="E86" s="168" cm="1">
        <f t="array" ref="E86">ROUND(INDEX($B$95:$H$845,MATCH(1,($C86=$E$95:$E$845)*($B86=$F$95:$F$845)*($C$77=$B$95:$B$845),0),MATCH(E$77,$B$95:$H$95,0))*100,1)</f>
        <v>79.099999999999994</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97021547441348.094</v>
      </c>
      <c r="N86" s="168" cm="1">
        <f t="array" ref="N86">INDEX($K$95:$Z$195,MATCH(1,($J86=$L$95:$L$195)*($J$83=$K$95:$K$195),0),MATCH(N$85,$K$95:$Z$95,0))</f>
        <v>633036926147176</v>
      </c>
      <c r="O86" s="168" cm="1">
        <f t="array" ref="O86">INDEX($K$95:$Z$195,MATCH(1,($J86=$L$95:$L$195)*($J$83=$K$95:$K$195),0),MATCH(O$85,$K$95:$Z$95,0))</f>
        <v>385106977176753</v>
      </c>
      <c r="P86" s="168" cm="1">
        <f t="array" ref="P86">INDEX($K$95:$Z$195,MATCH(1,($J86=$L$95:$L$195)*($J$83=$K$95:$K$195),0),MATCH(P$85,$K$95:$Z$95,0))</f>
        <v>0</v>
      </c>
      <c r="Q86" s="168" cm="1">
        <f t="array" ref="Q86">INDEX($K$95:$Z$195,MATCH(1,($J86=$L$95:$L$195)*($J$83=$K$95:$K$195),0),MATCH(Q$85,$K$95:$Z$95,0))</f>
        <v>1909999684208000</v>
      </c>
      <c r="R86" s="168" cm="1">
        <f t="array" ref="R86">INDEX($K$95:$Z$195,MATCH(1,($J86=$L$95:$L$195)*($J$83=$K$95:$K$195),0),MATCH(R$85,$K$95:$Z$95,0))</f>
        <v>1183996498471180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122804547441348</v>
      </c>
      <c r="N87" s="168" cm="1">
        <f t="array" ref="N87">INDEX($K$95:$Z$195,MATCH(1,($J87=$L$95:$L$195)*($J$83=$K$95:$K$195),0),MATCH(N$85,$K$95:$Z$95,0))</f>
        <v>653170926147176</v>
      </c>
      <c r="O87" s="168" cm="1">
        <f t="array" ref="O87">INDEX($K$95:$Z$195,MATCH(1,($J87=$L$95:$L$195)*($J$83=$K$95:$K$195),0),MATCH(O$85,$K$95:$Z$95,0))</f>
        <v>475515977176753</v>
      </c>
      <c r="P87" s="168" cm="1">
        <f t="array" ref="P87">INDEX($K$95:$Z$195,MATCH(1,($J87=$L$95:$L$195)*($J$83=$K$95:$K$195),0),MATCH(P$85,$K$95:$Z$95,0))</f>
        <v>0</v>
      </c>
      <c r="Q87" s="168" cm="1">
        <f t="array" ref="Q87">INDEX($K$95:$Z$195,MATCH(1,($J87=$L$95:$L$195)*($J$83=$K$95:$K$195),0),MATCH(Q$85,$K$95:$Z$95,0))</f>
        <v>2089758684208000</v>
      </c>
      <c r="R87" s="168" cm="1">
        <f t="array" ref="R87">INDEX($K$95:$Z$195,MATCH(1,($J87=$L$95:$L$195)*($J$83=$K$95:$K$195),0),MATCH(R$85,$K$95:$Z$95,0))</f>
        <v>1449942498471180</v>
      </c>
    </row>
    <row r="88" spans="2:26" ht="15.95" customHeight="1">
      <c r="J88" s="93" t="s">
        <v>2064</v>
      </c>
      <c r="K88" s="168">
        <f>IFERROR(K86/K87 *100,0)</f>
        <v>0</v>
      </c>
      <c r="L88" s="168">
        <f t="shared" ref="L88:R88" si="19">IFERROR(L86/L87 *100,0)</f>
        <v>0</v>
      </c>
      <c r="M88" s="168">
        <f t="shared" si="19"/>
        <v>79.004849138576091</v>
      </c>
      <c r="N88" s="168">
        <f t="shared" si="19"/>
        <v>96.917499050552763</v>
      </c>
      <c r="O88" s="168">
        <f t="shared" si="19"/>
        <v>80.987179329540325</v>
      </c>
      <c r="P88" s="168">
        <f t="shared" si="19"/>
        <v>0</v>
      </c>
      <c r="Q88" s="168">
        <f t="shared" si="19"/>
        <v>91.398097715376778</v>
      </c>
      <c r="R88" s="168">
        <f t="shared" si="19"/>
        <v>81.658169183921871</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Louisiana</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Louisiana</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0</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0</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0</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-37.349535280838843</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3.8008074147584492</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-26.066465766157755</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11.283069514681088</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1917</v>
      </c>
      <c r="B2" s="272"/>
      <c r="C2" s="272"/>
      <c r="D2" s="272"/>
      <c r="E2" s="272"/>
    </row>
    <row r="19" spans="1:5">
      <c r="A19" t="s">
        <v>1918</v>
      </c>
    </row>
    <row r="20" spans="1:5">
      <c r="A20">
        <v>155400</v>
      </c>
      <c r="B20" t="s">
        <v>1919</v>
      </c>
    </row>
    <row r="21" spans="1:5">
      <c r="A21" s="281" t="s">
        <v>1920</v>
      </c>
      <c r="B21" s="272"/>
      <c r="C21" s="272"/>
      <c r="D21" s="272"/>
      <c r="E21" s="272"/>
    </row>
    <row r="38" spans="1:5">
      <c r="A38" t="s">
        <v>1918</v>
      </c>
    </row>
    <row r="39" spans="1:5">
      <c r="A39">
        <v>100800</v>
      </c>
      <c r="B39" t="s">
        <v>1919</v>
      </c>
    </row>
    <row r="40" spans="1:5">
      <c r="A40" s="281" t="s">
        <v>1921</v>
      </c>
      <c r="B40" s="272"/>
      <c r="C40" s="272"/>
      <c r="D40" s="272"/>
      <c r="E40" s="272"/>
    </row>
    <row r="57" spans="1:5" ht="15.95" customHeight="1" thickBot="1">
      <c r="A57" t="s">
        <v>1918</v>
      </c>
    </row>
    <row r="58" spans="1:5" ht="15.95" customHeight="1" thickBot="1">
      <c r="A58" s="1">
        <v>194000</v>
      </c>
      <c r="B58" t="s">
        <v>1922</v>
      </c>
    </row>
    <row r="60" spans="1:5">
      <c r="A60" s="280"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80"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80"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80" t="s">
        <v>1950</v>
      </c>
      <c r="B109" s="272"/>
      <c r="C109" s="272"/>
      <c r="D109" s="272"/>
      <c r="E109" s="272"/>
    </row>
    <row r="110" spans="1:5" ht="15.95" customHeight="1" thickBot="1"/>
    <row r="111" spans="1:5" ht="15.95" customHeight="1" thickBot="1">
      <c r="A111" s="4">
        <f>A122</f>
        <v>0.20481927710843381</v>
      </c>
      <c r="B111" t="s">
        <v>1951</v>
      </c>
    </row>
    <row r="113" spans="1:12">
      <c r="A113" s="280"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80"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80" t="s">
        <v>516</v>
      </c>
      <c r="B134" s="272"/>
      <c r="C134" s="272"/>
      <c r="D134" s="272"/>
      <c r="E134" s="272"/>
    </row>
    <row r="135" spans="1:12">
      <c r="A135" s="8" t="s">
        <v>1961</v>
      </c>
      <c r="B135" s="43"/>
      <c r="C135" s="43"/>
      <c r="D135" s="43"/>
      <c r="E135" s="43"/>
      <c r="F135" s="43"/>
      <c r="G135" s="43"/>
    </row>
    <row r="136" spans="1:12" ht="15.75">
      <c r="A136" s="9"/>
      <c r="B136" s="277" t="s">
        <v>1962</v>
      </c>
      <c r="C136" s="278"/>
      <c r="D136" s="278"/>
      <c r="E136" s="279"/>
      <c r="F136" s="43"/>
      <c r="G136" s="43"/>
    </row>
    <row r="137" spans="1:12" ht="15.75">
      <c r="A137" s="10"/>
      <c r="B137" s="277" t="s">
        <v>1963</v>
      </c>
      <c r="C137" s="279"/>
      <c r="D137" s="277" t="s">
        <v>1964</v>
      </c>
      <c r="E137" s="279"/>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80"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80"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80"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80"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80"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6"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6"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6"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2021-04-12T20:01:44Z</dcterms:modified>
</cp:coreProperties>
</file>