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200" windowHeight="4020" tabRatio="776"/>
  </bookViews>
  <sheets>
    <sheet name="About" sheetId="1" r:id="rId1"/>
    <sheet name="Bldgs 2014 Data" sheetId="28" r:id="rId2"/>
    <sheet name="Additional Data" sheetId="29" r:id="rId3"/>
    <sheet name="Fuel Use Growth Rates" sheetId="33" r:id="rId4"/>
    <sheet name="BCEU-urban-residential-heating" sheetId="18" r:id="rId5"/>
    <sheet name="BCEU-urban-residential-cooling" sheetId="20" r:id="rId6"/>
    <sheet name="BCEU-urban-residential-lighting" sheetId="11" r:id="rId7"/>
    <sheet name="BCEU-urban-residential-appl" sheetId="12" r:id="rId8"/>
    <sheet name="BCEU-urban-residential-other" sheetId="13" r:id="rId9"/>
    <sheet name="BCEU-rural-residential-heating" sheetId="23" r:id="rId10"/>
    <sheet name="BCEU-rural-residential-cooling" sheetId="24" r:id="rId11"/>
    <sheet name="BCEU-rural-residential-lighting" sheetId="25" r:id="rId12"/>
    <sheet name="BCEU-rural-residential-appl" sheetId="26" r:id="rId13"/>
    <sheet name="BCEU-rural-residential-other" sheetId="27" r:id="rId14"/>
    <sheet name="BCEU-commercial-heating" sheetId="21" r:id="rId15"/>
    <sheet name="BCEU-commercial-cooling" sheetId="14" r:id="rId16"/>
    <sheet name="BCEU-commercial-lighting" sheetId="15" r:id="rId17"/>
    <sheet name="BCEU-commercial-appl" sheetId="16" r:id="rId18"/>
    <sheet name="BCEU-commercial-other" sheetId="17" r:id="rId19"/>
  </sheets>
  <definedNames>
    <definedName name="BTUperPJ">'Additional Data'!$A$8</definedName>
    <definedName name="UrbFrac">'Additional Data'!$B$3</definedName>
  </definedNames>
  <calcPr calcId="145621"/>
</workbook>
</file>

<file path=xl/calcChain.xml><?xml version="1.0" encoding="utf-8"?>
<calcChain xmlns="http://schemas.openxmlformats.org/spreadsheetml/2006/main">
  <c r="D2" i="13" l="1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C2" i="13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D2" i="12"/>
  <c r="D4" i="12"/>
  <c r="C4" i="12"/>
  <c r="C2" i="12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C2" i="11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C2" i="20"/>
  <c r="D9" i="33"/>
  <c r="D8" i="33"/>
  <c r="B4" i="33"/>
  <c r="B2" i="17" l="1"/>
  <c r="B2" i="15"/>
  <c r="B2" i="14"/>
  <c r="F2" i="17" l="1"/>
  <c r="J2" i="17"/>
  <c r="N2" i="17"/>
  <c r="R2" i="17"/>
  <c r="G2" i="17"/>
  <c r="K2" i="17"/>
  <c r="O2" i="17"/>
  <c r="D2" i="17"/>
  <c r="H2" i="17"/>
  <c r="L2" i="17"/>
  <c r="P2" i="17"/>
  <c r="C2" i="17"/>
  <c r="E2" i="17"/>
  <c r="I2" i="17"/>
  <c r="M2" i="17"/>
  <c r="Q2" i="17"/>
  <c r="E2" i="15"/>
  <c r="I2" i="15"/>
  <c r="M2" i="15"/>
  <c r="Q2" i="15"/>
  <c r="F2" i="15"/>
  <c r="J2" i="15"/>
  <c r="N2" i="15"/>
  <c r="R2" i="15"/>
  <c r="G2" i="15"/>
  <c r="K2" i="15"/>
  <c r="O2" i="15"/>
  <c r="C2" i="15"/>
  <c r="D2" i="15"/>
  <c r="H2" i="15"/>
  <c r="L2" i="15"/>
  <c r="P2" i="15"/>
  <c r="D2" i="14"/>
  <c r="H2" i="14"/>
  <c r="L2" i="14"/>
  <c r="P2" i="14"/>
  <c r="E2" i="14"/>
  <c r="I2" i="14"/>
  <c r="M2" i="14"/>
  <c r="Q2" i="14"/>
  <c r="F2" i="14"/>
  <c r="J2" i="14"/>
  <c r="N2" i="14"/>
  <c r="R2" i="14"/>
  <c r="G2" i="14"/>
  <c r="K2" i="14"/>
  <c r="O2" i="14"/>
  <c r="C2" i="14"/>
  <c r="B4" i="17"/>
  <c r="B4" i="16"/>
  <c r="B2" i="16"/>
  <c r="B2" i="27"/>
  <c r="B4" i="26"/>
  <c r="B2" i="26"/>
  <c r="B2" i="25"/>
  <c r="B2" i="13"/>
  <c r="B4" i="12"/>
  <c r="B2" i="12"/>
  <c r="B2" i="11"/>
  <c r="B2" i="20"/>
  <c r="B3" i="29"/>
  <c r="H4" i="17" l="1"/>
  <c r="L4" i="17"/>
  <c r="P4" i="17"/>
  <c r="C4" i="17"/>
  <c r="E4" i="17"/>
  <c r="I4" i="17"/>
  <c r="M4" i="17"/>
  <c r="Q4" i="17"/>
  <c r="F4" i="17"/>
  <c r="J4" i="17"/>
  <c r="N4" i="17"/>
  <c r="R4" i="17"/>
  <c r="G4" i="17"/>
  <c r="K4" i="17"/>
  <c r="O4" i="17"/>
  <c r="D4" i="17"/>
  <c r="H4" i="16"/>
  <c r="L4" i="16"/>
  <c r="P4" i="16"/>
  <c r="E4" i="16"/>
  <c r="I4" i="16"/>
  <c r="M4" i="16"/>
  <c r="Q4" i="16"/>
  <c r="C4" i="16"/>
  <c r="F4" i="16"/>
  <c r="J4" i="16"/>
  <c r="N4" i="16"/>
  <c r="R4" i="16"/>
  <c r="G4" i="16"/>
  <c r="K4" i="16"/>
  <c r="O4" i="16"/>
  <c r="D4" i="16"/>
  <c r="F2" i="16"/>
  <c r="J2" i="16"/>
  <c r="N2" i="16"/>
  <c r="R2" i="16"/>
  <c r="D2" i="16"/>
  <c r="G2" i="16"/>
  <c r="K2" i="16"/>
  <c r="O2" i="16"/>
  <c r="H2" i="16"/>
  <c r="L2" i="16"/>
  <c r="P2" i="16"/>
  <c r="C2" i="16"/>
  <c r="E2" i="16"/>
  <c r="I2" i="16"/>
  <c r="M2" i="16"/>
  <c r="Q2" i="16"/>
  <c r="E2" i="27"/>
  <c r="I2" i="27"/>
  <c r="M2" i="27"/>
  <c r="Q2" i="27"/>
  <c r="F2" i="27"/>
  <c r="J2" i="27"/>
  <c r="N2" i="27"/>
  <c r="R2" i="27"/>
  <c r="G2" i="27"/>
  <c r="K2" i="27"/>
  <c r="O2" i="27"/>
  <c r="C2" i="27"/>
  <c r="D2" i="27"/>
  <c r="H2" i="27"/>
  <c r="L2" i="27"/>
  <c r="P2" i="27"/>
  <c r="E2" i="26"/>
  <c r="I2" i="26"/>
  <c r="M2" i="26"/>
  <c r="Q2" i="26"/>
  <c r="D2" i="26"/>
  <c r="F2" i="26"/>
  <c r="J2" i="26"/>
  <c r="N2" i="26"/>
  <c r="R2" i="26"/>
  <c r="G2" i="26"/>
  <c r="K2" i="26"/>
  <c r="O2" i="26"/>
  <c r="H2" i="26"/>
  <c r="L2" i="26"/>
  <c r="P2" i="26"/>
  <c r="C2" i="26"/>
  <c r="G4" i="26"/>
  <c r="K4" i="26"/>
  <c r="O4" i="26"/>
  <c r="H4" i="26"/>
  <c r="L4" i="26"/>
  <c r="P4" i="26"/>
  <c r="D4" i="26"/>
  <c r="E4" i="26"/>
  <c r="I4" i="26"/>
  <c r="M4" i="26"/>
  <c r="Q4" i="26"/>
  <c r="C4" i="26"/>
  <c r="F4" i="26"/>
  <c r="J4" i="26"/>
  <c r="N4" i="26"/>
  <c r="R4" i="26"/>
  <c r="E2" i="25"/>
  <c r="I2" i="25"/>
  <c r="M2" i="25"/>
  <c r="Q2" i="25"/>
  <c r="F2" i="25"/>
  <c r="J2" i="25"/>
  <c r="N2" i="25"/>
  <c r="R2" i="25"/>
  <c r="G2" i="25"/>
  <c r="K2" i="25"/>
  <c r="O2" i="25"/>
  <c r="C2" i="25"/>
  <c r="D2" i="25"/>
  <c r="H2" i="25"/>
  <c r="L2" i="25"/>
  <c r="P2" i="25"/>
  <c r="F32" i="28"/>
  <c r="B32" i="28"/>
  <c r="F31" i="28"/>
  <c r="B31" i="28"/>
  <c r="F28" i="28"/>
  <c r="F27" i="28"/>
  <c r="B27" i="28"/>
  <c r="F26" i="28"/>
  <c r="B26" i="28"/>
  <c r="B23" i="28"/>
  <c r="B22" i="28"/>
  <c r="F21" i="28"/>
  <c r="B21" i="28"/>
  <c r="F20" i="28"/>
  <c r="B20" i="28"/>
  <c r="F19" i="28"/>
  <c r="B19" i="28"/>
  <c r="J18" i="28"/>
  <c r="F18" i="28"/>
  <c r="B18" i="28"/>
  <c r="J17" i="28"/>
  <c r="F17" i="28"/>
  <c r="B17" i="28"/>
  <c r="J16" i="28"/>
  <c r="F16" i="28"/>
  <c r="B16" i="28"/>
  <c r="B12" i="28"/>
  <c r="G11" i="28"/>
  <c r="F11" i="28"/>
  <c r="C11" i="28"/>
  <c r="G10" i="28"/>
  <c r="C10" i="28"/>
  <c r="G9" i="28"/>
  <c r="C9" i="28"/>
  <c r="G8" i="28"/>
  <c r="C8" i="28"/>
  <c r="G7" i="28"/>
  <c r="C7" i="28"/>
  <c r="G6" i="28"/>
  <c r="C6" i="28"/>
  <c r="G5" i="28"/>
  <c r="C5" i="28"/>
  <c r="C12" i="28" s="1"/>
</calcChain>
</file>

<file path=xl/sharedStrings.xml><?xml version="1.0" encoding="utf-8"?>
<sst xmlns="http://schemas.openxmlformats.org/spreadsheetml/2006/main" count="264" uniqueCount="111">
  <si>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</si>
  <si>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</si>
  <si>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</si>
  <si>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</si>
  <si>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</si>
  <si>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</si>
  <si>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</si>
  <si>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</si>
  <si>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</si>
  <si>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Water heaters are categorized as appliances, not as part of the "heating"</t>
  </si>
  <si>
    <t>component.  The "heating" component refers to heating of air and is affected by</t>
  </si>
  <si>
    <t>the building envelope, whereas appliances are not affected by envelope.</t>
  </si>
  <si>
    <t>Urban vs. Rural Residential Households</t>
  </si>
  <si>
    <t>biomass (BTU)</t>
  </si>
  <si>
    <t>Mexico Buildings Sector Energy Use 2014</t>
  </si>
  <si>
    <t>Residential Buildings</t>
  </si>
  <si>
    <t>Commercial Buildings</t>
  </si>
  <si>
    <t>Public Buildings</t>
  </si>
  <si>
    <t>Energy Consumption by Fuel</t>
  </si>
  <si>
    <t>Electricity</t>
  </si>
  <si>
    <t>Wood (biomass)</t>
  </si>
  <si>
    <t>Total petroleum-derived fuels</t>
  </si>
  <si>
    <t>No information on other fuels provided.</t>
  </si>
  <si>
    <t>Propane</t>
  </si>
  <si>
    <t>Kerosene</t>
  </si>
  <si>
    <t>Natural Gas</t>
  </si>
  <si>
    <t>Total</t>
  </si>
  <si>
    <t>Energy Consumption by End Use</t>
  </si>
  <si>
    <t>Refrigeration</t>
  </si>
  <si>
    <t>Air conditioning</t>
  </si>
  <si>
    <t>Lighting</t>
  </si>
  <si>
    <t>Clothes irons</t>
  </si>
  <si>
    <t>Comptuters</t>
  </si>
  <si>
    <t>Washing machines</t>
  </si>
  <si>
    <t>Motors</t>
  </si>
  <si>
    <t>Microwave ovens</t>
  </si>
  <si>
    <t>Other uses</t>
  </si>
  <si>
    <t>TVs</t>
  </si>
  <si>
    <t>Petroleum (propane + kerosene)</t>
  </si>
  <si>
    <t>Water heating</t>
  </si>
  <si>
    <t>Cooking</t>
  </si>
  <si>
    <t>Emergency backup generators</t>
  </si>
  <si>
    <t>Natural gas</t>
  </si>
  <si>
    <t>Few buildings in Mexico include heating, and our dataset does not include it</t>
  </si>
  <si>
    <t>as a category in the energy consumption breakdown.  We assume zero energy</t>
  </si>
  <si>
    <t>use for heating in buildings.</t>
  </si>
  <si>
    <t>There is no district heating in Mexico for any building type.</t>
  </si>
  <si>
    <t>Building Heating in Mexico</t>
  </si>
  <si>
    <t>Component Categorization</t>
  </si>
  <si>
    <t>Propane and Kerosene</t>
  </si>
  <si>
    <t>Propane and Kerosene are treated as natural gas, since these fuel types are not</t>
  </si>
  <si>
    <t>handled explicitly in the model.  The emissions indices for propane (which is</t>
  </si>
  <si>
    <t>much more commonly used than kerosene) should be roughly similar to those</t>
  </si>
  <si>
    <t>of natural gas.  (Propane is C3H8, while natural gas is CH4.)</t>
  </si>
  <si>
    <t>Unused Energy Sources in Mexico</t>
  </si>
  <si>
    <t>There is no coal use in buildings in Mexico.</t>
  </si>
  <si>
    <t>Buildings Energy Consumption by Fuel by End Use</t>
  </si>
  <si>
    <t>Balance Nacional de Energía 2014</t>
  </si>
  <si>
    <t>Secretaría de Energía</t>
  </si>
  <si>
    <t>http://www.gob.mx/cms/uploads/attachment/file/44353/Balance_Nacional_de_Energ_a_2014.pdf</t>
  </si>
  <si>
    <t>PJ</t>
  </si>
  <si>
    <t>BTU per Petajoule (PJ)</t>
  </si>
  <si>
    <t>Fraction that are urban</t>
  </si>
  <si>
    <t>Rural Households (2010)</t>
  </si>
  <si>
    <t>Urban Households (2010)</t>
  </si>
  <si>
    <t>Censo de Poblacion 2010</t>
  </si>
  <si>
    <t>INEGI, 2010</t>
  </si>
  <si>
    <t>Solar water heaters</t>
  </si>
  <si>
    <t>Urban vs. Rural Household Division</t>
  </si>
  <si>
    <t>We assume all cooling (air conditioning) is in urban residences.</t>
  </si>
  <si>
    <t>We assume lighting is divided by number of households.</t>
  </si>
  <si>
    <t>We assume electricity-using appliances are divided by number of households.</t>
  </si>
  <si>
    <t>We assume all biomass is used for cooking (appliances category) in rural households.</t>
  </si>
  <si>
    <t>We assume petroleum fuel-using appliances are divided by number of households.</t>
  </si>
  <si>
    <t>We assume all natural gas-using appliances are divided by number of households.</t>
  </si>
  <si>
    <t>We assume all other uses are divided by number of households.</t>
  </si>
  <si>
    <t>GWh</t>
  </si>
  <si>
    <t>Annual Growth Percentage</t>
  </si>
  <si>
    <t>Electricity (All Sectors)</t>
  </si>
  <si>
    <t>Natural Gas (Buildings Sector)</t>
  </si>
  <si>
    <t>Annual Growth Rate</t>
  </si>
  <si>
    <t>Residential</t>
  </si>
  <si>
    <t>Commercial</t>
  </si>
  <si>
    <t>2014-2029 Growth Rate (Other Fuels)</t>
  </si>
  <si>
    <t>Transportation Sector</t>
  </si>
  <si>
    <t>Industry Sector</t>
  </si>
  <si>
    <t>Electricity Sector</t>
  </si>
  <si>
    <t>coal</t>
  </si>
  <si>
    <t>n/a</t>
  </si>
  <si>
    <t>natural gas</t>
  </si>
  <si>
    <t>propane</t>
  </si>
  <si>
    <t>petroleum coke</t>
  </si>
  <si>
    <t>diesel</t>
  </si>
  <si>
    <t>fuel oil</t>
  </si>
  <si>
    <t>gasoline</t>
  </si>
  <si>
    <t>jet fuel (kerosene)</t>
  </si>
  <si>
    <t>2029 Quantities (for weighting petroleum fuel types for Industry)</t>
  </si>
  <si>
    <t>barrels of oil equivalent</t>
  </si>
  <si>
    <t>Electricity Growth Rate</t>
  </si>
  <si>
    <t>SENER</t>
  </si>
  <si>
    <t>Prospectiva del Sector Eléctrico 2015-2029</t>
  </si>
  <si>
    <t>https://www.gob.mx/cms/uploads/attachment/file/44328/Prospectiva_del_Sector_Electrico.pdf</t>
  </si>
  <si>
    <t>Page 101</t>
  </si>
  <si>
    <t>Other Fuels Growth Rates</t>
  </si>
  <si>
    <t>Prospectiva de Petróleo Crudo y Petrolíferos 2015-2029</t>
  </si>
  <si>
    <t>https://www.gob.mx/cms/uploads/attachment/file/44327/Prospectiva_Petroleo_Crudo_y_Petroliferos.pdf</t>
  </si>
  <si>
    <t>Transport (Page 95), Electricity Sector (Page 103), Industry (Page 103)</t>
  </si>
  <si>
    <t>Natural Gas Growth Rates (Buildings Sector)</t>
  </si>
  <si>
    <t>Prospectiva de Gas Natural y Gas L.P. 2014-2028</t>
  </si>
  <si>
    <t>https://www.gob.mx/cms/uploads/attachment/file/352/Prospectiva-GasNaturalGasLP-2014.pdf</t>
  </si>
  <si>
    <t>Page 132, Table A28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</si>
</sst>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E+00"/>
    <numFmt numFmtId="167" formatCode="_-* #,##0.00_-;\-* #,##0.00_-;_-* &quot;-&quot;??_-;_-@_-"/>
    <numFmt numFmtId="168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Helv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9" fontId="1" fillId="2" borderId="0" xfId="8" applyFont="1" applyFill="1" applyBorder="1"/>
    <xf numFmtId="10" fontId="0" fillId="0" borderId="0" xfId="8" applyNumberFormat="1" applyFont="1" applyBorder="1"/>
    <xf numFmtId="0" fontId="0" fillId="0" borderId="0" xfId="0" applyNumberFormat="1" applyBorder="1"/>
    <xf numFmtId="164" fontId="0" fillId="0" borderId="0" xfId="0" applyNumberFormat="1" applyBorder="1"/>
    <xf numFmtId="0" fontId="7" fillId="0" borderId="0" xfId="0" applyFont="1" applyBorder="1" applyAlignment="1">
      <alignment horizontal="left"/>
    </xf>
    <xf numFmtId="0" fontId="7" fillId="0" borderId="0" xfId="0" applyFont="1" applyBorder="1"/>
    <xf numFmtId="10" fontId="7" fillId="0" borderId="0" xfId="8" applyNumberFormat="1" applyFont="1" applyBorder="1"/>
    <xf numFmtId="0" fontId="8" fillId="0" borderId="0" xfId="0" applyFont="1" applyFill="1" applyBorder="1"/>
    <xf numFmtId="9" fontId="0" fillId="0" borderId="0" xfId="0" applyNumberFormat="1" applyBorder="1"/>
    <xf numFmtId="0" fontId="0" fillId="0" borderId="0" xfId="0" applyBorder="1" applyAlignment="1">
      <alignment horizontal="left" indent="1"/>
    </xf>
    <xf numFmtId="0" fontId="1" fillId="0" borderId="0" xfId="0" applyFont="1" applyBorder="1" applyAlignment="1">
      <alignment horizontal="left"/>
    </xf>
    <xf numFmtId="9" fontId="1" fillId="0" borderId="0" xfId="0" applyNumberFormat="1" applyFont="1" applyBorder="1"/>
    <xf numFmtId="9" fontId="1" fillId="0" borderId="0" xfId="8" applyFont="1" applyBorder="1"/>
    <xf numFmtId="9" fontId="1" fillId="0" borderId="0" xfId="8" applyNumberFormat="1" applyFont="1" applyBorder="1"/>
    <xf numFmtId="0" fontId="0" fillId="0" borderId="0" xfId="0" applyFill="1" applyBorder="1"/>
    <xf numFmtId="164" fontId="0" fillId="0" borderId="0" xfId="0" applyNumberFormat="1" applyFill="1" applyBorder="1"/>
    <xf numFmtId="10" fontId="1" fillId="0" borderId="0" xfId="8" applyNumberFormat="1" applyFont="1" applyBorder="1"/>
    <xf numFmtId="10" fontId="1" fillId="2" borderId="0" xfId="8" applyNumberFormat="1" applyFont="1" applyFill="1" applyBorder="1"/>
    <xf numFmtId="0" fontId="1" fillId="4" borderId="0" xfId="0" applyFont="1" applyFill="1" applyBorder="1"/>
    <xf numFmtId="10" fontId="1" fillId="4" borderId="0" xfId="8" applyNumberFormat="1" applyFont="1" applyFill="1" applyBorder="1"/>
    <xf numFmtId="2" fontId="0" fillId="0" borderId="0" xfId="0" applyNumberFormat="1" applyBorder="1"/>
    <xf numFmtId="9" fontId="0" fillId="0" borderId="0" xfId="0" applyNumberFormat="1" applyFill="1" applyBorder="1"/>
    <xf numFmtId="0" fontId="1" fillId="4" borderId="0" xfId="0" applyFont="1" applyFill="1" applyBorder="1" applyAlignment="1">
      <alignment horizontal="left"/>
    </xf>
    <xf numFmtId="9" fontId="0" fillId="0" borderId="0" xfId="8" applyFont="1" applyBorder="1"/>
    <xf numFmtId="0" fontId="0" fillId="0" borderId="0" xfId="0" applyNumberFormat="1"/>
    <xf numFmtId="0" fontId="9" fillId="0" borderId="0" xfId="7" applyFont="1"/>
    <xf numFmtId="0" fontId="1" fillId="2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1" fillId="3" borderId="0" xfId="0" applyFont="1" applyFill="1" applyBorder="1" applyAlignment="1">
      <alignment horizontal="center"/>
    </xf>
    <xf numFmtId="0" fontId="0" fillId="2" borderId="0" xfId="0" applyFill="1"/>
    <xf numFmtId="10" fontId="0" fillId="0" borderId="0" xfId="8" applyNumberFormat="1" applyFont="1"/>
    <xf numFmtId="10" fontId="0" fillId="2" borderId="0" xfId="8" applyNumberFormat="1" applyFont="1" applyFill="1"/>
    <xf numFmtId="0" fontId="0" fillId="0" borderId="0" xfId="8" applyNumberFormat="1" applyFont="1"/>
    <xf numFmtId="0" fontId="0" fillId="0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Fill="1"/>
    <xf numFmtId="168" fontId="0" fillId="0" borderId="0" xfId="8" applyNumberFormat="1" applyFont="1" applyAlignment="1">
      <alignment horizontal="right"/>
    </xf>
    <xf numFmtId="168" fontId="0" fillId="0" borderId="0" xfId="8" applyNumberFormat="1" applyFont="1"/>
    <xf numFmtId="10" fontId="0" fillId="0" borderId="0" xfId="0" applyNumberFormat="1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19">
    <cellStyle name="Body: normal cell" xfId="4"/>
    <cellStyle name="Comma 2" xfId="9"/>
    <cellStyle name="Font: Calibri, 9pt regular" xfId="1"/>
    <cellStyle name="Footnotes: all except top row" xfId="10"/>
    <cellStyle name="Footnotes: top row" xfId="6"/>
    <cellStyle name="Header: bottom row" xfId="2"/>
    <cellStyle name="Header: top rows" xfId="11"/>
    <cellStyle name="Hyperlink" xfId="7" builtinId="8"/>
    <cellStyle name="Normal" xfId="0" builtinId="0"/>
    <cellStyle name="Normal 3" xfId="12"/>
    <cellStyle name="Normal 4" xfId="13"/>
    <cellStyle name="Normal 5" xfId="14"/>
    <cellStyle name="Normal 58" xfId="15"/>
    <cellStyle name="Normal 6" xfId="16"/>
    <cellStyle name="Parent row" xfId="5"/>
    <cellStyle name="Percent" xfId="8" builtinId="5"/>
    <cellStyle name="Section Break" xfId="17"/>
    <cellStyle name="Section Break: parent row" xfId="18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1507434</xdr:colOff>
      <xdr:row>34</xdr:row>
      <xdr:rowOff>14909</xdr:rowOff>
    </xdr:from>
    <xdr:to>
      <xdr:col>8</xdr:col>
      <xdr:colOff>2351845</xdr:colOff>
      <xdr:row>61</xdr:row>
      <xdr:rowOff>140637</xdr:rowOff>
    </xdr:to>
    <xdr:pic>
      <xdr:nvPicPr>
        <xdr:cNvPr id="2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7434" y="6276009"/>
          <a:ext cx="8373779" cy="5097778"/>
        </a:xfrm>
        <a:prstGeom prst="rect">
          <a:avLst/>
        </a:prstGeom>
      </xdr:spPr>
    </xdr:pic>
    <xdr:clientData/>
  </xdr:twoCellAnchor>
  <xdr:twoCellAnchor editAs="oneCell">
    <xdr:from>
      <xdr:col>1</xdr:col>
      <xdr:colOff>66261</xdr:colOff>
      <xdr:row>60</xdr:row>
      <xdr:rowOff>8283</xdr:rowOff>
    </xdr:from>
    <xdr:to>
      <xdr:col>5</xdr:col>
      <xdr:colOff>410616</xdr:colOff>
      <xdr:row>75</xdr:row>
      <xdr:rowOff>5422</xdr:rowOff>
    </xdr:to>
    <xdr:pic>
      <xdr:nvPicPr>
        <xdr:cNvPr id="3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361" y="11057283"/>
          <a:ext cx="4103555" cy="2759389"/>
        </a:xfrm>
        <a:prstGeom prst="rect">
          <a:avLst/>
        </a:prstGeom>
      </xdr:spPr>
    </xdr:pic>
    <xdr:clientData/>
  </xdr:twoCellAnchor>
  <xdr:twoCellAnchor editAs="oneCell">
    <xdr:from>
      <xdr:col>5</xdr:col>
      <xdr:colOff>349628</xdr:colOff>
      <xdr:row>61</xdr:row>
      <xdr:rowOff>132557</xdr:rowOff>
    </xdr:from>
    <xdr:to>
      <xdr:col>10</xdr:col>
      <xdr:colOff>47817</xdr:colOff>
      <xdr:row>76</xdr:row>
      <xdr:rowOff>164159</xdr:rowOff>
    </xdr:to>
    <xdr:pic>
      <xdr:nvPicPr>
        <xdr:cNvPr id="4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24928" y="11365707"/>
          <a:ext cx="4835339" cy="2793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/>
  </sheetViews>
  <sheetFormatPr defaultRowHeight="14.5" x14ac:dyDescent="0.35"/>
  <cols>
    <col min="1" max="1" width="12.453125" customWidth="1"/>
    <col min="2" max="2" width="84" customWidth="1"/>
    <col min="3" max="3" width="19.26953125" customWidth="1"/>
  </cols>
  <sheetData>
    <row r="1" spans="1:2" ht="15" x14ac:dyDescent="0.25">
      <c r="A1" s="1" t="s">
        <v>6</v>
      </c>
    </row>
    <row r="3" spans="1:2" x14ac:dyDescent="0.35">
      <c r="A3" s="1" t="s">
        <v>0</v>
      </c>
      <c r="B3" s="2" t="s">
        <v>56</v>
      </c>
    </row>
    <row r="4" spans="1:2" x14ac:dyDescent="0.35">
      <c r="B4" t="s">
        <v>58</v>
      </c>
    </row>
    <row r="5" spans="1:2" x14ac:dyDescent="0.35">
      <c r="B5" s="4">
        <v>2014</v>
      </c>
    </row>
    <row r="6" spans="1:2" x14ac:dyDescent="0.35">
      <c r="B6" t="s">
        <v>57</v>
      </c>
    </row>
    <row r="7" spans="1:2" x14ac:dyDescent="0.35">
      <c r="B7" s="35" t="s">
        <v>59</v>
      </c>
    </row>
    <row r="9" spans="1:2" x14ac:dyDescent="0.35">
      <c r="B9" s="2" t="s">
        <v>12</v>
      </c>
    </row>
    <row r="10" spans="1:2" x14ac:dyDescent="0.35">
      <c r="B10" t="s">
        <v>65</v>
      </c>
    </row>
    <row r="11" spans="1:2" x14ac:dyDescent="0.35">
      <c r="B11" t="s">
        <v>66</v>
      </c>
    </row>
    <row r="14" spans="1:2" x14ac:dyDescent="0.35">
      <c r="B14" s="51" t="s">
        <v>98</v>
      </c>
    </row>
    <row r="15" spans="1:2" x14ac:dyDescent="0.35">
      <c r="B15" s="52" t="s">
        <v>99</v>
      </c>
    </row>
    <row r="16" spans="1:2" x14ac:dyDescent="0.35">
      <c r="B16" s="53">
        <v>2015</v>
      </c>
    </row>
    <row r="17" spans="2:2" x14ac:dyDescent="0.35">
      <c r="B17" t="s">
        <v>100</v>
      </c>
    </row>
    <row r="18" spans="2:2" x14ac:dyDescent="0.35">
      <c r="B18" s="54" t="s">
        <v>101</v>
      </c>
    </row>
    <row r="19" spans="2:2" x14ac:dyDescent="0.35">
      <c r="B19" s="52" t="s">
        <v>102</v>
      </c>
    </row>
    <row r="20" spans="2:2" x14ac:dyDescent="0.35">
      <c r="B20" s="52"/>
    </row>
    <row r="21" spans="2:2" x14ac:dyDescent="0.35">
      <c r="B21" s="51" t="s">
        <v>103</v>
      </c>
    </row>
    <row r="22" spans="2:2" x14ac:dyDescent="0.35">
      <c r="B22" s="52" t="s">
        <v>99</v>
      </c>
    </row>
    <row r="23" spans="2:2" x14ac:dyDescent="0.35">
      <c r="B23" s="53">
        <v>2015</v>
      </c>
    </row>
    <row r="24" spans="2:2" x14ac:dyDescent="0.35">
      <c r="B24" t="s">
        <v>104</v>
      </c>
    </row>
    <row r="25" spans="2:2" x14ac:dyDescent="0.35">
      <c r="B25" s="54" t="s">
        <v>105</v>
      </c>
    </row>
    <row r="26" spans="2:2" x14ac:dyDescent="0.35">
      <c r="B26" s="52" t="s">
        <v>106</v>
      </c>
    </row>
    <row r="27" spans="2:2" x14ac:dyDescent="0.35">
      <c r="B27" s="52"/>
    </row>
    <row r="28" spans="2:2" x14ac:dyDescent="0.35">
      <c r="B28" s="51" t="s">
        <v>107</v>
      </c>
    </row>
    <row r="29" spans="2:2" x14ac:dyDescent="0.35">
      <c r="B29" s="52" t="s">
        <v>99</v>
      </c>
    </row>
    <row r="30" spans="2:2" x14ac:dyDescent="0.35">
      <c r="B30" s="53">
        <v>2015</v>
      </c>
    </row>
    <row r="31" spans="2:2" x14ac:dyDescent="0.35">
      <c r="B31" t="s">
        <v>108</v>
      </c>
    </row>
    <row r="32" spans="2:2" x14ac:dyDescent="0.35">
      <c r="B32" s="54" t="s">
        <v>109</v>
      </c>
    </row>
    <row r="33" spans="1:2" x14ac:dyDescent="0.35">
      <c r="B33" s="52" t="s">
        <v>110</v>
      </c>
    </row>
    <row r="36" spans="1:2" x14ac:dyDescent="0.35">
      <c r="A36" s="1" t="s">
        <v>8</v>
      </c>
    </row>
    <row r="37" spans="1:2" x14ac:dyDescent="0.35">
      <c r="A37" s="1"/>
    </row>
    <row r="38" spans="1:2" x14ac:dyDescent="0.35">
      <c r="A38" s="1" t="s">
        <v>48</v>
      </c>
    </row>
    <row r="39" spans="1:2" x14ac:dyDescent="0.35">
      <c r="A39" s="5" t="s">
        <v>9</v>
      </c>
    </row>
    <row r="40" spans="1:2" x14ac:dyDescent="0.35">
      <c r="A40" s="5" t="s">
        <v>10</v>
      </c>
    </row>
    <row r="41" spans="1:2" x14ac:dyDescent="0.35">
      <c r="A41" s="5" t="s">
        <v>11</v>
      </c>
    </row>
    <row r="42" spans="1:2" x14ac:dyDescent="0.35">
      <c r="A42" s="5"/>
    </row>
    <row r="43" spans="1:2" x14ac:dyDescent="0.35">
      <c r="A43" s="1" t="s">
        <v>47</v>
      </c>
    </row>
    <row r="44" spans="1:2" x14ac:dyDescent="0.35">
      <c r="A44" s="5" t="s">
        <v>43</v>
      </c>
    </row>
    <row r="45" spans="1:2" x14ac:dyDescent="0.35">
      <c r="A45" s="5" t="s">
        <v>44</v>
      </c>
    </row>
    <row r="46" spans="1:2" x14ac:dyDescent="0.35">
      <c r="A46" s="5" t="s">
        <v>45</v>
      </c>
    </row>
    <row r="47" spans="1:2" x14ac:dyDescent="0.35">
      <c r="A47" s="5"/>
    </row>
    <row r="48" spans="1:2" x14ac:dyDescent="0.35">
      <c r="A48" s="1" t="s">
        <v>54</v>
      </c>
    </row>
    <row r="49" spans="1:3" x14ac:dyDescent="0.35">
      <c r="A49" s="5" t="s">
        <v>46</v>
      </c>
    </row>
    <row r="50" spans="1:3" x14ac:dyDescent="0.35">
      <c r="A50" s="5" t="s">
        <v>55</v>
      </c>
    </row>
    <row r="51" spans="1:3" x14ac:dyDescent="0.35">
      <c r="A51" s="5"/>
    </row>
    <row r="52" spans="1:3" x14ac:dyDescent="0.35">
      <c r="A52" s="1" t="s">
        <v>49</v>
      </c>
    </row>
    <row r="53" spans="1:3" x14ac:dyDescent="0.35">
      <c r="A53" s="5" t="s">
        <v>50</v>
      </c>
    </row>
    <row r="54" spans="1:3" x14ac:dyDescent="0.35">
      <c r="A54" s="5" t="s">
        <v>51</v>
      </c>
    </row>
    <row r="55" spans="1:3" x14ac:dyDescent="0.35">
      <c r="A55" s="5" t="s">
        <v>52</v>
      </c>
    </row>
    <row r="56" spans="1:3" x14ac:dyDescent="0.35">
      <c r="A56" s="5" t="s">
        <v>53</v>
      </c>
    </row>
    <row r="57" spans="1:3" x14ac:dyDescent="0.35">
      <c r="A57" s="5"/>
    </row>
    <row r="58" spans="1:3" x14ac:dyDescent="0.35">
      <c r="A58" s="1" t="s">
        <v>68</v>
      </c>
      <c r="C58" s="3"/>
    </row>
    <row r="59" spans="1:3" x14ac:dyDescent="0.35">
      <c r="A59" s="5" t="s">
        <v>69</v>
      </c>
    </row>
    <row r="60" spans="1:3" x14ac:dyDescent="0.35">
      <c r="A60" s="5" t="s">
        <v>70</v>
      </c>
    </row>
    <row r="61" spans="1:3" x14ac:dyDescent="0.35">
      <c r="A61" s="5" t="s">
        <v>71</v>
      </c>
    </row>
    <row r="62" spans="1:3" x14ac:dyDescent="0.35">
      <c r="A62" s="5" t="s">
        <v>72</v>
      </c>
    </row>
    <row r="63" spans="1:3" x14ac:dyDescent="0.35">
      <c r="A63" s="5" t="s">
        <v>73</v>
      </c>
    </row>
    <row r="64" spans="1:3" x14ac:dyDescent="0.35">
      <c r="A64" s="5" t="s">
        <v>74</v>
      </c>
    </row>
    <row r="65" spans="1:1" x14ac:dyDescent="0.35">
      <c r="A65" s="5" t="s">
        <v>75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81640625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81640625" customWidth="1"/>
    <col min="2" max="2" width="11.81640625" bestFit="1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"/>
    </sheetView>
  </sheetViews>
  <sheetFormatPr defaultRowHeight="14.5" x14ac:dyDescent="0.35"/>
  <cols>
    <col min="1" max="1" width="25.81640625" customWidth="1"/>
    <col min="2" max="2" width="11.81640625" bestFit="1" customWidth="1"/>
    <col min="3" max="18" width="12.6328125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f>'Bldgs 2014 Data'!B20*(1-UrbFrac)*BTUperPJ</f>
        <v>10870172843270.283</v>
      </c>
      <c r="C2" s="39">
        <f>$B2*(1+'Fuel Use Growth Rates'!$B$4)^(C$1-$B$1)</f>
        <v>11197491335023.242</v>
      </c>
      <c r="D2" s="39">
        <f>$B2*(1+'Fuel Use Growth Rates'!$B$4)^(D$1-$B$1)</f>
        <v>11534665916149.221</v>
      </c>
      <c r="E2" s="39">
        <f>$B2*(1+'Fuel Use Growth Rates'!$B$4)^(E$1-$B$1)</f>
        <v>11881993369445.941</v>
      </c>
      <c r="F2" s="39">
        <f>$B2*(1+'Fuel Use Growth Rates'!$B$4)^(F$1-$B$1)</f>
        <v>12239779414321.346</v>
      </c>
      <c r="G2" s="39">
        <f>$B2*(1+'Fuel Use Growth Rates'!$B$4)^(G$1-$B$1)</f>
        <v>12608338975889.395</v>
      </c>
      <c r="H2" s="39">
        <f>$B2*(1+'Fuel Use Growth Rates'!$B$4)^(H$1-$B$1)</f>
        <v>12987996462168.756</v>
      </c>
      <c r="I2" s="39">
        <f>$B2*(1+'Fuel Use Growth Rates'!$B$4)^(I$1-$B$1)</f>
        <v>13379086049628.424</v>
      </c>
      <c r="J2" s="39">
        <f>$B2*(1+'Fuel Use Growth Rates'!$B$4)^(J$1-$B$1)</f>
        <v>13781951977331.551</v>
      </c>
      <c r="K2" s="39">
        <f>$B2*(1+'Fuel Use Growth Rates'!$B$4)^(K$1-$B$1)</f>
        <v>14196948849936.453</v>
      </c>
      <c r="L2" s="39">
        <f>$B2*(1+'Fuel Use Growth Rates'!$B$4)^(L$1-$B$1)</f>
        <v>14624441949821.432</v>
      </c>
      <c r="M2" s="39">
        <f>$B2*(1+'Fuel Use Growth Rates'!$B$4)^(M$1-$B$1)</f>
        <v>15064807558608.213</v>
      </c>
      <c r="N2" s="39">
        <f>$B2*(1+'Fuel Use Growth Rates'!$B$4)^(N$1-$B$1)</f>
        <v>15518433288366.963</v>
      </c>
      <c r="O2" s="39">
        <f>$B2*(1+'Fuel Use Growth Rates'!$B$4)^(O$1-$B$1)</f>
        <v>15985718422794.416</v>
      </c>
      <c r="P2" s="39">
        <f>$B2*(1+'Fuel Use Growth Rates'!$B$4)^(P$1-$B$1)</f>
        <v>16467074268665.436</v>
      </c>
      <c r="Q2" s="39">
        <f>$B2*(1+'Fuel Use Growth Rates'!$B$4)^(Q$1-$B$1)</f>
        <v>16962924517867.357</v>
      </c>
      <c r="R2" s="39">
        <f>$B2*(1+'Fuel Use Growth Rates'!$B$4)^(R$1-$B$1)</f>
        <v>17473705620335.758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"/>
    </sheetView>
  </sheetViews>
  <sheetFormatPr defaultRowHeight="14.5" x14ac:dyDescent="0.35"/>
  <cols>
    <col min="1" max="1" width="25.81640625" customWidth="1"/>
    <col min="2" max="2" width="13" customWidth="1"/>
    <col min="3" max="18" width="12.6328125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f>SUM('Bldgs 2014 Data'!B16,'Bldgs 2014 Data'!B18,'Bldgs 2014 Data'!B19,'Bldgs 2014 Data'!B21)*(1-UrbFrac)*BTUperPJ</f>
        <v>19324751721369.391</v>
      </c>
      <c r="C2" s="39">
        <f>$B2*(1+'Fuel Use Growth Rates'!$B$4)^(C$1-$B$1)</f>
        <v>19906651262263.543</v>
      </c>
      <c r="D2" s="39">
        <f>$B2*(1+'Fuel Use Growth Rates'!$B$4)^(D$1-$B$1)</f>
        <v>20506072739820.836</v>
      </c>
      <c r="E2" s="39">
        <f>$B2*(1+'Fuel Use Growth Rates'!$B$4)^(E$1-$B$1)</f>
        <v>21123543767903.895</v>
      </c>
      <c r="F2" s="39">
        <f>$B2*(1+'Fuel Use Growth Rates'!$B$4)^(F$1-$B$1)</f>
        <v>21759607847682.391</v>
      </c>
      <c r="G2" s="39">
        <f>$B2*(1+'Fuel Use Growth Rates'!$B$4)^(G$1-$B$1)</f>
        <v>22414824846025.59</v>
      </c>
      <c r="H2" s="39">
        <f>$B2*(1+'Fuel Use Growth Rates'!$B$4)^(H$1-$B$1)</f>
        <v>23089771488300.008</v>
      </c>
      <c r="I2" s="39">
        <f>$B2*(1+'Fuel Use Growth Rates'!$B$4)^(I$1-$B$1)</f>
        <v>23785041866006.082</v>
      </c>
      <c r="J2" s="39">
        <f>$B2*(1+'Fuel Use Growth Rates'!$B$4)^(J$1-$B$1)</f>
        <v>24501247959700.535</v>
      </c>
      <c r="K2" s="39">
        <f>$B2*(1+'Fuel Use Growth Rates'!$B$4)^(K$1-$B$1)</f>
        <v>25239020177664.801</v>
      </c>
      <c r="L2" s="39">
        <f>$B2*(1+'Fuel Use Growth Rates'!$B$4)^(L$1-$B$1)</f>
        <v>25999007910793.652</v>
      </c>
      <c r="M2" s="39">
        <f>$B2*(1+'Fuel Use Growth Rates'!$B$4)^(M$1-$B$1)</f>
        <v>26781880104192.375</v>
      </c>
      <c r="N2" s="39">
        <f>$B2*(1+'Fuel Use Growth Rates'!$B$4)^(N$1-$B$1)</f>
        <v>27588325845985.707</v>
      </c>
      <c r="O2" s="39">
        <f>$B2*(1+'Fuel Use Growth Rates'!$B$4)^(O$1-$B$1)</f>
        <v>28419054973856.738</v>
      </c>
      <c r="P2" s="39">
        <f>$B2*(1+'Fuel Use Growth Rates'!$B$4)^(P$1-$B$1)</f>
        <v>29274798699849.66</v>
      </c>
      <c r="Q2" s="39">
        <f>$B2*(1+'Fuel Use Growth Rates'!$B$4)^(Q$1-$B$1)</f>
        <v>30156310253986.41</v>
      </c>
      <c r="R2" s="39">
        <f>$B2*(1+'Fuel Use Growth Rates'!$B$4)^(R$1-$B$1)</f>
        <v>31064365547263.566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f>(SUM('Bldgs 2014 Data'!B26:B27)*(1-UrbFrac))*BTUperPJ</f>
        <v>53036919680825.742</v>
      </c>
      <c r="C4" s="39">
        <f>$B4*(1+'Fuel Use Growth Rates'!$D$8)^(C$1-$B$1)</f>
        <v>54119209900895.836</v>
      </c>
      <c r="D4" s="39">
        <f>$B4*(1+'Fuel Use Growth Rates'!$D$8)^(D$1-$B$1)</f>
        <v>55223585719592.477</v>
      </c>
      <c r="E4" s="39">
        <f>$B4*(1+'Fuel Use Growth Rates'!$D$8)^(E$1-$B$1)</f>
        <v>56350497823485.367</v>
      </c>
      <c r="F4" s="39">
        <f>$B4*(1+'Fuel Use Growth Rates'!$D$8)^(F$1-$B$1)</f>
        <v>57500406096014.398</v>
      </c>
      <c r="G4" s="39">
        <f>$B4*(1+'Fuel Use Growth Rates'!$D$8)^(G$1-$B$1)</f>
        <v>58673779805164.281</v>
      </c>
      <c r="H4" s="39">
        <f>$B4*(1+'Fuel Use Growth Rates'!$D$8)^(H$1-$B$1)</f>
        <v>59871097794968.906</v>
      </c>
      <c r="I4" s="39">
        <f>$B4*(1+'Fuel Use Growth Rates'!$D$8)^(I$1-$B$1)</f>
        <v>61092848680923.562</v>
      </c>
      <c r="J4" s="39">
        <f>$B4*(1+'Fuel Use Growth Rates'!$D$8)^(J$1-$B$1)</f>
        <v>62339531049384.914</v>
      </c>
      <c r="K4" s="39">
        <f>$B4*(1+'Fuel Use Growth Rates'!$D$8)^(K$1-$B$1)</f>
        <v>63611653661039.844</v>
      </c>
      <c r="L4" s="39">
        <f>$B4*(1+'Fuel Use Growth Rates'!$D$8)^(L$1-$B$1)</f>
        <v>64909735658526.57</v>
      </c>
      <c r="M4" s="39">
        <f>$B4*(1+'Fuel Use Growth Rates'!$D$8)^(M$1-$B$1)</f>
        <v>66234306778292.336</v>
      </c>
      <c r="N4" s="39">
        <f>$B4*(1+'Fuel Use Growth Rates'!$D$8)^(N$1-$B$1)</f>
        <v>67585907566774.484</v>
      </c>
      <c r="O4" s="39">
        <f>$B4*(1+'Fuel Use Growth Rates'!$D$8)^(O$1-$B$1)</f>
        <v>68965089600992.922</v>
      </c>
      <c r="P4" s="39">
        <f>$B4*(1+'Fuel Use Growth Rates'!$D$8)^(P$1-$B$1)</f>
        <v>70372415713644.156</v>
      </c>
      <c r="Q4" s="39">
        <f>$B4*(1+'Fuel Use Growth Rates'!$D$8)^(Q$1-$B$1)</f>
        <v>71808460222788.594</v>
      </c>
      <c r="R4" s="39">
        <f>$B4*(1+'Fuel Use Growth Rates'!$D$8)^(R$1-$B$1)</f>
        <v>73273809166224.953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5" x14ac:dyDescent="0.35"/>
  <cols>
    <col min="1" max="1" width="25.81640625" customWidth="1"/>
    <col min="2" max="2" width="11.81640625" bestFit="1" customWidth="1"/>
    <col min="3" max="18" width="11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f>SUM('Bldgs 2014 Data'!B22:B23)*(1-UrbFrac)*BTUperPJ</f>
        <v>6441583907123.1309</v>
      </c>
      <c r="C2" s="39">
        <f>$B2*(1+'Fuel Use Growth Rates'!$B$4)^(C$1-$B$1)</f>
        <v>6635550420754.5146</v>
      </c>
      <c r="D2" s="39">
        <f>$B2*(1+'Fuel Use Growth Rates'!$B$4)^(D$1-$B$1)</f>
        <v>6835357579940.2793</v>
      </c>
      <c r="E2" s="39">
        <f>$B2*(1+'Fuel Use Growth Rates'!$B$4)^(E$1-$B$1)</f>
        <v>7041181255967.9658</v>
      </c>
      <c r="F2" s="39">
        <f>$B2*(1+'Fuel Use Growth Rates'!$B$4)^(F$1-$B$1)</f>
        <v>7253202615894.1309</v>
      </c>
      <c r="G2" s="39">
        <f>$B2*(1+'Fuel Use Growth Rates'!$B$4)^(G$1-$B$1)</f>
        <v>7471608282008.5303</v>
      </c>
      <c r="H2" s="39">
        <f>$B2*(1+'Fuel Use Growth Rates'!$B$4)^(H$1-$B$1)</f>
        <v>7696590496100.0039</v>
      </c>
      <c r="I2" s="39">
        <f>$B2*(1+'Fuel Use Growth Rates'!$B$4)^(I$1-$B$1)</f>
        <v>7928347288668.6953</v>
      </c>
      <c r="J2" s="39">
        <f>$B2*(1+'Fuel Use Growth Rates'!$B$4)^(J$1-$B$1)</f>
        <v>8167082653233.5117</v>
      </c>
      <c r="K2" s="39">
        <f>$B2*(1+'Fuel Use Growth Rates'!$B$4)^(K$1-$B$1)</f>
        <v>8413006725888.2686</v>
      </c>
      <c r="L2" s="39">
        <f>$B2*(1+'Fuel Use Growth Rates'!$B$4)^(L$1-$B$1)</f>
        <v>8666335970264.5518</v>
      </c>
      <c r="M2" s="39">
        <f>$B2*(1+'Fuel Use Growth Rates'!$B$4)^(M$1-$B$1)</f>
        <v>8927293368064.127</v>
      </c>
      <c r="N2" s="39">
        <f>$B2*(1+'Fuel Use Growth Rates'!$B$4)^(N$1-$B$1)</f>
        <v>9196108615328.5703</v>
      </c>
      <c r="O2" s="39">
        <f>$B2*(1+'Fuel Use Growth Rates'!$B$4)^(O$1-$B$1)</f>
        <v>9473018324618.9141</v>
      </c>
      <c r="P2" s="39">
        <f>$B2*(1+'Fuel Use Growth Rates'!$B$4)^(P$1-$B$1)</f>
        <v>9758266233283.2207</v>
      </c>
      <c r="Q2" s="39">
        <f>$B2*(1+'Fuel Use Growth Rates'!$B$4)^(Q$1-$B$1)</f>
        <v>10052103417995.471</v>
      </c>
      <c r="R2" s="39">
        <f>$B2*(1+'Fuel Use Growth Rates'!$B$4)^(R$1-$B$1)</f>
        <v>10354788515754.523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81640625" customWidth="1"/>
  </cols>
  <sheetData>
    <row r="1" spans="1:2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</row>
    <row r="2" spans="1:28" x14ac:dyDescent="0.35">
      <c r="A2" s="1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s="1" t="s">
        <v>7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</row>
    <row r="7" spans="1:2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5" x14ac:dyDescent="0.35"/>
  <cols>
    <col min="1" max="1" width="25.81640625" customWidth="1"/>
    <col min="2" max="2" width="11.81640625" bestFit="1" customWidth="1"/>
    <col min="3" max="18" width="11.7265625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f>('Bldgs 2014 Data'!F16+'Bldgs 2014 Data'!J17)*BTUperPJ</f>
        <v>38808845899775.945</v>
      </c>
      <c r="C2" s="39">
        <f>$B2*(1+'Fuel Use Growth Rates'!$B$4)^(C$1-$B$1)</f>
        <v>39977443040754.437</v>
      </c>
      <c r="D2" s="39">
        <f>$B2*(1+'Fuel Use Growth Rates'!$B$4)^(D$1-$B$1)</f>
        <v>41181228532384.477</v>
      </c>
      <c r="E2" s="39">
        <f>$B2*(1+'Fuel Use Growth Rates'!$B$4)^(E$1-$B$1)</f>
        <v>42421261952837.32</v>
      </c>
      <c r="F2" s="39">
        <f>$B2*(1+'Fuel Use Growth Rates'!$B$4)^(F$1-$B$1)</f>
        <v>43698634785897.305</v>
      </c>
      <c r="G2" s="39">
        <f>$B2*(1+'Fuel Use Growth Rates'!$B$4)^(G$1-$B$1)</f>
        <v>45014471381691.508</v>
      </c>
      <c r="H2" s="39">
        <f>$B2*(1+'Fuel Use Growth Rates'!$B$4)^(H$1-$B$1)</f>
        <v>46369929946348.453</v>
      </c>
      <c r="I2" s="39">
        <f>$B2*(1+'Fuel Use Growth Rates'!$B$4)^(I$1-$B$1)</f>
        <v>47766203561457.133</v>
      </c>
      <c r="J2" s="39">
        <f>$B2*(1+'Fuel Use Growth Rates'!$B$4)^(J$1-$B$1)</f>
        <v>49204521234223.523</v>
      </c>
      <c r="K2" s="39">
        <f>$B2*(1+'Fuel Use Growth Rates'!$B$4)^(K$1-$B$1)</f>
        <v>50686148979249.078</v>
      </c>
      <c r="L2" s="39">
        <f>$B2*(1+'Fuel Use Growth Rates'!$B$4)^(L$1-$B$1)</f>
        <v>52212390932883.219</v>
      </c>
      <c r="M2" s="39">
        <f>$B2*(1+'Fuel Use Growth Rates'!$B$4)^(M$1-$B$1)</f>
        <v>53784590501130.906</v>
      </c>
      <c r="N2" s="39">
        <f>$B2*(1+'Fuel Use Growth Rates'!$B$4)^(N$1-$B$1)</f>
        <v>55404131542125.461</v>
      </c>
      <c r="O2" s="39">
        <f>$B2*(1+'Fuel Use Growth Rates'!$B$4)^(O$1-$B$1)</f>
        <v>57072439584207.641</v>
      </c>
      <c r="P2" s="39">
        <f>$B2*(1+'Fuel Use Growth Rates'!$B$4)^(P$1-$B$1)</f>
        <v>58790983080682.961</v>
      </c>
      <c r="Q2" s="39">
        <f>$B2*(1+'Fuel Use Growth Rates'!$B$4)^(Q$1-$B$1)</f>
        <v>60561274702361.859</v>
      </c>
      <c r="R2" s="39">
        <f>$B2*(1+'Fuel Use Growth Rates'!$B$4)^(R$1-$B$1)</f>
        <v>62384872669020.328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81640625" customWidth="1"/>
    <col min="2" max="2" width="11.81640625" bestFit="1" customWidth="1"/>
    <col min="3" max="18" width="11.26953125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f>('Bldgs 2014 Data'!F17+'Bldgs 2014 Data'!J16)*BTUperPJ</f>
        <v>21268542271263.566</v>
      </c>
      <c r="C2" s="39">
        <f>$B2*(1+'Fuel Use Growth Rates'!$B$4)^(C$1-$B$1)</f>
        <v>21908972490579.164</v>
      </c>
      <c r="D2" s="39">
        <f>$B2*(1+'Fuel Use Growth Rates'!$B$4)^(D$1-$B$1)</f>
        <v>22568687099985.137</v>
      </c>
      <c r="E2" s="39">
        <f>$B2*(1+'Fuel Use Growth Rates'!$B$4)^(E$1-$B$1)</f>
        <v>23248266783668.367</v>
      </c>
      <c r="F2" s="39">
        <f>$B2*(1+'Fuel Use Growth Rates'!$B$4)^(F$1-$B$1)</f>
        <v>23948309711156.113</v>
      </c>
      <c r="G2" s="39">
        <f>$B2*(1+'Fuel Use Growth Rates'!$B$4)^(G$1-$B$1)</f>
        <v>24669432063827.934</v>
      </c>
      <c r="H2" s="39">
        <f>$B2*(1+'Fuel Use Growth Rates'!$B$4)^(H$1-$B$1)</f>
        <v>25412268577281.656</v>
      </c>
      <c r="I2" s="39">
        <f>$B2*(1+'Fuel Use Growth Rates'!$B$4)^(I$1-$B$1)</f>
        <v>26177473100030.953</v>
      </c>
      <c r="J2" s="39">
        <f>$B2*(1+'Fuel Use Growth Rates'!$B$4)^(J$1-$B$1)</f>
        <v>26965719169026.117</v>
      </c>
      <c r="K2" s="39">
        <f>$B2*(1+'Fuel Use Growth Rates'!$B$4)^(K$1-$B$1)</f>
        <v>27777700602504.785</v>
      </c>
      <c r="L2" s="39">
        <f>$B2*(1+'Fuel Use Growth Rates'!$B$4)^(L$1-$B$1)</f>
        <v>28614132110694.293</v>
      </c>
      <c r="M2" s="39">
        <f>$B2*(1+'Fuel Use Growth Rates'!$B$4)^(M$1-$B$1)</f>
        <v>29475749924903.273</v>
      </c>
      <c r="N2" s="39">
        <f>$B2*(1+'Fuel Use Growth Rates'!$B$4)^(N$1-$B$1)</f>
        <v>30363312445556.273</v>
      </c>
      <c r="O2" s="39">
        <f>$B2*(1+'Fuel Use Growth Rates'!$B$4)^(O$1-$B$1)</f>
        <v>31277600909741.668</v>
      </c>
      <c r="P2" s="39">
        <f>$B2*(1+'Fuel Use Growth Rates'!$B$4)^(P$1-$B$1)</f>
        <v>32219420078860.566</v>
      </c>
      <c r="Q2" s="39">
        <f>$B2*(1+'Fuel Use Growth Rates'!$B$4)^(Q$1-$B$1)</f>
        <v>33189598946981.937</v>
      </c>
      <c r="R2" s="39">
        <f>$B2*(1+'Fuel Use Growth Rates'!$B$4)^(R$1-$B$1)</f>
        <v>34188991470527.449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:D4"/>
    </sheetView>
  </sheetViews>
  <sheetFormatPr defaultRowHeight="14.5" x14ac:dyDescent="0.35"/>
  <cols>
    <col min="1" max="1" width="25.81640625" customWidth="1"/>
    <col min="2" max="2" width="11.81640625" bestFit="1" customWidth="1"/>
    <col min="3" max="18" width="11.54296875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f>SUM('Bldgs 2014 Data'!F18)*BTUperPJ</f>
        <v>2411720662636.4287</v>
      </c>
      <c r="C2" s="39">
        <f>$B2*(1+'Fuel Use Growth Rates'!$B$4)^(C$1-$B$1)</f>
        <v>2484341473842.0503</v>
      </c>
      <c r="D2" s="39">
        <f>$B2*(1+'Fuel Use Growth Rates'!$B$4)^(D$1-$B$1)</f>
        <v>2559149015170.2212</v>
      </c>
      <c r="E2" s="39">
        <f>$B2*(1+'Fuel Use Growth Rates'!$B$4)^(E$1-$B$1)</f>
        <v>2636209132602.9614</v>
      </c>
      <c r="F2" s="39">
        <f>$B2*(1+'Fuel Use Growth Rates'!$B$4)^(F$1-$B$1)</f>
        <v>2715589654851.3437</v>
      </c>
      <c r="G2" s="39">
        <f>$B2*(1+'Fuel Use Growth Rates'!$B$4)^(G$1-$B$1)</f>
        <v>2797360453058.6768</v>
      </c>
      <c r="H2" s="39">
        <f>$B2*(1+'Fuel Use Growth Rates'!$B$4)^(H$1-$B$1)</f>
        <v>2881593502301.4404</v>
      </c>
      <c r="I2" s="39">
        <f>$B2*(1+'Fuel Use Growth Rates'!$B$4)^(I$1-$B$1)</f>
        <v>2968362944942.1221</v>
      </c>
      <c r="J2" s="39">
        <f>$B2*(1+'Fuel Use Growth Rates'!$B$4)^(J$1-$B$1)</f>
        <v>3057745155889.7012</v>
      </c>
      <c r="K2" s="39">
        <f>$B2*(1+'Fuel Use Growth Rates'!$B$4)^(K$1-$B$1)</f>
        <v>3149818809825.2378</v>
      </c>
      <c r="L2" s="39">
        <f>$B2*(1+'Fuel Use Growth Rates'!$B$4)^(L$1-$B$1)</f>
        <v>3244664950451.731</v>
      </c>
      <c r="M2" s="39">
        <f>$B2*(1+'Fuel Use Growth Rates'!$B$4)^(M$1-$B$1)</f>
        <v>3342367061829.2021</v>
      </c>
      <c r="N2" s="39">
        <f>$B2*(1+'Fuel Use Growth Rates'!$B$4)^(N$1-$B$1)</f>
        <v>3443011141857.7925</v>
      </c>
      <c r="O2" s="39">
        <f>$B2*(1+'Fuel Use Growth Rates'!$B$4)^(O$1-$B$1)</f>
        <v>3546685777973.5586</v>
      </c>
      <c r="P2" s="39">
        <f>$B2*(1+'Fuel Use Growth Rates'!$B$4)^(P$1-$B$1)</f>
        <v>3653482225123.5859</v>
      </c>
      <c r="Q2" s="39">
        <f>$B2*(1+'Fuel Use Growth Rates'!$B$4)^(Q$1-$B$1)</f>
        <v>3763494486089.0635</v>
      </c>
      <c r="R2" s="39">
        <f>$B2*(1+'Fuel Use Growth Rates'!$B$4)^(R$1-$B$1)</f>
        <v>3876819394227.0142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f>SUM('Bldgs 2014 Data'!F26:F27,'Bldgs 2014 Data'!F31:F32)*BTUperPJ</f>
        <v>74778979524214.453</v>
      </c>
      <c r="C4" s="39">
        <f>$B4*(1+'Fuel Use Growth Rates'!$D$9)^(C$1-$B$1)</f>
        <v>77315304152607.797</v>
      </c>
      <c r="D4" s="39">
        <f>$B4*(1+'Fuel Use Growth Rates'!$D$9)^(D$1-$B$1)</f>
        <v>79937654862949.875</v>
      </c>
      <c r="E4" s="39">
        <f>$B4*(1+'Fuel Use Growth Rates'!$D$9)^(E$1-$B$1)</f>
        <v>82648949454757.641</v>
      </c>
      <c r="F4" s="39">
        <f>$B4*(1+'Fuel Use Growth Rates'!$D$9)^(F$1-$B$1)</f>
        <v>85452204692348.281</v>
      </c>
      <c r="G4" s="39">
        <f>$B4*(1+'Fuel Use Growth Rates'!$D$9)^(G$1-$B$1)</f>
        <v>88350539661489.297</v>
      </c>
      <c r="H4" s="39">
        <f>$B4*(1+'Fuel Use Growth Rates'!$D$9)^(H$1-$B$1)</f>
        <v>91347179239898.031</v>
      </c>
      <c r="I4" s="39">
        <f>$B4*(1+'Fuel Use Growth Rates'!$D$9)^(I$1-$B$1)</f>
        <v>94445457685452.25</v>
      </c>
      <c r="J4" s="39">
        <f>$B4*(1+'Fuel Use Growth Rates'!$D$9)^(J$1-$B$1)</f>
        <v>97648822346104.328</v>
      </c>
      <c r="K4" s="39">
        <f>$B4*(1+'Fuel Use Growth Rates'!$D$9)^(K$1-$B$1)</f>
        <v>100960837495626.81</v>
      </c>
      <c r="L4" s="39">
        <f>$B4*(1+'Fuel Use Growth Rates'!$D$9)^(L$1-$B$1)</f>
        <v>104385188299457.41</v>
      </c>
      <c r="M4" s="39">
        <f>$B4*(1+'Fuel Use Growth Rates'!$D$9)^(M$1-$B$1)</f>
        <v>107925684915055.89</v>
      </c>
      <c r="N4" s="39">
        <f>$B4*(1+'Fuel Use Growth Rates'!$D$9)^(N$1-$B$1)</f>
        <v>111586266731335.37</v>
      </c>
      <c r="O4" s="39">
        <f>$B4*(1+'Fuel Use Growth Rates'!$D$9)^(O$1-$B$1)</f>
        <v>115371006751884.97</v>
      </c>
      <c r="P4" s="39">
        <f>$B4*(1+'Fuel Use Growth Rates'!$D$9)^(P$1-$B$1)</f>
        <v>119284116126860.94</v>
      </c>
      <c r="Q4" s="39">
        <f>$B4*(1+'Fuel Use Growth Rates'!$D$9)^(Q$1-$B$1)</f>
        <v>123329948838588.69</v>
      </c>
      <c r="R4" s="39">
        <f>$B4*(1+'Fuel Use Growth Rates'!$D$9)^(R$1-$B$1)</f>
        <v>127513006546089.41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4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81640625" customWidth="1"/>
    <col min="2" max="2" width="11.81640625" bestFit="1" customWidth="1"/>
    <col min="3" max="18" width="12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f>SUM('Bldgs 2014 Data'!F19:F21,'Bldgs 2014 Data'!J18)*BTUperPJ</f>
        <v>16445100945990.707</v>
      </c>
      <c r="C2" s="39">
        <f>$B2*(1+'Fuel Use Growth Rates'!$B$4)^(C$1-$B$1)</f>
        <v>16940289542895.064</v>
      </c>
      <c r="D2" s="39">
        <f>$B2*(1+'Fuel Use Growth Rates'!$B$4)^(D$1-$B$1)</f>
        <v>17450389069644.693</v>
      </c>
      <c r="E2" s="39">
        <f>$B2*(1+'Fuel Use Growth Rates'!$B$4)^(E$1-$B$1)</f>
        <v>17975848518462.441</v>
      </c>
      <c r="F2" s="39">
        <f>$B2*(1+'Fuel Use Growth Rates'!$B$4)^(F$1-$B$1)</f>
        <v>18517130401453.422</v>
      </c>
      <c r="G2" s="39">
        <f>$B2*(1+'Fuel Use Growth Rates'!$B$4)^(G$1-$B$1)</f>
        <v>19074711157710.578</v>
      </c>
      <c r="H2" s="39">
        <f>$B2*(1+'Fuel Use Growth Rates'!$B$4)^(H$1-$B$1)</f>
        <v>19649081572678.773</v>
      </c>
      <c r="I2" s="39">
        <f>$B2*(1+'Fuel Use Growth Rates'!$B$4)^(I$1-$B$1)</f>
        <v>20240747210146.703</v>
      </c>
      <c r="J2" s="39">
        <f>$B2*(1+'Fuel Use Growth Rates'!$B$4)^(J$1-$B$1)</f>
        <v>20850228857246.711</v>
      </c>
      <c r="K2" s="39">
        <f>$B2*(1+'Fuel Use Growth Rates'!$B$4)^(K$1-$B$1)</f>
        <v>21478062982854.309</v>
      </c>
      <c r="L2" s="39">
        <f>$B2*(1+'Fuel Use Growth Rates'!$B$4)^(L$1-$B$1)</f>
        <v>22124802209790.828</v>
      </c>
      <c r="M2" s="39">
        <f>$B2*(1+'Fuel Use Growth Rates'!$B$4)^(M$1-$B$1)</f>
        <v>22791015801244.867</v>
      </c>
      <c r="N2" s="39">
        <f>$B2*(1+'Fuel Use Growth Rates'!$B$4)^(N$1-$B$1)</f>
        <v>23477290161840.684</v>
      </c>
      <c r="O2" s="39">
        <f>$B2*(1+'Fuel Use Growth Rates'!$B$4)^(O$1-$B$1)</f>
        <v>24184229353794.547</v>
      </c>
      <c r="P2" s="39">
        <f>$B2*(1+'Fuel Use Growth Rates'!$B$4)^(P$1-$B$1)</f>
        <v>24912455628613.391</v>
      </c>
      <c r="Q2" s="39">
        <f>$B2*(1+'Fuel Use Growth Rates'!$B$4)^(Q$1-$B$1)</f>
        <v>25662609974803.809</v>
      </c>
      <c r="R2" s="39">
        <f>$B2*(1+'Fuel Use Growth Rates'!$B$4)^(R$1-$B$1)</f>
        <v>26435352682073.418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f>'Bldgs 2014 Data'!F28*BTUperPJ</f>
        <v>1927860022716.6418</v>
      </c>
      <c r="C4" s="39">
        <f>$B4*(1+'Fuel Use Growth Rates'!$D$9)^(C$1-$B$1)</f>
        <v>1993248436503.8052</v>
      </c>
      <c r="D4" s="39">
        <f>$B4*(1+'Fuel Use Growth Rates'!$D$9)^(D$1-$B$1)</f>
        <v>2060854669327.2161</v>
      </c>
      <c r="E4" s="39">
        <f>$B4*(1+'Fuel Use Growth Rates'!$D$9)^(E$1-$B$1)</f>
        <v>2130753944318.8123</v>
      </c>
      <c r="F4" s="39">
        <f>$B4*(1+'Fuel Use Growth Rates'!$D$9)^(F$1-$B$1)</f>
        <v>2203024035999.7515</v>
      </c>
      <c r="G4" s="39">
        <f>$B4*(1+'Fuel Use Growth Rates'!$D$9)^(G$1-$B$1)</f>
        <v>2277745356817.4458</v>
      </c>
      <c r="H4" s="39">
        <f>$B4*(1+'Fuel Use Growth Rates'!$D$9)^(H$1-$B$1)</f>
        <v>2355001046617.7319</v>
      </c>
      <c r="I4" s="39">
        <f>$B4*(1+'Fuel Use Growth Rates'!$D$9)^(I$1-$B$1)</f>
        <v>2434877065151.7168</v>
      </c>
      <c r="J4" s="39">
        <f>$B4*(1+'Fuel Use Growth Rates'!$D$9)^(J$1-$B$1)</f>
        <v>2517462287720.2412</v>
      </c>
      <c r="K4" s="39">
        <f>$B4*(1+'Fuel Use Growth Rates'!$D$9)^(K$1-$B$1)</f>
        <v>2602848604062.3721</v>
      </c>
      <c r="L4" s="39">
        <f>$B4*(1+'Fuel Use Growth Rates'!$D$9)^(L$1-$B$1)</f>
        <v>2691131020597.9561</v>
      </c>
      <c r="M4" s="39">
        <f>$B4*(1+'Fuel Use Growth Rates'!$D$9)^(M$1-$B$1)</f>
        <v>2782407766138</v>
      </c>
      <c r="N4" s="39">
        <f>$B4*(1+'Fuel Use Growth Rates'!$D$9)^(N$1-$B$1)</f>
        <v>2876780401180.4922</v>
      </c>
      <c r="O4" s="39">
        <f>$B4*(1+'Fuel Use Growth Rates'!$D$9)^(O$1-$B$1)</f>
        <v>2974353930913.2778</v>
      </c>
      <c r="P4" s="39">
        <f>$B4*(1+'Fuel Use Growth Rates'!$D$9)^(P$1-$B$1)</f>
        <v>3075236922049.7251</v>
      </c>
      <c r="Q4" s="39">
        <f>$B4*(1+'Fuel Use Growth Rates'!$D$9)^(Q$1-$B$1)</f>
        <v>3179541623627.1719</v>
      </c>
      <c r="R4" s="39">
        <f>$B4*(1+'Fuel Use Growth Rates'!$D$9)^(R$1-$B$1)</f>
        <v>3287384091902.5781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zoomScale="110" zoomScaleNormal="110" workbookViewId="0"/>
  </sheetViews>
  <sheetFormatPr defaultColWidth="10.90625" defaultRowHeight="14.5" x14ac:dyDescent="0.35"/>
  <cols>
    <col min="1" max="1" width="28.08984375" style="7" customWidth="1"/>
    <col min="2" max="3" width="10.90625" style="7"/>
    <col min="4" max="4" width="4.08984375" style="7" customWidth="1"/>
    <col min="5" max="5" width="27.90625" style="7" customWidth="1"/>
    <col min="6" max="7" width="10.90625" style="7"/>
    <col min="8" max="8" width="4.08984375" style="7" customWidth="1"/>
    <col min="9" max="9" width="36.7265625" style="7" customWidth="1"/>
    <col min="10" max="16384" width="10.90625" style="7"/>
  </cols>
  <sheetData>
    <row r="1" spans="1:11" x14ac:dyDescent="0.35">
      <c r="A1" s="6" t="s">
        <v>14</v>
      </c>
    </row>
    <row r="3" spans="1:11" x14ac:dyDescent="0.35">
      <c r="A3" s="40" t="s">
        <v>15</v>
      </c>
      <c r="B3" s="40"/>
      <c r="C3" s="40"/>
      <c r="E3" s="40" t="s">
        <v>16</v>
      </c>
      <c r="F3" s="40"/>
      <c r="G3" s="40"/>
      <c r="I3" s="40" t="s">
        <v>17</v>
      </c>
      <c r="J3" s="40"/>
      <c r="K3" s="40"/>
    </row>
    <row r="4" spans="1:11" x14ac:dyDescent="0.35">
      <c r="A4" s="8" t="s">
        <v>18</v>
      </c>
      <c r="B4" s="36" t="s">
        <v>60</v>
      </c>
      <c r="C4" s="10"/>
      <c r="E4" s="8" t="s">
        <v>18</v>
      </c>
      <c r="F4" s="36" t="s">
        <v>60</v>
      </c>
      <c r="G4" s="10"/>
      <c r="I4" s="8" t="s">
        <v>18</v>
      </c>
      <c r="J4" s="36" t="s">
        <v>60</v>
      </c>
      <c r="K4" s="10"/>
    </row>
    <row r="5" spans="1:11" x14ac:dyDescent="0.35">
      <c r="A5" s="7" t="s">
        <v>67</v>
      </c>
      <c r="B5" s="7">
        <v>4.53</v>
      </c>
      <c r="C5" s="11">
        <f t="shared" ref="C5:C11" si="0">B5/$B$12</f>
        <v>6.0067625803885173E-3</v>
      </c>
      <c r="E5" s="7" t="s">
        <v>67</v>
      </c>
      <c r="F5" s="7">
        <v>3.12</v>
      </c>
      <c r="G5" s="11">
        <f>F5/$F$11</f>
        <v>2.3121387283236997E-2</v>
      </c>
      <c r="I5" s="7" t="s">
        <v>19</v>
      </c>
      <c r="J5" s="12">
        <v>32.39</v>
      </c>
      <c r="K5" s="13"/>
    </row>
    <row r="6" spans="1:11" x14ac:dyDescent="0.35">
      <c r="A6" s="7" t="s">
        <v>20</v>
      </c>
      <c r="B6" s="7">
        <v>254.12</v>
      </c>
      <c r="C6" s="11">
        <f t="shared" si="0"/>
        <v>0.33696214280978587</v>
      </c>
      <c r="E6" s="14" t="s">
        <v>21</v>
      </c>
      <c r="F6" s="15">
        <v>67.790000000000006</v>
      </c>
      <c r="G6" s="16">
        <f t="shared" ref="G6:G10" si="1">F6/$F$11</f>
        <v>0.50237142433674231</v>
      </c>
      <c r="I6" s="17" t="s">
        <v>22</v>
      </c>
      <c r="J6" s="18"/>
      <c r="K6" s="13"/>
    </row>
    <row r="7" spans="1:11" x14ac:dyDescent="0.35">
      <c r="A7" s="14" t="s">
        <v>21</v>
      </c>
      <c r="B7" s="15">
        <v>259.02</v>
      </c>
      <c r="C7" s="16">
        <f t="shared" si="0"/>
        <v>0.3434595239673805</v>
      </c>
      <c r="E7" s="19" t="s">
        <v>23</v>
      </c>
      <c r="F7" s="7">
        <v>63.32</v>
      </c>
      <c r="G7" s="11">
        <f t="shared" si="1"/>
        <v>0.46924559063287385</v>
      </c>
    </row>
    <row r="8" spans="1:11" x14ac:dyDescent="0.35">
      <c r="A8" s="19" t="s">
        <v>23</v>
      </c>
      <c r="B8" s="7">
        <v>257.11</v>
      </c>
      <c r="C8" s="11">
        <f t="shared" si="0"/>
        <v>0.34092687131207322</v>
      </c>
      <c r="E8" s="19" t="s">
        <v>24</v>
      </c>
      <c r="F8" s="7">
        <v>4.4800000000000004</v>
      </c>
      <c r="G8" s="11">
        <f t="shared" si="1"/>
        <v>3.3199940714391585E-2</v>
      </c>
      <c r="I8" s="20"/>
      <c r="J8" s="21"/>
      <c r="K8" s="6"/>
    </row>
    <row r="9" spans="1:11" x14ac:dyDescent="0.35">
      <c r="A9" s="19" t="s">
        <v>24</v>
      </c>
      <c r="B9" s="7">
        <v>1.91</v>
      </c>
      <c r="C9" s="11">
        <f t="shared" si="0"/>
        <v>2.5326526553072996E-3</v>
      </c>
      <c r="E9" s="7" t="s">
        <v>25</v>
      </c>
      <c r="F9" s="7">
        <v>13.13</v>
      </c>
      <c r="G9" s="11">
        <f t="shared" si="1"/>
        <v>9.7302504816955696E-2</v>
      </c>
      <c r="J9" s="18"/>
      <c r="K9" s="13"/>
    </row>
    <row r="10" spans="1:11" x14ac:dyDescent="0.35">
      <c r="A10" s="7" t="s">
        <v>25</v>
      </c>
      <c r="B10" s="7">
        <v>39.86</v>
      </c>
      <c r="C10" s="11">
        <f t="shared" si="0"/>
        <v>5.2854206722800508E-2</v>
      </c>
      <c r="E10" s="7" t="s">
        <v>19</v>
      </c>
      <c r="F10" s="7">
        <v>50.89</v>
      </c>
      <c r="G10" s="11">
        <f t="shared" si="1"/>
        <v>0.3771305765525419</v>
      </c>
      <c r="J10" s="18"/>
      <c r="K10" s="13"/>
    </row>
    <row r="11" spans="1:11" x14ac:dyDescent="0.35">
      <c r="A11" s="7" t="s">
        <v>19</v>
      </c>
      <c r="B11" s="7">
        <v>196.62</v>
      </c>
      <c r="C11" s="11">
        <f t="shared" si="0"/>
        <v>0.26071736391964467</v>
      </c>
      <c r="E11" s="6" t="s">
        <v>26</v>
      </c>
      <c r="F11" s="6">
        <f>SUM(F5,F7:F10)</f>
        <v>134.94</v>
      </c>
      <c r="G11" s="22">
        <f>SUM(G5,G7:G10)</f>
        <v>1</v>
      </c>
    </row>
    <row r="12" spans="1:11" x14ac:dyDescent="0.35">
      <c r="A12" s="6" t="s">
        <v>26</v>
      </c>
      <c r="B12" s="6">
        <f>SUM(B5:B6,B8:B11)</f>
        <v>754.15</v>
      </c>
      <c r="C12" s="23">
        <f>SUM(C5:C6,C8:C11)</f>
        <v>1</v>
      </c>
      <c r="E12" s="24"/>
      <c r="F12" s="18"/>
      <c r="G12" s="25"/>
    </row>
    <row r="13" spans="1:11" x14ac:dyDescent="0.35">
      <c r="A13" s="6"/>
      <c r="B13" s="6"/>
      <c r="C13" s="26"/>
      <c r="E13" s="24"/>
      <c r="F13" s="18"/>
      <c r="G13" s="25"/>
    </row>
    <row r="14" spans="1:11" x14ac:dyDescent="0.35">
      <c r="A14" s="9" t="s">
        <v>27</v>
      </c>
      <c r="B14" s="9"/>
      <c r="C14" s="27"/>
      <c r="E14" s="9" t="s">
        <v>27</v>
      </c>
      <c r="F14" s="9"/>
      <c r="G14" s="27"/>
      <c r="I14" s="9" t="s">
        <v>27</v>
      </c>
      <c r="J14" s="9"/>
      <c r="K14" s="27"/>
    </row>
    <row r="15" spans="1:11" x14ac:dyDescent="0.35">
      <c r="A15" s="28" t="s">
        <v>19</v>
      </c>
      <c r="B15" s="37" t="s">
        <v>60</v>
      </c>
      <c r="C15" s="29"/>
      <c r="E15" s="28" t="s">
        <v>19</v>
      </c>
      <c r="F15" s="37" t="s">
        <v>60</v>
      </c>
      <c r="G15" s="29"/>
      <c r="I15" s="28" t="s">
        <v>19</v>
      </c>
      <c r="J15" s="37" t="s">
        <v>60</v>
      </c>
      <c r="K15" s="29"/>
    </row>
    <row r="16" spans="1:11" x14ac:dyDescent="0.35">
      <c r="A16" s="7" t="s">
        <v>28</v>
      </c>
      <c r="B16" s="30">
        <f>C16*B$11</f>
        <v>76.68180000000001</v>
      </c>
      <c r="C16" s="18">
        <v>0.39</v>
      </c>
      <c r="E16" s="7" t="s">
        <v>29</v>
      </c>
      <c r="F16" s="30">
        <f>G16*$F$10</f>
        <v>27.989500000000003</v>
      </c>
      <c r="G16" s="18">
        <v>0.55000000000000004</v>
      </c>
      <c r="I16" s="7" t="s">
        <v>30</v>
      </c>
      <c r="J16" s="30">
        <f>$J$5*K16</f>
        <v>9.7170000000000005</v>
      </c>
      <c r="K16" s="31">
        <v>0.3</v>
      </c>
    </row>
    <row r="17" spans="1:11" x14ac:dyDescent="0.35">
      <c r="A17" s="7" t="s">
        <v>29</v>
      </c>
      <c r="B17" s="30">
        <f t="shared" ref="B17:B23" si="2">C17*B$11</f>
        <v>17.695799999999998</v>
      </c>
      <c r="C17" s="18">
        <v>0.09</v>
      </c>
      <c r="E17" s="7" t="s">
        <v>30</v>
      </c>
      <c r="F17" s="30">
        <f t="shared" ref="F17:F21" si="3">G17*$F$10</f>
        <v>12.7225</v>
      </c>
      <c r="G17" s="18">
        <v>0.25</v>
      </c>
      <c r="I17" s="7" t="s">
        <v>29</v>
      </c>
      <c r="J17" s="30">
        <f t="shared" ref="J17:J18" si="4">$J$5*K17</f>
        <v>12.956000000000001</v>
      </c>
      <c r="K17" s="31">
        <v>0.4</v>
      </c>
    </row>
    <row r="18" spans="1:11" x14ac:dyDescent="0.35">
      <c r="A18" s="7" t="s">
        <v>31</v>
      </c>
      <c r="B18" s="30">
        <f t="shared" si="2"/>
        <v>9.8310000000000013</v>
      </c>
      <c r="C18" s="18">
        <v>0.05</v>
      </c>
      <c r="E18" s="7" t="s">
        <v>28</v>
      </c>
      <c r="F18" s="30">
        <f t="shared" si="3"/>
        <v>2.5445000000000002</v>
      </c>
      <c r="G18" s="18">
        <v>0.05</v>
      </c>
      <c r="I18" s="7" t="s">
        <v>32</v>
      </c>
      <c r="J18" s="30">
        <f t="shared" si="4"/>
        <v>9.7170000000000005</v>
      </c>
      <c r="K18" s="31">
        <v>0.3</v>
      </c>
    </row>
    <row r="19" spans="1:11" x14ac:dyDescent="0.35">
      <c r="A19" s="7" t="s">
        <v>33</v>
      </c>
      <c r="B19" s="30">
        <f t="shared" si="2"/>
        <v>5.8986000000000001</v>
      </c>
      <c r="C19" s="18">
        <v>0.03</v>
      </c>
      <c r="E19" s="7" t="s">
        <v>34</v>
      </c>
      <c r="F19" s="30">
        <f t="shared" si="3"/>
        <v>4.0712000000000002</v>
      </c>
      <c r="G19" s="18">
        <v>0.08</v>
      </c>
    </row>
    <row r="20" spans="1:11" x14ac:dyDescent="0.35">
      <c r="A20" s="7" t="s">
        <v>30</v>
      </c>
      <c r="B20" s="30">
        <f t="shared" si="2"/>
        <v>53.087400000000002</v>
      </c>
      <c r="C20" s="18">
        <v>0.27</v>
      </c>
      <c r="E20" s="7" t="s">
        <v>32</v>
      </c>
      <c r="F20" s="30">
        <f t="shared" si="3"/>
        <v>2.0356000000000001</v>
      </c>
      <c r="G20" s="18">
        <v>0.04</v>
      </c>
    </row>
    <row r="21" spans="1:11" x14ac:dyDescent="0.35">
      <c r="A21" s="7" t="s">
        <v>35</v>
      </c>
      <c r="B21" s="30">
        <f t="shared" si="2"/>
        <v>1.9662000000000002</v>
      </c>
      <c r="C21" s="18">
        <v>0.01</v>
      </c>
      <c r="E21" s="7" t="s">
        <v>36</v>
      </c>
      <c r="F21" s="30">
        <f t="shared" si="3"/>
        <v>1.5266999999999999</v>
      </c>
      <c r="G21" s="18">
        <v>0.03</v>
      </c>
    </row>
    <row r="22" spans="1:11" x14ac:dyDescent="0.35">
      <c r="A22" s="24" t="s">
        <v>37</v>
      </c>
      <c r="B22" s="30">
        <f t="shared" si="2"/>
        <v>23.5944</v>
      </c>
      <c r="C22" s="18">
        <v>0.12</v>
      </c>
      <c r="E22" s="24"/>
      <c r="F22" s="18"/>
      <c r="G22" s="25"/>
    </row>
    <row r="23" spans="1:11" x14ac:dyDescent="0.35">
      <c r="A23" s="24" t="s">
        <v>36</v>
      </c>
      <c r="B23" s="30">
        <f t="shared" si="2"/>
        <v>7.8648000000000007</v>
      </c>
      <c r="C23" s="18">
        <v>0.04</v>
      </c>
      <c r="E23" s="24"/>
      <c r="F23" s="18"/>
      <c r="G23" s="25"/>
    </row>
    <row r="24" spans="1:11" x14ac:dyDescent="0.35">
      <c r="A24" s="6"/>
      <c r="B24" s="6"/>
      <c r="C24" s="26"/>
      <c r="E24" s="24"/>
      <c r="F24" s="18"/>
      <c r="G24" s="25"/>
    </row>
    <row r="25" spans="1:11" x14ac:dyDescent="0.35">
      <c r="A25" s="32" t="s">
        <v>38</v>
      </c>
      <c r="B25" s="37" t="s">
        <v>60</v>
      </c>
      <c r="C25" s="29"/>
      <c r="E25" s="32" t="s">
        <v>38</v>
      </c>
      <c r="F25" s="37" t="s">
        <v>60</v>
      </c>
      <c r="G25" s="29"/>
    </row>
    <row r="26" spans="1:11" x14ac:dyDescent="0.35">
      <c r="A26" s="7" t="s">
        <v>39</v>
      </c>
      <c r="B26" s="30">
        <f>C26*SUM(B$8:B$9)</f>
        <v>163.18260000000004</v>
      </c>
      <c r="C26" s="18">
        <v>0.63</v>
      </c>
      <c r="E26" s="7" t="s">
        <v>39</v>
      </c>
      <c r="F26" s="30">
        <f>G26*SUM($F$7:$F$8)</f>
        <v>54.24</v>
      </c>
      <c r="G26" s="18">
        <v>0.8</v>
      </c>
    </row>
    <row r="27" spans="1:11" x14ac:dyDescent="0.35">
      <c r="A27" s="7" t="s">
        <v>40</v>
      </c>
      <c r="B27" s="30">
        <f>C27*SUM(B$8:B$9)</f>
        <v>95.837400000000017</v>
      </c>
      <c r="C27" s="18">
        <v>0.37</v>
      </c>
      <c r="E27" s="7" t="s">
        <v>40</v>
      </c>
      <c r="F27" s="30">
        <f t="shared" ref="F27:F28" si="5">G27*SUM($F$7:$F$8)</f>
        <v>11.526</v>
      </c>
      <c r="G27" s="18">
        <v>0.17</v>
      </c>
    </row>
    <row r="28" spans="1:11" x14ac:dyDescent="0.35">
      <c r="A28" s="6"/>
      <c r="B28" s="6"/>
      <c r="C28" s="26"/>
      <c r="E28" s="7" t="s">
        <v>41</v>
      </c>
      <c r="F28" s="30">
        <f t="shared" si="5"/>
        <v>2.0339999999999998</v>
      </c>
      <c r="G28" s="18">
        <v>0.03</v>
      </c>
    </row>
    <row r="29" spans="1:11" x14ac:dyDescent="0.35">
      <c r="A29" s="6"/>
      <c r="B29" s="6"/>
      <c r="C29" s="26"/>
      <c r="F29" s="30"/>
      <c r="G29" s="18"/>
    </row>
    <row r="30" spans="1:11" x14ac:dyDescent="0.35">
      <c r="A30" s="28" t="s">
        <v>42</v>
      </c>
      <c r="B30" s="37" t="s">
        <v>60</v>
      </c>
      <c r="C30" s="29"/>
      <c r="E30" s="28" t="s">
        <v>42</v>
      </c>
      <c r="F30" s="37" t="s">
        <v>60</v>
      </c>
      <c r="G30" s="29"/>
    </row>
    <row r="31" spans="1:11" x14ac:dyDescent="0.35">
      <c r="A31" s="7" t="s">
        <v>39</v>
      </c>
      <c r="B31" s="30">
        <f>C31*$B$10</f>
        <v>25.111799999999999</v>
      </c>
      <c r="C31" s="18">
        <v>0.63</v>
      </c>
      <c r="E31" s="7" t="s">
        <v>39</v>
      </c>
      <c r="F31" s="30">
        <f>G31*$F$9</f>
        <v>10.7666</v>
      </c>
      <c r="G31" s="18">
        <v>0.82</v>
      </c>
    </row>
    <row r="32" spans="1:11" x14ac:dyDescent="0.35">
      <c r="A32" s="7" t="s">
        <v>40</v>
      </c>
      <c r="B32" s="30">
        <f>C32*$B$10</f>
        <v>14.748199999999999</v>
      </c>
      <c r="C32" s="18">
        <v>0.37</v>
      </c>
      <c r="E32" s="7" t="s">
        <v>40</v>
      </c>
      <c r="F32" s="30">
        <f>G32*$F$9</f>
        <v>2.3633999999999999</v>
      </c>
      <c r="G32" s="18">
        <v>0.18</v>
      </c>
    </row>
    <row r="33" spans="3:7" x14ac:dyDescent="0.35">
      <c r="C33" s="11"/>
      <c r="F33" s="18"/>
      <c r="G33" s="25"/>
    </row>
    <row r="80" spans="7:7" x14ac:dyDescent="0.35">
      <c r="G80" s="33"/>
    </row>
    <row r="81" spans="7:7" x14ac:dyDescent="0.35">
      <c r="G81" s="33"/>
    </row>
  </sheetData>
  <mergeCells count="3">
    <mergeCell ref="A3:C3"/>
    <mergeCell ref="E3:G3"/>
    <mergeCell ref="I3:K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5" x14ac:dyDescent="0.35"/>
  <cols>
    <col min="1" max="1" width="22" customWidth="1"/>
  </cols>
  <sheetData>
    <row r="1" spans="1:2" x14ac:dyDescent="0.35">
      <c r="A1" t="s">
        <v>63</v>
      </c>
      <c r="B1">
        <v>6061063</v>
      </c>
    </row>
    <row r="2" spans="1:2" x14ac:dyDescent="0.35">
      <c r="A2" t="s">
        <v>64</v>
      </c>
      <c r="B2">
        <v>21995105</v>
      </c>
    </row>
    <row r="3" spans="1:2" x14ac:dyDescent="0.35">
      <c r="A3" t="s">
        <v>62</v>
      </c>
      <c r="B3" s="38">
        <f>B2/SUM(B1:B2)</f>
        <v>0.78396682683109109</v>
      </c>
    </row>
    <row r="4" spans="1:2" x14ac:dyDescent="0.35">
      <c r="A4" s="3"/>
    </row>
    <row r="7" spans="1:2" x14ac:dyDescent="0.35">
      <c r="A7" t="s">
        <v>61</v>
      </c>
    </row>
    <row r="8" spans="1:2" x14ac:dyDescent="0.35">
      <c r="A8">
        <v>947817120313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" sqref="B2"/>
    </sheetView>
  </sheetViews>
  <sheetFormatPr defaultRowHeight="14.5" x14ac:dyDescent="0.35"/>
  <cols>
    <col min="1" max="1" width="16.81640625" customWidth="1"/>
    <col min="2" max="2" width="22.54296875" customWidth="1"/>
    <col min="3" max="3" width="19.36328125" customWidth="1"/>
    <col min="4" max="4" width="20.1796875" customWidth="1"/>
    <col min="5" max="5" width="19.1796875" customWidth="1"/>
  </cols>
  <sheetData>
    <row r="1" spans="1:5" x14ac:dyDescent="0.35">
      <c r="A1" s="2" t="s">
        <v>78</v>
      </c>
      <c r="B1" s="41"/>
      <c r="C1" s="41"/>
      <c r="D1" s="3"/>
      <c r="E1" s="3"/>
    </row>
    <row r="2" spans="1:5" x14ac:dyDescent="0.35">
      <c r="A2">
        <v>2014</v>
      </c>
      <c r="B2">
        <v>301462</v>
      </c>
      <c r="C2" t="s">
        <v>76</v>
      </c>
      <c r="E2" s="3"/>
    </row>
    <row r="3" spans="1:5" x14ac:dyDescent="0.35">
      <c r="A3">
        <v>2029</v>
      </c>
      <c r="B3">
        <v>470432</v>
      </c>
      <c r="C3" t="s">
        <v>76</v>
      </c>
      <c r="E3" s="3"/>
    </row>
    <row r="4" spans="1:5" x14ac:dyDescent="0.35">
      <c r="B4" s="42">
        <f>(B3/B2)^(1/(A3-A2))-1</f>
        <v>3.0111617954226233E-2</v>
      </c>
      <c r="C4" t="s">
        <v>77</v>
      </c>
      <c r="E4" s="3"/>
    </row>
    <row r="5" spans="1:5" x14ac:dyDescent="0.35">
      <c r="B5" s="42"/>
    </row>
    <row r="6" spans="1:5" x14ac:dyDescent="0.35">
      <c r="A6" s="2" t="s">
        <v>79</v>
      </c>
      <c r="B6" s="43"/>
      <c r="C6" s="41"/>
      <c r="D6" s="41"/>
      <c r="E6" s="3"/>
    </row>
    <row r="7" spans="1:5" x14ac:dyDescent="0.35">
      <c r="B7" s="44">
        <v>2014</v>
      </c>
      <c r="C7">
        <v>2028</v>
      </c>
      <c r="D7" t="s">
        <v>80</v>
      </c>
      <c r="E7" s="3"/>
    </row>
    <row r="8" spans="1:5" x14ac:dyDescent="0.35">
      <c r="A8" t="s">
        <v>81</v>
      </c>
      <c r="B8" s="44">
        <v>87.5</v>
      </c>
      <c r="C8" s="34">
        <v>116.1</v>
      </c>
      <c r="D8" s="42">
        <f>(C8/B8)^(1/(C$7-B$7))-1</f>
        <v>2.0406355168876233E-2</v>
      </c>
      <c r="E8" s="45"/>
    </row>
    <row r="9" spans="1:5" x14ac:dyDescent="0.35">
      <c r="A9" t="s">
        <v>82</v>
      </c>
      <c r="B9" s="44">
        <v>28.9</v>
      </c>
      <c r="C9" s="34">
        <v>46.1</v>
      </c>
      <c r="D9" s="42">
        <f>(C9/B9)^(1/(C$7-B$7))-1</f>
        <v>3.3917614876946001E-2</v>
      </c>
      <c r="E9" s="45"/>
    </row>
    <row r="10" spans="1:5" x14ac:dyDescent="0.35">
      <c r="B10" s="34"/>
      <c r="C10" s="34"/>
      <c r="D10" s="34"/>
      <c r="E10" s="45"/>
    </row>
    <row r="11" spans="1:5" x14ac:dyDescent="0.35">
      <c r="A11" s="2" t="s">
        <v>83</v>
      </c>
      <c r="B11" s="41"/>
      <c r="C11" s="41"/>
      <c r="D11" s="41"/>
      <c r="E11" s="3"/>
    </row>
    <row r="12" spans="1:5" x14ac:dyDescent="0.35">
      <c r="B12" s="46" t="s">
        <v>84</v>
      </c>
      <c r="C12" s="46" t="s">
        <v>85</v>
      </c>
      <c r="D12" s="46" t="s">
        <v>86</v>
      </c>
      <c r="E12" s="47"/>
    </row>
    <row r="13" spans="1:5" x14ac:dyDescent="0.35">
      <c r="A13" s="1" t="s">
        <v>87</v>
      </c>
      <c r="B13" s="48" t="s">
        <v>88</v>
      </c>
      <c r="C13" s="48" t="s">
        <v>88</v>
      </c>
      <c r="D13" s="48">
        <v>-0.33100000000000002</v>
      </c>
    </row>
    <row r="14" spans="1:5" x14ac:dyDescent="0.35">
      <c r="A14" s="1" t="s">
        <v>89</v>
      </c>
      <c r="B14" s="48">
        <v>2.7E-2</v>
      </c>
      <c r="C14" s="48">
        <v>3.9E-2</v>
      </c>
      <c r="D14" s="49">
        <v>3.2000000000000001E-2</v>
      </c>
    </row>
    <row r="15" spans="1:5" x14ac:dyDescent="0.35">
      <c r="A15" s="1" t="s">
        <v>90</v>
      </c>
      <c r="B15" s="48">
        <v>1E-3</v>
      </c>
      <c r="C15" s="48">
        <v>0.01</v>
      </c>
      <c r="D15" s="48" t="s">
        <v>88</v>
      </c>
    </row>
    <row r="16" spans="1:5" x14ac:dyDescent="0.35">
      <c r="A16" s="1" t="s">
        <v>91</v>
      </c>
      <c r="B16" s="48" t="s">
        <v>88</v>
      </c>
      <c r="C16" s="48">
        <v>1.6E-2</v>
      </c>
      <c r="D16" s="48">
        <v>3.0000000000000001E-3</v>
      </c>
    </row>
    <row r="17" spans="1:5" x14ac:dyDescent="0.35">
      <c r="A17" s="1" t="s">
        <v>92</v>
      </c>
      <c r="B17" s="48">
        <v>3.7999999999999999E-2</v>
      </c>
      <c r="C17" s="48">
        <v>1.4E-2</v>
      </c>
      <c r="D17" s="48">
        <v>-0.19600000000000001</v>
      </c>
    </row>
    <row r="18" spans="1:5" x14ac:dyDescent="0.35">
      <c r="A18" s="1" t="s">
        <v>93</v>
      </c>
      <c r="B18" s="48" t="s">
        <v>88</v>
      </c>
      <c r="C18" s="48" t="s">
        <v>88</v>
      </c>
      <c r="D18" s="48">
        <v>-0.17799999999999999</v>
      </c>
    </row>
    <row r="19" spans="1:5" x14ac:dyDescent="0.35">
      <c r="A19" s="1" t="s">
        <v>94</v>
      </c>
      <c r="B19" s="48">
        <v>2.5999999999999999E-2</v>
      </c>
      <c r="C19" s="48" t="s">
        <v>88</v>
      </c>
      <c r="D19" s="48" t="s">
        <v>88</v>
      </c>
    </row>
    <row r="20" spans="1:5" x14ac:dyDescent="0.35">
      <c r="A20" s="1" t="s">
        <v>95</v>
      </c>
      <c r="B20" s="50">
        <v>4.2999999999999997E-2</v>
      </c>
      <c r="C20" s="48" t="s">
        <v>88</v>
      </c>
      <c r="D20" s="48" t="s">
        <v>88</v>
      </c>
    </row>
    <row r="22" spans="1:5" x14ac:dyDescent="0.35">
      <c r="A22" s="2" t="s">
        <v>96</v>
      </c>
      <c r="B22" s="41"/>
      <c r="C22" s="41"/>
      <c r="D22" s="41"/>
    </row>
    <row r="23" spans="1:5" x14ac:dyDescent="0.35">
      <c r="C23" s="1" t="s">
        <v>85</v>
      </c>
      <c r="E23" s="1"/>
    </row>
    <row r="24" spans="1:5" x14ac:dyDescent="0.35">
      <c r="A24" s="1" t="s">
        <v>91</v>
      </c>
      <c r="B24" s="1"/>
      <c r="C24">
        <v>65.900000000000006</v>
      </c>
      <c r="D24" t="s">
        <v>97</v>
      </c>
    </row>
    <row r="25" spans="1:5" x14ac:dyDescent="0.35">
      <c r="A25" s="1" t="s">
        <v>92</v>
      </c>
      <c r="B25" s="1"/>
      <c r="C25">
        <v>36.299999999999997</v>
      </c>
      <c r="D2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81640625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"/>
    </sheetView>
  </sheetViews>
  <sheetFormatPr defaultRowHeight="14.5" x14ac:dyDescent="0.35"/>
  <cols>
    <col min="1" max="1" width="25.81640625" customWidth="1"/>
    <col min="2" max="18" width="9.36328125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 s="39">
        <f>'Bldgs 2014 Data'!B17*BTUperPJ</f>
        <v>16772382197634.783</v>
      </c>
      <c r="C2" s="39">
        <f>$B2*(1+'Fuel Use Growth Rates'!$B$4)^(C$1-$B$1)</f>
        <v>17277425762552.227</v>
      </c>
      <c r="D2" s="39">
        <f>$B2*(1+'Fuel Use Growth Rates'!$B$4)^(D$1-$B$1)</f>
        <v>17797677006346.707</v>
      </c>
      <c r="E2" s="39">
        <f>$B2*(1+'Fuel Use Growth Rates'!$B$4)^(E$1-$B$1)</f>
        <v>18333593856834.535</v>
      </c>
      <c r="F2" s="39">
        <f>$B2*(1+'Fuel Use Growth Rates'!$B$4)^(F$1-$B$1)</f>
        <v>18885648030779.484</v>
      </c>
      <c r="G2" s="39">
        <f>$B2*(1+'Fuel Use Growth Rates'!$B$4)^(G$1-$B$1)</f>
        <v>19454325449100.301</v>
      </c>
      <c r="H2" s="39">
        <f>$B2*(1+'Fuel Use Growth Rates'!$B$4)^(H$1-$B$1)</f>
        <v>20040126664580.789</v>
      </c>
      <c r="I2" s="39">
        <f>$B2*(1+'Fuel Use Growth Rates'!$B$4)^(I$1-$B$1)</f>
        <v>20643567302458.949</v>
      </c>
      <c r="J2" s="39">
        <f>$B2*(1+'Fuel Use Growth Rates'!$B$4)^(J$1-$B$1)</f>
        <v>21265178514282.949</v>
      </c>
      <c r="K2" s="39">
        <f>$B2*(1+'Fuel Use Growth Rates'!$B$4)^(K$1-$B$1)</f>
        <v>21905507445433.457</v>
      </c>
      <c r="L2" s="39">
        <f>$B2*(1+'Fuel Use Growth Rates'!$B$4)^(L$1-$B$1)</f>
        <v>22565117716723.809</v>
      </c>
      <c r="M2" s="39">
        <f>$B2*(1+'Fuel Use Growth Rates'!$B$4)^(M$1-$B$1)</f>
        <v>23244589920501.937</v>
      </c>
      <c r="N2" s="39">
        <f>$B2*(1+'Fuel Use Growth Rates'!$B$4)^(N$1-$B$1)</f>
        <v>23944522131690.746</v>
      </c>
      <c r="O2" s="39">
        <f>$B2*(1+'Fuel Use Growth Rates'!$B$4)^(O$1-$B$1)</f>
        <v>24665530434216.734</v>
      </c>
      <c r="P2" s="39">
        <f>$B2*(1+'Fuel Use Growth Rates'!$B$4)^(P$1-$B$1)</f>
        <v>25408249463290.211</v>
      </c>
      <c r="Q2" s="39">
        <f>$B2*(1+'Fuel Use Growth Rates'!$B$4)^(Q$1-$B$1)</f>
        <v>26173332964014.477</v>
      </c>
      <c r="R2" s="39">
        <f>$B2*(1+'Fuel Use Growth Rates'!$B$4)^(R$1-$B$1)</f>
        <v>26961454366815.637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"/>
    </sheetView>
  </sheetViews>
  <sheetFormatPr defaultRowHeight="14.5" x14ac:dyDescent="0.35"/>
  <cols>
    <col min="1" max="1" width="25.81640625" customWidth="1"/>
    <col min="2" max="2" width="10.81640625" customWidth="1"/>
    <col min="3" max="3" width="11.81640625" customWidth="1"/>
    <col min="4" max="17" width="12.1796875" customWidth="1"/>
    <col min="18" max="18" width="12.90625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f>'Bldgs 2014 Data'!B20*UrbFrac*BTUperPJ</f>
        <v>39446973749634.078</v>
      </c>
      <c r="C2" s="39">
        <f>$B2*(1+'Fuel Use Growth Rates'!$B$4)^(C$1-$B$1)</f>
        <v>40634785952633.453</v>
      </c>
      <c r="D2" s="39">
        <f>$B2*(1+'Fuel Use Growth Rates'!$B$4)^(D$1-$B$1)</f>
        <v>41858365102890.906</v>
      </c>
      <c r="E2" s="39">
        <f>$B2*(1+'Fuel Use Growth Rates'!$B$4)^(E$1-$B$1)</f>
        <v>43118788201057.68</v>
      </c>
      <c r="F2" s="39">
        <f>$B2*(1+'Fuel Use Growth Rates'!$B$4)^(F$1-$B$1)</f>
        <v>44417164678017.117</v>
      </c>
      <c r="G2" s="39">
        <f>$B2*(1+'Fuel Use Growth Rates'!$B$4)^(G$1-$B$1)</f>
        <v>45754637371411.523</v>
      </c>
      <c r="H2" s="39">
        <f>$B2*(1+'Fuel Use Growth Rates'!$B$4)^(H$1-$B$1)</f>
        <v>47132383531573.625</v>
      </c>
      <c r="I2" s="39">
        <f>$B2*(1+'Fuel Use Growth Rates'!$B$4)^(I$1-$B$1)</f>
        <v>48551615857748.437</v>
      </c>
      <c r="J2" s="39">
        <f>$B2*(1+'Fuel Use Growth Rates'!$B$4)^(J$1-$B$1)</f>
        <v>50013583565517.305</v>
      </c>
      <c r="K2" s="39">
        <f>$B2*(1+'Fuel Use Growth Rates'!$B$4)^(K$1-$B$1)</f>
        <v>51519573486363.937</v>
      </c>
      <c r="L2" s="39">
        <f>$B2*(1+'Fuel Use Growth Rates'!$B$4)^(L$1-$B$1)</f>
        <v>53070911200350.008</v>
      </c>
      <c r="M2" s="39">
        <f>$B2*(1+'Fuel Use Growth Rates'!$B$4)^(M$1-$B$1)</f>
        <v>54668962202897.617</v>
      </c>
      <c r="N2" s="39">
        <f>$B2*(1+'Fuel Use Growth Rates'!$B$4)^(N$1-$B$1)</f>
        <v>56315133106705.297</v>
      </c>
      <c r="O2" s="39">
        <f>$B2*(1+'Fuel Use Growth Rates'!$B$4)^(O$1-$B$1)</f>
        <v>58010872879855.812</v>
      </c>
      <c r="P2" s="39">
        <f>$B2*(1+'Fuel Use Growth Rates'!$B$4)^(P$1-$B$1)</f>
        <v>59757674121205.211</v>
      </c>
      <c r="Q2" s="39">
        <f>$B2*(1+'Fuel Use Growth Rates'!$B$4)^(Q$1-$B$1)</f>
        <v>61557074374176.086</v>
      </c>
      <c r="R2" s="39">
        <f>$B2*(1+'Fuel Use Growth Rates'!$B$4)^(R$1-$B$1)</f>
        <v>63410657480111.172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/>
      <selection pane="bottomLeft"/>
      <selection pane="bottomRight" activeCell="C4" sqref="C4"/>
    </sheetView>
  </sheetViews>
  <sheetFormatPr defaultRowHeight="14.5" x14ac:dyDescent="0.35"/>
  <cols>
    <col min="1" max="1" width="25.81640625" customWidth="1"/>
    <col min="2" max="3" width="11.81640625" bestFit="1" customWidth="1"/>
    <col min="4" max="18" width="10.08984375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f>SUM('Bldgs 2014 Data'!B16,'Bldgs 2014 Data'!B18,'Bldgs 2014 Data'!B19,'Bldgs 2014 Data'!B21)*UrbFrac*BTUperPJ</f>
        <v>70127953332682.812</v>
      </c>
      <c r="C2" s="39">
        <f>$B2*(1+'Fuel Use Growth Rates'!$B$4)^(C$1-$B$1)</f>
        <v>72239619471348.359</v>
      </c>
      <c r="D2" s="39">
        <f>$B2*(1+'Fuel Use Growth Rates'!$B$4)^(D$1-$B$1)</f>
        <v>74414871294028.281</v>
      </c>
      <c r="E2" s="39">
        <f>$B2*(1+'Fuel Use Growth Rates'!$B$4)^(E$1-$B$1)</f>
        <v>76655623468546.984</v>
      </c>
      <c r="F2" s="39">
        <f>$B2*(1+'Fuel Use Growth Rates'!$B$4)^(F$1-$B$1)</f>
        <v>78963848316474.891</v>
      </c>
      <c r="G2" s="39">
        <f>$B2*(1+'Fuel Use Growth Rates'!$B$4)^(G$1-$B$1)</f>
        <v>81341577549176.047</v>
      </c>
      <c r="H2" s="39">
        <f>$B2*(1+'Fuel Use Growth Rates'!$B$4)^(H$1-$B$1)</f>
        <v>83790904056130.906</v>
      </c>
      <c r="I2" s="39">
        <f>$B2*(1+'Fuel Use Growth Rates'!$B$4)^(I$1-$B$1)</f>
        <v>86313983747108.344</v>
      </c>
      <c r="J2" s="39">
        <f>$B2*(1+'Fuel Use Growth Rates'!$B$4)^(J$1-$B$1)</f>
        <v>88913037449808.562</v>
      </c>
      <c r="K2" s="39">
        <f>$B2*(1+'Fuel Use Growth Rates'!$B$4)^(K$1-$B$1)</f>
        <v>91590352864647</v>
      </c>
      <c r="L2" s="39">
        <f>$B2*(1+'Fuel Use Growth Rates'!$B$4)^(L$1-$B$1)</f>
        <v>94348286578400.031</v>
      </c>
      <c r="M2" s="39">
        <f>$B2*(1+'Fuel Use Growth Rates'!$B$4)^(M$1-$B$1)</f>
        <v>97189266138484.656</v>
      </c>
      <c r="N2" s="39">
        <f>$B2*(1+'Fuel Use Growth Rates'!$B$4)^(N$1-$B$1)</f>
        <v>100115792189698.31</v>
      </c>
      <c r="O2" s="39">
        <f>$B2*(1+'Fuel Use Growth Rates'!$B$4)^(O$1-$B$1)</f>
        <v>103130440675299.23</v>
      </c>
      <c r="P2" s="39">
        <f>$B2*(1+'Fuel Use Growth Rates'!$B$4)^(P$1-$B$1)</f>
        <v>106235865104364.83</v>
      </c>
      <c r="Q2" s="39">
        <f>$B2*(1+'Fuel Use Growth Rates'!$B$4)^(Q$1-$B$1)</f>
        <v>109434798887424.16</v>
      </c>
      <c r="R2" s="39">
        <f>$B2*(1+'Fuel Use Growth Rates'!$B$4)^(R$1-$B$1)</f>
        <v>112730057742419.87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f>(SUM('Bldgs 2014 Data'!B26:B27)*UrbFrac + SUM('Bldgs 2014 Data'!B31:B32))*BTUperPJ</f>
        <v>230246661238323.75</v>
      </c>
      <c r="C4" s="39">
        <f>$B4*(1+'Fuel Use Growth Rates'!$D$8)^(C$1-$B$1)</f>
        <v>234945156384000.91</v>
      </c>
      <c r="D4" s="39">
        <f>$B4*(1+'Fuel Use Growth Rates'!$D$8)^(D$1-$B$1)</f>
        <v>239739530690380</v>
      </c>
      <c r="E4" s="39">
        <f>$B4*(1+'Fuel Use Growth Rates'!$D$8)^(E$1-$B$1)</f>
        <v>244631740701667.62</v>
      </c>
      <c r="F4" s="39">
        <f>$B4*(1+'Fuel Use Growth Rates'!$D$8)^(F$1-$B$1)</f>
        <v>249623782888006.28</v>
      </c>
      <c r="G4" s="39">
        <f>$B4*(1+'Fuel Use Growth Rates'!$D$8)^(G$1-$B$1)</f>
        <v>254717694460217.37</v>
      </c>
      <c r="H4" s="39">
        <f>$B4*(1+'Fuel Use Growth Rates'!$D$8)^(H$1-$B$1)</f>
        <v>259915554201169.91</v>
      </c>
      <c r="I4" s="39">
        <f>$B4*(1+'Fuel Use Growth Rates'!$D$8)^(I$1-$B$1)</f>
        <v>265219483314114.28</v>
      </c>
      <c r="J4" s="39">
        <f>$B4*(1+'Fuel Use Growth Rates'!$D$8)^(J$1-$B$1)</f>
        <v>270631646288327.97</v>
      </c>
      <c r="K4" s="39">
        <f>$B4*(1+'Fuel Use Growth Rates'!$D$8)^(K$1-$B$1)</f>
        <v>276154251782425.25</v>
      </c>
      <c r="L4" s="39">
        <f>$B4*(1+'Fuel Use Growth Rates'!$D$8)^(L$1-$B$1)</f>
        <v>281789553525692.75</v>
      </c>
      <c r="M4" s="39">
        <f>$B4*(1+'Fuel Use Growth Rates'!$D$8)^(M$1-$B$1)</f>
        <v>287539851237817.06</v>
      </c>
      <c r="N4" s="39">
        <f>$B4*(1+'Fuel Use Growth Rates'!$D$8)^(N$1-$B$1)</f>
        <v>293407491567381.87</v>
      </c>
      <c r="O4" s="39">
        <f>$B4*(1+'Fuel Use Growth Rates'!$D$8)^(O$1-$B$1)</f>
        <v>299394869049514.87</v>
      </c>
      <c r="P4" s="39">
        <f>$B4*(1+'Fuel Use Growth Rates'!$D$8)^(P$1-$B$1)</f>
        <v>305504427083078.5</v>
      </c>
      <c r="Q4" s="39">
        <f>$B4*(1+'Fuel Use Growth Rates'!$D$8)^(Q$1-$B$1)</f>
        <v>311738658927799.81</v>
      </c>
      <c r="R4" s="39">
        <f>$B4*(1+'Fuel Use Growth Rates'!$D$8)^(R$1-$B$1)</f>
        <v>318100108721749.75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81640625" customWidth="1"/>
    <col min="2" max="2" width="10.81640625" bestFit="1" customWidth="1"/>
    <col min="3" max="18" width="10.36328125" customWidth="1"/>
  </cols>
  <sheetData>
    <row r="1" spans="1:18" x14ac:dyDescent="0.35">
      <c r="A1" s="1" t="s">
        <v>1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</row>
    <row r="2" spans="1:18" x14ac:dyDescent="0.35">
      <c r="A2" s="1" t="s">
        <v>2</v>
      </c>
      <c r="B2">
        <f>SUM('Bldgs 2014 Data'!B22:B23)*UrbFrac*BTUperPJ</f>
        <v>23375984444227.602</v>
      </c>
      <c r="C2" s="39">
        <f>$B2*(1+'Fuel Use Growth Rates'!$B$4)^(C$1-$B$1)</f>
        <v>24079873157116.117</v>
      </c>
      <c r="D2" s="39">
        <f>$B2*(1+'Fuel Use Growth Rates'!$B$4)^(D$1-$B$1)</f>
        <v>24804957098009.426</v>
      </c>
      <c r="E2" s="39">
        <f>$B2*(1+'Fuel Use Growth Rates'!$B$4)^(E$1-$B$1)</f>
        <v>25551874489515.66</v>
      </c>
      <c r="F2" s="39">
        <f>$B2*(1+'Fuel Use Growth Rates'!$B$4)^(F$1-$B$1)</f>
        <v>26321282772158.293</v>
      </c>
      <c r="G2" s="39">
        <f>$B2*(1+'Fuel Use Growth Rates'!$B$4)^(G$1-$B$1)</f>
        <v>27113859183058.68</v>
      </c>
      <c r="H2" s="39">
        <f>$B2*(1+'Fuel Use Growth Rates'!$B$4)^(H$1-$B$1)</f>
        <v>27930301352043.633</v>
      </c>
      <c r="I2" s="39">
        <f>$B2*(1+'Fuel Use Growth Rates'!$B$4)^(I$1-$B$1)</f>
        <v>28771327915702.777</v>
      </c>
      <c r="J2" s="39">
        <f>$B2*(1+'Fuel Use Growth Rates'!$B$4)^(J$1-$B$1)</f>
        <v>29637679149936.184</v>
      </c>
      <c r="K2" s="39">
        <f>$B2*(1+'Fuel Use Growth Rates'!$B$4)^(K$1-$B$1)</f>
        <v>30530117621548.996</v>
      </c>
      <c r="L2" s="39">
        <f>$B2*(1+'Fuel Use Growth Rates'!$B$4)^(L$1-$B$1)</f>
        <v>31449428859466.672</v>
      </c>
      <c r="M2" s="39">
        <f>$B2*(1+'Fuel Use Growth Rates'!$B$4)^(M$1-$B$1)</f>
        <v>32396422046161.551</v>
      </c>
      <c r="N2" s="39">
        <f>$B2*(1+'Fuel Use Growth Rates'!$B$4)^(N$1-$B$1)</f>
        <v>33371930729899.437</v>
      </c>
      <c r="O2" s="39">
        <f>$B2*(1+'Fuel Use Growth Rates'!$B$4)^(O$1-$B$1)</f>
        <v>34376813558433.074</v>
      </c>
      <c r="P2" s="39">
        <f>$B2*(1+'Fuel Use Growth Rates'!$B$4)^(P$1-$B$1)</f>
        <v>35411955034788.273</v>
      </c>
      <c r="Q2" s="39">
        <f>$B2*(1+'Fuel Use Growth Rates'!$B$4)^(Q$1-$B$1)</f>
        <v>36478266295808.047</v>
      </c>
      <c r="R2" s="39">
        <f>$B2*(1+'Fuel Use Growth Rates'!$B$4)^(R$1-$B$1)</f>
        <v>37576685914139.953</v>
      </c>
    </row>
    <row r="3" spans="1:18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About</vt:lpstr>
      <vt:lpstr>Bldgs 2014 Data</vt:lpstr>
      <vt:lpstr>Additional Data</vt:lpstr>
      <vt:lpstr>Fuel Use Growth Rates</vt:lpstr>
      <vt:lpstr>BCEU-urban-residential-heating</vt:lpstr>
      <vt:lpstr>BCEU-urban-residential-cooling</vt:lpstr>
      <vt:lpstr>BCEU-urban-residential-lighting</vt:lpstr>
      <vt:lpstr>BCEU-urban-residential-appl</vt:lpstr>
      <vt:lpstr>BCEU-urban-residential-other</vt:lpstr>
      <vt:lpstr>BCEU-rural-residential-heating</vt:lpstr>
      <vt:lpstr>BCEU-rural-residential-cooling</vt:lpstr>
      <vt:lpstr>BCEU-rural-residential-lighting</vt:lpstr>
      <vt:lpstr>BCEU-rural-residential-appl</vt:lpstr>
      <vt:lpstr>BCEU-rural-residential-other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BTUperPJ</vt:lpstr>
      <vt:lpstr>UrbFrac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2014-04-18T00:48:59Z</dcterms:created>
  <dcterms:modified xsi:type="dcterms:W3CDTF">2016-03-31T23:05:46Z</dcterms:modified>
</cp:coreProperties>
</file>