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735"/>
  </bookViews>
  <sheets>
    <sheet name="About" sheetId="2" r:id="rId1"/>
    <sheet name="Calculations" sheetId="1" r:id="rId2"/>
    <sheet name="BCpUC" sheetId="3" r:id="rId3"/>
  </sheets>
  <calcPr calcId="145621"/>
</workbook>
</file>

<file path=xl/calcChain.xml><?xml version="1.0" encoding="utf-8"?>
<calcChain xmlns="http://schemas.openxmlformats.org/spreadsheetml/2006/main">
  <c r="C39" i="1" l="1"/>
  <c r="C40" i="1"/>
  <c r="C41" i="1"/>
  <c r="C42" i="1"/>
  <c r="C38" i="1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" i="3"/>
  <c r="B73" i="1"/>
  <c r="B71" i="1"/>
  <c r="B69" i="1"/>
  <c r="B67" i="1"/>
  <c r="B65" i="1"/>
  <c r="B63" i="1"/>
  <c r="B61" i="1"/>
  <c r="B60" i="1"/>
  <c r="B59" i="1"/>
  <c r="B58" i="1"/>
  <c r="B57" i="1"/>
  <c r="B56" i="1"/>
  <c r="B55" i="1"/>
  <c r="B54" i="1"/>
  <c r="B9" i="1" l="1"/>
  <c r="B10" i="1"/>
  <c r="B11" i="1"/>
  <c r="B28" i="1"/>
  <c r="B26" i="1"/>
  <c r="B24" i="1"/>
  <c r="B22" i="1"/>
  <c r="B20" i="1"/>
  <c r="B18" i="1"/>
  <c r="B13" i="1"/>
  <c r="B14" i="1"/>
  <c r="B15" i="1"/>
  <c r="B16" i="1"/>
  <c r="B12" i="1"/>
  <c r="C43" i="1"/>
  <c r="C54" i="1" s="1"/>
  <c r="B2" i="3" s="1"/>
  <c r="C56" i="1" l="1"/>
  <c r="B4" i="3" s="1"/>
  <c r="C72" i="1"/>
  <c r="B20" i="3" s="1"/>
  <c r="C64" i="1"/>
  <c r="B12" i="3" s="1"/>
  <c r="C62" i="1"/>
  <c r="B10" i="3" s="1"/>
  <c r="C66" i="1"/>
  <c r="B14" i="3" s="1"/>
  <c r="C70" i="1"/>
  <c r="B18" i="3" s="1"/>
  <c r="C74" i="1"/>
  <c r="B22" i="3" s="1"/>
  <c r="C59" i="1"/>
  <c r="B7" i="3" s="1"/>
  <c r="C67" i="1"/>
  <c r="B15" i="3" s="1"/>
  <c r="C55" i="1"/>
  <c r="B3" i="3" s="1"/>
  <c r="C60" i="1"/>
  <c r="B8" i="3" s="1"/>
  <c r="C68" i="1"/>
  <c r="B16" i="3" s="1"/>
  <c r="C65" i="1"/>
  <c r="B13" i="3" s="1"/>
  <c r="C58" i="1"/>
  <c r="B6" i="3" s="1"/>
  <c r="C73" i="1"/>
  <c r="B21" i="3" s="1"/>
  <c r="C63" i="1"/>
  <c r="B11" i="3" s="1"/>
  <c r="C61" i="1"/>
  <c r="B9" i="3" s="1"/>
  <c r="C57" i="1"/>
  <c r="B5" i="3" s="1"/>
  <c r="C71" i="1"/>
  <c r="B19" i="3" s="1"/>
  <c r="C69" i="1"/>
  <c r="B17" i="3" s="1"/>
</calcChain>
</file>

<file path=xl/sharedStrings.xml><?xml version="1.0" encoding="utf-8"?>
<sst xmlns="http://schemas.openxmlformats.org/spreadsheetml/2006/main" count="42" uniqueCount="39">
  <si>
    <t>$/kW</t>
  </si>
  <si>
    <t>Year</t>
  </si>
  <si>
    <t>$2012/kW</t>
  </si>
  <si>
    <t>$/kWh</t>
  </si>
  <si>
    <t>Frequency Regulation and Renewables Integration Grid Scale Lithium Ion Battery Storage Capacity Cost</t>
  </si>
  <si>
    <t>Cost Curve for Grid-Scale Lithium Ion Storage</t>
  </si>
  <si>
    <t>Li-Ion Battery Capital Cost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</si>
  <si>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</si>
  <si>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</si>
  <si>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</si>
  <si>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</si>
  <si>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</si>
  <si>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</si>
  <si>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</si>
  <si>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</si>
  <si>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</si>
  <si>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</si>
  <si>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</si>
  <si>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First, we start with projections from RMI of battery costs.  (RMI has themselves averaged projections</t>
  </si>
  <si>
    <t>from the EIA, Bloomberg New Energy Finance, and Navigant Consulting to obtain their estimates.)</t>
  </si>
  <si>
    <t>These estimates are reported in dollars per kWh, but we need it per unit capacity (per kW).</t>
  </si>
  <si>
    <t>We ignore results from 2014 and 2016 (because they are influenced by tax credits, whose effects we</t>
  </si>
  <si>
    <t>do not wish to capture), then curve fit the remaining years to get values for 2010 through 2030.</t>
  </si>
  <si>
    <t>Next, we need to convert the values from $/kWh to $/kW.  We use a Sandia National Laboratory report</t>
  </si>
  <si>
    <t>that provides some dollar values for batteries in 2010 in $/kW.  We average their data points, then</t>
  </si>
  <si>
    <t>correct for inflation to obtain the costs in 2012 dollars.</t>
  </si>
  <si>
    <t>Finally, we apply the difference in 2010 between batteries per kWh and per kW to obtain per kW values</t>
  </si>
  <si>
    <t>for all years.  This involves an assumption that the difference is constant, which might not be true, if future</t>
  </si>
  <si>
    <t>batteries deliver more services (more kWh) for the same capacity (same kW).  However, batteries</t>
  </si>
  <si>
    <t>already can be used a large percentage of the time, so there may be limited scope for further improvements</t>
  </si>
  <si>
    <t>in battery usage rate.</t>
  </si>
  <si>
    <t>AVERAGE</t>
  </si>
  <si>
    <t>Li-Ion Battery Capital Cost ($/kWh)</t>
  </si>
  <si>
    <r>
      <t>y = 0.4759523810x</t>
    </r>
    <r>
      <rPr>
        <vertAlign val="super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 xml:space="preserve"> - 1,937.6138095236x + 1,972,141.5814283900</t>
    </r>
  </si>
  <si>
    <t>Battery Cost ($/MW)</t>
  </si>
  <si>
    <t>Note:</t>
  </si>
  <si>
    <t>See "cpi.xlsx" in the InputData folder for source information.</t>
  </si>
  <si>
    <t>We adjust 2010 dollars to 2012 dollars using the following conversion factor:</t>
  </si>
  <si>
    <t>BCpUC Battery Cost per Unit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</si>
</sst>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vertAlign val="superscript"/>
      <sz val="9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8" fillId="0" borderId="0" applyNumberFormat="0" applyFill="0" applyBorder="0" applyAlignment="0" applyProtection="0"/>
    <xf numFmtId="0" fontId="9" fillId="0" borderId="1" applyNumberFormat="0" applyProtection="0">
      <alignment wrapText="1"/>
    </xf>
    <xf numFmtId="0" fontId="8" fillId="0" borderId="2" applyNumberFormat="0" applyFont="0" applyProtection="0">
      <alignment wrapText="1"/>
    </xf>
    <xf numFmtId="0" fontId="9" fillId="0" borderId="3" applyNumberFormat="0" applyProtection="0">
      <alignment wrapText="1"/>
    </xf>
    <xf numFmtId="0" fontId="8" fillId="0" borderId="4" applyNumberFormat="0" applyProtection="0">
      <alignment vertical="top" wrapText="1"/>
    </xf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1"/>
    <xf numFmtId="0" fontId="0" fillId="0" borderId="0" xfId="0" applyAlignment="1">
      <alignment horizontal="left"/>
    </xf>
    <xf numFmtId="0" fontId="0" fillId="0" borderId="0" xfId="0" applyFont="1"/>
    <xf numFmtId="1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164" fontId="3" fillId="0" borderId="0" xfId="0" applyNumberFormat="1" applyFont="1"/>
    <xf numFmtId="0" fontId="5" fillId="0" borderId="0" xfId="0" applyFont="1" applyAlignment="1">
      <alignment horizontal="left" vertical="center" readingOrder="1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Calculations!$B$8</c:f>
              <c:strCache>
                <c:ptCount val="1"/>
                <c:pt idx="0">
                  <c:v>Li-Ion Battery Capital Cost ($/kWh)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0087489063867017E-3"/>
                  <c:y val="0.11336468358121901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(Calculations!$A$13,Calculations!$A$15,Calculations!$A$17,Calculations!$A$19,Calculations!$A$21,Calculations!$A$23,Calculations!$A$25,Calculations!$A$27,Calculations!$A$29)</c:f>
              <c:numCache>
                <c:formatCode>General</c:formatCode>
                <c:ptCount val="9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</c:numCache>
            </c:numRef>
          </c:xVal>
          <c:yVal>
            <c:numRef>
              <c:f>(Calculations!$B$13,Calculations!$B$15,Calculations!$B$17,Calculations!$B$19,Calculations!$B$21,Calculations!$B$23,Calculations!$B$25,Calculations!$B$27,Calculations!$B$29)</c:f>
              <c:numCache>
                <c:formatCode>"$"#,##0.00</c:formatCode>
                <c:ptCount val="9"/>
                <c:pt idx="0">
                  <c:v>343.51305053569376</c:v>
                </c:pt>
                <c:pt idx="1">
                  <c:v>304.46162234828807</c:v>
                </c:pt>
                <c:pt idx="2">
                  <c:v>269.83</c:v>
                </c:pt>
                <c:pt idx="3">
                  <c:v>236.56</c:v>
                </c:pt>
                <c:pt idx="4">
                  <c:v>210.4</c:v>
                </c:pt>
                <c:pt idx="5">
                  <c:v>186.83</c:v>
                </c:pt>
                <c:pt idx="6">
                  <c:v>166.37</c:v>
                </c:pt>
                <c:pt idx="7">
                  <c:v>149.96</c:v>
                </c:pt>
                <c:pt idx="8">
                  <c:v>137.68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2864"/>
        <c:axId val="166315136"/>
      </c:scatterChart>
      <c:valAx>
        <c:axId val="1509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15136"/>
        <c:crosses val="autoZero"/>
        <c:crossBetween val="midCat"/>
      </c:valAx>
      <c:valAx>
        <c:axId val="1663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395286</xdr:colOff>
      <xdr:row>8</xdr:row>
      <xdr:rowOff>47625</xdr:rowOff>
    </xdr:from>
    <xdr:to>
      <xdr:col>13</xdr:col>
      <xdr:colOff>295275</xdr:colOff>
      <xdr:row>26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2" max="2" width="67.140625" customWidth="1"/>
  </cols>
  <sheetData>
    <row r="1" spans="1:2" x14ac:dyDescent="0.25">
      <c r="A1" s="1" t="s">
        <v>38</v>
      </c>
    </row>
    <row r="3" spans="1:2" x14ac:dyDescent="0.25">
      <c r="A3" s="1" t="s">
        <v>7</v>
      </c>
      <c r="B3" s="5" t="s">
        <v>8</v>
      </c>
    </row>
    <row r="4" spans="1:2" x14ac:dyDescent="0.25">
      <c r="B4" t="s">
        <v>9</v>
      </c>
    </row>
    <row r="5" spans="1:2" x14ac:dyDescent="0.25">
      <c r="B5" s="7">
        <v>2014</v>
      </c>
    </row>
    <row r="6" spans="1:2" x14ac:dyDescent="0.25">
      <c r="B6" t="s">
        <v>10</v>
      </c>
    </row>
    <row r="7" spans="1:2" x14ac:dyDescent="0.25">
      <c r="B7" s="6" t="s">
        <v>12</v>
      </c>
    </row>
    <row r="8" spans="1:2" x14ac:dyDescent="0.25">
      <c r="B8" t="s">
        <v>11</v>
      </c>
    </row>
    <row r="10" spans="1:2" x14ac:dyDescent="0.25">
      <c r="B10" s="5" t="s">
        <v>13</v>
      </c>
    </row>
    <row r="11" spans="1:2" x14ac:dyDescent="0.25">
      <c r="B11" t="s">
        <v>14</v>
      </c>
    </row>
    <row r="12" spans="1:2" x14ac:dyDescent="0.25">
      <c r="B12" s="7">
        <v>2013</v>
      </c>
    </row>
    <row r="13" spans="1:2" x14ac:dyDescent="0.25">
      <c r="B13" t="s">
        <v>15</v>
      </c>
    </row>
    <row r="14" spans="1:2" x14ac:dyDescent="0.25">
      <c r="B14" s="6" t="s">
        <v>16</v>
      </c>
    </row>
    <row r="15" spans="1:2" x14ac:dyDescent="0.25">
      <c r="B15" t="s">
        <v>17</v>
      </c>
    </row>
    <row r="17" spans="1:1" x14ac:dyDescent="0.3">
      <c r="A17" s="17" t="s">
        <v>35</v>
      </c>
    </row>
    <row r="18" spans="1:1" x14ac:dyDescent="0.3">
      <c r="A18" s="16" t="s">
        <v>37</v>
      </c>
    </row>
    <row r="19" spans="1:1" x14ac:dyDescent="0.3">
      <c r="A19" s="16">
        <v>1.0549999999999999</v>
      </c>
    </row>
    <row r="20" spans="1:1" x14ac:dyDescent="0.3">
      <c r="A20" s="16" t="s">
        <v>36</v>
      </c>
    </row>
  </sheetData>
  <hyperlinks>
    <hyperlink ref="B7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/>
  </sheetViews>
  <sheetFormatPr defaultRowHeight="15" x14ac:dyDescent="0.25"/>
  <cols>
    <col min="1" max="1" width="13.85546875" customWidth="1"/>
    <col min="3" max="3" width="9.7109375" bestFit="1" customWidth="1"/>
  </cols>
  <sheetData>
    <row r="1" spans="1:4" x14ac:dyDescent="0.25">
      <c r="A1" t="s">
        <v>18</v>
      </c>
    </row>
    <row r="2" spans="1:4" x14ac:dyDescent="0.25">
      <c r="A2" t="s">
        <v>19</v>
      </c>
    </row>
    <row r="3" spans="1:4" x14ac:dyDescent="0.25">
      <c r="A3" t="s">
        <v>20</v>
      </c>
    </row>
    <row r="4" spans="1:4" x14ac:dyDescent="0.25">
      <c r="A4" t="s">
        <v>21</v>
      </c>
    </row>
    <row r="5" spans="1:4" x14ac:dyDescent="0.25">
      <c r="A5" s="8" t="s">
        <v>22</v>
      </c>
    </row>
    <row r="6" spans="1:4" x14ac:dyDescent="0.25">
      <c r="A6" s="8"/>
    </row>
    <row r="7" spans="1:4" x14ac:dyDescent="0.25">
      <c r="A7" s="5" t="s">
        <v>5</v>
      </c>
      <c r="B7" s="4"/>
      <c r="C7" s="4"/>
      <c r="D7" s="4"/>
    </row>
    <row r="8" spans="1:4" x14ac:dyDescent="0.25">
      <c r="B8" t="s">
        <v>32</v>
      </c>
    </row>
    <row r="9" spans="1:4" x14ac:dyDescent="0.25">
      <c r="A9" s="3">
        <v>2010</v>
      </c>
      <c r="B9" s="12">
        <f t="shared" ref="B9:B11" si="0">0.475952381*A9^2-1937.6138095236*A9+1972141.58142839</f>
        <v>433.0387640541885</v>
      </c>
    </row>
    <row r="10" spans="1:4" x14ac:dyDescent="0.25">
      <c r="A10" s="3">
        <v>2011</v>
      </c>
      <c r="B10" s="12">
        <f t="shared" si="0"/>
        <v>409.22947853151709</v>
      </c>
    </row>
    <row r="11" spans="1:4" x14ac:dyDescent="0.25">
      <c r="A11" s="3">
        <v>2012</v>
      </c>
      <c r="B11" s="12">
        <f t="shared" si="0"/>
        <v>386.3720977709163</v>
      </c>
    </row>
    <row r="12" spans="1:4" x14ac:dyDescent="0.25">
      <c r="A12" s="3">
        <v>2013</v>
      </c>
      <c r="B12" s="12">
        <f>0.475952381*A12^2-1937.6138095236*A12+1972141.58142839</f>
        <v>364.4666217721533</v>
      </c>
    </row>
    <row r="13" spans="1:4" x14ac:dyDescent="0.25">
      <c r="A13" s="3">
        <v>2014</v>
      </c>
      <c r="B13" s="12">
        <f t="shared" ref="B13:B28" si="1">0.475952381*A13^2-1937.6138095236*A13+1972141.58142839</f>
        <v>343.51305053569376</v>
      </c>
    </row>
    <row r="14" spans="1:4" x14ac:dyDescent="0.25">
      <c r="A14" s="3">
        <v>2015</v>
      </c>
      <c r="B14" s="12">
        <f t="shared" si="1"/>
        <v>323.51138406107202</v>
      </c>
    </row>
    <row r="15" spans="1:4" x14ac:dyDescent="0.25">
      <c r="A15" s="3">
        <v>2016</v>
      </c>
      <c r="B15" s="12">
        <f t="shared" si="1"/>
        <v>304.46162234828807</v>
      </c>
    </row>
    <row r="16" spans="1:4" x14ac:dyDescent="0.25">
      <c r="A16" s="3">
        <v>2017</v>
      </c>
      <c r="B16" s="12">
        <f t="shared" si="1"/>
        <v>286.36376539757475</v>
      </c>
    </row>
    <row r="17" spans="1:2" x14ac:dyDescent="0.25">
      <c r="A17">
        <v>2018</v>
      </c>
      <c r="B17" s="10">
        <v>269.83</v>
      </c>
    </row>
    <row r="18" spans="1:2" x14ac:dyDescent="0.25">
      <c r="A18" s="3">
        <v>2019</v>
      </c>
      <c r="B18" s="12">
        <f t="shared" si="1"/>
        <v>253.02376578282565</v>
      </c>
    </row>
    <row r="19" spans="1:2" x14ac:dyDescent="0.25">
      <c r="A19">
        <v>2020</v>
      </c>
      <c r="B19" s="10">
        <v>236.56</v>
      </c>
    </row>
    <row r="20" spans="1:2" x14ac:dyDescent="0.25">
      <c r="A20" s="3">
        <v>2021</v>
      </c>
      <c r="B20" s="12">
        <f t="shared" si="1"/>
        <v>223.49138521566056</v>
      </c>
    </row>
    <row r="21" spans="1:2" x14ac:dyDescent="0.25">
      <c r="A21">
        <v>2022</v>
      </c>
      <c r="B21" s="10">
        <v>210.4</v>
      </c>
    </row>
    <row r="22" spans="1:2" x14ac:dyDescent="0.25">
      <c r="A22" s="3">
        <v>2023</v>
      </c>
      <c r="B22" s="12">
        <f t="shared" si="1"/>
        <v>197.76662369631231</v>
      </c>
    </row>
    <row r="23" spans="1:2" x14ac:dyDescent="0.25">
      <c r="A23">
        <v>2024</v>
      </c>
      <c r="B23" s="10">
        <v>186.83</v>
      </c>
    </row>
    <row r="24" spans="1:2" x14ac:dyDescent="0.25">
      <c r="A24" s="3">
        <v>2025</v>
      </c>
      <c r="B24" s="12">
        <f t="shared" si="1"/>
        <v>175.84948122501373</v>
      </c>
    </row>
    <row r="25" spans="1:2" x14ac:dyDescent="0.25">
      <c r="A25">
        <v>2026</v>
      </c>
      <c r="B25" s="10">
        <v>166.37</v>
      </c>
    </row>
    <row r="26" spans="1:2" x14ac:dyDescent="0.25">
      <c r="A26" s="3">
        <v>2027</v>
      </c>
      <c r="B26" s="12">
        <f t="shared" si="1"/>
        <v>157.73995780176483</v>
      </c>
    </row>
    <row r="27" spans="1:2" x14ac:dyDescent="0.25">
      <c r="A27">
        <v>2028</v>
      </c>
      <c r="B27" s="10">
        <v>149.96</v>
      </c>
    </row>
    <row r="28" spans="1:2" x14ac:dyDescent="0.25">
      <c r="A28" s="3">
        <v>2029</v>
      </c>
      <c r="B28" s="12">
        <f t="shared" si="1"/>
        <v>143.4380534265656</v>
      </c>
    </row>
    <row r="29" spans="1:2" x14ac:dyDescent="0.25">
      <c r="A29">
        <v>2030</v>
      </c>
      <c r="B29" s="10">
        <v>137.68</v>
      </c>
    </row>
    <row r="30" spans="1:2" x14ac:dyDescent="0.25">
      <c r="B30" s="13" t="s">
        <v>33</v>
      </c>
    </row>
    <row r="31" spans="1:2" x14ac:dyDescent="0.25">
      <c r="B31" s="2"/>
    </row>
    <row r="32" spans="1:2" x14ac:dyDescent="0.25">
      <c r="A32" t="s">
        <v>23</v>
      </c>
      <c r="B32" s="2"/>
    </row>
    <row r="33" spans="1:10" x14ac:dyDescent="0.25">
      <c r="A33" t="s">
        <v>24</v>
      </c>
      <c r="B33" s="2"/>
    </row>
    <row r="34" spans="1:10" x14ac:dyDescent="0.25">
      <c r="A34" t="s">
        <v>25</v>
      </c>
      <c r="B34" s="2"/>
    </row>
    <row r="36" spans="1:10" x14ac:dyDescent="0.25">
      <c r="A36" s="5" t="s">
        <v>4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t="s">
        <v>0</v>
      </c>
      <c r="B37" t="s">
        <v>1</v>
      </c>
      <c r="C37" t="s">
        <v>2</v>
      </c>
    </row>
    <row r="38" spans="1:10" x14ac:dyDescent="0.25">
      <c r="A38">
        <v>603</v>
      </c>
      <c r="B38">
        <v>2010</v>
      </c>
      <c r="C38" s="15">
        <f>A38*About!$A$19</f>
        <v>636.16499999999996</v>
      </c>
    </row>
    <row r="39" spans="1:10" x14ac:dyDescent="0.25">
      <c r="A39">
        <v>779</v>
      </c>
      <c r="B39">
        <v>2010</v>
      </c>
      <c r="C39" s="15">
        <f>A39*About!$A$19</f>
        <v>821.84499999999991</v>
      </c>
    </row>
    <row r="40" spans="1:10" x14ac:dyDescent="0.25">
      <c r="A40">
        <v>711</v>
      </c>
      <c r="B40">
        <v>2010</v>
      </c>
      <c r="C40" s="15">
        <f>A40*About!$A$19</f>
        <v>750.1049999999999</v>
      </c>
    </row>
    <row r="41" spans="1:10" x14ac:dyDescent="0.25">
      <c r="A41">
        <v>707</v>
      </c>
      <c r="B41">
        <v>2010</v>
      </c>
      <c r="C41" s="15">
        <f>A41*About!$A$19</f>
        <v>745.88499999999999</v>
      </c>
    </row>
    <row r="42" spans="1:10" x14ac:dyDescent="0.25">
      <c r="A42">
        <v>637</v>
      </c>
      <c r="B42">
        <v>2010</v>
      </c>
      <c r="C42" s="15">
        <f>A42*About!$A$19</f>
        <v>672.03499999999997</v>
      </c>
    </row>
    <row r="43" spans="1:10" x14ac:dyDescent="0.25">
      <c r="C43" s="18">
        <f>AVERAGE(C38:C42)</f>
        <v>725.20699999999999</v>
      </c>
      <c r="D43" s="1" t="s">
        <v>31</v>
      </c>
    </row>
    <row r="45" spans="1:10" x14ac:dyDescent="0.25">
      <c r="A45" t="s">
        <v>26</v>
      </c>
    </row>
    <row r="46" spans="1:10" x14ac:dyDescent="0.25">
      <c r="A46" t="s">
        <v>27</v>
      </c>
    </row>
    <row r="47" spans="1:10" x14ac:dyDescent="0.25">
      <c r="A47" t="s">
        <v>28</v>
      </c>
    </row>
    <row r="48" spans="1:10" x14ac:dyDescent="0.25">
      <c r="A48" t="s">
        <v>29</v>
      </c>
    </row>
    <row r="49" spans="1:4" x14ac:dyDescent="0.25">
      <c r="A49" t="s">
        <v>30</v>
      </c>
    </row>
    <row r="51" spans="1:4" x14ac:dyDescent="0.25">
      <c r="A51" s="5" t="s">
        <v>5</v>
      </c>
      <c r="B51" s="4"/>
      <c r="C51" s="4"/>
      <c r="D51" s="4"/>
    </row>
    <row r="52" spans="1:4" x14ac:dyDescent="0.25">
      <c r="B52" t="s">
        <v>6</v>
      </c>
    </row>
    <row r="53" spans="1:4" x14ac:dyDescent="0.25">
      <c r="A53" s="2"/>
      <c r="B53" t="s">
        <v>3</v>
      </c>
      <c r="C53" t="s">
        <v>0</v>
      </c>
    </row>
    <row r="54" spans="1:4" x14ac:dyDescent="0.25">
      <c r="A54" s="3">
        <v>2010</v>
      </c>
      <c r="B54" s="12">
        <f t="shared" ref="B54:B56" si="2">0.475952381*A54^2-1937.6138095236*A54+1972141.58142839</f>
        <v>433.0387640541885</v>
      </c>
      <c r="C54" s="10">
        <f>C43</f>
        <v>725.20699999999999</v>
      </c>
    </row>
    <row r="55" spans="1:4" x14ac:dyDescent="0.25">
      <c r="A55" s="3">
        <v>2011</v>
      </c>
      <c r="B55" s="12">
        <f t="shared" si="2"/>
        <v>409.22947853151709</v>
      </c>
      <c r="C55" s="11">
        <f>B55+(C$54-B$54)</f>
        <v>701.39771447732858</v>
      </c>
    </row>
    <row r="56" spans="1:4" x14ac:dyDescent="0.25">
      <c r="A56" s="3">
        <v>2012</v>
      </c>
      <c r="B56" s="12">
        <f t="shared" si="2"/>
        <v>386.3720977709163</v>
      </c>
      <c r="C56" s="11">
        <f t="shared" ref="C56:C74" si="3">B56+(C$54-B$54)</f>
        <v>678.54033371672779</v>
      </c>
    </row>
    <row r="57" spans="1:4" x14ac:dyDescent="0.25">
      <c r="A57" s="3">
        <v>2013</v>
      </c>
      <c r="B57" s="12">
        <f>0.475952381*A57^2-1937.6138095236*A57+1972141.58142839</f>
        <v>364.4666217721533</v>
      </c>
      <c r="C57" s="11">
        <f t="shared" si="3"/>
        <v>656.63485771796479</v>
      </c>
    </row>
    <row r="58" spans="1:4" x14ac:dyDescent="0.25">
      <c r="A58" s="3">
        <v>2014</v>
      </c>
      <c r="B58" s="12">
        <f t="shared" ref="B58:B61" si="4">0.475952381*A58^2-1937.6138095236*A58+1972141.58142839</f>
        <v>343.51305053569376</v>
      </c>
      <c r="C58" s="11">
        <f t="shared" si="3"/>
        <v>635.68128648150525</v>
      </c>
    </row>
    <row r="59" spans="1:4" x14ac:dyDescent="0.25">
      <c r="A59" s="3">
        <v>2015</v>
      </c>
      <c r="B59" s="12">
        <f t="shared" si="4"/>
        <v>323.51138406107202</v>
      </c>
      <c r="C59" s="11">
        <f t="shared" si="3"/>
        <v>615.67962000688351</v>
      </c>
    </row>
    <row r="60" spans="1:4" x14ac:dyDescent="0.25">
      <c r="A60" s="3">
        <v>2016</v>
      </c>
      <c r="B60" s="12">
        <f t="shared" si="4"/>
        <v>304.46162234828807</v>
      </c>
      <c r="C60" s="11">
        <f t="shared" si="3"/>
        <v>596.62985829409956</v>
      </c>
    </row>
    <row r="61" spans="1:4" x14ac:dyDescent="0.25">
      <c r="A61" s="3">
        <v>2017</v>
      </c>
      <c r="B61" s="12">
        <f t="shared" si="4"/>
        <v>286.36376539757475</v>
      </c>
      <c r="C61" s="11">
        <f t="shared" si="3"/>
        <v>578.53200134338624</v>
      </c>
    </row>
    <row r="62" spans="1:4" x14ac:dyDescent="0.25">
      <c r="A62">
        <v>2018</v>
      </c>
      <c r="B62" s="10">
        <v>269.83</v>
      </c>
      <c r="C62" s="11">
        <f t="shared" si="3"/>
        <v>561.99823594581153</v>
      </c>
    </row>
    <row r="63" spans="1:4" x14ac:dyDescent="0.25">
      <c r="A63" s="3">
        <v>2019</v>
      </c>
      <c r="B63" s="12">
        <f t="shared" ref="B63" si="5">0.475952381*A63^2-1937.6138095236*A63+1972141.58142839</f>
        <v>253.02376578282565</v>
      </c>
      <c r="C63" s="11">
        <f t="shared" si="3"/>
        <v>545.19200172863714</v>
      </c>
    </row>
    <row r="64" spans="1:4" x14ac:dyDescent="0.25">
      <c r="A64">
        <v>2020</v>
      </c>
      <c r="B64" s="10">
        <v>236.56</v>
      </c>
      <c r="C64" s="11">
        <f t="shared" si="3"/>
        <v>528.72823594581155</v>
      </c>
    </row>
    <row r="65" spans="1:3" x14ac:dyDescent="0.25">
      <c r="A65" s="3">
        <v>2021</v>
      </c>
      <c r="B65" s="12">
        <f t="shared" ref="B65" si="6">0.475952381*A65^2-1937.6138095236*A65+1972141.58142839</f>
        <v>223.49138521566056</v>
      </c>
      <c r="C65" s="11">
        <f t="shared" si="3"/>
        <v>515.65962116147205</v>
      </c>
    </row>
    <row r="66" spans="1:3" x14ac:dyDescent="0.25">
      <c r="A66">
        <v>2022</v>
      </c>
      <c r="B66" s="10">
        <v>210.4</v>
      </c>
      <c r="C66" s="11">
        <f t="shared" si="3"/>
        <v>502.56823594581147</v>
      </c>
    </row>
    <row r="67" spans="1:3" x14ac:dyDescent="0.25">
      <c r="A67" s="3">
        <v>2023</v>
      </c>
      <c r="B67" s="12">
        <f t="shared" ref="B67" si="7">0.475952381*A67^2-1937.6138095236*A67+1972141.58142839</f>
        <v>197.76662369631231</v>
      </c>
      <c r="C67" s="11">
        <f t="shared" si="3"/>
        <v>489.9348596421238</v>
      </c>
    </row>
    <row r="68" spans="1:3" x14ac:dyDescent="0.25">
      <c r="A68">
        <v>2024</v>
      </c>
      <c r="B68" s="10">
        <v>186.83</v>
      </c>
      <c r="C68" s="11">
        <f t="shared" si="3"/>
        <v>478.99823594581153</v>
      </c>
    </row>
    <row r="69" spans="1:3" x14ac:dyDescent="0.25">
      <c r="A69" s="3">
        <v>2025</v>
      </c>
      <c r="B69" s="12">
        <f t="shared" ref="B69" si="8">0.475952381*A69^2-1937.6138095236*A69+1972141.58142839</f>
        <v>175.84948122501373</v>
      </c>
      <c r="C69" s="11">
        <f t="shared" si="3"/>
        <v>468.01771717082522</v>
      </c>
    </row>
    <row r="70" spans="1:3" x14ac:dyDescent="0.25">
      <c r="A70">
        <v>2026</v>
      </c>
      <c r="B70" s="10">
        <v>166.37</v>
      </c>
      <c r="C70" s="11">
        <f t="shared" si="3"/>
        <v>458.53823594581149</v>
      </c>
    </row>
    <row r="71" spans="1:3" x14ac:dyDescent="0.25">
      <c r="A71" s="3">
        <v>2027</v>
      </c>
      <c r="B71" s="12">
        <f t="shared" ref="B71" si="9">0.475952381*A71^2-1937.6138095236*A71+1972141.58142839</f>
        <v>157.73995780176483</v>
      </c>
      <c r="C71" s="11">
        <f t="shared" si="3"/>
        <v>449.90819374757632</v>
      </c>
    </row>
    <row r="72" spans="1:3" x14ac:dyDescent="0.25">
      <c r="A72">
        <v>2028</v>
      </c>
      <c r="B72" s="10">
        <v>149.96</v>
      </c>
      <c r="C72" s="11">
        <f t="shared" si="3"/>
        <v>442.12823594581153</v>
      </c>
    </row>
    <row r="73" spans="1:3" x14ac:dyDescent="0.25">
      <c r="A73" s="3">
        <v>2029</v>
      </c>
      <c r="B73" s="12">
        <f t="shared" ref="B73" si="10">0.475952381*A73^2-1937.6138095236*A73+1972141.58142839</f>
        <v>143.4380534265656</v>
      </c>
      <c r="C73" s="11">
        <f t="shared" si="3"/>
        <v>435.60628937237709</v>
      </c>
    </row>
    <row r="74" spans="1:3" x14ac:dyDescent="0.25">
      <c r="A74">
        <v>2030</v>
      </c>
      <c r="B74" s="10">
        <v>137.68</v>
      </c>
      <c r="C74" s="11">
        <f t="shared" si="3"/>
        <v>429.8482359458115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22"/>
  <sheetViews>
    <sheetView workbookViewId="0"/>
  </sheetViews>
  <sheetFormatPr defaultRowHeight="15" x14ac:dyDescent="0.25"/>
  <cols>
    <col min="1" max="1" width="11.140625" customWidth="1"/>
    <col min="2" max="2" width="21.42578125" customWidth="1"/>
  </cols>
  <sheetData>
    <row r="1" spans="1:2" x14ac:dyDescent="0.25">
      <c r="A1" s="14" t="s">
        <v>1</v>
      </c>
      <c r="B1" s="14" t="s">
        <v>34</v>
      </c>
    </row>
    <row r="2" spans="1:2" x14ac:dyDescent="0.25">
      <c r="A2">
        <f>Calculations!A54</f>
        <v>2010</v>
      </c>
      <c r="B2">
        <f>Calculations!C54*1000</f>
        <v>725207</v>
      </c>
    </row>
    <row r="3" spans="1:2" x14ac:dyDescent="0.25">
      <c r="A3">
        <f>Calculations!A55</f>
        <v>2011</v>
      </c>
      <c r="B3" s="9">
        <f>Calculations!C55*1000</f>
        <v>701397.71447732858</v>
      </c>
    </row>
    <row r="4" spans="1:2" x14ac:dyDescent="0.25">
      <c r="A4">
        <f>Calculations!A56</f>
        <v>2012</v>
      </c>
      <c r="B4" s="9">
        <f>Calculations!C56*1000</f>
        <v>678540.33371672779</v>
      </c>
    </row>
    <row r="5" spans="1:2" x14ac:dyDescent="0.25">
      <c r="A5">
        <f>Calculations!A57</f>
        <v>2013</v>
      </c>
      <c r="B5" s="9">
        <f>Calculations!C57*1000</f>
        <v>656634.8577179648</v>
      </c>
    </row>
    <row r="6" spans="1:2" x14ac:dyDescent="0.25">
      <c r="A6">
        <f>Calculations!A58</f>
        <v>2014</v>
      </c>
      <c r="B6" s="9">
        <f>Calculations!C58*1000</f>
        <v>635681.28648150526</v>
      </c>
    </row>
    <row r="7" spans="1:2" x14ac:dyDescent="0.25">
      <c r="A7">
        <f>Calculations!A59</f>
        <v>2015</v>
      </c>
      <c r="B7" s="9">
        <f>Calculations!C59*1000</f>
        <v>615679.62000688352</v>
      </c>
    </row>
    <row r="8" spans="1:2" x14ac:dyDescent="0.25">
      <c r="A8">
        <f>Calculations!A60</f>
        <v>2016</v>
      </c>
      <c r="B8" s="9">
        <f>Calculations!C60*1000</f>
        <v>596629.85829409957</v>
      </c>
    </row>
    <row r="9" spans="1:2" x14ac:dyDescent="0.25">
      <c r="A9">
        <f>Calculations!A61</f>
        <v>2017</v>
      </c>
      <c r="B9" s="9">
        <f>Calculations!C61*1000</f>
        <v>578532.00134338625</v>
      </c>
    </row>
    <row r="10" spans="1:2" x14ac:dyDescent="0.25">
      <c r="A10">
        <f>Calculations!A62</f>
        <v>2018</v>
      </c>
      <c r="B10" s="9">
        <f>Calculations!C62*1000</f>
        <v>561998.2359458115</v>
      </c>
    </row>
    <row r="11" spans="1:2" x14ac:dyDescent="0.25">
      <c r="A11">
        <f>Calculations!A63</f>
        <v>2019</v>
      </c>
      <c r="B11" s="9">
        <f>Calculations!C63*1000</f>
        <v>545192.00172863714</v>
      </c>
    </row>
    <row r="12" spans="1:2" x14ac:dyDescent="0.25">
      <c r="A12">
        <f>Calculations!A64</f>
        <v>2020</v>
      </c>
      <c r="B12" s="9">
        <f>Calculations!C64*1000</f>
        <v>528728.2359458115</v>
      </c>
    </row>
    <row r="13" spans="1:2" x14ac:dyDescent="0.25">
      <c r="A13">
        <f>Calculations!A65</f>
        <v>2021</v>
      </c>
      <c r="B13" s="9">
        <f>Calculations!C65*1000</f>
        <v>515659.62116147205</v>
      </c>
    </row>
    <row r="14" spans="1:2" x14ac:dyDescent="0.25">
      <c r="A14">
        <f>Calculations!A66</f>
        <v>2022</v>
      </c>
      <c r="B14" s="9">
        <f>Calculations!C66*1000</f>
        <v>502568.2359458115</v>
      </c>
    </row>
    <row r="15" spans="1:2" x14ac:dyDescent="0.25">
      <c r="A15">
        <f>Calculations!A67</f>
        <v>2023</v>
      </c>
      <c r="B15" s="9">
        <f>Calculations!C67*1000</f>
        <v>489934.8596421238</v>
      </c>
    </row>
    <row r="16" spans="1:2" x14ac:dyDescent="0.25">
      <c r="A16">
        <f>Calculations!A68</f>
        <v>2024</v>
      </c>
      <c r="B16" s="9">
        <f>Calculations!C68*1000</f>
        <v>478998.23594581155</v>
      </c>
    </row>
    <row r="17" spans="1:2" x14ac:dyDescent="0.25">
      <c r="A17">
        <f>Calculations!A69</f>
        <v>2025</v>
      </c>
      <c r="B17" s="9">
        <f>Calculations!C69*1000</f>
        <v>468017.71717082523</v>
      </c>
    </row>
    <row r="18" spans="1:2" x14ac:dyDescent="0.25">
      <c r="A18">
        <f>Calculations!A70</f>
        <v>2026</v>
      </c>
      <c r="B18" s="9">
        <f>Calculations!C70*1000</f>
        <v>458538.2359458115</v>
      </c>
    </row>
    <row r="19" spans="1:2" x14ac:dyDescent="0.25">
      <c r="A19">
        <f>Calculations!A71</f>
        <v>2027</v>
      </c>
      <c r="B19" s="9">
        <f>Calculations!C71*1000</f>
        <v>449908.19374757633</v>
      </c>
    </row>
    <row r="20" spans="1:2" x14ac:dyDescent="0.25">
      <c r="A20">
        <f>Calculations!A72</f>
        <v>2028</v>
      </c>
      <c r="B20" s="9">
        <f>Calculations!C72*1000</f>
        <v>442128.23594581155</v>
      </c>
    </row>
    <row r="21" spans="1:2" x14ac:dyDescent="0.25">
      <c r="A21">
        <f>Calculations!A73</f>
        <v>2029</v>
      </c>
      <c r="B21" s="9">
        <f>Calculations!C73*1000</f>
        <v>435606.2893723771</v>
      </c>
    </row>
    <row r="22" spans="1:2" x14ac:dyDescent="0.25">
      <c r="A22">
        <f>Calculations!A74</f>
        <v>2030</v>
      </c>
      <c r="B22" s="9">
        <f>Calculations!C74*1000</f>
        <v>429848.2359458115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BCpUC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2015-05-01T22:00:45Z</dcterms:created>
  <dcterms:modified xsi:type="dcterms:W3CDTF">2016-03-23T20:16:12Z</dcterms:modified>
</cp:coreProperties>
</file>