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1280" windowHeight="7485"/>
  </bookViews>
  <sheets>
    <sheet name="About" sheetId="10" r:id="rId1"/>
    <sheet name="Capacity Source Data" sheetId="2" r:id="rId2"/>
    <sheet name="Generation Source Data" sheetId="3" r:id="rId3"/>
    <sheet name="Properties by Plant Type" sheetId="1" r:id="rId4"/>
    <sheet name="Heat rates &amp; Cap Factors" sheetId="4" r:id="rId5"/>
    <sheet name="Conversions" sheetId="7" r:id="rId6"/>
    <sheet name="BHRbEF" sheetId="6" r:id="rId7"/>
  </sheets>
  <definedNames>
    <definedName name="_xlnm._FilterDatabase" localSheetId="1" hidden="1">'Capacity Source Data'!$A$2:$T$2</definedName>
    <definedName name="_xlnm._FilterDatabase" localSheetId="3" hidden="1">'Properties by Plant Type'!$A$2:$AT$56</definedName>
  </definedNames>
  <calcPr calcId="145621"/>
</workbook>
</file>

<file path=xl/calcChain.xml><?xml version="1.0" encoding="utf-8"?>
<calcChain xmlns="http://schemas.openxmlformats.org/spreadsheetml/2006/main">
  <c r="D3" i="6" l="1"/>
  <c r="E38" i="1" l="1"/>
  <c r="K38" i="1" s="1"/>
  <c r="D38" i="1"/>
  <c r="G38" i="1" s="1"/>
  <c r="E35" i="1"/>
  <c r="K35" i="1" s="1"/>
  <c r="D35" i="1"/>
  <c r="G35" i="1" s="1"/>
  <c r="E36" i="1"/>
  <c r="K36" i="1" s="1"/>
  <c r="D36" i="1"/>
  <c r="G36" i="1" s="1"/>
  <c r="E32" i="1"/>
  <c r="K32" i="1" s="1"/>
  <c r="D32" i="1"/>
  <c r="G32" i="1" s="1"/>
  <c r="E33" i="1"/>
  <c r="K33" i="1" s="1"/>
  <c r="D33" i="1"/>
  <c r="G33" i="1" s="1"/>
  <c r="E25" i="1"/>
  <c r="K25" i="1" s="1"/>
  <c r="D25" i="1"/>
  <c r="G25" i="1" s="1"/>
  <c r="E29" i="1"/>
  <c r="K29" i="1" s="1"/>
  <c r="D29" i="1"/>
  <c r="G29" i="1" s="1"/>
  <c r="C34" i="4"/>
  <c r="D12" i="6" s="1"/>
  <c r="E34" i="4"/>
  <c r="C23" i="4"/>
  <c r="D23" i="4"/>
  <c r="C12" i="6" s="1"/>
  <c r="E23" i="4"/>
  <c r="F23" i="4"/>
  <c r="E12" i="4"/>
  <c r="C12" i="4"/>
  <c r="C3" i="4"/>
  <c r="D16" i="1" l="1"/>
  <c r="D17" i="1"/>
  <c r="D31" i="1"/>
  <c r="D34" i="1"/>
  <c r="D37" i="1"/>
  <c r="D4" i="1"/>
  <c r="D5" i="1"/>
  <c r="D6" i="1"/>
  <c r="D7" i="1"/>
  <c r="G7" i="1" s="1"/>
  <c r="D8" i="1"/>
  <c r="D9" i="1"/>
  <c r="D10" i="1"/>
  <c r="D11" i="1"/>
  <c r="G11" i="1" s="1"/>
  <c r="F20" i="4" s="1"/>
  <c r="D12" i="1"/>
  <c r="D13" i="1"/>
  <c r="D14" i="1"/>
  <c r="D15" i="1"/>
  <c r="G15" i="1" s="1"/>
  <c r="F13" i="4" s="1"/>
  <c r="D18" i="1"/>
  <c r="D19" i="1"/>
  <c r="G19" i="1" s="1"/>
  <c r="D20" i="1"/>
  <c r="D21" i="1"/>
  <c r="G21" i="1" s="1"/>
  <c r="D22" i="1"/>
  <c r="D23" i="1"/>
  <c r="D24" i="1"/>
  <c r="G24" i="1" s="1"/>
  <c r="D26" i="1"/>
  <c r="G26" i="1" s="1"/>
  <c r="D27" i="1"/>
  <c r="G27" i="1" s="1"/>
  <c r="D28" i="1"/>
  <c r="D30" i="1"/>
  <c r="D39" i="1"/>
  <c r="G39" i="1" s="1"/>
  <c r="D40" i="1"/>
  <c r="D41" i="1"/>
  <c r="D42" i="1"/>
  <c r="D43" i="1"/>
  <c r="G43" i="1" s="1"/>
  <c r="F7" i="4" s="1"/>
  <c r="D44" i="1"/>
  <c r="G44" i="1" s="1"/>
  <c r="F18" i="4" s="1"/>
  <c r="D45" i="1"/>
  <c r="D46" i="1"/>
  <c r="D47" i="1"/>
  <c r="G47" i="1" s="1"/>
  <c r="F4" i="4" s="1"/>
  <c r="D48" i="1"/>
  <c r="D49" i="1"/>
  <c r="D50" i="1"/>
  <c r="D51" i="1"/>
  <c r="G51" i="1" s="1"/>
  <c r="D52" i="1"/>
  <c r="G52" i="1" s="1"/>
  <c r="D53" i="1"/>
  <c r="G53" i="1" s="1"/>
  <c r="F17" i="4" s="1"/>
  <c r="D54" i="1"/>
  <c r="G54" i="1" s="1"/>
  <c r="D55" i="1"/>
  <c r="G55" i="1" s="1"/>
  <c r="F6" i="4" s="1"/>
  <c r="D56" i="1"/>
  <c r="G56" i="1" s="1"/>
  <c r="D3" i="1"/>
  <c r="G3" i="1" s="1"/>
  <c r="E25" i="4"/>
  <c r="E26" i="4"/>
  <c r="E27" i="4"/>
  <c r="E28" i="4"/>
  <c r="E29" i="4"/>
  <c r="E30" i="4"/>
  <c r="E31" i="4"/>
  <c r="E33" i="4"/>
  <c r="E32" i="4"/>
  <c r="E24" i="4"/>
  <c r="G28" i="1"/>
  <c r="G46" i="1"/>
  <c r="F15" i="4" s="1"/>
  <c r="G5" i="1"/>
  <c r="G8" i="1"/>
  <c r="G17" i="1"/>
  <c r="G20" i="1"/>
  <c r="G23" i="1"/>
  <c r="G50" i="1"/>
  <c r="F21" i="4" s="1"/>
  <c r="G31" i="1"/>
  <c r="G34" i="1"/>
  <c r="G37" i="1"/>
  <c r="G4" i="1"/>
  <c r="G10" i="1"/>
  <c r="F9" i="4" s="1"/>
  <c r="G16" i="1"/>
  <c r="G22" i="1"/>
  <c r="G49" i="1"/>
  <c r="F10" i="4" s="1"/>
  <c r="G12" i="1"/>
  <c r="G13" i="1"/>
  <c r="C25" i="4"/>
  <c r="C26" i="4"/>
  <c r="D4" i="6" s="1"/>
  <c r="D5" i="6"/>
  <c r="D6" i="6"/>
  <c r="D7" i="6"/>
  <c r="D8" i="6"/>
  <c r="C31" i="4"/>
  <c r="D9" i="6" s="1"/>
  <c r="C33" i="4"/>
  <c r="D11" i="6" s="1"/>
  <c r="C32" i="4"/>
  <c r="D10" i="6" s="1"/>
  <c r="C24" i="4"/>
  <c r="D2" i="6" s="1"/>
  <c r="E24" i="1"/>
  <c r="K24" i="1" s="1"/>
  <c r="E28" i="1"/>
  <c r="K28" i="1" s="1"/>
  <c r="E46" i="1"/>
  <c r="K46" i="1" s="1"/>
  <c r="D15" i="4" s="1"/>
  <c r="C4" i="6" s="1"/>
  <c r="C5" i="6"/>
  <c r="C6" i="6"/>
  <c r="C7" i="6"/>
  <c r="C8" i="6"/>
  <c r="E11" i="1"/>
  <c r="K11" i="1" s="1"/>
  <c r="D20" i="4" s="1"/>
  <c r="C9" i="6" s="1"/>
  <c r="E17" i="1"/>
  <c r="K17" i="1" s="1"/>
  <c r="E20" i="1"/>
  <c r="K20" i="1"/>
  <c r="E23" i="1"/>
  <c r="K23" i="1" s="1"/>
  <c r="E50" i="1"/>
  <c r="K50" i="1" s="1"/>
  <c r="D21" i="4" s="1"/>
  <c r="C10" i="6" s="1"/>
  <c r="E15" i="1"/>
  <c r="K15" i="1" s="1"/>
  <c r="D13" i="4" s="1"/>
  <c r="C2" i="6" s="1"/>
  <c r="E31" i="1"/>
  <c r="K31" i="1" s="1"/>
  <c r="E34" i="1"/>
  <c r="K34" i="1" s="1"/>
  <c r="E37" i="1"/>
  <c r="K37" i="1" s="1"/>
  <c r="E47" i="1"/>
  <c r="K47" i="1" s="1"/>
  <c r="D4" i="4" s="1"/>
  <c r="B4" i="6" s="1"/>
  <c r="B5" i="6"/>
  <c r="B6" i="6"/>
  <c r="B7" i="6"/>
  <c r="B8" i="6"/>
  <c r="E10" i="1"/>
  <c r="K10" i="1" s="1"/>
  <c r="D9" i="4" s="1"/>
  <c r="B9" i="6" s="1"/>
  <c r="E16" i="1"/>
  <c r="K16" i="1" s="1"/>
  <c r="E19" i="1"/>
  <c r="K19" i="1" s="1"/>
  <c r="E22" i="1"/>
  <c r="K22" i="1" s="1"/>
  <c r="E49" i="1"/>
  <c r="K49" i="1" s="1"/>
  <c r="D10" i="4" s="1"/>
  <c r="B10" i="6" s="1"/>
  <c r="E12" i="1"/>
  <c r="K12" i="1" s="1"/>
  <c r="E13" i="1"/>
  <c r="K13" i="1" s="1"/>
  <c r="E18" i="1"/>
  <c r="K18" i="1" s="1"/>
  <c r="G18" i="1"/>
  <c r="E21" i="1"/>
  <c r="K21" i="1" s="1"/>
  <c r="C22" i="4"/>
  <c r="E22" i="4"/>
  <c r="C21" i="4"/>
  <c r="E21" i="4"/>
  <c r="C11" i="4"/>
  <c r="E11" i="4"/>
  <c r="C10" i="4"/>
  <c r="E10" i="4"/>
  <c r="E54" i="1"/>
  <c r="E53" i="1"/>
  <c r="G30" i="1"/>
  <c r="G45" i="1"/>
  <c r="G6" i="1"/>
  <c r="G42" i="1"/>
  <c r="G9" i="1"/>
  <c r="E3" i="1"/>
  <c r="E6" i="1"/>
  <c r="E42" i="1"/>
  <c r="E9" i="1"/>
  <c r="K9" i="1" s="1"/>
  <c r="E44" i="1"/>
  <c r="E43" i="1"/>
  <c r="G41" i="1"/>
  <c r="G40" i="1"/>
  <c r="E3" i="4"/>
  <c r="E4" i="4"/>
  <c r="E5" i="4"/>
  <c r="E6" i="4"/>
  <c r="E7" i="4"/>
  <c r="E8" i="4"/>
  <c r="E9" i="4"/>
  <c r="E13" i="4"/>
  <c r="E14" i="4"/>
  <c r="E15" i="4"/>
  <c r="E16" i="4"/>
  <c r="E17" i="4"/>
  <c r="E18" i="4"/>
  <c r="E19" i="4"/>
  <c r="E20" i="4"/>
  <c r="E2" i="4"/>
  <c r="C4" i="4"/>
  <c r="C9" i="4"/>
  <c r="C13" i="4"/>
  <c r="C14" i="4"/>
  <c r="C15" i="4"/>
  <c r="C20" i="4"/>
  <c r="C2" i="4"/>
  <c r="E8" i="1"/>
  <c r="E7" i="1"/>
  <c r="E5" i="1"/>
  <c r="E4" i="1"/>
  <c r="E56" i="1"/>
  <c r="E55" i="1"/>
  <c r="E52" i="1"/>
  <c r="E51" i="1"/>
  <c r="E48" i="1"/>
  <c r="K48" i="1" s="1"/>
  <c r="E45" i="1"/>
  <c r="K45" i="1" s="1"/>
  <c r="E30" i="1"/>
  <c r="K30" i="1" s="1"/>
  <c r="E27" i="1"/>
  <c r="K27" i="1" s="1"/>
  <c r="E26" i="1"/>
  <c r="K26" i="1" s="1"/>
  <c r="K14" i="1"/>
  <c r="G48" i="1"/>
  <c r="G14" i="1"/>
  <c r="F12" i="4" l="1"/>
  <c r="D2" i="4"/>
  <c r="B2" i="6" s="1"/>
  <c r="D22" i="4"/>
  <c r="C11" i="6" s="1"/>
  <c r="D14" i="4"/>
  <c r="C3" i="6" s="1"/>
  <c r="D11" i="4"/>
  <c r="B11" i="6" s="1"/>
  <c r="D3" i="4"/>
  <c r="B3" i="6" s="1"/>
  <c r="D12" i="4"/>
  <c r="B12" i="6" s="1"/>
  <c r="F3" i="4"/>
  <c r="F11" i="4"/>
  <c r="F16" i="4"/>
  <c r="F2" i="4"/>
  <c r="F14" i="4"/>
  <c r="F5" i="4"/>
  <c r="F22" i="4"/>
</calcChain>
</file>

<file path=xl/comments1.xml><?xml version="1.0" encoding="utf-8"?>
<comments xmlns="http://schemas.openxmlformats.org/spreadsheetml/2006/main">
  <authors>
    <author>yonilalo</author>
  </authors>
  <commentList>
    <comment ref="W12" authorId="0">
      <text>
        <r>
          <rPr>
            <b/>
            <sz val="9"/>
            <color rgb="FF000000"/>
            <rFont val="Tahoma"/>
            <family val="2"/>
          </rPr>
          <t>yonilalo:</t>
        </r>
        <r>
          <rPr>
            <sz val="9"/>
            <color rgb="FF000000"/>
            <rFont val="Tahoma"/>
            <family val="2"/>
          </rPr>
          <t xml:space="preserve">
Se agregaron 200 USD /kw debido a un mayor equipamiento necesario por el tipo de carbón </t>
        </r>
      </text>
    </comment>
    <comment ref="W14" authorId="0">
      <text>
        <r>
          <rPr>
            <b/>
            <sz val="9"/>
            <color rgb="FF000000"/>
            <rFont val="Tahoma"/>
            <family val="2"/>
          </rPr>
          <t xml:space="preserve">En terminos generales con base al WEIO existe una diferencia del orden de 200 USD/kW entre la supercritica y la ultracritica. </t>
        </r>
      </text>
    </comment>
    <comment ref="W30" authorId="0">
      <text>
        <r>
          <rPr>
            <b/>
            <sz val="9"/>
            <color rgb="FF000000"/>
            <rFont val="Tahoma"/>
            <family val="2"/>
          </rPr>
          <t>yonilalo:</t>
        </r>
        <r>
          <rPr>
            <sz val="9"/>
            <color rgb="FF000000"/>
            <rFont val="Tahoma"/>
            <family val="2"/>
          </rPr>
          <t xml:space="preserve">
Se supone que la cogeneración se hace mediante un ciclo combinado que recupoera calor de las turbinas de gas en un recuperador de calor, que produce energía electrica con la turbina de vapor y que el vapor de proceso se toma de una estraccion de la turbina. Dato del WEIO 2014</t>
        </r>
      </text>
    </comment>
    <comment ref="W37" authorId="0">
      <text>
        <r>
          <rPr>
            <b/>
            <sz val="9"/>
            <color rgb="FF000000"/>
            <rFont val="Tahoma"/>
            <family val="2"/>
          </rPr>
          <t xml:space="preserve">Ya que las termoelectricas a gas se son conversiones de las de combustoleo se considera un 20% de la inversión inicial.  </t>
        </r>
      </text>
    </comment>
    <comment ref="W38" authorId="0">
      <text>
        <r>
          <rPr>
            <b/>
            <sz val="9"/>
            <color rgb="FF000000"/>
            <rFont val="Tahoma"/>
            <family val="2"/>
          </rPr>
          <t xml:space="preserve">Ya que las termoelectricas a gas se son conversiones de las de combustoleo se considera un 20% de la inversión inicial.  </t>
        </r>
      </text>
    </comment>
  </commentList>
</comments>
</file>

<file path=xl/sharedStrings.xml><?xml version="1.0" encoding="utf-8"?>
<sst xmlns="http://schemas.openxmlformats.org/spreadsheetml/2006/main" count="729" uniqueCount="162">
  <si>
    <t>Tecnología</t>
  </si>
  <si>
    <t>Power plant quality level</t>
  </si>
  <si>
    <t>Power plant type</t>
  </si>
  <si>
    <t>Factor de Planta %</t>
  </si>
  <si>
    <t>Tipo de Combustible/Fuente</t>
  </si>
  <si>
    <t>Eficiencia Neta (%)</t>
  </si>
  <si>
    <t>Régimen Térmico Neto (MJ/MWh)</t>
  </si>
  <si>
    <t>Unidad de Combustible (U)</t>
  </si>
  <si>
    <t>Poder Calorífico Superior (MJ/U)</t>
  </si>
  <si>
    <t>Consumo Unitario de Combustible (U/MWh)</t>
  </si>
  <si>
    <t>Contenido de Carbón  IPCC (ton C/TJ)</t>
  </si>
  <si>
    <t>Contenido de Carbono (ton CO2/TJ)</t>
  </si>
  <si>
    <t>Factor de Emisión IPCC  (ton CO2/MWh)</t>
  </si>
  <si>
    <t>Factor de Emisión ACV-CMM  (ton CO2e/MWh)</t>
  </si>
  <si>
    <t>Capacidad Bruta Típica (MW)</t>
  </si>
  <si>
    <t>Vida Útil (Años)</t>
  </si>
  <si>
    <t>Usos Propios   (%)</t>
  </si>
  <si>
    <t>Capacidad Neta Típica (MW)</t>
  </si>
  <si>
    <t>Costo de Inversión Overnight  (2014 USD/KW)</t>
  </si>
  <si>
    <t>Tiempo de Construcción (Meses)</t>
  </si>
  <si>
    <t>O&amp;M Fijo USD/MW-año</t>
  </si>
  <si>
    <t>O&amp;M Variable USD/MWh</t>
  </si>
  <si>
    <t>O&amp;M Total USD/MWh</t>
  </si>
  <si>
    <t>-8</t>
  </si>
  <si>
    <t>-7</t>
  </si>
  <si>
    <t>-6</t>
  </si>
  <si>
    <t>-5</t>
  </si>
  <si>
    <t>-4</t>
  </si>
  <si>
    <t>-3</t>
  </si>
  <si>
    <t>-2</t>
  </si>
  <si>
    <t>-1</t>
  </si>
  <si>
    <t>Numero de meses</t>
  </si>
  <si>
    <t>Geberación Neta Anual GWh</t>
  </si>
  <si>
    <t>Geberación Bruta Anual GWh</t>
  </si>
  <si>
    <t xml:space="preserve">Factor de valor presente al inicio de la operación </t>
  </si>
  <si>
    <t>CNI</t>
  </si>
  <si>
    <t>CNO&amp;M</t>
  </si>
  <si>
    <t>CNC</t>
  </si>
  <si>
    <t>CNG</t>
  </si>
  <si>
    <t>CNC+CNO&amp;M</t>
  </si>
  <si>
    <t>Costo de Inversión Overnight  (USD/KW) Referencia</t>
  </si>
  <si>
    <t>Costo de Inversión Overnight  (2012 SD/KW)</t>
  </si>
  <si>
    <t>Hidroeléctrica</t>
  </si>
  <si>
    <t>Hydro</t>
  </si>
  <si>
    <t>Agua Hidroelectrica</t>
  </si>
  <si>
    <t>NA</t>
  </si>
  <si>
    <t xml:space="preserve"> </t>
  </si>
  <si>
    <t>m3</t>
  </si>
  <si>
    <t>WEIO2014 Renowables</t>
  </si>
  <si>
    <t>Mini Hidroeléctrica</t>
  </si>
  <si>
    <t xml:space="preserve">Agua Minihidroelectrica </t>
  </si>
  <si>
    <t>Biomasa (Bagazo de Caña)</t>
  </si>
  <si>
    <t>Biomass</t>
  </si>
  <si>
    <t>Bagazo de Caña</t>
  </si>
  <si>
    <t>Ton. Métrica</t>
  </si>
  <si>
    <t>COPAR cuadro 2.1 / Se supone que el bagazo de caña es quemado en pequeñas calderas de 80 MW</t>
  </si>
  <si>
    <t>Carbo. Subcritica Carbón Nac.</t>
  </si>
  <si>
    <t>Coal</t>
  </si>
  <si>
    <t>Carbón Doméstico</t>
  </si>
  <si>
    <t xml:space="preserve">Se agregaron 200 USD /kW debido a un  equipamiento mayor necesario por el tipo de carbón. Alto contenido de cenizas </t>
  </si>
  <si>
    <t>Carbo. Subcritica Carbón Imp.</t>
  </si>
  <si>
    <t>Carbón Import. Petacalco</t>
  </si>
  <si>
    <t>COPAR cuadro 2.1</t>
  </si>
  <si>
    <t>Cabo Ultracritica Carbón Imp.</t>
  </si>
  <si>
    <t>Newly built</t>
  </si>
  <si>
    <t>COPAR cuadro 5.3</t>
  </si>
  <si>
    <t>Cabo.  Supercrítica Carbón Imp.</t>
  </si>
  <si>
    <t>Carbón Importa. Petacalco</t>
  </si>
  <si>
    <t>Termo. Convencional Combustóleo</t>
  </si>
  <si>
    <t>Combustóleo Doméstico</t>
  </si>
  <si>
    <t>Barril</t>
  </si>
  <si>
    <t>Combustión Interna  Combustóleo</t>
  </si>
  <si>
    <t>Lecho Fluidizado Coque de Petróleo</t>
  </si>
  <si>
    <t>Coque de Petróleo</t>
  </si>
  <si>
    <t>Combustión Interna Diesel</t>
  </si>
  <si>
    <t>Diesel Doméstico</t>
  </si>
  <si>
    <t>Ciclo Comb. Clase F, 2Fx1</t>
  </si>
  <si>
    <t>Gas Natural USA</t>
  </si>
  <si>
    <t>1,000 m3</t>
  </si>
  <si>
    <t>Ciclo Comb. Clase G, 2Gx1</t>
  </si>
  <si>
    <t>Ciclo Comb. Clase H, 2Hx1</t>
  </si>
  <si>
    <t>Turbogas Gas Industrial</t>
  </si>
  <si>
    <t>Turbogas Aeroderivada</t>
  </si>
  <si>
    <t>Termo. Convencional Gas</t>
  </si>
  <si>
    <t>Cogeneración (Existente)</t>
  </si>
  <si>
    <t>COPAR cuadro 2.1/Se supone que la cogeneracion se realiza en turbinas de gas de 43.7 MW</t>
  </si>
  <si>
    <t>Cogeneración Eficiente (Gas)</t>
  </si>
  <si>
    <t>COPAR cuadro 2.1/Se supone que la inversion para esta planta es similar al de un ciclo combinado</t>
  </si>
  <si>
    <t>Solar Térmica</t>
  </si>
  <si>
    <t>solar thermal</t>
  </si>
  <si>
    <t>Sol</t>
  </si>
  <si>
    <t>Solar Fotovoltaica</t>
  </si>
  <si>
    <t>solar pv</t>
  </si>
  <si>
    <t>IEE</t>
  </si>
  <si>
    <t>Nucleoeléctrica Gen III +</t>
  </si>
  <si>
    <t>nuclear</t>
  </si>
  <si>
    <t>Uranio</t>
  </si>
  <si>
    <t>Gramo</t>
  </si>
  <si>
    <t>WEIO2014 Nuclear</t>
  </si>
  <si>
    <t>Nucleoeléctrica Gen III</t>
  </si>
  <si>
    <t>Geotermoeléctrica Alta Entalpia</t>
  </si>
  <si>
    <t>geothermal</t>
  </si>
  <si>
    <t>Vapor Geotérmico</t>
  </si>
  <si>
    <t>Eoloeléctrica Tierra Adentro (Oaxaca)</t>
  </si>
  <si>
    <t>wind</t>
  </si>
  <si>
    <t>Viento</t>
  </si>
  <si>
    <t>Eoloeléctrica Tierra Adentro</t>
  </si>
  <si>
    <t>Capacity</t>
  </si>
  <si>
    <t>Suma de Capacidad (MW)</t>
  </si>
  <si>
    <t>Año</t>
  </si>
  <si>
    <t>Etiquetas de Fila</t>
  </si>
  <si>
    <t>Limpia</t>
  </si>
  <si>
    <t>Total general</t>
  </si>
  <si>
    <t>generation</t>
  </si>
  <si>
    <t>Capacity factor weighted  by capacity</t>
  </si>
  <si>
    <t>Heat rate weighted by generation</t>
  </si>
  <si>
    <t>Plant Type</t>
  </si>
  <si>
    <t>Plant Quality</t>
  </si>
  <si>
    <t>Simple Avg Heat Rate</t>
  </si>
  <si>
    <t>Generation-Weighted Avg Heat Rate</t>
  </si>
  <si>
    <t>Simple Avg Capacity Factor</t>
  </si>
  <si>
    <t>Capacity-Weighted Avg Capacity Factor</t>
  </si>
  <si>
    <t>coal</t>
  </si>
  <si>
    <t>preexisting retiring</t>
  </si>
  <si>
    <t>hydro</t>
  </si>
  <si>
    <t>solar PV</t>
  </si>
  <si>
    <t>biomass</t>
  </si>
  <si>
    <t>preexisting nonretiring</t>
  </si>
  <si>
    <t>newly built</t>
  </si>
  <si>
    <t>Preexisting retiring</t>
  </si>
  <si>
    <t>Preexisting nonretiring</t>
  </si>
  <si>
    <t>natural gas peaker</t>
  </si>
  <si>
    <t>natural gas nonpeaker</t>
  </si>
  <si>
    <t>petroleum</t>
  </si>
  <si>
    <t>power plant quality tier</t>
  </si>
  <si>
    <t>BTU to MJ</t>
  </si>
  <si>
    <t>model energy source</t>
  </si>
  <si>
    <t>BHRbEF BAU Heat Rate by Electricity Fuel</t>
  </si>
  <si>
    <t>Source:</t>
  </si>
  <si>
    <t>Centro Mario Molina</t>
  </si>
  <si>
    <t>The following variables use the same input sources:</t>
  </si>
  <si>
    <t>BECF BAU Expected Capacity Factors</t>
  </si>
  <si>
    <t>SYC Start Year Capacities</t>
  </si>
  <si>
    <t>These variables should all be updated if the data</t>
  </si>
  <si>
    <t>in any one of them is updated.</t>
  </si>
  <si>
    <t>Notes</t>
  </si>
  <si>
    <t>Properties by Plant Type often copies the properites of one quality tier</t>
  </si>
  <si>
    <t>(preexisting retiring, preexisting nonretiring, newly built) into other</t>
  </si>
  <si>
    <t>quality tiers, when no information on differences of properties by tier</t>
  </si>
  <si>
    <t>was available.  (This results in duplication of Capacity and Generation</t>
  </si>
  <si>
    <t>numbers.  This is normal.)</t>
  </si>
  <si>
    <t>Assignment of technologies to preexisting retiring and preexisting</t>
  </si>
  <si>
    <t>nonretiring quality tiers is sometimes rough, but it should not make</t>
  </si>
  <si>
    <t>much of a difference, as the model will smoothly begin retiring from the</t>
  </si>
  <si>
    <t>next-highest quality tier if it runs out of plants in the lowest quality</t>
  </si>
  <si>
    <t>tier.</t>
  </si>
  <si>
    <t>CCaMC Capacity Construction and Maintenance Costs</t>
  </si>
  <si>
    <t>We calculate newly built natural gas nonpeaker heat rate as a ratio</t>
  </si>
  <si>
    <t>of the heat rates of the two nonpeaking technologies by their</t>
  </si>
  <si>
    <t>new projected deployment levels, rather than a simple average.</t>
  </si>
  <si>
    <t>from Metas Vinculantes Project</t>
  </si>
  <si>
    <t>not available online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</si>
</sst>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
    <numFmt numFmtId="165" formatCode="#,##0.0"/>
    <numFmt numFmtId="166" formatCode="0.0%"/>
    <numFmt numFmtId="167" formatCode="0.0"/>
    <numFmt numFmtId="168" formatCode="0.000E+00"/>
    <numFmt numFmtId="169" formatCode="0.000"/>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8"/>
      <color rgb="FFFFFFFF"/>
      <name val="Calibri"/>
      <family val="2"/>
    </font>
    <font>
      <sz val="12"/>
      <color theme="1"/>
      <name val="Calibri"/>
      <family val="2"/>
      <scheme val="minor"/>
    </font>
    <font>
      <sz val="11"/>
      <color rgb="FFFFFFFF"/>
      <name val="Calibri"/>
      <family val="2"/>
    </font>
    <font>
      <sz val="11"/>
      <name val="Calibri"/>
      <family val="2"/>
    </font>
    <font>
      <sz val="11"/>
      <color theme="1"/>
      <name val="Calibri"/>
      <family val="2"/>
    </font>
    <font>
      <b/>
      <sz val="9"/>
      <color rgb="FF000000"/>
      <name val="Tahoma"/>
      <family val="2"/>
    </font>
    <font>
      <sz val="9"/>
      <color rgb="FF000000"/>
      <name val="Tahoma"/>
      <family val="2"/>
    </font>
    <font>
      <b/>
      <sz val="11"/>
      <color rgb="FF000000"/>
      <name val="Calibri"/>
      <family val="2"/>
    </font>
    <font>
      <i/>
      <sz val="11"/>
      <color theme="0" tint="-0.499984740745262"/>
      <name val="Calibri"/>
      <family val="2"/>
      <scheme val="minor"/>
    </font>
    <font>
      <b/>
      <sz val="11"/>
      <color theme="1"/>
      <name val="Calibri"/>
      <family val="2"/>
    </font>
  </fonts>
  <fills count="15">
    <fill>
      <patternFill patternType="none"/>
    </fill>
    <fill>
      <patternFill patternType="gray125"/>
    </fill>
    <fill>
      <patternFill patternType="solid">
        <fgColor rgb="FF000000"/>
        <bgColor rgb="FF000000"/>
      </patternFill>
    </fill>
    <fill>
      <patternFill patternType="solid">
        <fgColor rgb="FF70AD47"/>
        <bgColor rgb="FF70AD47"/>
      </patternFill>
    </fill>
    <fill>
      <patternFill patternType="solid">
        <fgColor rgb="FFFFFF00"/>
        <bgColor rgb="FF70AD47"/>
      </patternFill>
    </fill>
    <fill>
      <patternFill patternType="solid">
        <fgColor rgb="FFFFFFFF"/>
        <bgColor rgb="FF000000"/>
      </patternFill>
    </fill>
    <fill>
      <patternFill patternType="solid">
        <fgColor rgb="FFFFFF00"/>
        <bgColor rgb="FF000000"/>
      </patternFill>
    </fill>
    <fill>
      <patternFill patternType="solid">
        <fgColor rgb="FF548235"/>
        <bgColor rgb="FF548235"/>
      </patternFill>
    </fill>
    <fill>
      <patternFill patternType="solid">
        <fgColor theme="3"/>
        <bgColor rgb="FF000000"/>
      </patternFill>
    </fill>
    <fill>
      <patternFill patternType="solid">
        <fgColor theme="0" tint="-0.34998626667073579"/>
        <bgColor indexed="64"/>
      </patternFill>
    </fill>
    <fill>
      <patternFill patternType="solid">
        <fgColor rgb="FFFFFF00"/>
        <bgColor rgb="FF548235"/>
      </patternFill>
    </fill>
    <fill>
      <patternFill patternType="solid">
        <fgColor rgb="FFFFFF00"/>
        <bgColor indexed="64"/>
      </patternFill>
    </fill>
    <fill>
      <patternFill patternType="solid">
        <fgColor rgb="FFFF0000"/>
        <bgColor rgb="FF548235"/>
      </patternFill>
    </fill>
    <fill>
      <patternFill patternType="solid">
        <fgColor rgb="FFFF0000"/>
        <bgColor rgb="FF70AD47"/>
      </patternFill>
    </fill>
    <fill>
      <patternFill patternType="solid">
        <fgColor rgb="FFFF0000"/>
        <bgColor indexed="64"/>
      </patternFill>
    </fill>
  </fills>
  <borders count="16">
    <border>
      <left/>
      <right/>
      <top/>
      <bottom/>
      <diagonal/>
    </border>
    <border>
      <left style="medium">
        <color rgb="FFFFFFFF"/>
      </left>
      <right/>
      <top style="medium">
        <color rgb="FFFFFFFF"/>
      </top>
      <bottom/>
      <diagonal/>
    </border>
    <border>
      <left style="medium">
        <color rgb="FFFFFFFF"/>
      </left>
      <right/>
      <top/>
      <bottom/>
      <diagonal/>
    </border>
    <border>
      <left style="medium">
        <color rgb="FFFFFFFF"/>
      </left>
      <right/>
      <top style="medium">
        <color auto="1"/>
      </top>
      <bottom/>
      <diagonal/>
    </border>
    <border>
      <left style="thin">
        <color auto="1"/>
      </left>
      <right/>
      <top style="medium">
        <color auto="1"/>
      </top>
      <bottom/>
      <diagonal/>
    </border>
    <border>
      <left style="medium">
        <color auto="1"/>
      </left>
      <right/>
      <top style="medium">
        <color auto="1"/>
      </top>
      <bottom/>
      <diagonal/>
    </border>
    <border>
      <left style="medium">
        <color auto="1"/>
      </left>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medium">
        <color rgb="FFFFFFFF"/>
      </bottom>
      <diagonal/>
    </border>
    <border>
      <left style="thin">
        <color auto="1"/>
      </left>
      <right style="thin">
        <color auto="1"/>
      </right>
      <top style="medium">
        <color auto="1"/>
      </top>
      <bottom style="medium">
        <color auto="1"/>
      </bottom>
      <diagonal/>
    </border>
    <border>
      <left style="medium">
        <color rgb="FFFFFFFF"/>
      </left>
      <right/>
      <top style="thick">
        <color rgb="FFFFFFFF"/>
      </top>
      <bottom/>
      <diagonal/>
    </border>
    <border>
      <left/>
      <right/>
      <top style="medium">
        <color auto="1"/>
      </top>
      <bottom/>
      <diagonal/>
    </border>
    <border>
      <left/>
      <right/>
      <top style="medium">
        <color rgb="FFFFFFFF"/>
      </top>
      <bottom/>
      <diagonal/>
    </border>
    <border>
      <left/>
      <right/>
      <top style="thin">
        <color indexed="64"/>
      </top>
      <bottom/>
      <diagonal/>
    </border>
    <border>
      <left/>
      <right/>
      <top/>
      <bottom style="thin">
        <color indexed="64"/>
      </bottom>
      <diagonal/>
    </border>
  </borders>
  <cellStyleXfs count="3">
    <xf numFmtId="0" fontId="0" fillId="0" borderId="0"/>
    <xf numFmtId="9" fontId="1" fillId="0" borderId="0" applyFont="0" applyFill="0" applyBorder="0" applyAlignment="0" applyProtection="0"/>
    <xf numFmtId="0" fontId="4" fillId="0" borderId="0"/>
  </cellStyleXfs>
  <cellXfs count="86">
    <xf numFmtId="0" fontId="0" fillId="0" borderId="0" xfId="0"/>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4" fontId="3" fillId="2" borderId="3" xfId="0" applyNumberFormat="1" applyFont="1" applyFill="1" applyBorder="1" applyAlignment="1">
      <alignment horizontal="center" vertical="center" wrapText="1"/>
    </xf>
    <xf numFmtId="4" fontId="3" fillId="2" borderId="4" xfId="0" applyNumberFormat="1" applyFont="1" applyFill="1" applyBorder="1" applyAlignment="1">
      <alignment horizontal="center" vertical="center" wrapText="1"/>
    </xf>
    <xf numFmtId="3" fontId="3" fillId="2" borderId="4" xfId="0" applyNumberFormat="1" applyFont="1" applyFill="1" applyBorder="1" applyAlignment="1">
      <alignment horizontal="center" vertical="center" wrapText="1"/>
    </xf>
    <xf numFmtId="164" fontId="3" fillId="2" borderId="4" xfId="0" applyNumberFormat="1" applyFont="1" applyFill="1" applyBorder="1" applyAlignment="1">
      <alignment horizontal="center" vertical="center" wrapText="1"/>
    </xf>
    <xf numFmtId="165" fontId="3" fillId="2" borderId="4" xfId="0" applyNumberFormat="1" applyFont="1" applyFill="1" applyBorder="1" applyAlignment="1">
      <alignment horizontal="center" vertical="center" wrapText="1"/>
    </xf>
    <xf numFmtId="4" fontId="3" fillId="2" borderId="5" xfId="0" applyNumberFormat="1" applyFont="1" applyFill="1" applyBorder="1" applyAlignment="1">
      <alignment horizontal="center" vertical="center" wrapText="1"/>
    </xf>
    <xf numFmtId="4" fontId="3" fillId="2" borderId="6" xfId="2" applyNumberFormat="1" applyFont="1" applyFill="1" applyBorder="1" applyAlignment="1">
      <alignment horizontal="center" vertical="center" wrapText="1"/>
    </xf>
    <xf numFmtId="4" fontId="3" fillId="2" borderId="0" xfId="2" applyNumberFormat="1" applyFont="1" applyFill="1" applyBorder="1" applyAlignment="1">
      <alignment horizontal="center" vertical="center" wrapText="1"/>
    </xf>
    <xf numFmtId="4" fontId="3" fillId="2" borderId="7" xfId="2" applyNumberFormat="1" applyFont="1" applyFill="1" applyBorder="1" applyAlignment="1">
      <alignment horizontal="center" vertical="center" wrapText="1"/>
    </xf>
    <xf numFmtId="4" fontId="3" fillId="2" borderId="8" xfId="2" applyNumberFormat="1" applyFont="1" applyFill="1" applyBorder="1" applyAlignment="1">
      <alignment horizontal="center" vertical="center" wrapText="1"/>
    </xf>
    <xf numFmtId="4" fontId="3" fillId="2" borderId="9" xfId="2" applyNumberFormat="1" applyFont="1" applyFill="1" applyBorder="1" applyAlignment="1">
      <alignment horizontal="center" vertical="center" wrapText="1"/>
    </xf>
    <xf numFmtId="4" fontId="3" fillId="2" borderId="10" xfId="0" applyNumberFormat="1" applyFont="1" applyFill="1" applyBorder="1" applyAlignment="1">
      <alignment horizontal="center" vertical="center" wrapText="1"/>
    </xf>
    <xf numFmtId="0" fontId="5" fillId="3" borderId="11" xfId="0" applyFont="1" applyFill="1" applyBorder="1" applyAlignment="1">
      <alignment horizontal="left" vertical="center" wrapText="1"/>
    </xf>
    <xf numFmtId="0" fontId="6" fillId="4" borderId="2" xfId="0" applyFont="1" applyFill="1" applyBorder="1" applyAlignment="1">
      <alignment horizontal="left" vertical="center" wrapText="1"/>
    </xf>
    <xf numFmtId="166" fontId="5" fillId="3" borderId="3" xfId="1" applyNumberFormat="1" applyFont="1" applyFill="1" applyBorder="1" applyAlignment="1">
      <alignment horizontal="center" vertical="center"/>
    </xf>
    <xf numFmtId="0" fontId="5" fillId="3" borderId="12" xfId="0" applyFont="1" applyFill="1" applyBorder="1" applyAlignment="1">
      <alignment horizontal="center" vertical="center"/>
    </xf>
    <xf numFmtId="10" fontId="5" fillId="3" borderId="12" xfId="1" applyNumberFormat="1" applyFont="1" applyFill="1" applyBorder="1" applyAlignment="1">
      <alignment horizontal="center" vertical="center"/>
    </xf>
    <xf numFmtId="3" fontId="5" fillId="3" borderId="12" xfId="0" applyNumberFormat="1" applyFont="1" applyFill="1" applyBorder="1" applyAlignment="1">
      <alignment horizontal="center" vertical="center"/>
    </xf>
    <xf numFmtId="2" fontId="5" fillId="3" borderId="12" xfId="0" applyNumberFormat="1" applyFont="1" applyFill="1" applyBorder="1" applyAlignment="1">
      <alignment horizontal="center" vertical="center"/>
    </xf>
    <xf numFmtId="164" fontId="5" fillId="3" borderId="12" xfId="0" applyNumberFormat="1" applyFont="1" applyFill="1" applyBorder="1" applyAlignment="1">
      <alignment horizontal="center" vertical="center"/>
    </xf>
    <xf numFmtId="165" fontId="5" fillId="3" borderId="12" xfId="0" applyNumberFormat="1" applyFont="1" applyFill="1" applyBorder="1" applyAlignment="1">
      <alignment horizontal="center" vertical="center"/>
    </xf>
    <xf numFmtId="167" fontId="5" fillId="3" borderId="12" xfId="0" applyNumberFormat="1" applyFont="1" applyFill="1" applyBorder="1" applyAlignment="1">
      <alignment horizontal="center" vertical="center"/>
    </xf>
    <xf numFmtId="4" fontId="5" fillId="3" borderId="12" xfId="0" applyNumberFormat="1" applyFont="1" applyFill="1" applyBorder="1" applyAlignment="1">
      <alignment horizontal="center" vertical="center"/>
    </xf>
    <xf numFmtId="4" fontId="5" fillId="3" borderId="13" xfId="0" applyNumberFormat="1" applyFont="1" applyFill="1" applyBorder="1"/>
    <xf numFmtId="164" fontId="5" fillId="3" borderId="13" xfId="0" applyNumberFormat="1" applyFont="1" applyFill="1" applyBorder="1"/>
    <xf numFmtId="2" fontId="7" fillId="5" borderId="0" xfId="0" applyNumberFormat="1" applyFont="1" applyFill="1" applyBorder="1"/>
    <xf numFmtId="0" fontId="7" fillId="6" borderId="0" xfId="0" applyFont="1" applyFill="1" applyBorder="1"/>
    <xf numFmtId="0" fontId="5" fillId="7" borderId="1" xfId="0" applyFont="1" applyFill="1" applyBorder="1" applyAlignment="1">
      <alignment horizontal="left" vertical="center" wrapText="1"/>
    </xf>
    <xf numFmtId="166" fontId="5" fillId="7" borderId="2" xfId="1" applyNumberFormat="1" applyFont="1" applyFill="1" applyBorder="1" applyAlignment="1">
      <alignment horizontal="center" vertical="center"/>
    </xf>
    <xf numFmtId="0" fontId="5" fillId="7" borderId="0" xfId="0" applyFont="1" applyFill="1" applyBorder="1" applyAlignment="1">
      <alignment horizontal="center" vertical="center"/>
    </xf>
    <xf numFmtId="10" fontId="5" fillId="7" borderId="0" xfId="1" applyNumberFormat="1" applyFont="1" applyFill="1" applyBorder="1" applyAlignment="1">
      <alignment horizontal="center" vertical="center"/>
    </xf>
    <xf numFmtId="3" fontId="5" fillId="7" borderId="0" xfId="0" applyNumberFormat="1" applyFont="1" applyFill="1" applyBorder="1" applyAlignment="1">
      <alignment horizontal="center" vertical="center"/>
    </xf>
    <xf numFmtId="2" fontId="5" fillId="7" borderId="0" xfId="0" applyNumberFormat="1" applyFont="1" applyFill="1" applyBorder="1" applyAlignment="1">
      <alignment horizontal="center" vertical="center"/>
    </xf>
    <xf numFmtId="164" fontId="5" fillId="7" borderId="0" xfId="0" applyNumberFormat="1" applyFont="1" applyFill="1" applyBorder="1" applyAlignment="1">
      <alignment horizontal="center" vertical="center"/>
    </xf>
    <xf numFmtId="165" fontId="5" fillId="7" borderId="0" xfId="0" applyNumberFormat="1" applyFont="1" applyFill="1" applyBorder="1" applyAlignment="1">
      <alignment horizontal="center" vertical="center"/>
    </xf>
    <xf numFmtId="167" fontId="5" fillId="7" borderId="0" xfId="0" applyNumberFormat="1" applyFont="1" applyFill="1" applyBorder="1" applyAlignment="1">
      <alignment horizontal="center" vertical="center"/>
    </xf>
    <xf numFmtId="4" fontId="5" fillId="7" borderId="0" xfId="0" applyNumberFormat="1" applyFont="1" applyFill="1" applyBorder="1" applyAlignment="1">
      <alignment horizontal="center" vertical="center"/>
    </xf>
    <xf numFmtId="4" fontId="5" fillId="7" borderId="0" xfId="0" applyNumberFormat="1" applyFont="1" applyFill="1" applyBorder="1"/>
    <xf numFmtId="164" fontId="5" fillId="7" borderId="0" xfId="0" applyNumberFormat="1" applyFont="1" applyFill="1" applyBorder="1"/>
    <xf numFmtId="0" fontId="7" fillId="5" borderId="0" xfId="0" applyFont="1" applyFill="1" applyBorder="1"/>
    <xf numFmtId="0" fontId="5" fillId="7" borderId="2" xfId="0" applyFont="1" applyFill="1" applyBorder="1" applyAlignment="1">
      <alignment horizontal="left" vertical="center" wrapText="1"/>
    </xf>
    <xf numFmtId="0" fontId="5" fillId="3" borderId="1" xfId="0" applyFont="1" applyFill="1" applyBorder="1" applyAlignment="1">
      <alignment horizontal="left" vertical="center" wrapText="1"/>
    </xf>
    <xf numFmtId="166" fontId="5" fillId="3" borderId="2" xfId="1" applyNumberFormat="1" applyFont="1" applyFill="1" applyBorder="1" applyAlignment="1">
      <alignment horizontal="center" vertical="center"/>
    </xf>
    <xf numFmtId="0" fontId="5" fillId="3" borderId="0" xfId="0" applyFont="1" applyFill="1" applyBorder="1" applyAlignment="1">
      <alignment horizontal="center" vertical="center"/>
    </xf>
    <xf numFmtId="10" fontId="5" fillId="3" borderId="0" xfId="1" applyNumberFormat="1" applyFont="1" applyFill="1" applyBorder="1" applyAlignment="1">
      <alignment horizontal="center" vertical="center"/>
    </xf>
    <xf numFmtId="3" fontId="5" fillId="3" borderId="0" xfId="0" applyNumberFormat="1" applyFont="1" applyFill="1" applyBorder="1" applyAlignment="1">
      <alignment horizontal="center" vertical="center"/>
    </xf>
    <xf numFmtId="2" fontId="5" fillId="3" borderId="0" xfId="0" applyNumberFormat="1" applyFont="1" applyFill="1" applyBorder="1" applyAlignment="1">
      <alignment horizontal="center" vertical="center"/>
    </xf>
    <xf numFmtId="164" fontId="5" fillId="3" borderId="0" xfId="0" applyNumberFormat="1" applyFont="1" applyFill="1" applyBorder="1" applyAlignment="1">
      <alignment horizontal="center" vertical="center"/>
    </xf>
    <xf numFmtId="165" fontId="5" fillId="3" borderId="0" xfId="0" applyNumberFormat="1" applyFont="1" applyFill="1" applyBorder="1" applyAlignment="1">
      <alignment horizontal="center" vertical="center"/>
    </xf>
    <xf numFmtId="167" fontId="5" fillId="3" borderId="0" xfId="0" applyNumberFormat="1" applyFont="1" applyFill="1" applyBorder="1" applyAlignment="1">
      <alignment horizontal="center" vertical="center"/>
    </xf>
    <xf numFmtId="4" fontId="5" fillId="3" borderId="0" xfId="0" applyNumberFormat="1" applyFont="1" applyFill="1" applyBorder="1" applyAlignment="1">
      <alignment horizontal="center" vertical="center"/>
    </xf>
    <xf numFmtId="4" fontId="5" fillId="3" borderId="0" xfId="0" applyNumberFormat="1" applyFont="1" applyFill="1" applyBorder="1"/>
    <xf numFmtId="164" fontId="5" fillId="3" borderId="0" xfId="0" applyNumberFormat="1" applyFont="1" applyFill="1" applyBorder="1"/>
    <xf numFmtId="0" fontId="5" fillId="3" borderId="2" xfId="0" applyFont="1" applyFill="1" applyBorder="1" applyAlignment="1">
      <alignment horizontal="left" vertical="center" wrapText="1"/>
    </xf>
    <xf numFmtId="0" fontId="10" fillId="0" borderId="0" xfId="0" applyFont="1" applyFill="1" applyBorder="1"/>
    <xf numFmtId="0" fontId="7" fillId="0" borderId="0" xfId="0" applyFont="1" applyFill="1" applyBorder="1"/>
    <xf numFmtId="0" fontId="7" fillId="0" borderId="0" xfId="0" applyFont="1" applyFill="1" applyBorder="1" applyAlignment="1">
      <alignment horizontal="left" indent="1"/>
    </xf>
    <xf numFmtId="3" fontId="7" fillId="0" borderId="0" xfId="0" applyNumberFormat="1" applyFont="1" applyFill="1" applyBorder="1"/>
    <xf numFmtId="0" fontId="5" fillId="3" borderId="12" xfId="1" applyNumberFormat="1" applyFont="1" applyFill="1" applyBorder="1" applyAlignment="1">
      <alignment horizontal="center" vertical="center"/>
    </xf>
    <xf numFmtId="4" fontId="3" fillId="8" borderId="12" xfId="0" applyNumberFormat="1" applyFont="1" applyFill="1" applyBorder="1" applyAlignment="1">
      <alignment horizontal="center" vertical="center" wrapText="1"/>
    </xf>
    <xf numFmtId="3" fontId="3" fillId="8" borderId="4" xfId="0" applyNumberFormat="1" applyFont="1" applyFill="1" applyBorder="1" applyAlignment="1">
      <alignment horizontal="center" vertical="center" wrapText="1"/>
    </xf>
    <xf numFmtId="0" fontId="2" fillId="0" borderId="0" xfId="0" applyFont="1" applyAlignment="1">
      <alignment wrapText="1"/>
    </xf>
    <xf numFmtId="168" fontId="11" fillId="0" borderId="0" xfId="0" applyNumberFormat="1" applyFont="1"/>
    <xf numFmtId="168" fontId="0" fillId="0" borderId="0" xfId="0" applyNumberFormat="1"/>
    <xf numFmtId="169" fontId="11" fillId="0" borderId="0" xfId="0" applyNumberFormat="1" applyFont="1"/>
    <xf numFmtId="0" fontId="0" fillId="0" borderId="14" xfId="0" applyBorder="1"/>
    <xf numFmtId="2" fontId="0" fillId="0" borderId="0" xfId="0" applyNumberFormat="1"/>
    <xf numFmtId="0" fontId="0" fillId="9" borderId="0" xfId="0" applyFill="1"/>
    <xf numFmtId="0" fontId="0" fillId="0" borderId="0" xfId="0" applyAlignment="1">
      <alignment horizontal="left" indent="1"/>
    </xf>
    <xf numFmtId="1" fontId="0" fillId="0" borderId="0" xfId="0" applyNumberFormat="1"/>
    <xf numFmtId="0" fontId="0" fillId="0" borderId="0" xfId="0" applyBorder="1"/>
    <xf numFmtId="0" fontId="12" fillId="0" borderId="0" xfId="0" applyFont="1" applyFill="1" applyBorder="1"/>
    <xf numFmtId="0" fontId="2" fillId="0" borderId="0" xfId="0" applyFont="1"/>
    <xf numFmtId="0" fontId="6" fillId="10" borderId="2" xfId="0" applyFont="1" applyFill="1" applyBorder="1" applyAlignment="1">
      <alignment horizontal="left" vertical="center" wrapText="1"/>
    </xf>
    <xf numFmtId="168" fontId="11" fillId="0" borderId="15" xfId="0" applyNumberFormat="1" applyFont="1" applyBorder="1"/>
    <xf numFmtId="168" fontId="0" fillId="0" borderId="15" xfId="0" applyNumberFormat="1" applyBorder="1"/>
    <xf numFmtId="169" fontId="11" fillId="0" borderId="15" xfId="0" applyNumberFormat="1" applyFont="1" applyBorder="1"/>
    <xf numFmtId="2" fontId="0" fillId="0" borderId="15" xfId="0" applyNumberFormat="1" applyBorder="1"/>
    <xf numFmtId="0" fontId="12" fillId="11" borderId="0" xfId="0" applyFont="1" applyFill="1" applyBorder="1"/>
    <xf numFmtId="166" fontId="5" fillId="12" borderId="2" xfId="1" applyNumberFormat="1" applyFont="1" applyFill="1" applyBorder="1" applyAlignment="1">
      <alignment horizontal="center" vertical="center"/>
    </xf>
    <xf numFmtId="166" fontId="5" fillId="13" borderId="2" xfId="1" applyNumberFormat="1" applyFont="1" applyFill="1" applyBorder="1" applyAlignment="1">
      <alignment horizontal="center" vertical="center"/>
    </xf>
    <xf numFmtId="1" fontId="0" fillId="14" borderId="0" xfId="0" applyNumberFormat="1" applyFill="1"/>
    <xf numFmtId="0" fontId="0" fillId="0" borderId="0" xfId="0" applyAlignment="1">
      <alignment horizontal="left"/>
    </xf>
  </cellXfs>
  <cellStyles count="3">
    <cellStyle name="Normal" xfId="0" builtinId="0"/>
    <cellStyle name="Normal 2" xfId="2"/>
    <cellStyle name="Percent" xfId="1" builtinId="5"/>
  </cellStyles>
  <dxfs count="13">
    <dxf>
      <border>
        <top style="thin">
          <color rgb="FFE2EFDA"/>
        </top>
        <bottom style="thin">
          <color rgb="FFE2EFDA"/>
        </bottom>
      </border>
    </dxf>
    <dxf>
      <border>
        <top style="thin">
          <color rgb="FFE2EFDA"/>
        </top>
        <bottom style="thin">
          <color rgb="FFE2EFDA"/>
        </bottom>
      </border>
    </dxf>
    <dxf>
      <fill>
        <patternFill patternType="solid">
          <fgColor rgb="FFE2EFDA"/>
          <bgColor rgb="FFE2EFDA"/>
        </patternFill>
      </fill>
      <border>
        <bottom style="thin">
          <color rgb="FF70AD47"/>
        </bottom>
      </border>
    </dxf>
    <dxf>
      <font>
        <color rgb="FFFFFFFF"/>
      </font>
      <fill>
        <patternFill patternType="solid">
          <fgColor rgb="FFA9D08E"/>
          <bgColor rgb="FFA9D08E"/>
        </patternFill>
      </fill>
      <border>
        <bottom style="thin">
          <color rgb="FFE2EFDA"/>
        </bottom>
        <horizontal style="thin">
          <color rgb="FFA9D08E"/>
        </horizontal>
      </border>
    </dxf>
    <dxf>
      <border>
        <bottom style="thin">
          <color rgb="FFC6E0B4"/>
        </bottom>
      </border>
    </dxf>
    <dxf>
      <font>
        <b/>
        <color rgb="FF000000"/>
      </font>
      <fill>
        <patternFill patternType="solid">
          <fgColor rgb="FFD9D9D9"/>
          <bgColor rgb="FFD9D9D9"/>
        </patternFill>
      </fill>
    </dxf>
    <dxf>
      <font>
        <b/>
        <color rgb="FFFFFFFF"/>
      </font>
      <fill>
        <patternFill patternType="solid">
          <fgColor rgb="FFA9D08E"/>
          <bgColor rgb="FFA9D08E"/>
        </patternFill>
      </fill>
    </dxf>
    <dxf>
      <font>
        <b/>
        <color rgb="FFFFFFFF"/>
      </font>
    </dxf>
    <dxf>
      <border>
        <left style="thin">
          <color rgb="FF548235"/>
        </left>
        <right style="thin">
          <color rgb="FF548235"/>
        </right>
      </border>
    </dxf>
    <dxf>
      <border>
        <top style="thin">
          <color rgb="FF548235"/>
        </top>
        <bottom style="thin">
          <color rgb="FF548235"/>
        </bottom>
        <horizontal style="thin">
          <color rgb="FF548235"/>
        </horizontal>
      </border>
    </dxf>
    <dxf>
      <font>
        <b/>
        <color rgb="FF000000"/>
      </font>
      <border>
        <top style="double">
          <color rgb="FF548235"/>
        </top>
      </border>
    </dxf>
    <dxf>
      <font>
        <color rgb="FFFFFFFF"/>
      </font>
      <fill>
        <patternFill patternType="solid">
          <fgColor rgb="FF548235"/>
          <bgColor rgb="FF548235"/>
        </patternFill>
      </fill>
      <border>
        <horizontal style="thin">
          <color rgb="FF548235"/>
        </horizontal>
      </border>
    </dxf>
    <dxf>
      <font>
        <color rgb="FF000000"/>
      </font>
      <border>
        <horizontal style="thin">
          <color rgb="FFE2EFDA"/>
        </horizontal>
      </border>
    </dxf>
  </dxfs>
  <tableStyles count="1" defaultTableStyle="TableStyleMedium2" defaultPivotStyle="PivotStyleLight16">
    <tableStyle name="PivotStyleMedium7 2" table="0" count="13">
      <tableStyleElement type="wholeTable" dxfId="12"/>
      <tableStyleElement type="headerRow" dxfId="11"/>
      <tableStyleElement type="totalRow" dxfId="10"/>
      <tableStyleElement type="firstRowStripe" dxfId="9"/>
      <tableStyleElement type="firstColumnStripe" dxfId="8"/>
      <tableStyleElement type="firstHeaderCell" dxfId="7"/>
      <tableStyleElement type="firstSubtotalRow" dxfId="6"/>
      <tableStyleElement type="secondSubtotalRow" dxfId="5"/>
      <tableStyleElement type="firstColumnSubheading"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tabSelected="1" workbookViewId="0"/>
  </sheetViews>
  <sheetFormatPr defaultRowHeight="15" x14ac:dyDescent="0.25"/>
  <sheetData>
    <row r="1" spans="1:2" x14ac:dyDescent="0.25">
      <c r="A1" s="75" t="s">
        <v>137</v>
      </c>
    </row>
    <row r="3" spans="1:2" x14ac:dyDescent="0.25">
      <c r="A3" s="75" t="s">
        <v>138</v>
      </c>
      <c r="B3" t="s">
        <v>139</v>
      </c>
    </row>
    <row r="4" spans="1:2" x14ac:dyDescent="0.25">
      <c r="B4" s="85">
        <v>2015</v>
      </c>
    </row>
    <row r="5" spans="1:2" x14ac:dyDescent="0.25">
      <c r="B5" t="s">
        <v>160</v>
      </c>
    </row>
    <row r="6" spans="1:2" x14ac:dyDescent="0.25">
      <c r="B6" t="s">
        <v>161</v>
      </c>
    </row>
    <row r="9" spans="1:2" x14ac:dyDescent="0.25">
      <c r="A9" s="75" t="s">
        <v>145</v>
      </c>
    </row>
    <row r="10" spans="1:2" x14ac:dyDescent="0.25">
      <c r="A10" t="s">
        <v>140</v>
      </c>
    </row>
    <row r="11" spans="1:2" x14ac:dyDescent="0.25">
      <c r="A11" s="71" t="s">
        <v>141</v>
      </c>
    </row>
    <row r="12" spans="1:2" x14ac:dyDescent="0.25">
      <c r="A12" s="71" t="s">
        <v>137</v>
      </c>
    </row>
    <row r="13" spans="1:2" x14ac:dyDescent="0.25">
      <c r="A13" s="71" t="s">
        <v>156</v>
      </c>
    </row>
    <row r="14" spans="1:2" x14ac:dyDescent="0.25">
      <c r="A14" s="71" t="s">
        <v>142</v>
      </c>
    </row>
    <row r="15" spans="1:2" x14ac:dyDescent="0.25">
      <c r="A15" t="s">
        <v>143</v>
      </c>
    </row>
    <row r="16" spans="1:2" x14ac:dyDescent="0.25">
      <c r="A16" t="s">
        <v>144</v>
      </c>
    </row>
    <row r="18" spans="1:1" x14ac:dyDescent="0.25">
      <c r="A18" t="s">
        <v>146</v>
      </c>
    </row>
    <row r="19" spans="1:1" x14ac:dyDescent="0.25">
      <c r="A19" t="s">
        <v>147</v>
      </c>
    </row>
    <row r="20" spans="1:1" x14ac:dyDescent="0.25">
      <c r="A20" t="s">
        <v>148</v>
      </c>
    </row>
    <row r="21" spans="1:1" x14ac:dyDescent="0.25">
      <c r="A21" t="s">
        <v>149</v>
      </c>
    </row>
    <row r="22" spans="1:1" x14ac:dyDescent="0.25">
      <c r="A22" t="s">
        <v>150</v>
      </c>
    </row>
    <row r="24" spans="1:1" x14ac:dyDescent="0.25">
      <c r="A24" t="s">
        <v>151</v>
      </c>
    </row>
    <row r="25" spans="1:1" x14ac:dyDescent="0.25">
      <c r="A25" t="s">
        <v>152</v>
      </c>
    </row>
    <row r="26" spans="1:1" x14ac:dyDescent="0.25">
      <c r="A26" t="s">
        <v>153</v>
      </c>
    </row>
    <row r="27" spans="1:1" x14ac:dyDescent="0.25">
      <c r="A27" t="s">
        <v>154</v>
      </c>
    </row>
    <row r="28" spans="1:1" x14ac:dyDescent="0.25">
      <c r="A28" t="s">
        <v>155</v>
      </c>
    </row>
    <row r="30" spans="1:1" x14ac:dyDescent="0.25">
      <c r="A30" t="s">
        <v>157</v>
      </c>
    </row>
    <row r="31" spans="1:1" x14ac:dyDescent="0.25">
      <c r="A31" t="s">
        <v>158</v>
      </c>
    </row>
    <row r="32" spans="1:1" x14ac:dyDescent="0.25">
      <c r="A32" t="s">
        <v>159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6"/>
  <sheetViews>
    <sheetView topLeftCell="J1" workbookViewId="0">
      <selection activeCell="D7" sqref="D7:G9"/>
    </sheetView>
  </sheetViews>
  <sheetFormatPr defaultColWidth="11.42578125" defaultRowHeight="15" x14ac:dyDescent="0.25"/>
  <cols>
    <col min="1" max="1" width="35.7109375" bestFit="1" customWidth="1"/>
    <col min="2" max="2" width="25.28515625" customWidth="1"/>
    <col min="3" max="3" width="24" customWidth="1"/>
  </cols>
  <sheetData>
    <row r="1" spans="1:20" x14ac:dyDescent="0.25">
      <c r="A1" s="57" t="s">
        <v>108</v>
      </c>
      <c r="B1" s="57"/>
      <c r="C1" s="57"/>
      <c r="D1" s="58" t="s">
        <v>109</v>
      </c>
      <c r="E1" s="58"/>
      <c r="F1" s="58"/>
      <c r="G1" s="58"/>
      <c r="H1" s="58"/>
      <c r="I1" s="58"/>
      <c r="J1" s="58"/>
      <c r="K1" s="58"/>
      <c r="L1" s="58"/>
      <c r="M1" s="58"/>
      <c r="N1" s="58"/>
      <c r="O1" s="58"/>
      <c r="P1" s="58"/>
      <c r="Q1" s="58"/>
      <c r="R1" s="58"/>
      <c r="S1" s="58"/>
      <c r="T1" s="58"/>
    </row>
    <row r="2" spans="1:20" s="75" customFormat="1" x14ac:dyDescent="0.25">
      <c r="A2" s="74" t="s">
        <v>110</v>
      </c>
      <c r="B2" s="81" t="s">
        <v>136</v>
      </c>
      <c r="C2" s="81" t="s">
        <v>134</v>
      </c>
      <c r="D2" s="74">
        <v>2014</v>
      </c>
      <c r="E2" s="74">
        <v>2015</v>
      </c>
      <c r="F2" s="74">
        <v>2016</v>
      </c>
      <c r="G2" s="74">
        <v>2017</v>
      </c>
      <c r="H2" s="74">
        <v>2018</v>
      </c>
      <c r="I2" s="74">
        <v>2019</v>
      </c>
      <c r="J2" s="74">
        <v>2020</v>
      </c>
      <c r="K2" s="74">
        <v>2021</v>
      </c>
      <c r="L2" s="74">
        <v>2022</v>
      </c>
      <c r="M2" s="74">
        <v>2023</v>
      </c>
      <c r="N2" s="74">
        <v>2024</v>
      </c>
      <c r="O2" s="74">
        <v>2025</v>
      </c>
      <c r="P2" s="74">
        <v>2026</v>
      </c>
      <c r="Q2" s="74">
        <v>2027</v>
      </c>
      <c r="R2" s="74">
        <v>2028</v>
      </c>
      <c r="S2" s="74">
        <v>2029</v>
      </c>
      <c r="T2" s="74">
        <v>2030</v>
      </c>
    </row>
    <row r="3" spans="1:20" x14ac:dyDescent="0.25">
      <c r="A3" s="59" t="s">
        <v>51</v>
      </c>
      <c r="B3" s="59" t="s">
        <v>126</v>
      </c>
      <c r="C3" s="59" t="s">
        <v>127</v>
      </c>
      <c r="D3" s="60">
        <v>428</v>
      </c>
      <c r="E3" s="60">
        <v>428</v>
      </c>
      <c r="F3" s="60">
        <v>505.6</v>
      </c>
      <c r="G3" s="60">
        <v>505.6</v>
      </c>
      <c r="H3" s="60">
        <v>505.6</v>
      </c>
      <c r="I3" s="60">
        <v>505.6</v>
      </c>
      <c r="J3" s="60">
        <v>505.6</v>
      </c>
      <c r="K3" s="60">
        <v>505.6</v>
      </c>
      <c r="L3" s="60">
        <v>505.6</v>
      </c>
      <c r="M3" s="60">
        <v>505.6</v>
      </c>
      <c r="N3" s="60">
        <v>505.6</v>
      </c>
      <c r="O3" s="60">
        <v>505.6</v>
      </c>
      <c r="P3" s="60">
        <v>505.6</v>
      </c>
      <c r="Q3" s="60">
        <v>505.6</v>
      </c>
      <c r="R3" s="60">
        <v>505.6</v>
      </c>
      <c r="S3" s="60">
        <v>535.6</v>
      </c>
      <c r="T3" s="60">
        <v>535.6</v>
      </c>
    </row>
    <row r="4" spans="1:20" x14ac:dyDescent="0.25">
      <c r="A4" s="59" t="s">
        <v>66</v>
      </c>
      <c r="B4" s="59" t="s">
        <v>122</v>
      </c>
      <c r="C4" s="71" t="s">
        <v>127</v>
      </c>
      <c r="D4" s="60">
        <v>678</v>
      </c>
      <c r="E4" s="60">
        <v>678</v>
      </c>
      <c r="F4" s="60">
        <v>678</v>
      </c>
      <c r="G4" s="60">
        <v>678</v>
      </c>
      <c r="H4" s="60">
        <v>678</v>
      </c>
      <c r="I4" s="60">
        <v>678</v>
      </c>
      <c r="J4" s="60">
        <v>678</v>
      </c>
      <c r="K4" s="60">
        <v>678</v>
      </c>
      <c r="L4" s="60">
        <v>678</v>
      </c>
      <c r="M4" s="60">
        <v>678</v>
      </c>
      <c r="N4" s="60">
        <v>678</v>
      </c>
      <c r="O4" s="60">
        <v>678</v>
      </c>
      <c r="P4" s="60">
        <v>678</v>
      </c>
      <c r="Q4" s="60">
        <v>678</v>
      </c>
      <c r="R4" s="60">
        <v>678</v>
      </c>
      <c r="S4" s="60">
        <v>678</v>
      </c>
      <c r="T4" s="60">
        <v>678</v>
      </c>
    </row>
    <row r="5" spans="1:20" x14ac:dyDescent="0.25">
      <c r="A5" s="59" t="s">
        <v>60</v>
      </c>
      <c r="B5" s="59" t="s">
        <v>122</v>
      </c>
      <c r="C5" s="71" t="s">
        <v>123</v>
      </c>
      <c r="D5" s="60">
        <v>2100</v>
      </c>
      <c r="E5" s="60">
        <v>2100</v>
      </c>
      <c r="F5" s="60">
        <v>2100</v>
      </c>
      <c r="G5" s="60">
        <v>2100</v>
      </c>
      <c r="H5" s="60">
        <v>2100</v>
      </c>
      <c r="I5" s="60">
        <v>2100</v>
      </c>
      <c r="J5" s="60">
        <v>2100</v>
      </c>
      <c r="K5" s="60">
        <v>2100</v>
      </c>
      <c r="L5" s="60">
        <v>2100</v>
      </c>
      <c r="M5" s="60">
        <v>2100</v>
      </c>
      <c r="N5" s="60">
        <v>2100</v>
      </c>
      <c r="O5" s="60">
        <v>2100</v>
      </c>
      <c r="P5" s="60">
        <v>2100</v>
      </c>
      <c r="Q5" s="60">
        <v>2100</v>
      </c>
      <c r="R5" s="60">
        <v>2100</v>
      </c>
      <c r="S5" s="60">
        <v>2100</v>
      </c>
      <c r="T5" s="60">
        <v>2100</v>
      </c>
    </row>
    <row r="6" spans="1:20" x14ac:dyDescent="0.25">
      <c r="A6" s="59" t="s">
        <v>56</v>
      </c>
      <c r="B6" s="59" t="s">
        <v>122</v>
      </c>
      <c r="C6" s="71" t="s">
        <v>123</v>
      </c>
      <c r="D6" s="60">
        <v>2600</v>
      </c>
      <c r="E6" s="60">
        <v>2600</v>
      </c>
      <c r="F6" s="60">
        <v>2600</v>
      </c>
      <c r="G6" s="60">
        <v>2600</v>
      </c>
      <c r="H6" s="60">
        <v>2600</v>
      </c>
      <c r="I6" s="60">
        <v>2720</v>
      </c>
      <c r="J6" s="60">
        <v>2720</v>
      </c>
      <c r="K6" s="60">
        <v>2720</v>
      </c>
      <c r="L6" s="60">
        <v>2720</v>
      </c>
      <c r="M6" s="60">
        <v>2720</v>
      </c>
      <c r="N6" s="60">
        <v>2720</v>
      </c>
      <c r="O6" s="60">
        <v>2720</v>
      </c>
      <c r="P6" s="60">
        <v>2720</v>
      </c>
      <c r="Q6" s="60">
        <v>2720</v>
      </c>
      <c r="R6" s="60">
        <v>2020</v>
      </c>
      <c r="S6" s="60">
        <v>1320</v>
      </c>
      <c r="T6" s="60">
        <v>1320</v>
      </c>
    </row>
    <row r="7" spans="1:20" x14ac:dyDescent="0.25">
      <c r="A7" s="59" t="s">
        <v>76</v>
      </c>
      <c r="B7" s="59" t="s">
        <v>132</v>
      </c>
      <c r="C7" s="59" t="s">
        <v>123</v>
      </c>
      <c r="D7" s="60">
        <v>23095</v>
      </c>
      <c r="E7" s="60">
        <v>22869</v>
      </c>
      <c r="F7" s="60">
        <v>22869</v>
      </c>
      <c r="G7" s="60">
        <v>22869</v>
      </c>
      <c r="H7" s="60">
        <v>22869</v>
      </c>
      <c r="I7" s="60">
        <v>22025.5</v>
      </c>
      <c r="J7" s="60">
        <v>22025.5</v>
      </c>
      <c r="K7" s="60">
        <v>21559.5</v>
      </c>
      <c r="L7" s="60">
        <v>21559.5</v>
      </c>
      <c r="M7" s="60">
        <v>21559.5</v>
      </c>
      <c r="N7" s="60">
        <v>21559.5</v>
      </c>
      <c r="O7" s="60">
        <v>21559.5</v>
      </c>
      <c r="P7" s="60">
        <v>21559.5</v>
      </c>
      <c r="Q7" s="60">
        <v>21559.5</v>
      </c>
      <c r="R7" s="60">
        <v>21037.7</v>
      </c>
      <c r="S7" s="60">
        <v>21037.7</v>
      </c>
      <c r="T7" s="60">
        <v>21037.7</v>
      </c>
    </row>
    <row r="8" spans="1:20" x14ac:dyDescent="0.25">
      <c r="A8" s="59" t="s">
        <v>79</v>
      </c>
      <c r="B8" s="59" t="s">
        <v>132</v>
      </c>
      <c r="C8" s="59" t="s">
        <v>128</v>
      </c>
      <c r="D8" s="60">
        <v>0</v>
      </c>
      <c r="E8" s="60">
        <v>2079.3000000000002</v>
      </c>
      <c r="F8" s="60">
        <v>4122.3</v>
      </c>
      <c r="G8" s="60">
        <v>6801.3</v>
      </c>
      <c r="H8" s="60">
        <v>11832.3</v>
      </c>
      <c r="I8" s="60">
        <v>14611.199999999999</v>
      </c>
      <c r="J8" s="60">
        <v>16461.199999999997</v>
      </c>
      <c r="K8" s="60">
        <v>16461.199999999997</v>
      </c>
      <c r="L8" s="60">
        <v>16461.199999999997</v>
      </c>
      <c r="M8" s="60">
        <v>16461.199999999997</v>
      </c>
      <c r="N8" s="60">
        <v>16461.199999999997</v>
      </c>
      <c r="O8" s="60">
        <v>16461.199999999997</v>
      </c>
      <c r="P8" s="60">
        <v>16461.199999999997</v>
      </c>
      <c r="Q8" s="60">
        <v>16461.199999999997</v>
      </c>
      <c r="R8" s="60">
        <v>16461.199999999997</v>
      </c>
      <c r="S8" s="60">
        <v>16461.199999999997</v>
      </c>
      <c r="T8" s="60">
        <v>16461.199999999997</v>
      </c>
    </row>
    <row r="9" spans="1:20" x14ac:dyDescent="0.25">
      <c r="A9" s="59" t="s">
        <v>80</v>
      </c>
      <c r="B9" s="59" t="s">
        <v>132</v>
      </c>
      <c r="C9" s="59" t="s">
        <v>128</v>
      </c>
      <c r="D9" s="60">
        <v>0</v>
      </c>
      <c r="E9" s="60">
        <v>0</v>
      </c>
      <c r="F9" s="60">
        <v>0</v>
      </c>
      <c r="G9" s="60">
        <v>0</v>
      </c>
      <c r="H9" s="60">
        <v>0</v>
      </c>
      <c r="I9" s="60">
        <v>0</v>
      </c>
      <c r="J9" s="60">
        <v>0</v>
      </c>
      <c r="K9" s="60">
        <v>0</v>
      </c>
      <c r="L9" s="60">
        <v>0</v>
      </c>
      <c r="M9" s="60">
        <v>522</v>
      </c>
      <c r="N9" s="60">
        <v>522</v>
      </c>
      <c r="O9" s="60">
        <v>522</v>
      </c>
      <c r="P9" s="60">
        <v>1224</v>
      </c>
      <c r="Q9" s="60">
        <v>4522</v>
      </c>
      <c r="R9" s="60">
        <v>6652</v>
      </c>
      <c r="S9" s="60">
        <v>9982</v>
      </c>
      <c r="T9" s="60">
        <v>12592</v>
      </c>
    </row>
    <row r="10" spans="1:20" x14ac:dyDescent="0.25">
      <c r="A10" s="59" t="s">
        <v>84</v>
      </c>
      <c r="B10" s="59" t="s">
        <v>132</v>
      </c>
      <c r="C10" s="59" t="s">
        <v>127</v>
      </c>
      <c r="D10" s="60">
        <v>2573</v>
      </c>
      <c r="E10" s="60">
        <v>2573</v>
      </c>
      <c r="F10" s="60">
        <v>2573</v>
      </c>
      <c r="G10" s="60">
        <v>2573</v>
      </c>
      <c r="H10" s="60">
        <v>2573</v>
      </c>
      <c r="I10" s="60">
        <v>2573</v>
      </c>
      <c r="J10" s="60">
        <v>2573</v>
      </c>
      <c r="K10" s="60">
        <v>2573</v>
      </c>
      <c r="L10" s="60">
        <v>2573</v>
      </c>
      <c r="M10" s="60">
        <v>2573</v>
      </c>
      <c r="N10" s="60">
        <v>2573</v>
      </c>
      <c r="O10" s="60">
        <v>2573</v>
      </c>
      <c r="P10" s="60">
        <v>2573</v>
      </c>
      <c r="Q10" s="60">
        <v>2573</v>
      </c>
      <c r="R10" s="60">
        <v>2573</v>
      </c>
      <c r="S10" s="60">
        <v>2573</v>
      </c>
      <c r="T10" s="60">
        <v>2573</v>
      </c>
    </row>
    <row r="11" spans="1:20" x14ac:dyDescent="0.25">
      <c r="A11" s="59" t="s">
        <v>86</v>
      </c>
      <c r="B11" s="59" t="s">
        <v>132</v>
      </c>
      <c r="C11" s="59" t="s">
        <v>128</v>
      </c>
      <c r="D11" s="60">
        <v>0</v>
      </c>
      <c r="E11" s="60">
        <v>755.9</v>
      </c>
      <c r="F11" s="60">
        <v>1034.2</v>
      </c>
      <c r="G11" s="60">
        <v>1909.2</v>
      </c>
      <c r="H11" s="60">
        <v>5222.2</v>
      </c>
      <c r="I11" s="60">
        <v>5222.2</v>
      </c>
      <c r="J11" s="60">
        <v>5222.2</v>
      </c>
      <c r="K11" s="60">
        <v>5274.2</v>
      </c>
      <c r="L11" s="60">
        <v>5274.2</v>
      </c>
      <c r="M11" s="60">
        <v>5274.2</v>
      </c>
      <c r="N11" s="60">
        <v>6819</v>
      </c>
      <c r="O11" s="60">
        <v>6819</v>
      </c>
      <c r="P11" s="60">
        <v>6819</v>
      </c>
      <c r="Q11" s="60">
        <v>6819</v>
      </c>
      <c r="R11" s="60">
        <v>6819</v>
      </c>
      <c r="S11" s="60">
        <v>7533</v>
      </c>
      <c r="T11" s="60">
        <v>7533</v>
      </c>
    </row>
    <row r="12" spans="1:20" x14ac:dyDescent="0.25">
      <c r="A12" s="59" t="s">
        <v>71</v>
      </c>
      <c r="B12" s="59" t="s">
        <v>133</v>
      </c>
      <c r="C12" s="59" t="s">
        <v>127</v>
      </c>
      <c r="D12" s="60">
        <v>678</v>
      </c>
      <c r="E12" s="60">
        <v>678</v>
      </c>
      <c r="F12" s="60">
        <v>746</v>
      </c>
      <c r="G12" s="60">
        <v>746</v>
      </c>
      <c r="H12" s="60">
        <v>796.8</v>
      </c>
      <c r="I12" s="60">
        <v>796.8</v>
      </c>
      <c r="J12" s="60">
        <v>796.8</v>
      </c>
      <c r="K12" s="60">
        <v>796.8</v>
      </c>
      <c r="L12" s="60">
        <v>765.3</v>
      </c>
      <c r="M12" s="60">
        <v>765.3</v>
      </c>
      <c r="N12" s="60">
        <v>733.8</v>
      </c>
      <c r="O12" s="60">
        <v>733.8</v>
      </c>
      <c r="P12" s="60">
        <v>733.8</v>
      </c>
      <c r="Q12" s="60">
        <v>733.8</v>
      </c>
      <c r="R12" s="60">
        <v>733.8</v>
      </c>
      <c r="S12" s="60">
        <v>738</v>
      </c>
      <c r="T12" s="60">
        <v>738</v>
      </c>
    </row>
    <row r="13" spans="1:20" x14ac:dyDescent="0.25">
      <c r="A13" s="59" t="s">
        <v>74</v>
      </c>
      <c r="B13" s="59" t="s">
        <v>133</v>
      </c>
      <c r="C13" s="59" t="s">
        <v>127</v>
      </c>
      <c r="D13" s="60">
        <v>96</v>
      </c>
      <c r="E13" s="60">
        <v>96</v>
      </c>
      <c r="F13" s="60">
        <v>96</v>
      </c>
      <c r="G13" s="60">
        <v>96</v>
      </c>
      <c r="H13" s="60">
        <v>96</v>
      </c>
      <c r="I13" s="60">
        <v>96</v>
      </c>
      <c r="J13" s="60">
        <v>96</v>
      </c>
      <c r="K13" s="60">
        <v>96</v>
      </c>
      <c r="L13" s="60">
        <v>96</v>
      </c>
      <c r="M13" s="60">
        <v>96</v>
      </c>
      <c r="N13" s="60">
        <v>96</v>
      </c>
      <c r="O13" s="60">
        <v>96</v>
      </c>
      <c r="P13" s="60">
        <v>96</v>
      </c>
      <c r="Q13" s="60">
        <v>96</v>
      </c>
      <c r="R13" s="60">
        <v>96</v>
      </c>
      <c r="S13" s="60">
        <v>98.7</v>
      </c>
      <c r="T13" s="60">
        <v>98.7</v>
      </c>
    </row>
    <row r="14" spans="1:20" x14ac:dyDescent="0.25">
      <c r="A14" s="59" t="s">
        <v>106</v>
      </c>
      <c r="B14" s="59" t="s">
        <v>104</v>
      </c>
      <c r="C14" s="59" t="s">
        <v>127</v>
      </c>
      <c r="D14" s="60">
        <v>168</v>
      </c>
      <c r="E14" s="60">
        <v>294</v>
      </c>
      <c r="F14" s="60">
        <v>2310.9</v>
      </c>
      <c r="G14" s="60">
        <v>3330.4</v>
      </c>
      <c r="H14" s="60">
        <v>3719.5</v>
      </c>
      <c r="I14" s="60">
        <v>4856.8999999999996</v>
      </c>
      <c r="J14" s="60">
        <v>5777.9</v>
      </c>
      <c r="K14" s="60">
        <v>5777.9</v>
      </c>
      <c r="L14" s="60">
        <v>7130.2999999999993</v>
      </c>
      <c r="M14" s="60">
        <v>8750.7999999999993</v>
      </c>
      <c r="N14" s="60">
        <v>8750.7999999999993</v>
      </c>
      <c r="O14" s="60">
        <v>9036.7999999999993</v>
      </c>
      <c r="P14" s="60">
        <v>9036.7999999999993</v>
      </c>
      <c r="Q14" s="60">
        <v>9036.7999999999993</v>
      </c>
      <c r="R14" s="60">
        <v>9036.7999999999993</v>
      </c>
      <c r="S14" s="60">
        <v>9036.7999999999993</v>
      </c>
      <c r="T14" s="60">
        <v>9036.7999999999993</v>
      </c>
    </row>
    <row r="15" spans="1:20" x14ac:dyDescent="0.25">
      <c r="A15" s="59" t="s">
        <v>103</v>
      </c>
      <c r="B15" s="59" t="s">
        <v>104</v>
      </c>
      <c r="C15" s="59" t="s">
        <v>127</v>
      </c>
      <c r="D15" s="60">
        <v>1870</v>
      </c>
      <c r="E15" s="60">
        <v>2036.5</v>
      </c>
      <c r="F15" s="60">
        <v>2036.5</v>
      </c>
      <c r="G15" s="60">
        <v>2186.5</v>
      </c>
      <c r="H15" s="60">
        <v>3701.5</v>
      </c>
      <c r="I15" s="60">
        <v>3851.5</v>
      </c>
      <c r="J15" s="60">
        <v>3851.5</v>
      </c>
      <c r="K15" s="60">
        <v>3851.5</v>
      </c>
      <c r="L15" s="60">
        <v>3851.5</v>
      </c>
      <c r="M15" s="60">
        <v>4750.3999999999996</v>
      </c>
      <c r="N15" s="60">
        <v>4750.3999999999996</v>
      </c>
      <c r="O15" s="60">
        <v>4750.3999999999996</v>
      </c>
      <c r="P15" s="60">
        <v>4750.3999999999996</v>
      </c>
      <c r="Q15" s="60">
        <v>4750.3999999999996</v>
      </c>
      <c r="R15" s="60">
        <v>4750.3999999999996</v>
      </c>
      <c r="S15" s="60">
        <v>4953.3999999999996</v>
      </c>
      <c r="T15" s="60">
        <v>4953.3999999999996</v>
      </c>
    </row>
    <row r="16" spans="1:20" x14ac:dyDescent="0.25">
      <c r="A16" s="59" t="s">
        <v>100</v>
      </c>
      <c r="B16" s="59" t="s">
        <v>101</v>
      </c>
      <c r="C16" s="59" t="s">
        <v>123</v>
      </c>
      <c r="D16" s="60">
        <v>784</v>
      </c>
      <c r="E16" s="60">
        <v>817</v>
      </c>
      <c r="F16" s="60">
        <v>866</v>
      </c>
      <c r="G16" s="60">
        <v>866</v>
      </c>
      <c r="H16" s="60">
        <v>900</v>
      </c>
      <c r="I16" s="60">
        <v>927</v>
      </c>
      <c r="J16" s="60">
        <v>897</v>
      </c>
      <c r="K16" s="60">
        <v>1229.5</v>
      </c>
      <c r="L16" s="60">
        <v>1951.5</v>
      </c>
      <c r="M16" s="60">
        <v>2321.6</v>
      </c>
      <c r="N16" s="60">
        <v>2321.6</v>
      </c>
      <c r="O16" s="60">
        <v>2321.6</v>
      </c>
      <c r="P16" s="60">
        <v>2321.6</v>
      </c>
      <c r="Q16" s="60">
        <v>2321.6</v>
      </c>
      <c r="R16" s="60">
        <v>2321.6</v>
      </c>
      <c r="S16" s="60">
        <v>2321.6</v>
      </c>
      <c r="T16" s="60">
        <v>2321.6</v>
      </c>
    </row>
    <row r="17" spans="1:20" x14ac:dyDescent="0.25">
      <c r="A17" s="59" t="s">
        <v>42</v>
      </c>
      <c r="B17" s="59" t="s">
        <v>124</v>
      </c>
      <c r="C17" s="59" t="s">
        <v>127</v>
      </c>
      <c r="D17" s="60">
        <v>12035</v>
      </c>
      <c r="E17" s="60">
        <v>12035</v>
      </c>
      <c r="F17" s="60">
        <v>12035</v>
      </c>
      <c r="G17" s="60">
        <v>12035</v>
      </c>
      <c r="H17" s="60">
        <v>12515</v>
      </c>
      <c r="I17" s="60">
        <v>12515</v>
      </c>
      <c r="J17" s="60">
        <v>12515</v>
      </c>
      <c r="K17" s="60">
        <v>12703.8</v>
      </c>
      <c r="L17" s="60">
        <v>12703.8</v>
      </c>
      <c r="M17" s="60">
        <v>13401.099999999999</v>
      </c>
      <c r="N17" s="60">
        <v>15165.099999999999</v>
      </c>
      <c r="O17" s="60">
        <v>16333.999999999998</v>
      </c>
      <c r="P17" s="60">
        <v>16333.999999999998</v>
      </c>
      <c r="Q17" s="60">
        <v>16333.999999999998</v>
      </c>
      <c r="R17" s="60">
        <v>16333.999999999998</v>
      </c>
      <c r="S17" s="60">
        <v>16931.199999999997</v>
      </c>
      <c r="T17" s="60">
        <v>16931.199999999997</v>
      </c>
    </row>
    <row r="18" spans="1:20" x14ac:dyDescent="0.25">
      <c r="A18" s="59" t="s">
        <v>72</v>
      </c>
      <c r="B18" s="59" t="s">
        <v>133</v>
      </c>
      <c r="C18" s="59" t="s">
        <v>123</v>
      </c>
      <c r="D18" s="60">
        <v>580</v>
      </c>
      <c r="E18" s="60">
        <v>580</v>
      </c>
      <c r="F18" s="60">
        <v>580</v>
      </c>
      <c r="G18" s="60">
        <v>910</v>
      </c>
      <c r="H18" s="60">
        <v>910</v>
      </c>
      <c r="I18" s="60">
        <v>910</v>
      </c>
      <c r="J18" s="60">
        <v>910</v>
      </c>
      <c r="K18" s="60">
        <v>910</v>
      </c>
      <c r="L18" s="60">
        <v>910</v>
      </c>
      <c r="M18" s="60">
        <v>910</v>
      </c>
      <c r="N18" s="60">
        <v>910</v>
      </c>
      <c r="O18" s="60">
        <v>910</v>
      </c>
      <c r="P18" s="60">
        <v>910</v>
      </c>
      <c r="Q18" s="60">
        <v>580</v>
      </c>
      <c r="R18" s="60">
        <v>580</v>
      </c>
      <c r="S18" s="60">
        <v>580</v>
      </c>
      <c r="T18" s="60">
        <v>580</v>
      </c>
    </row>
    <row r="19" spans="1:20" x14ac:dyDescent="0.25">
      <c r="A19" s="59" t="s">
        <v>49</v>
      </c>
      <c r="B19" s="59" t="s">
        <v>124</v>
      </c>
      <c r="C19" s="59" t="s">
        <v>127</v>
      </c>
      <c r="D19" s="60">
        <v>384</v>
      </c>
      <c r="E19" s="60">
        <v>384</v>
      </c>
      <c r="F19" s="60">
        <v>500.1</v>
      </c>
      <c r="G19" s="60">
        <v>560.1</v>
      </c>
      <c r="H19" s="60">
        <v>581.20000000000005</v>
      </c>
      <c r="I19" s="60">
        <v>581.20000000000005</v>
      </c>
      <c r="J19" s="60">
        <v>581.20000000000005</v>
      </c>
      <c r="K19" s="60">
        <v>582.6</v>
      </c>
      <c r="L19" s="60">
        <v>585.30000000000007</v>
      </c>
      <c r="M19" s="60">
        <v>682.50000000000011</v>
      </c>
      <c r="N19" s="60">
        <v>784.60000000000014</v>
      </c>
      <c r="O19" s="60">
        <v>788.90000000000009</v>
      </c>
      <c r="P19" s="60">
        <v>788.90000000000009</v>
      </c>
      <c r="Q19" s="60">
        <v>788.90000000000009</v>
      </c>
      <c r="R19" s="60">
        <v>860.00000000000011</v>
      </c>
      <c r="S19" s="60">
        <v>937.60000000000014</v>
      </c>
      <c r="T19" s="60">
        <v>937.60000000000014</v>
      </c>
    </row>
    <row r="20" spans="1:20" x14ac:dyDescent="0.25">
      <c r="A20" s="59" t="s">
        <v>99</v>
      </c>
      <c r="B20" s="59" t="s">
        <v>95</v>
      </c>
      <c r="C20" s="59" t="s">
        <v>127</v>
      </c>
      <c r="D20" s="60">
        <v>1400</v>
      </c>
      <c r="E20" s="60">
        <v>1620</v>
      </c>
      <c r="F20" s="60">
        <v>1620</v>
      </c>
      <c r="G20" s="60">
        <v>1620</v>
      </c>
      <c r="H20" s="60">
        <v>1620</v>
      </c>
      <c r="I20" s="60">
        <v>1620</v>
      </c>
      <c r="J20" s="60">
        <v>1620</v>
      </c>
      <c r="K20" s="60">
        <v>1620</v>
      </c>
      <c r="L20" s="60">
        <v>1620</v>
      </c>
      <c r="M20" s="60">
        <v>1620</v>
      </c>
      <c r="N20" s="60">
        <v>1620</v>
      </c>
      <c r="O20" s="60">
        <v>1620</v>
      </c>
      <c r="P20" s="60">
        <v>1620</v>
      </c>
      <c r="Q20" s="60">
        <v>1620</v>
      </c>
      <c r="R20" s="60">
        <v>1620</v>
      </c>
      <c r="S20" s="60">
        <v>1620</v>
      </c>
      <c r="T20" s="60">
        <v>1620</v>
      </c>
    </row>
    <row r="21" spans="1:20" x14ac:dyDescent="0.25">
      <c r="A21" s="59" t="s">
        <v>94</v>
      </c>
      <c r="B21" s="59" t="s">
        <v>95</v>
      </c>
      <c r="C21" s="59" t="s">
        <v>128</v>
      </c>
      <c r="D21" s="60">
        <v>0</v>
      </c>
      <c r="E21" s="60">
        <v>0</v>
      </c>
      <c r="F21" s="60">
        <v>0</v>
      </c>
      <c r="G21" s="60">
        <v>0</v>
      </c>
      <c r="H21" s="60">
        <v>0</v>
      </c>
      <c r="I21" s="60">
        <v>0</v>
      </c>
      <c r="J21" s="60">
        <v>0</v>
      </c>
      <c r="K21" s="60">
        <v>0</v>
      </c>
      <c r="L21" s="60">
        <v>0</v>
      </c>
      <c r="M21" s="60">
        <v>0</v>
      </c>
      <c r="N21" s="60">
        <v>0</v>
      </c>
      <c r="O21" s="60">
        <v>0</v>
      </c>
      <c r="P21" s="60">
        <v>1225</v>
      </c>
      <c r="Q21" s="60">
        <v>2450</v>
      </c>
      <c r="R21" s="60">
        <v>3850</v>
      </c>
      <c r="S21" s="60">
        <v>3850</v>
      </c>
      <c r="T21" s="60">
        <v>3850</v>
      </c>
    </row>
    <row r="22" spans="1:20" x14ac:dyDescent="0.25">
      <c r="A22" s="59" t="s">
        <v>91</v>
      </c>
      <c r="B22" s="59" t="s">
        <v>92</v>
      </c>
      <c r="C22" s="59" t="s">
        <v>127</v>
      </c>
      <c r="D22" s="60">
        <v>56</v>
      </c>
      <c r="E22" s="60">
        <v>188</v>
      </c>
      <c r="F22" s="60">
        <v>911.59999999999991</v>
      </c>
      <c r="G22" s="60">
        <v>1090.5999999999999</v>
      </c>
      <c r="H22" s="60">
        <v>1396.6</v>
      </c>
      <c r="I22" s="60">
        <v>1396.6</v>
      </c>
      <c r="J22" s="60">
        <v>1396.6</v>
      </c>
      <c r="K22" s="60">
        <v>1426.6</v>
      </c>
      <c r="L22" s="60">
        <v>1426.6</v>
      </c>
      <c r="M22" s="60">
        <v>1426.6</v>
      </c>
      <c r="N22" s="60">
        <v>1426.6</v>
      </c>
      <c r="O22" s="60">
        <v>1848.1999999999998</v>
      </c>
      <c r="P22" s="60">
        <v>1848.6</v>
      </c>
      <c r="Q22" s="60">
        <v>1848.6</v>
      </c>
      <c r="R22" s="60">
        <v>1878.6</v>
      </c>
      <c r="S22" s="60">
        <v>1878.6</v>
      </c>
      <c r="T22" s="60">
        <v>1878.6</v>
      </c>
    </row>
    <row r="23" spans="1:20" x14ac:dyDescent="0.25">
      <c r="A23" s="59" t="s">
        <v>68</v>
      </c>
      <c r="B23" s="59" t="s">
        <v>133</v>
      </c>
      <c r="C23" s="59" t="s">
        <v>123</v>
      </c>
      <c r="D23" s="60">
        <v>8949</v>
      </c>
      <c r="E23" s="60">
        <v>6598.5</v>
      </c>
      <c r="F23" s="60">
        <v>5578.5</v>
      </c>
      <c r="G23" s="60">
        <v>5203.5</v>
      </c>
      <c r="H23" s="60">
        <v>4449</v>
      </c>
      <c r="I23" s="60">
        <v>4149</v>
      </c>
      <c r="J23" s="60">
        <v>3991</v>
      </c>
      <c r="K23" s="60">
        <v>3823</v>
      </c>
      <c r="L23" s="60">
        <v>3823</v>
      </c>
      <c r="M23" s="60">
        <v>3823</v>
      </c>
      <c r="N23" s="60">
        <v>3503</v>
      </c>
      <c r="O23" s="60">
        <v>2453</v>
      </c>
      <c r="P23" s="60">
        <v>1403</v>
      </c>
      <c r="Q23" s="60">
        <v>1403</v>
      </c>
      <c r="R23" s="60">
        <v>1403</v>
      </c>
      <c r="S23" s="60">
        <v>1403</v>
      </c>
      <c r="T23" s="60">
        <v>1403</v>
      </c>
    </row>
    <row r="24" spans="1:20" x14ac:dyDescent="0.25">
      <c r="A24" s="59" t="s">
        <v>83</v>
      </c>
      <c r="B24" s="59" t="s">
        <v>132</v>
      </c>
      <c r="C24" s="59" t="s">
        <v>123</v>
      </c>
      <c r="D24" s="60">
        <v>3736</v>
      </c>
      <c r="E24" s="60">
        <v>5974</v>
      </c>
      <c r="F24" s="60">
        <v>6994</v>
      </c>
      <c r="G24" s="60">
        <v>7294</v>
      </c>
      <c r="H24" s="60">
        <v>6040.5</v>
      </c>
      <c r="I24" s="60">
        <v>3038.5</v>
      </c>
      <c r="J24" s="60">
        <v>2418.5</v>
      </c>
      <c r="K24" s="60">
        <v>1758.5</v>
      </c>
      <c r="L24" s="60">
        <v>1758.5</v>
      </c>
      <c r="M24" s="60">
        <v>1646</v>
      </c>
      <c r="N24" s="60">
        <v>1346</v>
      </c>
      <c r="O24" s="60">
        <v>1346</v>
      </c>
      <c r="P24" s="60">
        <v>1346</v>
      </c>
      <c r="Q24" s="60">
        <v>1346</v>
      </c>
      <c r="R24" s="60">
        <v>1346</v>
      </c>
      <c r="S24" s="60">
        <v>700.4</v>
      </c>
      <c r="T24" s="60">
        <v>700.4</v>
      </c>
    </row>
    <row r="25" spans="1:20" x14ac:dyDescent="0.25">
      <c r="A25" s="59" t="s">
        <v>82</v>
      </c>
      <c r="B25" s="59" t="s">
        <v>131</v>
      </c>
      <c r="C25" s="59" t="s">
        <v>127</v>
      </c>
      <c r="D25" s="60">
        <v>412.5</v>
      </c>
      <c r="E25" s="60">
        <v>412.5</v>
      </c>
      <c r="F25" s="60">
        <v>412.5</v>
      </c>
      <c r="G25" s="60">
        <v>412.5</v>
      </c>
      <c r="H25" s="60">
        <v>412.5</v>
      </c>
      <c r="I25" s="60">
        <v>412.5</v>
      </c>
      <c r="J25" s="60">
        <v>412.5</v>
      </c>
      <c r="K25" s="60">
        <v>412.5</v>
      </c>
      <c r="L25" s="60">
        <v>412.5</v>
      </c>
      <c r="M25" s="60">
        <v>412.5</v>
      </c>
      <c r="N25" s="60">
        <v>412.5</v>
      </c>
      <c r="O25" s="60">
        <v>412.5</v>
      </c>
      <c r="P25" s="60">
        <v>412.5</v>
      </c>
      <c r="Q25" s="60">
        <v>412.5</v>
      </c>
      <c r="R25" s="60">
        <v>412.5</v>
      </c>
      <c r="S25" s="60">
        <v>412.5</v>
      </c>
      <c r="T25" s="60">
        <v>412.5</v>
      </c>
    </row>
    <row r="26" spans="1:20" x14ac:dyDescent="0.25">
      <c r="A26" s="59" t="s">
        <v>81</v>
      </c>
      <c r="B26" s="59" t="s">
        <v>131</v>
      </c>
      <c r="C26" s="59" t="s">
        <v>123</v>
      </c>
      <c r="D26" s="60">
        <v>1949.5</v>
      </c>
      <c r="E26" s="60">
        <v>1893.5</v>
      </c>
      <c r="F26" s="60">
        <v>2062.8000000000002</v>
      </c>
      <c r="G26" s="60">
        <v>1830.6000000000001</v>
      </c>
      <c r="H26" s="60">
        <v>1830.6000000000001</v>
      </c>
      <c r="I26" s="60">
        <v>1644.6000000000001</v>
      </c>
      <c r="J26" s="60">
        <v>1644.6000000000001</v>
      </c>
      <c r="K26" s="60">
        <v>1516.6000000000001</v>
      </c>
      <c r="L26" s="60">
        <v>1138.3000000000002</v>
      </c>
      <c r="M26" s="60">
        <v>1204.9000000000001</v>
      </c>
      <c r="N26" s="60">
        <v>1188.9000000000001</v>
      </c>
      <c r="O26" s="60">
        <v>1132.9000000000001</v>
      </c>
      <c r="P26" s="60">
        <v>939.90000000000009</v>
      </c>
      <c r="Q26" s="60">
        <v>939.90000000000009</v>
      </c>
      <c r="R26" s="60">
        <v>939.90000000000009</v>
      </c>
      <c r="S26" s="60">
        <v>1029.7</v>
      </c>
      <c r="T26" s="60">
        <v>1029.7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heetViews>
  <sheetFormatPr defaultColWidth="11.42578125" defaultRowHeight="15" x14ac:dyDescent="0.25"/>
  <cols>
    <col min="1" max="1" width="39.42578125" customWidth="1"/>
  </cols>
  <sheetData>
    <row r="1" spans="1:2" x14ac:dyDescent="0.25">
      <c r="A1" t="s">
        <v>51</v>
      </c>
      <c r="B1">
        <v>1061</v>
      </c>
    </row>
    <row r="2" spans="1:2" x14ac:dyDescent="0.25">
      <c r="A2" t="s">
        <v>66</v>
      </c>
      <c r="B2">
        <v>5528</v>
      </c>
    </row>
    <row r="3" spans="1:2" x14ac:dyDescent="0.25">
      <c r="A3" t="s">
        <v>60</v>
      </c>
      <c r="B3">
        <v>10739</v>
      </c>
    </row>
    <row r="4" spans="1:2" x14ac:dyDescent="0.25">
      <c r="A4" t="s">
        <v>56</v>
      </c>
      <c r="B4">
        <v>17446</v>
      </c>
    </row>
    <row r="5" spans="1:2" x14ac:dyDescent="0.25">
      <c r="A5" t="s">
        <v>76</v>
      </c>
      <c r="B5">
        <v>149687</v>
      </c>
    </row>
    <row r="6" spans="1:2" x14ac:dyDescent="0.25">
      <c r="A6" t="s">
        <v>79</v>
      </c>
      <c r="B6">
        <v>0</v>
      </c>
    </row>
    <row r="7" spans="1:2" x14ac:dyDescent="0.25">
      <c r="A7" t="s">
        <v>80</v>
      </c>
      <c r="B7">
        <v>0</v>
      </c>
    </row>
    <row r="8" spans="1:2" x14ac:dyDescent="0.25">
      <c r="A8" t="s">
        <v>84</v>
      </c>
      <c r="B8">
        <v>9685</v>
      </c>
    </row>
    <row r="9" spans="1:2" x14ac:dyDescent="0.25">
      <c r="A9" t="s">
        <v>86</v>
      </c>
      <c r="B9">
        <v>0</v>
      </c>
    </row>
    <row r="10" spans="1:2" x14ac:dyDescent="0.25">
      <c r="A10" t="s">
        <v>71</v>
      </c>
      <c r="B10">
        <v>1949</v>
      </c>
    </row>
    <row r="11" spans="1:2" x14ac:dyDescent="0.25">
      <c r="A11" t="s">
        <v>74</v>
      </c>
      <c r="B11">
        <v>148</v>
      </c>
    </row>
    <row r="12" spans="1:2" x14ac:dyDescent="0.25">
      <c r="A12" t="s">
        <v>106</v>
      </c>
      <c r="B12">
        <v>447</v>
      </c>
    </row>
    <row r="13" spans="1:2" x14ac:dyDescent="0.25">
      <c r="A13" t="s">
        <v>103</v>
      </c>
      <c r="B13">
        <v>5977</v>
      </c>
    </row>
    <row r="14" spans="1:2" x14ac:dyDescent="0.25">
      <c r="A14" t="s">
        <v>100</v>
      </c>
      <c r="B14">
        <v>5800.4744439999995</v>
      </c>
    </row>
    <row r="15" spans="1:2" x14ac:dyDescent="0.25">
      <c r="A15" t="s">
        <v>42</v>
      </c>
      <c r="B15">
        <v>37086</v>
      </c>
    </row>
    <row r="16" spans="1:2" x14ac:dyDescent="0.25">
      <c r="A16" t="s">
        <v>72</v>
      </c>
      <c r="B16">
        <v>4347</v>
      </c>
    </row>
    <row r="17" spans="1:2" x14ac:dyDescent="0.25">
      <c r="A17" t="s">
        <v>111</v>
      </c>
      <c r="B17">
        <v>61872.474443999999</v>
      </c>
    </row>
    <row r="18" spans="1:2" x14ac:dyDescent="0.25">
      <c r="A18" t="s">
        <v>49</v>
      </c>
      <c r="B18">
        <v>1738</v>
      </c>
    </row>
    <row r="19" spans="1:2" x14ac:dyDescent="0.25">
      <c r="A19" t="s">
        <v>99</v>
      </c>
      <c r="B19">
        <v>9677</v>
      </c>
    </row>
    <row r="20" spans="1:2" x14ac:dyDescent="0.25">
      <c r="A20" t="s">
        <v>94</v>
      </c>
      <c r="B20">
        <v>0</v>
      </c>
    </row>
    <row r="21" spans="1:2" x14ac:dyDescent="0.25">
      <c r="A21" t="s">
        <v>91</v>
      </c>
      <c r="B21">
        <v>86</v>
      </c>
    </row>
    <row r="22" spans="1:2" x14ac:dyDescent="0.25">
      <c r="A22" t="s">
        <v>68</v>
      </c>
      <c r="B22">
        <v>25991.5</v>
      </c>
    </row>
    <row r="23" spans="1:2" x14ac:dyDescent="0.25">
      <c r="A23" t="s">
        <v>83</v>
      </c>
      <c r="B23">
        <v>10706</v>
      </c>
    </row>
    <row r="24" spans="1:2" x14ac:dyDescent="0.25">
      <c r="A24" t="s">
        <v>112</v>
      </c>
      <c r="B24">
        <v>301357.20944399998</v>
      </c>
    </row>
    <row r="25" spans="1:2" x14ac:dyDescent="0.25">
      <c r="A25" t="s">
        <v>82</v>
      </c>
      <c r="B25">
        <v>1175</v>
      </c>
    </row>
    <row r="26" spans="1:2" x14ac:dyDescent="0.25">
      <c r="A26" t="s">
        <v>81</v>
      </c>
      <c r="B26">
        <v>2083.2349999999997</v>
      </c>
    </row>
  </sheetData>
  <sortState ref="A2:B27">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56"/>
  <sheetViews>
    <sheetView topLeftCell="C2" workbookViewId="0">
      <pane ySplit="1" topLeftCell="A24" activePane="bottomLeft" state="frozen"/>
      <selection activeCell="A2" sqref="A2"/>
      <selection pane="bottomLeft" activeCell="J26" sqref="J26"/>
    </sheetView>
  </sheetViews>
  <sheetFormatPr defaultColWidth="11.42578125" defaultRowHeight="15" x14ac:dyDescent="0.25"/>
  <cols>
    <col min="1" max="1" width="17.42578125" customWidth="1"/>
    <col min="2" max="2" width="28.28515625" customWidth="1"/>
    <col min="3" max="3" width="27.5703125" customWidth="1"/>
  </cols>
  <sheetData>
    <row r="1" spans="1:46" ht="15.75" thickBot="1" x14ac:dyDescent="0.3"/>
    <row r="2" spans="1:46" ht="57" thickBot="1" x14ac:dyDescent="0.3">
      <c r="A2" s="1" t="s">
        <v>0</v>
      </c>
      <c r="B2" s="2" t="s">
        <v>1</v>
      </c>
      <c r="C2" s="2" t="s">
        <v>2</v>
      </c>
      <c r="D2" s="2" t="s">
        <v>107</v>
      </c>
      <c r="E2" s="2" t="s">
        <v>113</v>
      </c>
      <c r="F2" s="3" t="s">
        <v>3</v>
      </c>
      <c r="G2" s="62" t="s">
        <v>114</v>
      </c>
      <c r="H2" s="4" t="s">
        <v>4</v>
      </c>
      <c r="I2" s="4" t="s">
        <v>5</v>
      </c>
      <c r="J2" s="5" t="s">
        <v>6</v>
      </c>
      <c r="K2" s="63" t="s">
        <v>115</v>
      </c>
      <c r="L2" s="4" t="s">
        <v>7</v>
      </c>
      <c r="M2" s="4" t="s">
        <v>8</v>
      </c>
      <c r="N2" s="6" t="s">
        <v>9</v>
      </c>
      <c r="O2" s="4" t="s">
        <v>10</v>
      </c>
      <c r="P2" s="6" t="s">
        <v>11</v>
      </c>
      <c r="Q2" s="6" t="s">
        <v>12</v>
      </c>
      <c r="R2" s="4" t="s">
        <v>13</v>
      </c>
      <c r="S2" s="7" t="s">
        <v>14</v>
      </c>
      <c r="T2" s="4" t="s">
        <v>15</v>
      </c>
      <c r="U2" s="4" t="s">
        <v>16</v>
      </c>
      <c r="V2" s="4" t="s">
        <v>17</v>
      </c>
      <c r="W2" s="4" t="s">
        <v>18</v>
      </c>
      <c r="X2" s="4" t="s">
        <v>19</v>
      </c>
      <c r="Y2" s="8" t="s">
        <v>20</v>
      </c>
      <c r="Z2" s="8" t="s">
        <v>21</v>
      </c>
      <c r="AA2" s="8" t="s">
        <v>22</v>
      </c>
      <c r="AB2" s="9" t="s">
        <v>23</v>
      </c>
      <c r="AC2" s="10" t="s">
        <v>24</v>
      </c>
      <c r="AD2" s="10" t="s">
        <v>25</v>
      </c>
      <c r="AE2" s="10" t="s">
        <v>26</v>
      </c>
      <c r="AF2" s="10" t="s">
        <v>27</v>
      </c>
      <c r="AG2" s="10" t="s">
        <v>28</v>
      </c>
      <c r="AH2" s="10" t="s">
        <v>29</v>
      </c>
      <c r="AI2" s="10" t="s">
        <v>30</v>
      </c>
      <c r="AJ2" s="11" t="s">
        <v>31</v>
      </c>
      <c r="AK2" s="11" t="s">
        <v>32</v>
      </c>
      <c r="AL2" s="12" t="s">
        <v>33</v>
      </c>
      <c r="AM2" s="13" t="s">
        <v>34</v>
      </c>
      <c r="AN2" s="11" t="s">
        <v>35</v>
      </c>
      <c r="AO2" s="12" t="s">
        <v>36</v>
      </c>
      <c r="AP2" s="13" t="s">
        <v>37</v>
      </c>
      <c r="AQ2" s="13" t="s">
        <v>38</v>
      </c>
      <c r="AR2" s="13" t="s">
        <v>39</v>
      </c>
      <c r="AS2" s="14" t="s">
        <v>40</v>
      </c>
      <c r="AT2" s="4" t="s">
        <v>41</v>
      </c>
    </row>
    <row r="3" spans="1:46" ht="16.5" thickTop="1" thickBot="1" x14ac:dyDescent="0.3">
      <c r="A3" s="15" t="s">
        <v>42</v>
      </c>
      <c r="B3" s="16" t="s">
        <v>64</v>
      </c>
      <c r="C3" s="16" t="s">
        <v>43</v>
      </c>
      <c r="D3" s="16">
        <f>VLOOKUP(A3,'Capacity Source Data'!$A$3:$T$26,4,FALSE)</f>
        <v>12035</v>
      </c>
      <c r="E3" s="16">
        <f>VLOOKUP(A3,'Generation Source Data'!$A$1:$B$26,2,FALSE)</f>
        <v>37086</v>
      </c>
      <c r="F3" s="17">
        <v>0.33975122385119694</v>
      </c>
      <c r="G3" s="61">
        <f>+F3*D3</f>
        <v>4088.9059790491551</v>
      </c>
      <c r="H3" s="18" t="s">
        <v>44</v>
      </c>
      <c r="I3" s="19" t="s">
        <v>45</v>
      </c>
      <c r="J3" s="20" t="s">
        <v>46</v>
      </c>
      <c r="K3" s="20">
        <v>0</v>
      </c>
      <c r="L3" s="18" t="s">
        <v>47</v>
      </c>
      <c r="M3" s="21" t="s">
        <v>45</v>
      </c>
      <c r="N3" s="22" t="s">
        <v>45</v>
      </c>
      <c r="O3" s="18" t="s">
        <v>45</v>
      </c>
      <c r="P3" s="22" t="s">
        <v>46</v>
      </c>
      <c r="Q3" s="22" t="s">
        <v>46</v>
      </c>
      <c r="R3" s="18"/>
      <c r="S3" s="23">
        <v>375</v>
      </c>
      <c r="T3" s="18">
        <v>50</v>
      </c>
      <c r="U3" s="18">
        <v>0.5</v>
      </c>
      <c r="V3" s="18">
        <v>373.125</v>
      </c>
      <c r="W3" s="24">
        <v>2246.5979381443299</v>
      </c>
      <c r="X3" s="18">
        <v>52</v>
      </c>
      <c r="Y3" s="20">
        <v>33400</v>
      </c>
      <c r="Z3" s="25"/>
      <c r="AA3" s="25">
        <v>10.567829787234039</v>
      </c>
      <c r="AB3" s="26"/>
      <c r="AC3" s="26"/>
      <c r="AD3" s="26"/>
      <c r="AE3" s="26">
        <v>5.4</v>
      </c>
      <c r="AF3" s="26">
        <v>22.8</v>
      </c>
      <c r="AG3" s="26">
        <v>34.5</v>
      </c>
      <c r="AH3" s="26">
        <v>29.7</v>
      </c>
      <c r="AI3" s="26">
        <v>7.6</v>
      </c>
      <c r="AJ3" s="26">
        <v>10</v>
      </c>
      <c r="AK3" s="26">
        <v>122.48712727272734</v>
      </c>
      <c r="AL3" s="26">
        <v>124.47878787878793</v>
      </c>
      <c r="AM3" s="27">
        <v>7.9571885130376593E-2</v>
      </c>
      <c r="AN3" s="28">
        <v>50.182066746557915</v>
      </c>
      <c r="AO3" s="28">
        <v>10.567829787234039</v>
      </c>
      <c r="AP3" s="28">
        <v>0</v>
      </c>
      <c r="AQ3" s="28">
        <v>60.749896533791954</v>
      </c>
      <c r="AR3" s="28">
        <v>10.567829787234039</v>
      </c>
      <c r="AS3" s="29" t="s">
        <v>48</v>
      </c>
      <c r="AT3" s="18">
        <v>2270</v>
      </c>
    </row>
    <row r="4" spans="1:46" ht="16.5" thickTop="1" thickBot="1" x14ac:dyDescent="0.3">
      <c r="A4" s="15" t="s">
        <v>42</v>
      </c>
      <c r="B4" s="16" t="s">
        <v>123</v>
      </c>
      <c r="C4" s="16" t="s">
        <v>43</v>
      </c>
      <c r="D4" s="16">
        <f>VLOOKUP(A4,'Capacity Source Data'!$A$3:$T$26,4,FALSE)</f>
        <v>12035</v>
      </c>
      <c r="E4" s="16">
        <f>VLOOKUP(A4,'Generation Source Data'!$A$1:$B$26,2,FALSE)</f>
        <v>37086</v>
      </c>
      <c r="F4" s="17">
        <v>0.33975122385119694</v>
      </c>
      <c r="G4" s="61">
        <f t="shared" ref="G4:G5" si="0">+F4*D4</f>
        <v>4088.9059790491551</v>
      </c>
      <c r="H4" s="18" t="s">
        <v>44</v>
      </c>
      <c r="I4" s="19" t="s">
        <v>45</v>
      </c>
      <c r="J4" s="20" t="s">
        <v>46</v>
      </c>
      <c r="K4" s="20">
        <v>0</v>
      </c>
      <c r="L4" s="18" t="s">
        <v>47</v>
      </c>
      <c r="M4" s="21" t="s">
        <v>45</v>
      </c>
      <c r="N4" s="22" t="s">
        <v>45</v>
      </c>
      <c r="O4" s="18" t="s">
        <v>45</v>
      </c>
      <c r="P4" s="22" t="s">
        <v>46</v>
      </c>
      <c r="Q4" s="22" t="s">
        <v>46</v>
      </c>
      <c r="R4" s="18"/>
      <c r="S4" s="23">
        <v>375</v>
      </c>
      <c r="T4" s="18">
        <v>50</v>
      </c>
      <c r="U4" s="18">
        <v>0.5</v>
      </c>
      <c r="V4" s="18">
        <v>373.125</v>
      </c>
      <c r="W4" s="24">
        <v>2246.5979381443299</v>
      </c>
      <c r="X4" s="18">
        <v>52</v>
      </c>
      <c r="Y4" s="20">
        <v>33400</v>
      </c>
      <c r="Z4" s="25"/>
      <c r="AA4" s="25">
        <v>10.567829787234039</v>
      </c>
      <c r="AB4" s="26"/>
      <c r="AC4" s="26"/>
      <c r="AD4" s="26"/>
      <c r="AE4" s="26">
        <v>5.4</v>
      </c>
      <c r="AF4" s="26">
        <v>22.8</v>
      </c>
      <c r="AG4" s="26">
        <v>34.5</v>
      </c>
      <c r="AH4" s="26">
        <v>29.7</v>
      </c>
      <c r="AI4" s="26">
        <v>7.6</v>
      </c>
      <c r="AJ4" s="26">
        <v>10</v>
      </c>
      <c r="AK4" s="26">
        <v>122.48712727272734</v>
      </c>
      <c r="AL4" s="26">
        <v>124.47878787878793</v>
      </c>
      <c r="AM4" s="27">
        <v>7.9571885130376593E-2</v>
      </c>
      <c r="AN4" s="28">
        <v>50.182066746557915</v>
      </c>
      <c r="AO4" s="28">
        <v>10.567829787234039</v>
      </c>
      <c r="AP4" s="28">
        <v>0</v>
      </c>
      <c r="AQ4" s="28">
        <v>60.749896533791954</v>
      </c>
      <c r="AR4" s="28">
        <v>10.567829787234039</v>
      </c>
      <c r="AS4" s="29" t="s">
        <v>48</v>
      </c>
      <c r="AT4" s="18">
        <v>2270</v>
      </c>
    </row>
    <row r="5" spans="1:46" ht="16.5" thickTop="1" thickBot="1" x14ac:dyDescent="0.3">
      <c r="A5" s="15" t="s">
        <v>42</v>
      </c>
      <c r="B5" s="16" t="s">
        <v>127</v>
      </c>
      <c r="C5" s="16" t="s">
        <v>43</v>
      </c>
      <c r="D5" s="16">
        <f>VLOOKUP(A5,'Capacity Source Data'!$A$3:$T$26,4,FALSE)</f>
        <v>12035</v>
      </c>
      <c r="E5" s="16">
        <f>VLOOKUP(A5,'Generation Source Data'!$A$1:$B$26,2,FALSE)</f>
        <v>37086</v>
      </c>
      <c r="F5" s="17">
        <v>0.33975122385119694</v>
      </c>
      <c r="G5" s="61">
        <f t="shared" si="0"/>
        <v>4088.9059790491551</v>
      </c>
      <c r="H5" s="18" t="s">
        <v>44</v>
      </c>
      <c r="I5" s="19" t="s">
        <v>45</v>
      </c>
      <c r="J5" s="20" t="s">
        <v>46</v>
      </c>
      <c r="K5" s="20">
        <v>0</v>
      </c>
      <c r="L5" s="18" t="s">
        <v>47</v>
      </c>
      <c r="M5" s="21" t="s">
        <v>45</v>
      </c>
      <c r="N5" s="22" t="s">
        <v>45</v>
      </c>
      <c r="O5" s="18" t="s">
        <v>45</v>
      </c>
      <c r="P5" s="22" t="s">
        <v>46</v>
      </c>
      <c r="Q5" s="22" t="s">
        <v>46</v>
      </c>
      <c r="R5" s="18"/>
      <c r="S5" s="23">
        <v>375</v>
      </c>
      <c r="T5" s="18">
        <v>50</v>
      </c>
      <c r="U5" s="18">
        <v>0.5</v>
      </c>
      <c r="V5" s="18">
        <v>373.125</v>
      </c>
      <c r="W5" s="24">
        <v>2246.5979381443299</v>
      </c>
      <c r="X5" s="18">
        <v>52</v>
      </c>
      <c r="Y5" s="20">
        <v>33400</v>
      </c>
      <c r="Z5" s="25"/>
      <c r="AA5" s="25">
        <v>10.567829787234039</v>
      </c>
      <c r="AB5" s="26"/>
      <c r="AC5" s="26"/>
      <c r="AD5" s="26"/>
      <c r="AE5" s="26">
        <v>5.4</v>
      </c>
      <c r="AF5" s="26">
        <v>22.8</v>
      </c>
      <c r="AG5" s="26">
        <v>34.5</v>
      </c>
      <c r="AH5" s="26">
        <v>29.7</v>
      </c>
      <c r="AI5" s="26">
        <v>7.6</v>
      </c>
      <c r="AJ5" s="26">
        <v>10</v>
      </c>
      <c r="AK5" s="26">
        <v>122.48712727272734</v>
      </c>
      <c r="AL5" s="26">
        <v>124.47878787878793</v>
      </c>
      <c r="AM5" s="27">
        <v>7.9571885130376593E-2</v>
      </c>
      <c r="AN5" s="28">
        <v>50.182066746557915</v>
      </c>
      <c r="AO5" s="28">
        <v>10.567829787234039</v>
      </c>
      <c r="AP5" s="28">
        <v>0</v>
      </c>
      <c r="AQ5" s="28">
        <v>60.749896533791954</v>
      </c>
      <c r="AR5" s="28">
        <v>10.567829787234039</v>
      </c>
      <c r="AS5" s="29" t="s">
        <v>48</v>
      </c>
      <c r="AT5" s="18">
        <v>2270</v>
      </c>
    </row>
    <row r="6" spans="1:46" ht="30.75" thickBot="1" x14ac:dyDescent="0.3">
      <c r="A6" s="30" t="s">
        <v>49</v>
      </c>
      <c r="B6" s="16" t="s">
        <v>64</v>
      </c>
      <c r="C6" s="16" t="s">
        <v>43</v>
      </c>
      <c r="D6" s="16">
        <f>VLOOKUP(A6,'Capacity Source Data'!$A$3:$T$26,4,FALSE)</f>
        <v>384</v>
      </c>
      <c r="E6" s="16">
        <f>VLOOKUP(A6,'Generation Source Data'!$A$1:$B$26,2,FALSE)</f>
        <v>1738</v>
      </c>
      <c r="F6" s="31">
        <v>0.74108025002238365</v>
      </c>
      <c r="G6" s="61">
        <f t="shared" ref="G6:G52" si="1">+F6*D6</f>
        <v>284.57481600859535</v>
      </c>
      <c r="H6" s="32" t="s">
        <v>50</v>
      </c>
      <c r="I6" s="33" t="s">
        <v>45</v>
      </c>
      <c r="J6" s="34" t="s">
        <v>46</v>
      </c>
      <c r="K6" s="20">
        <v>0</v>
      </c>
      <c r="L6" s="32" t="s">
        <v>47</v>
      </c>
      <c r="M6" s="35" t="s">
        <v>45</v>
      </c>
      <c r="N6" s="36" t="s">
        <v>45</v>
      </c>
      <c r="O6" s="32" t="s">
        <v>45</v>
      </c>
      <c r="P6" s="36" t="s">
        <v>46</v>
      </c>
      <c r="Q6" s="36" t="s">
        <v>46</v>
      </c>
      <c r="R6" s="32">
        <v>1.2999999999999999E-2</v>
      </c>
      <c r="S6" s="37">
        <v>6.6</v>
      </c>
      <c r="T6" s="32">
        <v>50</v>
      </c>
      <c r="U6" s="32">
        <v>1.5</v>
      </c>
      <c r="V6" s="32">
        <v>6.5009999999999994</v>
      </c>
      <c r="W6" s="38">
        <v>2375.2577319587626</v>
      </c>
      <c r="X6" s="32">
        <v>36</v>
      </c>
      <c r="Y6" s="34">
        <v>89500</v>
      </c>
      <c r="Z6" s="39"/>
      <c r="AA6" s="39">
        <v>14.365166399002735</v>
      </c>
      <c r="AB6" s="40"/>
      <c r="AC6" s="40"/>
      <c r="AD6" s="40"/>
      <c r="AE6" s="40"/>
      <c r="AF6" s="40"/>
      <c r="AG6" s="40">
        <v>35</v>
      </c>
      <c r="AH6" s="40">
        <v>50</v>
      </c>
      <c r="AI6" s="40">
        <v>15</v>
      </c>
      <c r="AJ6" s="40">
        <v>39</v>
      </c>
      <c r="AK6" s="40">
        <v>773.85566115631707</v>
      </c>
      <c r="AL6" s="40">
        <v>812.87359365159352</v>
      </c>
      <c r="AM6" s="41">
        <v>1.1925832141054056</v>
      </c>
      <c r="AN6" s="28">
        <v>2.2151652323442912</v>
      </c>
      <c r="AO6" s="28">
        <v>14.365166399002735</v>
      </c>
      <c r="AP6" s="28">
        <v>0</v>
      </c>
      <c r="AQ6" s="28">
        <v>16.580331631347025</v>
      </c>
      <c r="AR6" s="28">
        <v>14.365166399002735</v>
      </c>
      <c r="AS6" s="29"/>
      <c r="AT6" s="32">
        <v>2400</v>
      </c>
    </row>
    <row r="7" spans="1:46" ht="30.75" thickBot="1" x14ac:dyDescent="0.3">
      <c r="A7" s="30" t="s">
        <v>49</v>
      </c>
      <c r="B7" s="16" t="s">
        <v>123</v>
      </c>
      <c r="C7" s="16" t="s">
        <v>43</v>
      </c>
      <c r="D7" s="16">
        <f>VLOOKUP(A7,'Capacity Source Data'!$A$3:$T$26,4,FALSE)</f>
        <v>384</v>
      </c>
      <c r="E7" s="16">
        <f>VLOOKUP(A7,'Generation Source Data'!$A$1:$B$26,2,FALSE)</f>
        <v>1738</v>
      </c>
      <c r="F7" s="31">
        <v>0.74108025002238365</v>
      </c>
      <c r="G7" s="61">
        <f t="shared" ref="G7:G8" si="2">+F7*D7</f>
        <v>284.57481600859535</v>
      </c>
      <c r="H7" s="32" t="s">
        <v>50</v>
      </c>
      <c r="I7" s="33" t="s">
        <v>45</v>
      </c>
      <c r="J7" s="34" t="s">
        <v>46</v>
      </c>
      <c r="K7" s="20">
        <v>0</v>
      </c>
      <c r="L7" s="32" t="s">
        <v>47</v>
      </c>
      <c r="M7" s="35" t="s">
        <v>45</v>
      </c>
      <c r="N7" s="36" t="s">
        <v>45</v>
      </c>
      <c r="O7" s="32" t="s">
        <v>45</v>
      </c>
      <c r="P7" s="36" t="s">
        <v>46</v>
      </c>
      <c r="Q7" s="36" t="s">
        <v>46</v>
      </c>
      <c r="R7" s="32">
        <v>1.2999999999999999E-2</v>
      </c>
      <c r="S7" s="37">
        <v>6.6</v>
      </c>
      <c r="T7" s="32">
        <v>50</v>
      </c>
      <c r="U7" s="32">
        <v>1.5</v>
      </c>
      <c r="V7" s="32">
        <v>6.5009999999999994</v>
      </c>
      <c r="W7" s="38">
        <v>2375.2577319587626</v>
      </c>
      <c r="X7" s="32">
        <v>36</v>
      </c>
      <c r="Y7" s="34">
        <v>89500</v>
      </c>
      <c r="Z7" s="39"/>
      <c r="AA7" s="39">
        <v>14.365166399002735</v>
      </c>
      <c r="AB7" s="40"/>
      <c r="AC7" s="40"/>
      <c r="AD7" s="40"/>
      <c r="AE7" s="40"/>
      <c r="AF7" s="40"/>
      <c r="AG7" s="40">
        <v>35</v>
      </c>
      <c r="AH7" s="40">
        <v>50</v>
      </c>
      <c r="AI7" s="40">
        <v>15</v>
      </c>
      <c r="AJ7" s="40">
        <v>39</v>
      </c>
      <c r="AK7" s="40">
        <v>773.85566115631707</v>
      </c>
      <c r="AL7" s="40">
        <v>812.87359365159352</v>
      </c>
      <c r="AM7" s="41">
        <v>1.1925832141054056</v>
      </c>
      <c r="AN7" s="28">
        <v>2.2151652323442912</v>
      </c>
      <c r="AO7" s="28">
        <v>14.365166399002735</v>
      </c>
      <c r="AP7" s="28">
        <v>0</v>
      </c>
      <c r="AQ7" s="28">
        <v>16.580331631347025</v>
      </c>
      <c r="AR7" s="28">
        <v>14.365166399002735</v>
      </c>
      <c r="AS7" s="29"/>
      <c r="AT7" s="32">
        <v>2400</v>
      </c>
    </row>
    <row r="8" spans="1:46" ht="30.75" thickBot="1" x14ac:dyDescent="0.3">
      <c r="A8" s="30" t="s">
        <v>49</v>
      </c>
      <c r="B8" s="16" t="s">
        <v>127</v>
      </c>
      <c r="C8" s="16" t="s">
        <v>43</v>
      </c>
      <c r="D8" s="16">
        <f>VLOOKUP(A8,'Capacity Source Data'!$A$3:$T$26,4,FALSE)</f>
        <v>384</v>
      </c>
      <c r="E8" s="16">
        <f>VLOOKUP(A8,'Generation Source Data'!$A$1:$B$26,2,FALSE)</f>
        <v>1738</v>
      </c>
      <c r="F8" s="31">
        <v>0.74108025002238365</v>
      </c>
      <c r="G8" s="61">
        <f t="shared" si="2"/>
        <v>284.57481600859535</v>
      </c>
      <c r="H8" s="32" t="s">
        <v>50</v>
      </c>
      <c r="I8" s="33" t="s">
        <v>45</v>
      </c>
      <c r="J8" s="34" t="s">
        <v>46</v>
      </c>
      <c r="K8" s="20">
        <v>0</v>
      </c>
      <c r="L8" s="32" t="s">
        <v>47</v>
      </c>
      <c r="M8" s="35" t="s">
        <v>45</v>
      </c>
      <c r="N8" s="36" t="s">
        <v>45</v>
      </c>
      <c r="O8" s="32" t="s">
        <v>45</v>
      </c>
      <c r="P8" s="36" t="s">
        <v>46</v>
      </c>
      <c r="Q8" s="36" t="s">
        <v>46</v>
      </c>
      <c r="R8" s="32">
        <v>1.2999999999999999E-2</v>
      </c>
      <c r="S8" s="37">
        <v>6.6</v>
      </c>
      <c r="T8" s="32">
        <v>50</v>
      </c>
      <c r="U8" s="32">
        <v>1.5</v>
      </c>
      <c r="V8" s="32">
        <v>6.5009999999999994</v>
      </c>
      <c r="W8" s="38">
        <v>2375.2577319587626</v>
      </c>
      <c r="X8" s="32">
        <v>36</v>
      </c>
      <c r="Y8" s="34">
        <v>89500</v>
      </c>
      <c r="Z8" s="39"/>
      <c r="AA8" s="39">
        <v>14.365166399002735</v>
      </c>
      <c r="AB8" s="40"/>
      <c r="AC8" s="40"/>
      <c r="AD8" s="40"/>
      <c r="AE8" s="40"/>
      <c r="AF8" s="40"/>
      <c r="AG8" s="40">
        <v>35</v>
      </c>
      <c r="AH8" s="40">
        <v>50</v>
      </c>
      <c r="AI8" s="40">
        <v>15</v>
      </c>
      <c r="AJ8" s="40">
        <v>39</v>
      </c>
      <c r="AK8" s="40">
        <v>773.85566115631707</v>
      </c>
      <c r="AL8" s="40">
        <v>812.87359365159352</v>
      </c>
      <c r="AM8" s="41">
        <v>1.1925832141054056</v>
      </c>
      <c r="AN8" s="28">
        <v>2.2151652323442912</v>
      </c>
      <c r="AO8" s="28">
        <v>14.365166399002735</v>
      </c>
      <c r="AP8" s="28">
        <v>0</v>
      </c>
      <c r="AQ8" s="28">
        <v>16.580331631347025</v>
      </c>
      <c r="AR8" s="28">
        <v>14.365166399002735</v>
      </c>
      <c r="AS8" s="29"/>
      <c r="AT8" s="32">
        <v>2400</v>
      </c>
    </row>
    <row r="9" spans="1:46" ht="30.75" thickBot="1" x14ac:dyDescent="0.3">
      <c r="A9" s="30" t="s">
        <v>51</v>
      </c>
      <c r="B9" s="16" t="s">
        <v>64</v>
      </c>
      <c r="C9" s="16" t="s">
        <v>52</v>
      </c>
      <c r="D9" s="16">
        <f>VLOOKUP(A9,'Capacity Source Data'!$A$3:$T$26,4,FALSE)</f>
        <v>428</v>
      </c>
      <c r="E9" s="16">
        <f>VLOOKUP(A9,'Generation Source Data'!$A$1:$B$26,2,FALSE)</f>
        <v>1061</v>
      </c>
      <c r="F9" s="31">
        <v>0.36143646089853182</v>
      </c>
      <c r="G9" s="61">
        <f t="shared" si="1"/>
        <v>154.69480526457161</v>
      </c>
      <c r="H9" s="32" t="s">
        <v>53</v>
      </c>
      <c r="I9" s="33">
        <v>0.33460000000000001</v>
      </c>
      <c r="J9" s="34">
        <v>10759.115361625822</v>
      </c>
      <c r="K9" s="20">
        <f t="shared" ref="K9:K48" si="3">+J9*E9</f>
        <v>11415421.398684997</v>
      </c>
      <c r="L9" s="32" t="s">
        <v>54</v>
      </c>
      <c r="M9" s="35">
        <v>2029</v>
      </c>
      <c r="N9" s="36">
        <v>5.3026689805942935</v>
      </c>
      <c r="O9" s="32">
        <v>26.4</v>
      </c>
      <c r="P9" s="36">
        <v>96.8</v>
      </c>
      <c r="Q9" s="36">
        <v>1.0414823670053794</v>
      </c>
      <c r="R9" s="32" t="s">
        <v>45</v>
      </c>
      <c r="S9" s="37">
        <v>80</v>
      </c>
      <c r="T9" s="32">
        <v>30</v>
      </c>
      <c r="U9" s="32">
        <v>6.4</v>
      </c>
      <c r="V9" s="32">
        <v>74.88</v>
      </c>
      <c r="W9" s="38">
        <v>1846.7628865979379</v>
      </c>
      <c r="X9" s="32">
        <v>33</v>
      </c>
      <c r="Y9" s="34">
        <v>44749</v>
      </c>
      <c r="Z9" s="39">
        <v>3.98</v>
      </c>
      <c r="AA9" s="39">
        <v>13.585021113861295</v>
      </c>
      <c r="AB9" s="40"/>
      <c r="AC9" s="40"/>
      <c r="AD9" s="40"/>
      <c r="AE9" s="40"/>
      <c r="AF9" s="40"/>
      <c r="AG9" s="40">
        <v>19.2</v>
      </c>
      <c r="AH9" s="40">
        <v>62.7</v>
      </c>
      <c r="AI9" s="40">
        <v>18.100000000000001</v>
      </c>
      <c r="AJ9" s="40">
        <v>28</v>
      </c>
      <c r="AK9" s="40">
        <v>186.29609475951943</v>
      </c>
      <c r="AL9" s="40">
        <v>200.96666101350533</v>
      </c>
      <c r="AM9" s="41">
        <v>1.1616921170047791</v>
      </c>
      <c r="AN9" s="28">
        <v>88.843603381694564</v>
      </c>
      <c r="AO9" s="28">
        <v>13.585021113861295</v>
      </c>
      <c r="AP9" s="28">
        <v>1.5744006870218107E-2</v>
      </c>
      <c r="AQ9" s="28">
        <v>102.44436850242607</v>
      </c>
      <c r="AR9" s="28">
        <v>13.600765120731513</v>
      </c>
      <c r="AS9" s="42" t="s">
        <v>55</v>
      </c>
      <c r="AT9" s="32">
        <v>1866</v>
      </c>
    </row>
    <row r="10" spans="1:46" ht="30.75" thickBot="1" x14ac:dyDescent="0.3">
      <c r="A10" s="30" t="s">
        <v>51</v>
      </c>
      <c r="B10" s="16" t="s">
        <v>123</v>
      </c>
      <c r="C10" s="16" t="s">
        <v>52</v>
      </c>
      <c r="D10" s="16">
        <f>VLOOKUP(A10,'Capacity Source Data'!$A$3:$T$26,4,FALSE)</f>
        <v>428</v>
      </c>
      <c r="E10" s="16">
        <f>VLOOKUP(A10,'Generation Source Data'!$A$1:$B$26,2,FALSE)</f>
        <v>1061</v>
      </c>
      <c r="F10" s="31">
        <v>0.36143646089853182</v>
      </c>
      <c r="G10" s="61">
        <f t="shared" ref="G10" si="4">+F10*D10</f>
        <v>154.69480526457161</v>
      </c>
      <c r="H10" s="32" t="s">
        <v>53</v>
      </c>
      <c r="I10" s="33">
        <v>0.33460000000000001</v>
      </c>
      <c r="J10" s="34">
        <v>10759.115361625822</v>
      </c>
      <c r="K10" s="20">
        <f t="shared" ref="K10" si="5">+J10*E10</f>
        <v>11415421.398684997</v>
      </c>
      <c r="L10" s="32" t="s">
        <v>54</v>
      </c>
      <c r="M10" s="35">
        <v>2029</v>
      </c>
      <c r="N10" s="36">
        <v>5.3026689805942935</v>
      </c>
      <c r="O10" s="32">
        <v>26.4</v>
      </c>
      <c r="P10" s="36">
        <v>96.8</v>
      </c>
      <c r="Q10" s="36">
        <v>1.0414823670053794</v>
      </c>
      <c r="R10" s="32" t="s">
        <v>45</v>
      </c>
      <c r="S10" s="37">
        <v>80</v>
      </c>
      <c r="T10" s="32">
        <v>30</v>
      </c>
      <c r="U10" s="32">
        <v>6.4</v>
      </c>
      <c r="V10" s="32">
        <v>74.88</v>
      </c>
      <c r="W10" s="38">
        <v>1846.7628865979379</v>
      </c>
      <c r="X10" s="32">
        <v>33</v>
      </c>
      <c r="Y10" s="34">
        <v>44749</v>
      </c>
      <c r="Z10" s="39">
        <v>3.98</v>
      </c>
      <c r="AA10" s="39">
        <v>13.585021113861295</v>
      </c>
      <c r="AB10" s="40"/>
      <c r="AC10" s="40"/>
      <c r="AD10" s="40"/>
      <c r="AE10" s="40"/>
      <c r="AF10" s="40"/>
      <c r="AG10" s="40">
        <v>19.2</v>
      </c>
      <c r="AH10" s="40">
        <v>62.7</v>
      </c>
      <c r="AI10" s="40">
        <v>18.100000000000001</v>
      </c>
      <c r="AJ10" s="40">
        <v>28</v>
      </c>
      <c r="AK10" s="40">
        <v>186.29609475951943</v>
      </c>
      <c r="AL10" s="40">
        <v>200.96666101350533</v>
      </c>
      <c r="AM10" s="41">
        <v>1.1616921170047791</v>
      </c>
      <c r="AN10" s="28">
        <v>88.843603381694564</v>
      </c>
      <c r="AO10" s="28">
        <v>13.585021113861295</v>
      </c>
      <c r="AP10" s="28">
        <v>1.5744006870218107E-2</v>
      </c>
      <c r="AQ10" s="28">
        <v>102.44436850242607</v>
      </c>
      <c r="AR10" s="28">
        <v>13.600765120731513</v>
      </c>
      <c r="AS10" s="42" t="s">
        <v>55</v>
      </c>
      <c r="AT10" s="32">
        <v>1866</v>
      </c>
    </row>
    <row r="11" spans="1:46" ht="30.75" thickBot="1" x14ac:dyDescent="0.3">
      <c r="A11" s="30" t="s">
        <v>51</v>
      </c>
      <c r="B11" s="16" t="s">
        <v>127</v>
      </c>
      <c r="C11" s="16" t="s">
        <v>52</v>
      </c>
      <c r="D11" s="16">
        <f>VLOOKUP(A11,'Capacity Source Data'!$A$3:$T$26,4,FALSE)</f>
        <v>428</v>
      </c>
      <c r="E11" s="16">
        <f>VLOOKUP(A11,'Generation Source Data'!$A$1:$B$26,2,FALSE)</f>
        <v>1061</v>
      </c>
      <c r="F11" s="31">
        <v>0.36143646089853182</v>
      </c>
      <c r="G11" s="61">
        <f t="shared" ref="G11" si="6">+F11*D11</f>
        <v>154.69480526457161</v>
      </c>
      <c r="H11" s="32" t="s">
        <v>53</v>
      </c>
      <c r="I11" s="33">
        <v>0.33460000000000001</v>
      </c>
      <c r="J11" s="34">
        <v>10759.115361625822</v>
      </c>
      <c r="K11" s="20">
        <f t="shared" ref="K11" si="7">+J11*E11</f>
        <v>11415421.398684997</v>
      </c>
      <c r="L11" s="32" t="s">
        <v>54</v>
      </c>
      <c r="M11" s="35">
        <v>2029</v>
      </c>
      <c r="N11" s="36">
        <v>5.3026689805942935</v>
      </c>
      <c r="O11" s="32">
        <v>26.4</v>
      </c>
      <c r="P11" s="36">
        <v>96.8</v>
      </c>
      <c r="Q11" s="36">
        <v>1.0414823670053794</v>
      </c>
      <c r="R11" s="32" t="s">
        <v>45</v>
      </c>
      <c r="S11" s="37">
        <v>80</v>
      </c>
      <c r="T11" s="32">
        <v>30</v>
      </c>
      <c r="U11" s="32">
        <v>6.4</v>
      </c>
      <c r="V11" s="32">
        <v>74.88</v>
      </c>
      <c r="W11" s="38">
        <v>1846.7628865979379</v>
      </c>
      <c r="X11" s="32">
        <v>33</v>
      </c>
      <c r="Y11" s="34">
        <v>44749</v>
      </c>
      <c r="Z11" s="39">
        <v>3.98</v>
      </c>
      <c r="AA11" s="39">
        <v>13.585021113861295</v>
      </c>
      <c r="AB11" s="40"/>
      <c r="AC11" s="40"/>
      <c r="AD11" s="40"/>
      <c r="AE11" s="40"/>
      <c r="AF11" s="40"/>
      <c r="AG11" s="40">
        <v>19.2</v>
      </c>
      <c r="AH11" s="40">
        <v>62.7</v>
      </c>
      <c r="AI11" s="40">
        <v>18.100000000000001</v>
      </c>
      <c r="AJ11" s="40">
        <v>28</v>
      </c>
      <c r="AK11" s="40">
        <v>186.29609475951943</v>
      </c>
      <c r="AL11" s="40">
        <v>200.96666101350533</v>
      </c>
      <c r="AM11" s="41">
        <v>1.1616921170047791</v>
      </c>
      <c r="AN11" s="28">
        <v>88.843603381694564</v>
      </c>
      <c r="AO11" s="28">
        <v>13.585021113861295</v>
      </c>
      <c r="AP11" s="28">
        <v>1.5744006870218107E-2</v>
      </c>
      <c r="AQ11" s="28">
        <v>102.44436850242607</v>
      </c>
      <c r="AR11" s="28">
        <v>13.600765120731513</v>
      </c>
      <c r="AS11" s="42" t="s">
        <v>55</v>
      </c>
      <c r="AT11" s="32">
        <v>1866</v>
      </c>
    </row>
    <row r="12" spans="1:46" ht="30.75" thickBot="1" x14ac:dyDescent="0.3">
      <c r="A12" s="30" t="s">
        <v>56</v>
      </c>
      <c r="B12" s="43" t="s">
        <v>123</v>
      </c>
      <c r="C12" s="43" t="s">
        <v>57</v>
      </c>
      <c r="D12" s="16">
        <f>VLOOKUP(A12,'Capacity Source Data'!$A$3:$T$26,4,FALSE)</f>
        <v>2600</v>
      </c>
      <c r="E12" s="16">
        <f>VLOOKUP(A12,'Generation Source Data'!$A$1:$B$26,2,FALSE)</f>
        <v>17446</v>
      </c>
      <c r="F12" s="31">
        <v>0.62858716089175404</v>
      </c>
      <c r="G12" s="61">
        <f t="shared" si="1"/>
        <v>1634.3266183185606</v>
      </c>
      <c r="H12" s="32" t="s">
        <v>58</v>
      </c>
      <c r="I12" s="33">
        <v>0.37869999999999998</v>
      </c>
      <c r="J12" s="34">
        <v>9506.2054396620024</v>
      </c>
      <c r="K12" s="20">
        <f t="shared" si="3"/>
        <v>165845260.10034329</v>
      </c>
      <c r="L12" s="32" t="s">
        <v>54</v>
      </c>
      <c r="M12" s="35">
        <v>18624.919999999998</v>
      </c>
      <c r="N12" s="36">
        <v>0.5104024843952083</v>
      </c>
      <c r="O12" s="32">
        <v>48.4</v>
      </c>
      <c r="P12" s="36">
        <v>177.46666666666664</v>
      </c>
      <c r="Q12" s="36">
        <v>1.68703459202535</v>
      </c>
      <c r="R12" s="32"/>
      <c r="S12" s="37">
        <v>350</v>
      </c>
      <c r="T12" s="32">
        <v>40</v>
      </c>
      <c r="U12" s="32">
        <v>5.2</v>
      </c>
      <c r="V12" s="32">
        <v>331.8</v>
      </c>
      <c r="W12" s="38">
        <v>1856.659793814433</v>
      </c>
      <c r="X12" s="32">
        <v>42</v>
      </c>
      <c r="Y12" s="34">
        <v>41211</v>
      </c>
      <c r="Z12" s="39">
        <v>2.98</v>
      </c>
      <c r="AA12" s="39">
        <v>7.7305479073409948</v>
      </c>
      <c r="AB12" s="40"/>
      <c r="AC12" s="40"/>
      <c r="AD12" s="40"/>
      <c r="AE12" s="40"/>
      <c r="AF12" s="40">
        <v>1.5</v>
      </c>
      <c r="AG12" s="40">
        <v>42.1</v>
      </c>
      <c r="AH12" s="40">
        <v>43.2</v>
      </c>
      <c r="AI12" s="40">
        <v>13.3</v>
      </c>
      <c r="AJ12" s="40">
        <v>45</v>
      </c>
      <c r="AK12" s="40">
        <v>4844.9584668679499</v>
      </c>
      <c r="AL12" s="40">
        <v>5057.3679194863771</v>
      </c>
      <c r="AM12" s="41">
        <v>1.2078891366287341</v>
      </c>
      <c r="AN12" s="28">
        <v>15.060798925899393</v>
      </c>
      <c r="AO12" s="28">
        <v>7.7305479073409948</v>
      </c>
      <c r="AP12" s="28">
        <v>28.147680019271515</v>
      </c>
      <c r="AQ12" s="28">
        <v>50.939026852511901</v>
      </c>
      <c r="AR12" s="28">
        <v>35.87822792661251</v>
      </c>
      <c r="AS12" s="42" t="s">
        <v>59</v>
      </c>
      <c r="AT12" s="32">
        <v>1876</v>
      </c>
    </row>
    <row r="13" spans="1:46" ht="30.75" thickBot="1" x14ac:dyDescent="0.3">
      <c r="A13" s="44" t="s">
        <v>60</v>
      </c>
      <c r="B13" s="43" t="s">
        <v>123</v>
      </c>
      <c r="C13" s="43" t="s">
        <v>57</v>
      </c>
      <c r="D13" s="16">
        <f>VLOOKUP(A13,'Capacity Source Data'!$A$3:$T$26,4,FALSE)</f>
        <v>2100</v>
      </c>
      <c r="E13" s="16">
        <f>VLOOKUP(A13,'Generation Source Data'!$A$1:$B$26,2,FALSE)</f>
        <v>10739</v>
      </c>
      <c r="F13" s="45">
        <v>0.54728048296944365</v>
      </c>
      <c r="G13" s="61">
        <f t="shared" si="1"/>
        <v>1149.2890142358317</v>
      </c>
      <c r="H13" s="46" t="s">
        <v>61</v>
      </c>
      <c r="I13" s="47">
        <v>0.37869999999999998</v>
      </c>
      <c r="J13" s="48">
        <v>9506.2054396620024</v>
      </c>
      <c r="K13" s="20">
        <f t="shared" si="3"/>
        <v>102087140.21653025</v>
      </c>
      <c r="L13" s="46" t="s">
        <v>54</v>
      </c>
      <c r="M13" s="49">
        <v>26515</v>
      </c>
      <c r="N13" s="50">
        <v>0.35852179670609097</v>
      </c>
      <c r="O13" s="46">
        <v>26.2</v>
      </c>
      <c r="P13" s="50">
        <v>96.066666666666663</v>
      </c>
      <c r="Q13" s="50">
        <v>0.91322946923686299</v>
      </c>
      <c r="R13" s="46"/>
      <c r="S13" s="51">
        <v>350</v>
      </c>
      <c r="T13" s="46">
        <v>40</v>
      </c>
      <c r="U13" s="46">
        <v>5.2</v>
      </c>
      <c r="V13" s="46">
        <v>331.8</v>
      </c>
      <c r="W13" s="52">
        <v>1658.7216494845361</v>
      </c>
      <c r="X13" s="46">
        <v>42</v>
      </c>
      <c r="Y13" s="48">
        <v>41211</v>
      </c>
      <c r="Z13" s="53">
        <v>2.98</v>
      </c>
      <c r="AA13" s="53">
        <v>17.885955642530988</v>
      </c>
      <c r="AB13" s="54"/>
      <c r="AC13" s="54"/>
      <c r="AD13" s="54"/>
      <c r="AE13" s="54"/>
      <c r="AF13" s="54">
        <v>1.5</v>
      </c>
      <c r="AG13" s="54">
        <v>42.1</v>
      </c>
      <c r="AH13" s="54">
        <v>43.2</v>
      </c>
      <c r="AI13" s="54">
        <v>13.3</v>
      </c>
      <c r="AJ13" s="54">
        <v>45</v>
      </c>
      <c r="AK13" s="54">
        <v>3566.4748307999994</v>
      </c>
      <c r="AL13" s="54">
        <v>4291.7867999999989</v>
      </c>
      <c r="AM13" s="55">
        <v>1.2078891366287341</v>
      </c>
      <c r="AN13" s="28">
        <v>18.278480323982954</v>
      </c>
      <c r="AO13" s="28">
        <v>17.885955642530988</v>
      </c>
      <c r="AP13" s="28">
        <v>53.219450037022412</v>
      </c>
      <c r="AQ13" s="28">
        <v>89.383886003536361</v>
      </c>
      <c r="AR13" s="28">
        <v>71.1054056795534</v>
      </c>
      <c r="AS13" s="42" t="s">
        <v>62</v>
      </c>
      <c r="AT13" s="46">
        <v>1676</v>
      </c>
    </row>
    <row r="14" spans="1:46" ht="30.75" thickBot="1" x14ac:dyDescent="0.3">
      <c r="A14" s="30" t="s">
        <v>63</v>
      </c>
      <c r="B14" s="43" t="s">
        <v>64</v>
      </c>
      <c r="C14" s="43" t="s">
        <v>57</v>
      </c>
      <c r="D14" s="16" t="e">
        <f>VLOOKUP(A14,'Capacity Source Data'!$A$3:$T$26,4,FALSE)</f>
        <v>#N/A</v>
      </c>
      <c r="E14" s="16">
        <v>0</v>
      </c>
      <c r="F14" s="82">
        <v>0.82499999999999996</v>
      </c>
      <c r="G14" s="61" t="e">
        <f t="shared" si="1"/>
        <v>#N/A</v>
      </c>
      <c r="H14" s="32" t="s">
        <v>61</v>
      </c>
      <c r="I14" s="33">
        <v>0.46</v>
      </c>
      <c r="J14" s="34">
        <v>7826.086956521739</v>
      </c>
      <c r="K14" s="20">
        <f t="shared" si="3"/>
        <v>0</v>
      </c>
      <c r="L14" s="32" t="s">
        <v>54</v>
      </c>
      <c r="M14" s="35">
        <v>26515</v>
      </c>
      <c r="N14" s="36">
        <v>0.2951569661143405</v>
      </c>
      <c r="O14" s="32">
        <v>26.2</v>
      </c>
      <c r="P14" s="36">
        <v>96.066666666666663</v>
      </c>
      <c r="Q14" s="36">
        <v>0.75182608695652176</v>
      </c>
      <c r="R14" s="32"/>
      <c r="S14" s="37">
        <v>700</v>
      </c>
      <c r="T14" s="32">
        <v>40</v>
      </c>
      <c r="U14" s="32">
        <v>4.2</v>
      </c>
      <c r="V14" s="32">
        <v>670.6</v>
      </c>
      <c r="W14" s="38">
        <v>1631.0103092783504</v>
      </c>
      <c r="X14" s="32">
        <v>45</v>
      </c>
      <c r="Y14" s="34">
        <v>36706</v>
      </c>
      <c r="Z14" s="39">
        <v>2.65</v>
      </c>
      <c r="AA14" s="39">
        <v>26.97302995575928</v>
      </c>
      <c r="AB14" s="40"/>
      <c r="AC14" s="40"/>
      <c r="AD14" s="40"/>
      <c r="AE14" s="40"/>
      <c r="AF14" s="40">
        <v>11</v>
      </c>
      <c r="AG14" s="40">
        <v>60.1</v>
      </c>
      <c r="AH14" s="40">
        <v>24.3</v>
      </c>
      <c r="AI14" s="40">
        <v>4.5999999999999996</v>
      </c>
      <c r="AJ14" s="40">
        <v>27</v>
      </c>
      <c r="AK14" s="40">
        <v>132.77106737296543</v>
      </c>
      <c r="AL14" s="40">
        <v>138.15927926427204</v>
      </c>
      <c r="AM14" s="41">
        <v>1.0777564419584911</v>
      </c>
      <c r="AN14" s="28">
        <v>861.55407946263608</v>
      </c>
      <c r="AO14" s="28">
        <v>26.97302995575928</v>
      </c>
      <c r="AP14" s="28">
        <v>43.813490715261707</v>
      </c>
      <c r="AQ14" s="28">
        <v>932.34060013365706</v>
      </c>
      <c r="AR14" s="28">
        <v>70.78652067102098</v>
      </c>
      <c r="AS14" s="42" t="s">
        <v>59</v>
      </c>
      <c r="AT14" s="32">
        <v>1648</v>
      </c>
    </row>
    <row r="15" spans="1:46" ht="30.75" thickBot="1" x14ac:dyDescent="0.3">
      <c r="A15" s="44" t="s">
        <v>66</v>
      </c>
      <c r="B15" s="56" t="s">
        <v>127</v>
      </c>
      <c r="C15" s="43" t="s">
        <v>57</v>
      </c>
      <c r="D15" s="16">
        <f>VLOOKUP(A15,'Capacity Source Data'!$A$3:$T$26,4,FALSE)</f>
        <v>678</v>
      </c>
      <c r="E15" s="16">
        <f>VLOOKUP(A15,'Generation Source Data'!$A$1:$B$26,2,FALSE)</f>
        <v>5528</v>
      </c>
      <c r="F15" s="83">
        <v>0.8</v>
      </c>
      <c r="G15" s="61">
        <f t="shared" si="1"/>
        <v>542.4</v>
      </c>
      <c r="H15" s="46" t="s">
        <v>67</v>
      </c>
      <c r="I15" s="47">
        <v>0.41399999999999998</v>
      </c>
      <c r="J15" s="48">
        <v>8695.652173913044</v>
      </c>
      <c r="K15" s="20">
        <f t="shared" si="3"/>
        <v>48069565.217391305</v>
      </c>
      <c r="L15" s="46" t="s">
        <v>54</v>
      </c>
      <c r="M15" s="49">
        <v>26515</v>
      </c>
      <c r="N15" s="50">
        <v>0.3279521845714895</v>
      </c>
      <c r="O15" s="46">
        <v>26.2</v>
      </c>
      <c r="P15" s="50">
        <v>96.066666666666663</v>
      </c>
      <c r="Q15" s="50">
        <v>0.83536231884057977</v>
      </c>
      <c r="R15" s="46">
        <v>0.85399999999999998</v>
      </c>
      <c r="S15" s="51">
        <v>700</v>
      </c>
      <c r="T15" s="46">
        <v>40</v>
      </c>
      <c r="U15" s="46">
        <v>4.2</v>
      </c>
      <c r="V15" s="46">
        <v>670.6</v>
      </c>
      <c r="W15" s="52">
        <v>1433.0721649484535</v>
      </c>
      <c r="X15" s="46">
        <v>45</v>
      </c>
      <c r="Y15" s="48">
        <v>36706</v>
      </c>
      <c r="Z15" s="53">
        <v>2.65</v>
      </c>
      <c r="AA15" s="53">
        <v>14.380254776009631</v>
      </c>
      <c r="AB15" s="54"/>
      <c r="AC15" s="54"/>
      <c r="AD15" s="54"/>
      <c r="AE15" s="54"/>
      <c r="AF15" s="54">
        <v>11</v>
      </c>
      <c r="AG15" s="54">
        <v>60.1</v>
      </c>
      <c r="AH15" s="54">
        <v>24.3</v>
      </c>
      <c r="AI15" s="54">
        <v>4.5999999999999996</v>
      </c>
      <c r="AJ15" s="54">
        <v>39</v>
      </c>
      <c r="AK15" s="54">
        <v>772.89861344060819</v>
      </c>
      <c r="AL15" s="54">
        <v>811.8682914292101</v>
      </c>
      <c r="AM15" s="55">
        <v>1.2572179885557302</v>
      </c>
      <c r="AN15" s="28">
        <v>151.69273270264938</v>
      </c>
      <c r="AO15" s="28">
        <v>14.380254776009631</v>
      </c>
      <c r="AP15" s="28">
        <v>0</v>
      </c>
      <c r="AQ15" s="28">
        <v>166.072987478659</v>
      </c>
      <c r="AR15" s="28">
        <v>14.380254776009631</v>
      </c>
      <c r="AS15" s="42" t="s">
        <v>62</v>
      </c>
      <c r="AT15" s="46">
        <v>1448</v>
      </c>
    </row>
    <row r="16" spans="1:46" ht="45.75" thickBot="1" x14ac:dyDescent="0.3">
      <c r="A16" s="44" t="s">
        <v>68</v>
      </c>
      <c r="B16" s="56" t="s">
        <v>123</v>
      </c>
      <c r="C16" s="16" t="s">
        <v>133</v>
      </c>
      <c r="D16" s="16">
        <f>VLOOKUP(A16,'Capacity Source Data'!$A$3:$T$26,4,FALSE)</f>
        <v>8949</v>
      </c>
      <c r="E16" s="16">
        <f>VLOOKUP(A16,'Generation Source Data'!$A$1:$B$26,2,FALSE)</f>
        <v>25991.5</v>
      </c>
      <c r="F16" s="45">
        <v>0.26479722486275609</v>
      </c>
      <c r="G16" s="61">
        <f t="shared" si="1"/>
        <v>2369.670365296804</v>
      </c>
      <c r="H16" s="46" t="s">
        <v>69</v>
      </c>
      <c r="I16" s="47">
        <v>0.38170000000000004</v>
      </c>
      <c r="J16" s="48">
        <v>9431.4906995022266</v>
      </c>
      <c r="K16" s="20">
        <f t="shared" si="3"/>
        <v>245138590.51611212</v>
      </c>
      <c r="L16" s="46" t="s">
        <v>70</v>
      </c>
      <c r="M16" s="49">
        <v>6628.57</v>
      </c>
      <c r="N16" s="50">
        <v>1.4228545070056176</v>
      </c>
      <c r="O16" s="46">
        <v>21.1</v>
      </c>
      <c r="P16" s="50">
        <v>77.366666666666674</v>
      </c>
      <c r="Q16" s="50">
        <v>0.72968299711815565</v>
      </c>
      <c r="R16" s="46"/>
      <c r="S16" s="51">
        <v>350</v>
      </c>
      <c r="T16" s="46">
        <v>30</v>
      </c>
      <c r="U16" s="46">
        <v>4.8</v>
      </c>
      <c r="V16" s="46">
        <v>333.2</v>
      </c>
      <c r="W16" s="52">
        <v>1177.7319587628865</v>
      </c>
      <c r="X16" s="46">
        <v>39</v>
      </c>
      <c r="Y16" s="48">
        <v>28300</v>
      </c>
      <c r="Z16" s="53">
        <v>2.1800000000000002</v>
      </c>
      <c r="AA16" s="53">
        <v>11.576053031653945</v>
      </c>
      <c r="AB16" s="54"/>
      <c r="AC16" s="54"/>
      <c r="AD16" s="54"/>
      <c r="AE16" s="54"/>
      <c r="AF16" s="54">
        <v>1.7</v>
      </c>
      <c r="AG16" s="54">
        <v>25.5</v>
      </c>
      <c r="AH16" s="54">
        <v>55.3</v>
      </c>
      <c r="AI16" s="54">
        <v>17.5</v>
      </c>
      <c r="AJ16" s="54">
        <v>42</v>
      </c>
      <c r="AK16" s="54">
        <v>1590.70793882353</v>
      </c>
      <c r="AL16" s="54">
        <v>1677.9619607843142</v>
      </c>
      <c r="AM16" s="55">
        <v>1.1819837398032214</v>
      </c>
      <c r="AN16" s="28">
        <v>29.53747086926731</v>
      </c>
      <c r="AO16" s="28">
        <v>11.576053031653945</v>
      </c>
      <c r="AP16" s="28">
        <v>52.306585113095508</v>
      </c>
      <c r="AQ16" s="28">
        <v>93.420109014016759</v>
      </c>
      <c r="AR16" s="28">
        <v>63.88263814474945</v>
      </c>
      <c r="AS16" s="42" t="s">
        <v>62</v>
      </c>
      <c r="AT16" s="46">
        <v>1190</v>
      </c>
    </row>
    <row r="17" spans="1:46" ht="45.75" thickBot="1" x14ac:dyDescent="0.3">
      <c r="A17" s="30" t="s">
        <v>71</v>
      </c>
      <c r="B17" s="43" t="s">
        <v>127</v>
      </c>
      <c r="C17" s="16" t="s">
        <v>133</v>
      </c>
      <c r="D17" s="16">
        <f>VLOOKUP(A17,'Capacity Source Data'!$A$3:$T$26,4,FALSE)</f>
        <v>678</v>
      </c>
      <c r="E17" s="16">
        <f>VLOOKUP(A17,'Generation Source Data'!$A$1:$B$26,2,FALSE)</f>
        <v>1949</v>
      </c>
      <c r="F17" s="31">
        <v>0.358445618680656</v>
      </c>
      <c r="G17" s="61">
        <f t="shared" si="1"/>
        <v>243.02612946548476</v>
      </c>
      <c r="H17" s="32" t="s">
        <v>69</v>
      </c>
      <c r="I17" s="33">
        <v>0.42549999999999999</v>
      </c>
      <c r="J17" s="34">
        <v>8460.6345475910693</v>
      </c>
      <c r="K17" s="20">
        <f t="shared" si="3"/>
        <v>16489776.733254993</v>
      </c>
      <c r="L17" s="32" t="s">
        <v>70</v>
      </c>
      <c r="M17" s="35">
        <v>6628.57</v>
      </c>
      <c r="N17" s="36">
        <v>1.2763891076945812</v>
      </c>
      <c r="O17" s="32">
        <v>21.1</v>
      </c>
      <c r="P17" s="36">
        <v>77.366666666666674</v>
      </c>
      <c r="Q17" s="36">
        <v>0.65457109283196246</v>
      </c>
      <c r="R17" s="32"/>
      <c r="S17" s="37">
        <v>44</v>
      </c>
      <c r="T17" s="32">
        <v>25</v>
      </c>
      <c r="U17" s="32">
        <v>3.9</v>
      </c>
      <c r="V17" s="32">
        <v>42.283999999999999</v>
      </c>
      <c r="W17" s="38">
        <v>1903.1752577319587</v>
      </c>
      <c r="X17" s="32">
        <v>27</v>
      </c>
      <c r="Y17" s="34">
        <v>60203</v>
      </c>
      <c r="Z17" s="39">
        <v>7.8</v>
      </c>
      <c r="AA17" s="39">
        <v>20.513513513513509</v>
      </c>
      <c r="AB17" s="40"/>
      <c r="AC17" s="40"/>
      <c r="AD17" s="40"/>
      <c r="AE17" s="40"/>
      <c r="AF17" s="40"/>
      <c r="AG17" s="40">
        <v>4.4000000000000004</v>
      </c>
      <c r="AH17" s="40">
        <v>85.6</v>
      </c>
      <c r="AI17" s="40">
        <v>10</v>
      </c>
      <c r="AJ17" s="40">
        <v>20</v>
      </c>
      <c r="AK17" s="40">
        <v>5.0449500000000018</v>
      </c>
      <c r="AL17" s="40">
        <v>5.5500000000000007</v>
      </c>
      <c r="AM17" s="41">
        <v>1.0873795678935836</v>
      </c>
      <c r="AN17" s="28">
        <v>1807.6686495635893</v>
      </c>
      <c r="AO17" s="28">
        <v>20.513513513513509</v>
      </c>
      <c r="AP17" s="28">
        <v>96.63638014587319</v>
      </c>
      <c r="AQ17" s="28">
        <v>1924.8185432229759</v>
      </c>
      <c r="AR17" s="28">
        <v>117.14989365938669</v>
      </c>
      <c r="AS17" s="42" t="s">
        <v>62</v>
      </c>
      <c r="AT17" s="32">
        <v>1923</v>
      </c>
    </row>
    <row r="18" spans="1:46" ht="45.75" thickBot="1" x14ac:dyDescent="0.3">
      <c r="A18" s="30" t="s">
        <v>71</v>
      </c>
      <c r="B18" s="43" t="s">
        <v>64</v>
      </c>
      <c r="C18" s="16" t="s">
        <v>133</v>
      </c>
      <c r="D18" s="16">
        <f>VLOOKUP(A18,'Capacity Source Data'!$A$3:$T$26,4,FALSE)</f>
        <v>678</v>
      </c>
      <c r="E18" s="16">
        <f>VLOOKUP(A18,'Generation Source Data'!$A$1:$B$26,2,FALSE)</f>
        <v>1949</v>
      </c>
      <c r="F18" s="31">
        <v>0.358445618680656</v>
      </c>
      <c r="G18" s="61">
        <f t="shared" ref="G18" si="8">+F18*D18</f>
        <v>243.02612946548476</v>
      </c>
      <c r="H18" s="32" t="s">
        <v>69</v>
      </c>
      <c r="I18" s="33">
        <v>0.42549999999999999</v>
      </c>
      <c r="J18" s="34">
        <v>8460.6345475910693</v>
      </c>
      <c r="K18" s="20">
        <f t="shared" ref="K18" si="9">+J18*E18</f>
        <v>16489776.733254993</v>
      </c>
      <c r="L18" s="32" t="s">
        <v>70</v>
      </c>
      <c r="M18" s="35">
        <v>6628.57</v>
      </c>
      <c r="N18" s="36">
        <v>1.2763891076945812</v>
      </c>
      <c r="O18" s="32">
        <v>21.1</v>
      </c>
      <c r="P18" s="36">
        <v>77.366666666666674</v>
      </c>
      <c r="Q18" s="36">
        <v>0.65457109283196246</v>
      </c>
      <c r="R18" s="32"/>
      <c r="S18" s="37">
        <v>44</v>
      </c>
      <c r="T18" s="32">
        <v>25</v>
      </c>
      <c r="U18" s="32">
        <v>3.9</v>
      </c>
      <c r="V18" s="32">
        <v>42.283999999999999</v>
      </c>
      <c r="W18" s="38">
        <v>1903.1752577319587</v>
      </c>
      <c r="X18" s="32">
        <v>27</v>
      </c>
      <c r="Y18" s="34">
        <v>60203</v>
      </c>
      <c r="Z18" s="39">
        <v>7.8</v>
      </c>
      <c r="AA18" s="39">
        <v>20.513513513513509</v>
      </c>
      <c r="AB18" s="40"/>
      <c r="AC18" s="40"/>
      <c r="AD18" s="40"/>
      <c r="AE18" s="40"/>
      <c r="AF18" s="40"/>
      <c r="AG18" s="40">
        <v>4.4000000000000004</v>
      </c>
      <c r="AH18" s="40">
        <v>85.6</v>
      </c>
      <c r="AI18" s="40">
        <v>10</v>
      </c>
      <c r="AJ18" s="40">
        <v>20</v>
      </c>
      <c r="AK18" s="40">
        <v>5.0449500000000018</v>
      </c>
      <c r="AL18" s="40">
        <v>5.5500000000000007</v>
      </c>
      <c r="AM18" s="41">
        <v>1.0873795678935836</v>
      </c>
      <c r="AN18" s="28">
        <v>1807.6686495635893</v>
      </c>
      <c r="AO18" s="28">
        <v>20.513513513513509</v>
      </c>
      <c r="AP18" s="28">
        <v>96.63638014587319</v>
      </c>
      <c r="AQ18" s="28">
        <v>1924.8185432229759</v>
      </c>
      <c r="AR18" s="28">
        <v>117.14989365938669</v>
      </c>
      <c r="AS18" s="42" t="s">
        <v>62</v>
      </c>
      <c r="AT18" s="32">
        <v>1923</v>
      </c>
    </row>
    <row r="19" spans="1:46" ht="45.75" thickBot="1" x14ac:dyDescent="0.3">
      <c r="A19" s="44" t="s">
        <v>72</v>
      </c>
      <c r="B19" s="16" t="s">
        <v>123</v>
      </c>
      <c r="C19" s="16" t="s">
        <v>133</v>
      </c>
      <c r="D19" s="16">
        <f>VLOOKUP(A19,'Capacity Source Data'!$A$3:$T$26,4,FALSE)</f>
        <v>580</v>
      </c>
      <c r="E19" s="16">
        <f>VLOOKUP(A19,'Generation Source Data'!$A$1:$B$26,2,FALSE)</f>
        <v>4347</v>
      </c>
      <c r="F19" s="45">
        <v>0.84091611325682847</v>
      </c>
      <c r="G19" s="61">
        <f t="shared" si="1"/>
        <v>487.73134568896052</v>
      </c>
      <c r="H19" s="46" t="s">
        <v>73</v>
      </c>
      <c r="I19" s="47">
        <v>0.38299999999999995</v>
      </c>
      <c r="J19" s="48">
        <v>9399.4778067885127</v>
      </c>
      <c r="K19" s="20">
        <f t="shared" si="3"/>
        <v>40859530.026109666</v>
      </c>
      <c r="L19" s="46" t="s">
        <v>54</v>
      </c>
      <c r="M19" s="49">
        <v>33695.69</v>
      </c>
      <c r="N19" s="50">
        <v>0.27895193144252312</v>
      </c>
      <c r="O19" s="46">
        <v>26.6</v>
      </c>
      <c r="P19" s="50">
        <v>97.533333333333331</v>
      </c>
      <c r="Q19" s="50">
        <v>0.91676240208877302</v>
      </c>
      <c r="R19" s="46"/>
      <c r="S19" s="51">
        <v>350</v>
      </c>
      <c r="T19" s="46">
        <v>30</v>
      </c>
      <c r="U19" s="46">
        <v>4.9000000000000004</v>
      </c>
      <c r="V19" s="46">
        <v>332.84999999999997</v>
      </c>
      <c r="W19" s="52">
        <v>1606.2680412371133</v>
      </c>
      <c r="X19" s="46">
        <v>42</v>
      </c>
      <c r="Y19" s="48">
        <v>35725</v>
      </c>
      <c r="Z19" s="53">
        <v>2.58</v>
      </c>
      <c r="AA19" s="53">
        <v>7.4297065078671176</v>
      </c>
      <c r="AB19" s="54"/>
      <c r="AC19" s="54"/>
      <c r="AD19" s="54"/>
      <c r="AE19" s="54"/>
      <c r="AF19" s="54">
        <v>7.1</v>
      </c>
      <c r="AG19" s="54">
        <v>33.6</v>
      </c>
      <c r="AH19" s="54">
        <v>38.200000000000003</v>
      </c>
      <c r="AI19" s="54">
        <v>21.1</v>
      </c>
      <c r="AJ19" s="54">
        <v>42</v>
      </c>
      <c r="AK19" s="54">
        <v>2451.9146118864096</v>
      </c>
      <c r="AL19" s="54">
        <v>2578.2488032454362</v>
      </c>
      <c r="AM19" s="55">
        <v>1.1998651211251228</v>
      </c>
      <c r="AN19" s="28">
        <v>26.530833762367688</v>
      </c>
      <c r="AO19" s="28">
        <v>7.4297065078671176</v>
      </c>
      <c r="AP19" s="28">
        <v>12.203121795889878</v>
      </c>
      <c r="AQ19" s="28">
        <v>46.163662066124687</v>
      </c>
      <c r="AR19" s="28">
        <v>19.632828303756995</v>
      </c>
      <c r="AS19" s="42" t="s">
        <v>65</v>
      </c>
      <c r="AT19" s="46">
        <v>1623</v>
      </c>
    </row>
    <row r="20" spans="1:46" ht="45.75" thickBot="1" x14ac:dyDescent="0.3">
      <c r="A20" s="44" t="s">
        <v>72</v>
      </c>
      <c r="B20" s="16" t="s">
        <v>127</v>
      </c>
      <c r="C20" s="16" t="s">
        <v>133</v>
      </c>
      <c r="D20" s="16">
        <f>VLOOKUP(A20,'Capacity Source Data'!$A$3:$T$26,4,FALSE)</f>
        <v>580</v>
      </c>
      <c r="E20" s="16">
        <f>VLOOKUP(A20,'Generation Source Data'!$A$1:$B$26,2,FALSE)</f>
        <v>4347</v>
      </c>
      <c r="F20" s="45">
        <v>0.84091611325682847</v>
      </c>
      <c r="G20" s="61">
        <f t="shared" ref="G20:G21" si="10">+F20*D20</f>
        <v>487.73134568896052</v>
      </c>
      <c r="H20" s="46" t="s">
        <v>73</v>
      </c>
      <c r="I20" s="47">
        <v>0.38299999999999995</v>
      </c>
      <c r="J20" s="48">
        <v>9399.4778067885127</v>
      </c>
      <c r="K20" s="20">
        <f t="shared" ref="K20:K21" si="11">+J20*E20</f>
        <v>40859530.026109666</v>
      </c>
      <c r="L20" s="46" t="s">
        <v>54</v>
      </c>
      <c r="M20" s="49">
        <v>33695.69</v>
      </c>
      <c r="N20" s="50">
        <v>0.27895193144252312</v>
      </c>
      <c r="O20" s="46">
        <v>26.6</v>
      </c>
      <c r="P20" s="50">
        <v>97.533333333333331</v>
      </c>
      <c r="Q20" s="50">
        <v>0.91676240208877302</v>
      </c>
      <c r="R20" s="46"/>
      <c r="S20" s="51">
        <v>350</v>
      </c>
      <c r="T20" s="46">
        <v>30</v>
      </c>
      <c r="U20" s="46">
        <v>4.9000000000000004</v>
      </c>
      <c r="V20" s="46">
        <v>332.84999999999997</v>
      </c>
      <c r="W20" s="52">
        <v>1606.2680412371133</v>
      </c>
      <c r="X20" s="46">
        <v>42</v>
      </c>
      <c r="Y20" s="48">
        <v>35725</v>
      </c>
      <c r="Z20" s="53">
        <v>2.58</v>
      </c>
      <c r="AA20" s="53">
        <v>7.4297065078671176</v>
      </c>
      <c r="AB20" s="54"/>
      <c r="AC20" s="54"/>
      <c r="AD20" s="54"/>
      <c r="AE20" s="54"/>
      <c r="AF20" s="54">
        <v>7.1</v>
      </c>
      <c r="AG20" s="54">
        <v>33.6</v>
      </c>
      <c r="AH20" s="54">
        <v>38.200000000000003</v>
      </c>
      <c r="AI20" s="54">
        <v>21.1</v>
      </c>
      <c r="AJ20" s="54">
        <v>42</v>
      </c>
      <c r="AK20" s="54">
        <v>2451.9146118864096</v>
      </c>
      <c r="AL20" s="54">
        <v>2578.2488032454362</v>
      </c>
      <c r="AM20" s="55">
        <v>1.1998651211251228</v>
      </c>
      <c r="AN20" s="28">
        <v>26.530833762367688</v>
      </c>
      <c r="AO20" s="28">
        <v>7.4297065078671176</v>
      </c>
      <c r="AP20" s="28">
        <v>12.203121795889878</v>
      </c>
      <c r="AQ20" s="28">
        <v>46.163662066124687</v>
      </c>
      <c r="AR20" s="28">
        <v>19.632828303756995</v>
      </c>
      <c r="AS20" s="42" t="s">
        <v>65</v>
      </c>
      <c r="AT20" s="46">
        <v>1623</v>
      </c>
    </row>
    <row r="21" spans="1:46" ht="45.75" thickBot="1" x14ac:dyDescent="0.3">
      <c r="A21" s="44" t="s">
        <v>72</v>
      </c>
      <c r="B21" s="16" t="s">
        <v>64</v>
      </c>
      <c r="C21" s="16" t="s">
        <v>133</v>
      </c>
      <c r="D21" s="16">
        <f>VLOOKUP(A21,'Capacity Source Data'!$A$3:$T$26,4,FALSE)</f>
        <v>580</v>
      </c>
      <c r="E21" s="16">
        <f>VLOOKUP(A21,'Generation Source Data'!$A$1:$B$26,2,FALSE)</f>
        <v>4347</v>
      </c>
      <c r="F21" s="45">
        <v>0.84091611325682847</v>
      </c>
      <c r="G21" s="61">
        <f t="shared" si="10"/>
        <v>487.73134568896052</v>
      </c>
      <c r="H21" s="46" t="s">
        <v>73</v>
      </c>
      <c r="I21" s="47">
        <v>0.38299999999999995</v>
      </c>
      <c r="J21" s="48">
        <v>9399.4778067885127</v>
      </c>
      <c r="K21" s="20">
        <f t="shared" si="11"/>
        <v>40859530.026109666</v>
      </c>
      <c r="L21" s="46" t="s">
        <v>54</v>
      </c>
      <c r="M21" s="49">
        <v>33695.69</v>
      </c>
      <c r="N21" s="50">
        <v>0.27895193144252312</v>
      </c>
      <c r="O21" s="46">
        <v>26.6</v>
      </c>
      <c r="P21" s="50">
        <v>97.533333333333331</v>
      </c>
      <c r="Q21" s="50">
        <v>0.91676240208877302</v>
      </c>
      <c r="R21" s="46"/>
      <c r="S21" s="51">
        <v>350</v>
      </c>
      <c r="T21" s="46">
        <v>30</v>
      </c>
      <c r="U21" s="46">
        <v>4.9000000000000004</v>
      </c>
      <c r="V21" s="46">
        <v>332.84999999999997</v>
      </c>
      <c r="W21" s="52">
        <v>1606.2680412371133</v>
      </c>
      <c r="X21" s="46">
        <v>42</v>
      </c>
      <c r="Y21" s="48">
        <v>35725</v>
      </c>
      <c r="Z21" s="53">
        <v>2.58</v>
      </c>
      <c r="AA21" s="53">
        <v>7.4297065078671176</v>
      </c>
      <c r="AB21" s="54"/>
      <c r="AC21" s="54"/>
      <c r="AD21" s="54"/>
      <c r="AE21" s="54"/>
      <c r="AF21" s="54">
        <v>7.1</v>
      </c>
      <c r="AG21" s="54">
        <v>33.6</v>
      </c>
      <c r="AH21" s="54">
        <v>38.200000000000003</v>
      </c>
      <c r="AI21" s="54">
        <v>21.1</v>
      </c>
      <c r="AJ21" s="54">
        <v>42</v>
      </c>
      <c r="AK21" s="54">
        <v>2451.9146118864096</v>
      </c>
      <c r="AL21" s="54">
        <v>2578.2488032454362</v>
      </c>
      <c r="AM21" s="55">
        <v>1.1998651211251228</v>
      </c>
      <c r="AN21" s="28">
        <v>26.530833762367688</v>
      </c>
      <c r="AO21" s="28">
        <v>7.4297065078671176</v>
      </c>
      <c r="AP21" s="28">
        <v>12.203121795889878</v>
      </c>
      <c r="AQ21" s="28">
        <v>46.163662066124687</v>
      </c>
      <c r="AR21" s="28">
        <v>19.632828303756995</v>
      </c>
      <c r="AS21" s="42" t="s">
        <v>65</v>
      </c>
      <c r="AT21" s="46">
        <v>1623</v>
      </c>
    </row>
    <row r="22" spans="1:46" ht="30.75" thickBot="1" x14ac:dyDescent="0.3">
      <c r="A22" s="44" t="s">
        <v>74</v>
      </c>
      <c r="B22" s="16" t="s">
        <v>123</v>
      </c>
      <c r="C22" s="16" t="s">
        <v>133</v>
      </c>
      <c r="D22" s="16">
        <f>VLOOKUP(A22,'Capacity Source Data'!$A$3:$T$26,4,FALSE)</f>
        <v>96</v>
      </c>
      <c r="E22" s="16">
        <f>VLOOKUP(A22,'Generation Source Data'!$A$1:$B$26,2,FALSE)</f>
        <v>148</v>
      </c>
      <c r="F22" s="45">
        <v>0.17598934550989348</v>
      </c>
      <c r="G22" s="61">
        <f t="shared" si="1"/>
        <v>16.894977168949772</v>
      </c>
      <c r="H22" s="46" t="s">
        <v>75</v>
      </c>
      <c r="I22" s="47">
        <v>0.34380000000000005</v>
      </c>
      <c r="J22" s="48">
        <v>10471.204188481674</v>
      </c>
      <c r="K22" s="20">
        <f t="shared" si="3"/>
        <v>1549738.2198952876</v>
      </c>
      <c r="L22" s="46" t="s">
        <v>70</v>
      </c>
      <c r="M22" s="49">
        <v>6151.71</v>
      </c>
      <c r="N22" s="50">
        <v>1.7021615434540434</v>
      </c>
      <c r="O22" s="46">
        <v>20.2</v>
      </c>
      <c r="P22" s="50">
        <v>74.066666666666663</v>
      </c>
      <c r="Q22" s="50">
        <v>0.77556719022687592</v>
      </c>
      <c r="R22" s="46"/>
      <c r="S22" s="51">
        <v>3.6</v>
      </c>
      <c r="T22" s="46">
        <v>20</v>
      </c>
      <c r="U22" s="46">
        <v>9.1</v>
      </c>
      <c r="V22" s="46">
        <v>3.2724000000000002</v>
      </c>
      <c r="W22" s="52">
        <v>2571.2164948453606</v>
      </c>
      <c r="X22" s="46">
        <v>20</v>
      </c>
      <c r="Y22" s="48">
        <v>27000</v>
      </c>
      <c r="Z22" s="53">
        <v>3</v>
      </c>
      <c r="AA22" s="53">
        <v>5.9561144110282349</v>
      </c>
      <c r="AB22" s="54"/>
      <c r="AC22" s="54"/>
      <c r="AD22" s="54"/>
      <c r="AE22" s="54"/>
      <c r="AF22" s="54"/>
      <c r="AG22" s="54"/>
      <c r="AH22" s="54">
        <v>51.2</v>
      </c>
      <c r="AI22" s="54">
        <v>48.8</v>
      </c>
      <c r="AJ22" s="54">
        <v>30</v>
      </c>
      <c r="AK22" s="54">
        <v>2837.4033831541637</v>
      </c>
      <c r="AL22" s="54">
        <v>2925.1581269630547</v>
      </c>
      <c r="AM22" s="55">
        <v>1.1124645076074307</v>
      </c>
      <c r="AN22" s="28">
        <v>0.38752716574489571</v>
      </c>
      <c r="AO22" s="28">
        <v>5.9561144110282349</v>
      </c>
      <c r="AP22" s="28">
        <v>196.39388281705516</v>
      </c>
      <c r="AQ22" s="28">
        <v>202.73752439382829</v>
      </c>
      <c r="AR22" s="28">
        <v>202.3499972280834</v>
      </c>
      <c r="AS22" s="42" t="s">
        <v>62</v>
      </c>
      <c r="AT22" s="46">
        <v>2598</v>
      </c>
    </row>
    <row r="23" spans="1:46" ht="30.75" thickBot="1" x14ac:dyDescent="0.3">
      <c r="A23" s="44" t="s">
        <v>74</v>
      </c>
      <c r="B23" s="16" t="s">
        <v>127</v>
      </c>
      <c r="C23" s="16" t="s">
        <v>133</v>
      </c>
      <c r="D23" s="16">
        <f>VLOOKUP(A23,'Capacity Source Data'!$A$3:$T$26,4,FALSE)</f>
        <v>96</v>
      </c>
      <c r="E23" s="16">
        <f>VLOOKUP(A23,'Generation Source Data'!$A$1:$B$26,2,FALSE)</f>
        <v>148</v>
      </c>
      <c r="F23" s="45">
        <v>0.17598934550989348</v>
      </c>
      <c r="G23" s="61">
        <f t="shared" ref="G23" si="12">+F23*D23</f>
        <v>16.894977168949772</v>
      </c>
      <c r="H23" s="46" t="s">
        <v>75</v>
      </c>
      <c r="I23" s="47">
        <v>0.34380000000000005</v>
      </c>
      <c r="J23" s="48">
        <v>10471.204188481674</v>
      </c>
      <c r="K23" s="20">
        <f t="shared" ref="K23" si="13">+J23*E23</f>
        <v>1549738.2198952876</v>
      </c>
      <c r="L23" s="46" t="s">
        <v>70</v>
      </c>
      <c r="M23" s="49">
        <v>6151.71</v>
      </c>
      <c r="N23" s="50">
        <v>1.7021615434540434</v>
      </c>
      <c r="O23" s="46">
        <v>20.2</v>
      </c>
      <c r="P23" s="50">
        <v>74.066666666666663</v>
      </c>
      <c r="Q23" s="50">
        <v>0.77556719022687592</v>
      </c>
      <c r="R23" s="46"/>
      <c r="S23" s="51">
        <v>3.6</v>
      </c>
      <c r="T23" s="46">
        <v>20</v>
      </c>
      <c r="U23" s="46">
        <v>9.1</v>
      </c>
      <c r="V23" s="46">
        <v>3.2724000000000002</v>
      </c>
      <c r="W23" s="52">
        <v>2571.2164948453606</v>
      </c>
      <c r="X23" s="46">
        <v>20</v>
      </c>
      <c r="Y23" s="48">
        <v>27000</v>
      </c>
      <c r="Z23" s="53">
        <v>3</v>
      </c>
      <c r="AA23" s="53">
        <v>5.9561144110282349</v>
      </c>
      <c r="AB23" s="54"/>
      <c r="AC23" s="54"/>
      <c r="AD23" s="54"/>
      <c r="AE23" s="54"/>
      <c r="AF23" s="54"/>
      <c r="AG23" s="54"/>
      <c r="AH23" s="54">
        <v>51.2</v>
      </c>
      <c r="AI23" s="54">
        <v>48.8</v>
      </c>
      <c r="AJ23" s="54">
        <v>30</v>
      </c>
      <c r="AK23" s="54">
        <v>2837.4033831541637</v>
      </c>
      <c r="AL23" s="54">
        <v>2925.1581269630547</v>
      </c>
      <c r="AM23" s="55">
        <v>1.1124645076074307</v>
      </c>
      <c r="AN23" s="28">
        <v>0.38752716574489571</v>
      </c>
      <c r="AO23" s="28">
        <v>5.9561144110282349</v>
      </c>
      <c r="AP23" s="28">
        <v>196.39388281705516</v>
      </c>
      <c r="AQ23" s="28">
        <v>202.73752439382829</v>
      </c>
      <c r="AR23" s="28">
        <v>202.3499972280834</v>
      </c>
      <c r="AS23" s="42" t="s">
        <v>62</v>
      </c>
      <c r="AT23" s="46">
        <v>2598</v>
      </c>
    </row>
    <row r="24" spans="1:46" ht="29.45" thickBot="1" x14ac:dyDescent="0.4">
      <c r="A24" s="30" t="s">
        <v>76</v>
      </c>
      <c r="B24" s="76" t="s">
        <v>127</v>
      </c>
      <c r="C24" s="76" t="s">
        <v>132</v>
      </c>
      <c r="D24" s="16">
        <f>VLOOKUP(A24,'Capacity Source Data'!$A$3:$T$26,4,FALSE)</f>
        <v>23095</v>
      </c>
      <c r="E24" s="16">
        <f>VLOOKUP(A24,'Generation Source Data'!$A$1:$B$26,2,FALSE)</f>
        <v>149687</v>
      </c>
      <c r="F24" s="31">
        <v>0.58955183723909055</v>
      </c>
      <c r="G24" s="61">
        <f t="shared" si="1"/>
        <v>13615.699681036796</v>
      </c>
      <c r="H24" s="32" t="s">
        <v>77</v>
      </c>
      <c r="I24" s="33">
        <v>0.56600000000000006</v>
      </c>
      <c r="J24" s="34">
        <v>6360.4240282685505</v>
      </c>
      <c r="K24" s="20">
        <f t="shared" si="3"/>
        <v>952072791.51943457</v>
      </c>
      <c r="L24" s="32" t="s">
        <v>78</v>
      </c>
      <c r="M24" s="35">
        <v>38130</v>
      </c>
      <c r="N24" s="36">
        <v>0.16680891760473512</v>
      </c>
      <c r="O24" s="32">
        <v>15.3</v>
      </c>
      <c r="P24" s="36">
        <v>56.1</v>
      </c>
      <c r="Q24" s="36">
        <v>0.35681978798586567</v>
      </c>
      <c r="R24" s="32">
        <v>0.49199999999999999</v>
      </c>
      <c r="S24" s="37">
        <v>566.4</v>
      </c>
      <c r="T24" s="32">
        <v>30</v>
      </c>
      <c r="U24" s="32">
        <v>3</v>
      </c>
      <c r="V24" s="32">
        <v>549.40800000000002</v>
      </c>
      <c r="W24" s="38">
        <v>769.97938144329896</v>
      </c>
      <c r="X24" s="32">
        <v>30</v>
      </c>
      <c r="Y24" s="34">
        <v>15525</v>
      </c>
      <c r="Z24" s="39">
        <v>2.95</v>
      </c>
      <c r="AA24" s="39">
        <v>11.2222859564967</v>
      </c>
      <c r="AB24" s="40"/>
      <c r="AC24" s="40"/>
      <c r="AD24" s="40"/>
      <c r="AE24" s="40"/>
      <c r="AF24" s="40"/>
      <c r="AG24" s="40">
        <v>9.3000000000000007</v>
      </c>
      <c r="AH24" s="40">
        <v>71.8</v>
      </c>
      <c r="AI24" s="40">
        <v>18.899999999999999</v>
      </c>
      <c r="AJ24" s="40">
        <v>52</v>
      </c>
      <c r="AK24" s="40">
        <v>1110.502356499426</v>
      </c>
      <c r="AL24" s="40">
        <v>1116.082770351182</v>
      </c>
      <c r="AM24" s="41">
        <v>1.1568814994096512</v>
      </c>
      <c r="AN24" s="28">
        <v>43.813654597302744</v>
      </c>
      <c r="AO24" s="28">
        <v>11.2222859564967</v>
      </c>
      <c r="AP24" s="28">
        <v>34.322771237168794</v>
      </c>
      <c r="AQ24" s="28">
        <v>89.358711790968243</v>
      </c>
      <c r="AR24" s="28">
        <v>45.545057193665492</v>
      </c>
      <c r="AS24" s="42" t="s">
        <v>62</v>
      </c>
      <c r="AT24" s="32">
        <v>778</v>
      </c>
    </row>
    <row r="25" spans="1:46" ht="29.45" thickBot="1" x14ac:dyDescent="0.4">
      <c r="A25" s="30" t="s">
        <v>76</v>
      </c>
      <c r="B25" s="76" t="s">
        <v>123</v>
      </c>
      <c r="C25" s="76" t="s">
        <v>132</v>
      </c>
      <c r="D25" s="16">
        <f>VLOOKUP(A25,'Capacity Source Data'!$A$3:$T$26,4,FALSE)</f>
        <v>23095</v>
      </c>
      <c r="E25" s="16">
        <f>VLOOKUP(A25,'Generation Source Data'!$A$1:$B$26,2,FALSE)</f>
        <v>149687</v>
      </c>
      <c r="F25" s="31">
        <v>0.58955183723909055</v>
      </c>
      <c r="G25" s="61">
        <f t="shared" ref="G25" si="14">+F25*D25</f>
        <v>13615.699681036796</v>
      </c>
      <c r="H25" s="32" t="s">
        <v>77</v>
      </c>
      <c r="I25" s="33">
        <v>0.56600000000000006</v>
      </c>
      <c r="J25" s="34">
        <v>6360.4240282685505</v>
      </c>
      <c r="K25" s="20">
        <f t="shared" ref="K25" si="15">+J25*E25</f>
        <v>952072791.51943457</v>
      </c>
      <c r="L25" s="32" t="s">
        <v>78</v>
      </c>
      <c r="M25" s="35">
        <v>38130</v>
      </c>
      <c r="N25" s="36">
        <v>0.16680891760473512</v>
      </c>
      <c r="O25" s="32">
        <v>15.3</v>
      </c>
      <c r="P25" s="36">
        <v>56.1</v>
      </c>
      <c r="Q25" s="36">
        <v>0.35681978798586567</v>
      </c>
      <c r="R25" s="32">
        <v>0.49199999999999999</v>
      </c>
      <c r="S25" s="37">
        <v>566.4</v>
      </c>
      <c r="T25" s="32">
        <v>30</v>
      </c>
      <c r="U25" s="32">
        <v>3</v>
      </c>
      <c r="V25" s="32">
        <v>549.40800000000002</v>
      </c>
      <c r="W25" s="38">
        <v>769.97938144329896</v>
      </c>
      <c r="X25" s="32">
        <v>30</v>
      </c>
      <c r="Y25" s="34">
        <v>15525</v>
      </c>
      <c r="Z25" s="39">
        <v>2.95</v>
      </c>
      <c r="AA25" s="39">
        <v>11.2222859564967</v>
      </c>
      <c r="AB25" s="40"/>
      <c r="AC25" s="40"/>
      <c r="AD25" s="40"/>
      <c r="AE25" s="40"/>
      <c r="AF25" s="40"/>
      <c r="AG25" s="40">
        <v>9.3000000000000007</v>
      </c>
      <c r="AH25" s="40">
        <v>71.8</v>
      </c>
      <c r="AI25" s="40">
        <v>18.899999999999999</v>
      </c>
      <c r="AJ25" s="40">
        <v>52</v>
      </c>
      <c r="AK25" s="40">
        <v>1110.502356499426</v>
      </c>
      <c r="AL25" s="40">
        <v>1116.082770351182</v>
      </c>
      <c r="AM25" s="41">
        <v>1.1568814994096512</v>
      </c>
      <c r="AN25" s="28">
        <v>43.813654597302744</v>
      </c>
      <c r="AO25" s="28">
        <v>11.2222859564967</v>
      </c>
      <c r="AP25" s="28">
        <v>34.322771237168794</v>
      </c>
      <c r="AQ25" s="28">
        <v>89.358711790968243</v>
      </c>
      <c r="AR25" s="28">
        <v>45.545057193665492</v>
      </c>
      <c r="AS25" s="42" t="s">
        <v>62</v>
      </c>
      <c r="AT25" s="32">
        <v>778</v>
      </c>
    </row>
    <row r="26" spans="1:46" ht="29.45" thickBot="1" x14ac:dyDescent="0.4">
      <c r="A26" s="44" t="s">
        <v>79</v>
      </c>
      <c r="B26" s="56" t="s">
        <v>64</v>
      </c>
      <c r="C26" s="43" t="s">
        <v>132</v>
      </c>
      <c r="D26" s="16">
        <f>VLOOKUP(A26,'Capacity Source Data'!$A$3:$T$26,4,FALSE)</f>
        <v>0</v>
      </c>
      <c r="E26" s="16">
        <f>VLOOKUP(A26,'Generation Source Data'!$A$1:$B$26,2,FALSE)</f>
        <v>0</v>
      </c>
      <c r="F26" s="45">
        <v>0.60699999999999998</v>
      </c>
      <c r="G26" s="61">
        <f t="shared" si="1"/>
        <v>0</v>
      </c>
      <c r="H26" s="46" t="s">
        <v>77</v>
      </c>
      <c r="I26" s="47">
        <v>0.58599999999999997</v>
      </c>
      <c r="J26" s="48">
        <v>6143.3447098976112</v>
      </c>
      <c r="K26" s="20">
        <f t="shared" si="3"/>
        <v>0</v>
      </c>
      <c r="L26" s="46" t="s">
        <v>78</v>
      </c>
      <c r="M26" s="49">
        <v>38130</v>
      </c>
      <c r="N26" s="50">
        <v>0.16111578048511963</v>
      </c>
      <c r="O26" s="46">
        <v>15.3</v>
      </c>
      <c r="P26" s="50">
        <v>56.1</v>
      </c>
      <c r="Q26" s="50">
        <v>0.34464163822525601</v>
      </c>
      <c r="R26" s="46"/>
      <c r="S26" s="51">
        <v>788.1</v>
      </c>
      <c r="T26" s="46">
        <v>30</v>
      </c>
      <c r="U26" s="46">
        <v>3.2</v>
      </c>
      <c r="V26" s="46">
        <v>762.88080000000002</v>
      </c>
      <c r="W26" s="52">
        <v>727.42268041237105</v>
      </c>
      <c r="X26" s="46">
        <v>30</v>
      </c>
      <c r="Y26" s="48">
        <v>14658</v>
      </c>
      <c r="Z26" s="53">
        <v>2.78</v>
      </c>
      <c r="AA26" s="53">
        <v>13.786489353697334</v>
      </c>
      <c r="AB26" s="54"/>
      <c r="AC26" s="54"/>
      <c r="AD26" s="54"/>
      <c r="AE26" s="54"/>
      <c r="AF26" s="54"/>
      <c r="AG26" s="54">
        <v>8</v>
      </c>
      <c r="AH26" s="54">
        <v>71.900000000000006</v>
      </c>
      <c r="AI26" s="54">
        <v>20.100000000000001</v>
      </c>
      <c r="AJ26" s="54">
        <v>36</v>
      </c>
      <c r="AK26" s="54">
        <v>42.203601299264719</v>
      </c>
      <c r="AL26" s="54">
        <v>42.846295735294127</v>
      </c>
      <c r="AM26" s="55">
        <v>1.1539669446771301</v>
      </c>
      <c r="AN26" s="28">
        <v>1511.6448564614875</v>
      </c>
      <c r="AO26" s="28">
        <v>13.786489353697334</v>
      </c>
      <c r="AP26" s="28">
        <v>33.151345597674982</v>
      </c>
      <c r="AQ26" s="28">
        <v>1558.5826914128597</v>
      </c>
      <c r="AR26" s="28">
        <v>46.937834951372317</v>
      </c>
      <c r="AS26" s="42" t="s">
        <v>62</v>
      </c>
      <c r="AT26" s="46">
        <v>735</v>
      </c>
    </row>
    <row r="27" spans="1:46" ht="29.45" thickBot="1" x14ac:dyDescent="0.4">
      <c r="A27" s="30" t="s">
        <v>80</v>
      </c>
      <c r="B27" s="43" t="s">
        <v>64</v>
      </c>
      <c r="C27" s="43" t="s">
        <v>132</v>
      </c>
      <c r="D27" s="16">
        <f>VLOOKUP(A27,'Capacity Source Data'!$A$3:$T$26,4,FALSE)</f>
        <v>0</v>
      </c>
      <c r="E27" s="16">
        <f>VLOOKUP(A27,'Generation Source Data'!$A$1:$B$26,2,FALSE)</f>
        <v>0</v>
      </c>
      <c r="F27" s="31">
        <v>0.63624999999999998</v>
      </c>
      <c r="G27" s="61">
        <f t="shared" si="1"/>
        <v>0</v>
      </c>
      <c r="H27" s="32" t="s">
        <v>77</v>
      </c>
      <c r="I27" s="33">
        <v>0.6</v>
      </c>
      <c r="J27" s="34">
        <v>6000</v>
      </c>
      <c r="K27" s="20">
        <f t="shared" si="3"/>
        <v>0</v>
      </c>
      <c r="L27" s="32" t="s">
        <v>78</v>
      </c>
      <c r="M27" s="35">
        <v>38130</v>
      </c>
      <c r="N27" s="36">
        <v>0.15735641227380015</v>
      </c>
      <c r="O27" s="32">
        <v>15.3</v>
      </c>
      <c r="P27" s="36">
        <v>56.1</v>
      </c>
      <c r="Q27" s="36">
        <v>0.33660000000000001</v>
      </c>
      <c r="R27" s="32"/>
      <c r="S27" s="37">
        <v>813.6</v>
      </c>
      <c r="T27" s="32">
        <v>30</v>
      </c>
      <c r="U27" s="32">
        <v>3.5</v>
      </c>
      <c r="V27" s="32">
        <v>785.12400000000002</v>
      </c>
      <c r="W27" s="38">
        <v>722.47422680412365</v>
      </c>
      <c r="X27" s="32">
        <v>30</v>
      </c>
      <c r="Y27" s="34">
        <v>14594</v>
      </c>
      <c r="Z27" s="39">
        <v>2.77</v>
      </c>
      <c r="AA27" s="39">
        <v>18.113420077858237</v>
      </c>
      <c r="AB27" s="40"/>
      <c r="AC27" s="40"/>
      <c r="AD27" s="40"/>
      <c r="AE27" s="40"/>
      <c r="AF27" s="40"/>
      <c r="AG27" s="40">
        <v>8</v>
      </c>
      <c r="AH27" s="40">
        <v>71.900000000000006</v>
      </c>
      <c r="AI27" s="40">
        <v>20.100000000000001</v>
      </c>
      <c r="AJ27" s="40">
        <v>33</v>
      </c>
      <c r="AK27" s="40">
        <v>237.08381280263885</v>
      </c>
      <c r="AL27" s="40">
        <v>253.29467179769111</v>
      </c>
      <c r="AM27" s="41">
        <v>1.1526732783461218</v>
      </c>
      <c r="AN27" s="28">
        <v>275.59756071528807</v>
      </c>
      <c r="AO27" s="28">
        <v>18.113420077858237</v>
      </c>
      <c r="AP27" s="28">
        <v>32.377814200395903</v>
      </c>
      <c r="AQ27" s="28">
        <v>326.08879499354219</v>
      </c>
      <c r="AR27" s="28">
        <v>50.49123427825414</v>
      </c>
      <c r="AS27" s="42" t="s">
        <v>62</v>
      </c>
      <c r="AT27" s="32">
        <v>730</v>
      </c>
    </row>
    <row r="28" spans="1:46" ht="30.75" thickBot="1" x14ac:dyDescent="0.3">
      <c r="A28" s="44" t="s">
        <v>84</v>
      </c>
      <c r="B28" s="16" t="s">
        <v>127</v>
      </c>
      <c r="C28" s="76" t="s">
        <v>132</v>
      </c>
      <c r="D28" s="16">
        <f>VLOOKUP(A28,'Capacity Source Data'!$A$3:$T$26,4,FALSE)</f>
        <v>2573</v>
      </c>
      <c r="E28" s="16">
        <f>VLOOKUP(A28,'Generation Source Data'!$A$1:$B$26,2,FALSE)</f>
        <v>9685</v>
      </c>
      <c r="F28" s="45">
        <v>0.56750507164474495</v>
      </c>
      <c r="G28" s="61">
        <f>+F28*D28</f>
        <v>1460.1905493419288</v>
      </c>
      <c r="H28" s="46" t="s">
        <v>77</v>
      </c>
      <c r="I28" s="47">
        <v>0.29649999999999999</v>
      </c>
      <c r="J28" s="48">
        <v>12141.652613827993</v>
      </c>
      <c r="K28" s="20">
        <f>+J28*E28</f>
        <v>117591905.56492412</v>
      </c>
      <c r="L28" s="46" t="s">
        <v>78</v>
      </c>
      <c r="M28" s="49">
        <v>38130</v>
      </c>
      <c r="N28" s="50">
        <v>0.31842781573113016</v>
      </c>
      <c r="O28" s="46">
        <v>15.3</v>
      </c>
      <c r="P28" s="50">
        <v>56.1</v>
      </c>
      <c r="Q28" s="50">
        <v>0.40868802698145029</v>
      </c>
      <c r="R28" s="46" t="s">
        <v>45</v>
      </c>
      <c r="S28" s="51">
        <v>84.8</v>
      </c>
      <c r="T28" s="46">
        <v>30</v>
      </c>
      <c r="U28" s="46">
        <v>2.1</v>
      </c>
      <c r="V28" s="46">
        <v>83.019199999999998</v>
      </c>
      <c r="W28" s="52">
        <v>1846.7628865979379</v>
      </c>
      <c r="X28" s="46">
        <v>12</v>
      </c>
      <c r="Y28" s="48">
        <v>21272</v>
      </c>
      <c r="Z28" s="53">
        <v>3.1</v>
      </c>
      <c r="AA28" s="53">
        <v>8.6368088048080764</v>
      </c>
      <c r="AB28" s="54"/>
      <c r="AC28" s="54"/>
      <c r="AD28" s="54"/>
      <c r="AE28" s="54"/>
      <c r="AF28" s="54"/>
      <c r="AG28" s="54">
        <v>19.2</v>
      </c>
      <c r="AH28" s="54">
        <v>62.7</v>
      </c>
      <c r="AI28" s="54">
        <v>18.100000000000001</v>
      </c>
      <c r="AJ28" s="54">
        <v>24</v>
      </c>
      <c r="AK28" s="54">
        <v>10.354574475495442</v>
      </c>
      <c r="AL28" s="54">
        <v>10.364939414910351</v>
      </c>
      <c r="AM28" s="55">
        <v>0.92245463909521419</v>
      </c>
      <c r="AN28" s="28">
        <v>1345.41883066066</v>
      </c>
      <c r="AO28" s="28">
        <v>8.6368088048080764</v>
      </c>
      <c r="AP28" s="28">
        <v>65.52002873604566</v>
      </c>
      <c r="AQ28" s="28">
        <v>1419.5756682015135</v>
      </c>
      <c r="AR28" s="28">
        <v>74.156837540853729</v>
      </c>
      <c r="AS28" s="42" t="s">
        <v>85</v>
      </c>
      <c r="AT28" s="46">
        <v>1866</v>
      </c>
    </row>
    <row r="29" spans="1:46" ht="30.75" thickBot="1" x14ac:dyDescent="0.3">
      <c r="A29" s="44" t="s">
        <v>84</v>
      </c>
      <c r="B29" s="16" t="s">
        <v>123</v>
      </c>
      <c r="C29" s="76" t="s">
        <v>132</v>
      </c>
      <c r="D29" s="16">
        <f>VLOOKUP(A29,'Capacity Source Data'!$A$3:$T$26,4,FALSE)</f>
        <v>2573</v>
      </c>
      <c r="E29" s="16">
        <f>VLOOKUP(A29,'Generation Source Data'!$A$1:$B$26,2,FALSE)</f>
        <v>9685</v>
      </c>
      <c r="F29" s="45">
        <v>0.56750507164474495</v>
      </c>
      <c r="G29" s="61">
        <f>+F29*D29</f>
        <v>1460.1905493419288</v>
      </c>
      <c r="H29" s="46" t="s">
        <v>77</v>
      </c>
      <c r="I29" s="47">
        <v>0.29649999999999999</v>
      </c>
      <c r="J29" s="48">
        <v>12141.652613827993</v>
      </c>
      <c r="K29" s="20">
        <f>+J29*E29</f>
        <v>117591905.56492412</v>
      </c>
      <c r="L29" s="46" t="s">
        <v>78</v>
      </c>
      <c r="M29" s="49">
        <v>38130</v>
      </c>
      <c r="N29" s="50">
        <v>0.31842781573113016</v>
      </c>
      <c r="O29" s="46">
        <v>15.3</v>
      </c>
      <c r="P29" s="50">
        <v>56.1</v>
      </c>
      <c r="Q29" s="50">
        <v>0.40868802698145029</v>
      </c>
      <c r="R29" s="46" t="s">
        <v>45</v>
      </c>
      <c r="S29" s="51">
        <v>84.8</v>
      </c>
      <c r="T29" s="46">
        <v>30</v>
      </c>
      <c r="U29" s="46">
        <v>2.1</v>
      </c>
      <c r="V29" s="46">
        <v>83.019199999999998</v>
      </c>
      <c r="W29" s="52">
        <v>1846.7628865979379</v>
      </c>
      <c r="X29" s="46">
        <v>12</v>
      </c>
      <c r="Y29" s="48">
        <v>21272</v>
      </c>
      <c r="Z29" s="53">
        <v>3.1</v>
      </c>
      <c r="AA29" s="53">
        <v>8.6368088048080764</v>
      </c>
      <c r="AB29" s="54"/>
      <c r="AC29" s="54"/>
      <c r="AD29" s="54"/>
      <c r="AE29" s="54"/>
      <c r="AF29" s="54"/>
      <c r="AG29" s="54">
        <v>19.2</v>
      </c>
      <c r="AH29" s="54">
        <v>62.7</v>
      </c>
      <c r="AI29" s="54">
        <v>18.100000000000001</v>
      </c>
      <c r="AJ29" s="54">
        <v>24</v>
      </c>
      <c r="AK29" s="54">
        <v>10.354574475495442</v>
      </c>
      <c r="AL29" s="54">
        <v>10.364939414910351</v>
      </c>
      <c r="AM29" s="55">
        <v>0.92245463909521419</v>
      </c>
      <c r="AN29" s="28">
        <v>1345.41883066066</v>
      </c>
      <c r="AO29" s="28">
        <v>8.6368088048080764</v>
      </c>
      <c r="AP29" s="28">
        <v>65.52002873604566</v>
      </c>
      <c r="AQ29" s="28">
        <v>1419.5756682015135</v>
      </c>
      <c r="AR29" s="28">
        <v>74.156837540853729</v>
      </c>
      <c r="AS29" s="42" t="s">
        <v>85</v>
      </c>
      <c r="AT29" s="46">
        <v>1866</v>
      </c>
    </row>
    <row r="30" spans="1:46" ht="30.75" thickBot="1" x14ac:dyDescent="0.3">
      <c r="A30" s="30" t="s">
        <v>86</v>
      </c>
      <c r="B30" s="43" t="s">
        <v>64</v>
      </c>
      <c r="C30" s="43" t="s">
        <v>132</v>
      </c>
      <c r="D30" s="16">
        <f>VLOOKUP(A30,'Capacity Source Data'!$A$3:$T$26,4,FALSE)</f>
        <v>0</v>
      </c>
      <c r="E30" s="16">
        <f>VLOOKUP(A30,'Generation Source Data'!$A$1:$B$26,2,FALSE)</f>
        <v>0</v>
      </c>
      <c r="F30" s="31">
        <v>0.64</v>
      </c>
      <c r="G30" s="61">
        <f>+F30*D30</f>
        <v>0</v>
      </c>
      <c r="H30" s="32" t="s">
        <v>77</v>
      </c>
      <c r="I30" s="33">
        <v>0.36480000000000001</v>
      </c>
      <c r="J30" s="34">
        <v>9868.4210526315783</v>
      </c>
      <c r="K30" s="20">
        <f>+J30*E30</f>
        <v>0</v>
      </c>
      <c r="L30" s="32" t="s">
        <v>78</v>
      </c>
      <c r="M30" s="35">
        <v>38130</v>
      </c>
      <c r="N30" s="36">
        <v>0.2588098886082239</v>
      </c>
      <c r="O30" s="32">
        <v>15.3</v>
      </c>
      <c r="P30" s="36">
        <v>56.1</v>
      </c>
      <c r="Q30" s="36">
        <v>0.33217105263157892</v>
      </c>
      <c r="R30" s="32"/>
      <c r="S30" s="37">
        <v>281.5</v>
      </c>
      <c r="T30" s="32">
        <v>30</v>
      </c>
      <c r="U30" s="32">
        <v>3</v>
      </c>
      <c r="V30" s="32">
        <v>273.05500000000001</v>
      </c>
      <c r="W30" s="38">
        <v>997.60824742268039</v>
      </c>
      <c r="X30" s="32">
        <v>27</v>
      </c>
      <c r="Y30" s="34">
        <v>16282</v>
      </c>
      <c r="Z30" s="39">
        <v>3.09</v>
      </c>
      <c r="AA30" s="39">
        <v>11.300854018117855</v>
      </c>
      <c r="AB30" s="40"/>
      <c r="AC30" s="40"/>
      <c r="AD30" s="40"/>
      <c r="AE30" s="40"/>
      <c r="AF30" s="40"/>
      <c r="AG30" s="40"/>
      <c r="AH30" s="40">
        <v>81.2</v>
      </c>
      <c r="AI30" s="40">
        <v>18.8</v>
      </c>
      <c r="AJ30" s="40">
        <v>24</v>
      </c>
      <c r="AK30" s="40">
        <v>7.9136036848739471</v>
      </c>
      <c r="AL30" s="40">
        <v>7.9215252100840301</v>
      </c>
      <c r="AM30" s="41">
        <v>1.1456331077486517</v>
      </c>
      <c r="AN30" s="28">
        <v>3920.55397494001</v>
      </c>
      <c r="AO30" s="28">
        <v>11.300854018117855</v>
      </c>
      <c r="AP30" s="28">
        <v>5.39630236673265</v>
      </c>
      <c r="AQ30" s="28">
        <v>3937.2511313248601</v>
      </c>
      <c r="AR30" s="28">
        <v>16.697156384850505</v>
      </c>
      <c r="AS30" s="42" t="s">
        <v>87</v>
      </c>
      <c r="AT30" s="32">
        <v>1008</v>
      </c>
    </row>
    <row r="31" spans="1:46" ht="29.45" thickBot="1" x14ac:dyDescent="0.4">
      <c r="A31" s="44" t="s">
        <v>81</v>
      </c>
      <c r="B31" s="16" t="s">
        <v>123</v>
      </c>
      <c r="C31" s="76" t="s">
        <v>131</v>
      </c>
      <c r="D31" s="16">
        <f>VLOOKUP(A31,'Capacity Source Data'!$A$3:$T$26,4,FALSE)</f>
        <v>1949.5</v>
      </c>
      <c r="E31" s="16">
        <f>VLOOKUP(A31,'Generation Source Data'!$A$1:$B$26,2,FALSE)</f>
        <v>2083.2349999999997</v>
      </c>
      <c r="F31" s="45">
        <v>0.12222773568737404</v>
      </c>
      <c r="G31" s="61">
        <f t="shared" si="1"/>
        <v>238.28297072253568</v>
      </c>
      <c r="H31" s="46" t="s">
        <v>77</v>
      </c>
      <c r="I31" s="47">
        <v>0.2903</v>
      </c>
      <c r="J31" s="48">
        <v>12400.964519462625</v>
      </c>
      <c r="K31" s="20">
        <f t="shared" si="3"/>
        <v>25834123.320702717</v>
      </c>
      <c r="L31" s="46" t="s">
        <v>78</v>
      </c>
      <c r="M31" s="49">
        <v>38130</v>
      </c>
      <c r="N31" s="50">
        <v>0.32522854758622149</v>
      </c>
      <c r="O31" s="46">
        <v>15.3</v>
      </c>
      <c r="P31" s="50">
        <v>56.1</v>
      </c>
      <c r="Q31" s="50">
        <v>0.69569410954185329</v>
      </c>
      <c r="R31" s="46"/>
      <c r="S31" s="51">
        <v>84</v>
      </c>
      <c r="T31" s="46">
        <v>30</v>
      </c>
      <c r="U31" s="46">
        <v>2.1</v>
      </c>
      <c r="V31" s="46">
        <v>82.236000000000004</v>
      </c>
      <c r="W31" s="52">
        <v>637.36082474226805</v>
      </c>
      <c r="X31" s="46">
        <v>12</v>
      </c>
      <c r="Y31" s="48">
        <v>8410</v>
      </c>
      <c r="Z31" s="53">
        <v>4.2300000000000004</v>
      </c>
      <c r="AA31" s="53">
        <v>10.46416822278152</v>
      </c>
      <c r="AB31" s="54"/>
      <c r="AC31" s="54"/>
      <c r="AD31" s="54"/>
      <c r="AE31" s="54"/>
      <c r="AF31" s="54"/>
      <c r="AG31" s="54"/>
      <c r="AH31" s="54"/>
      <c r="AI31" s="54">
        <v>100</v>
      </c>
      <c r="AJ31" s="54">
        <v>42</v>
      </c>
      <c r="AK31" s="54">
        <v>1827.0313270588238</v>
      </c>
      <c r="AL31" s="54">
        <v>1927.2482352941179</v>
      </c>
      <c r="AM31" s="55">
        <v>1.0558567633664138</v>
      </c>
      <c r="AN31" s="28">
        <v>2.983742996073016</v>
      </c>
      <c r="AO31" s="28">
        <v>10.46416822278152</v>
      </c>
      <c r="AP31" s="28">
        <v>66.919354186143778</v>
      </c>
      <c r="AQ31" s="28">
        <v>80.367265404998307</v>
      </c>
      <c r="AR31" s="28">
        <v>77.383522408925302</v>
      </c>
      <c r="AS31" s="42" t="s">
        <v>62</v>
      </c>
      <c r="AT31" s="46">
        <v>644</v>
      </c>
    </row>
    <row r="32" spans="1:46" ht="29.45" thickBot="1" x14ac:dyDescent="0.4">
      <c r="A32" s="44" t="s">
        <v>81</v>
      </c>
      <c r="B32" s="16" t="s">
        <v>127</v>
      </c>
      <c r="C32" s="76" t="s">
        <v>131</v>
      </c>
      <c r="D32" s="16">
        <f>VLOOKUP(A32,'Capacity Source Data'!$A$3:$T$26,4,FALSE)</f>
        <v>1949.5</v>
      </c>
      <c r="E32" s="16">
        <f>VLOOKUP(A32,'Generation Source Data'!$A$1:$B$26,2,FALSE)</f>
        <v>2083.2349999999997</v>
      </c>
      <c r="F32" s="45">
        <v>0.12222773568737404</v>
      </c>
      <c r="G32" s="61">
        <f t="shared" ref="G32" si="16">+F32*D32</f>
        <v>238.28297072253568</v>
      </c>
      <c r="H32" s="46" t="s">
        <v>77</v>
      </c>
      <c r="I32" s="47">
        <v>0.2903</v>
      </c>
      <c r="J32" s="48">
        <v>12400.964519462625</v>
      </c>
      <c r="K32" s="20">
        <f t="shared" ref="K32" si="17">+J32*E32</f>
        <v>25834123.320702717</v>
      </c>
      <c r="L32" s="46" t="s">
        <v>78</v>
      </c>
      <c r="M32" s="49">
        <v>38130</v>
      </c>
      <c r="N32" s="50">
        <v>0.32522854758622149</v>
      </c>
      <c r="O32" s="46">
        <v>15.3</v>
      </c>
      <c r="P32" s="50">
        <v>56.1</v>
      </c>
      <c r="Q32" s="50">
        <v>0.69569410954185329</v>
      </c>
      <c r="R32" s="46"/>
      <c r="S32" s="51">
        <v>84</v>
      </c>
      <c r="T32" s="46">
        <v>30</v>
      </c>
      <c r="U32" s="46">
        <v>2.1</v>
      </c>
      <c r="V32" s="46">
        <v>82.236000000000004</v>
      </c>
      <c r="W32" s="52">
        <v>637.36082474226805</v>
      </c>
      <c r="X32" s="46">
        <v>12</v>
      </c>
      <c r="Y32" s="48">
        <v>8410</v>
      </c>
      <c r="Z32" s="53">
        <v>4.2300000000000004</v>
      </c>
      <c r="AA32" s="53">
        <v>10.46416822278152</v>
      </c>
      <c r="AB32" s="54"/>
      <c r="AC32" s="54"/>
      <c r="AD32" s="54"/>
      <c r="AE32" s="54"/>
      <c r="AF32" s="54"/>
      <c r="AG32" s="54"/>
      <c r="AH32" s="54"/>
      <c r="AI32" s="54">
        <v>100</v>
      </c>
      <c r="AJ32" s="54">
        <v>42</v>
      </c>
      <c r="AK32" s="54">
        <v>1827.0313270588238</v>
      </c>
      <c r="AL32" s="54">
        <v>1927.2482352941179</v>
      </c>
      <c r="AM32" s="55">
        <v>1.0558567633664138</v>
      </c>
      <c r="AN32" s="28">
        <v>2.983742996073016</v>
      </c>
      <c r="AO32" s="28">
        <v>10.46416822278152</v>
      </c>
      <c r="AP32" s="28">
        <v>66.919354186143778</v>
      </c>
      <c r="AQ32" s="28">
        <v>80.367265404998307</v>
      </c>
      <c r="AR32" s="28">
        <v>77.383522408925302</v>
      </c>
      <c r="AS32" s="42" t="s">
        <v>62</v>
      </c>
      <c r="AT32" s="46">
        <v>644</v>
      </c>
    </row>
    <row r="33" spans="1:46" ht="29.45" thickBot="1" x14ac:dyDescent="0.4">
      <c r="A33" s="44" t="s">
        <v>81</v>
      </c>
      <c r="B33" s="76" t="s">
        <v>128</v>
      </c>
      <c r="C33" s="76" t="s">
        <v>131</v>
      </c>
      <c r="D33" s="16">
        <f>VLOOKUP(A33,'Capacity Source Data'!$A$3:$T$26,4,FALSE)</f>
        <v>1949.5</v>
      </c>
      <c r="E33" s="16">
        <f>VLOOKUP(A33,'Generation Source Data'!$A$1:$B$26,2,FALSE)</f>
        <v>2083.2349999999997</v>
      </c>
      <c r="F33" s="45">
        <v>0.12222773568737404</v>
      </c>
      <c r="G33" s="61">
        <f t="shared" ref="G33" si="18">+F33*D33</f>
        <v>238.28297072253568</v>
      </c>
      <c r="H33" s="46" t="s">
        <v>77</v>
      </c>
      <c r="I33" s="47">
        <v>0.2903</v>
      </c>
      <c r="J33" s="48">
        <v>12400.964519462625</v>
      </c>
      <c r="K33" s="20">
        <f t="shared" ref="K33" si="19">+J33*E33</f>
        <v>25834123.320702717</v>
      </c>
      <c r="L33" s="46" t="s">
        <v>78</v>
      </c>
      <c r="M33" s="49">
        <v>38130</v>
      </c>
      <c r="N33" s="50">
        <v>0.32522854758622149</v>
      </c>
      <c r="O33" s="46">
        <v>15.3</v>
      </c>
      <c r="P33" s="50">
        <v>56.1</v>
      </c>
      <c r="Q33" s="50">
        <v>0.69569410954185329</v>
      </c>
      <c r="R33" s="46"/>
      <c r="S33" s="51">
        <v>84</v>
      </c>
      <c r="T33" s="46">
        <v>30</v>
      </c>
      <c r="U33" s="46">
        <v>2.1</v>
      </c>
      <c r="V33" s="46">
        <v>82.236000000000004</v>
      </c>
      <c r="W33" s="52">
        <v>637.36082474226805</v>
      </c>
      <c r="X33" s="46">
        <v>12</v>
      </c>
      <c r="Y33" s="48">
        <v>8410</v>
      </c>
      <c r="Z33" s="53">
        <v>4.2300000000000004</v>
      </c>
      <c r="AA33" s="53">
        <v>10.46416822278152</v>
      </c>
      <c r="AB33" s="54"/>
      <c r="AC33" s="54"/>
      <c r="AD33" s="54"/>
      <c r="AE33" s="54"/>
      <c r="AF33" s="54"/>
      <c r="AG33" s="54"/>
      <c r="AH33" s="54"/>
      <c r="AI33" s="54">
        <v>100</v>
      </c>
      <c r="AJ33" s="54">
        <v>42</v>
      </c>
      <c r="AK33" s="54">
        <v>1827.0313270588238</v>
      </c>
      <c r="AL33" s="54">
        <v>1927.2482352941179</v>
      </c>
      <c r="AM33" s="55">
        <v>1.0558567633664138</v>
      </c>
      <c r="AN33" s="28">
        <v>2.983742996073016</v>
      </c>
      <c r="AO33" s="28">
        <v>10.46416822278152</v>
      </c>
      <c r="AP33" s="28">
        <v>66.919354186143778</v>
      </c>
      <c r="AQ33" s="28">
        <v>80.367265404998307</v>
      </c>
      <c r="AR33" s="28">
        <v>77.383522408925302</v>
      </c>
      <c r="AS33" s="42" t="s">
        <v>62</v>
      </c>
      <c r="AT33" s="46">
        <v>644</v>
      </c>
    </row>
    <row r="34" spans="1:46" ht="29.45" thickBot="1" x14ac:dyDescent="0.4">
      <c r="A34" s="30" t="s">
        <v>82</v>
      </c>
      <c r="B34" s="16" t="s">
        <v>123</v>
      </c>
      <c r="C34" s="76" t="s">
        <v>131</v>
      </c>
      <c r="D34" s="16">
        <f>VLOOKUP(A34,'Capacity Source Data'!$A$3:$T$26,4,FALSE)</f>
        <v>412.5</v>
      </c>
      <c r="E34" s="16">
        <f>VLOOKUP(A34,'Generation Source Data'!$A$1:$B$26,2,FALSE)</f>
        <v>1175</v>
      </c>
      <c r="F34" s="31">
        <v>0.32516950325169514</v>
      </c>
      <c r="G34" s="61">
        <f t="shared" si="1"/>
        <v>134.13242009132424</v>
      </c>
      <c r="H34" s="32" t="s">
        <v>77</v>
      </c>
      <c r="I34" s="33">
        <v>0.37380000000000002</v>
      </c>
      <c r="J34" s="34">
        <v>9630.8186195826638</v>
      </c>
      <c r="K34" s="20">
        <f t="shared" si="3"/>
        <v>11316211.87800963</v>
      </c>
      <c r="L34" s="32" t="s">
        <v>78</v>
      </c>
      <c r="M34" s="35">
        <v>38130</v>
      </c>
      <c r="N34" s="36">
        <v>0.25257851087287342</v>
      </c>
      <c r="O34" s="32">
        <v>20.2</v>
      </c>
      <c r="P34" s="36">
        <v>74.066666666666663</v>
      </c>
      <c r="Q34" s="36">
        <v>0.71332263242375593</v>
      </c>
      <c r="R34" s="32"/>
      <c r="S34" s="37">
        <v>43.7</v>
      </c>
      <c r="T34" s="32">
        <v>30</v>
      </c>
      <c r="U34" s="32">
        <v>1.6</v>
      </c>
      <c r="V34" s="32">
        <v>43.000800000000005</v>
      </c>
      <c r="W34" s="38">
        <v>850.14432989690715</v>
      </c>
      <c r="X34" s="32">
        <v>10</v>
      </c>
      <c r="Y34" s="34">
        <v>21272</v>
      </c>
      <c r="Z34" s="39">
        <v>3.1</v>
      </c>
      <c r="AA34" s="39">
        <v>17.885955642530988</v>
      </c>
      <c r="AB34" s="40"/>
      <c r="AC34" s="40"/>
      <c r="AD34" s="40"/>
      <c r="AE34" s="40"/>
      <c r="AF34" s="40"/>
      <c r="AG34" s="40"/>
      <c r="AH34" s="40"/>
      <c r="AI34" s="40">
        <v>100</v>
      </c>
      <c r="AJ34" s="40">
        <v>45</v>
      </c>
      <c r="AK34" s="40">
        <v>3566.4748307999998</v>
      </c>
      <c r="AL34" s="40">
        <v>4291.7867999999999</v>
      </c>
      <c r="AM34" s="41">
        <v>1.0558567633664138</v>
      </c>
      <c r="AN34" s="28">
        <v>1.0606636624121417</v>
      </c>
      <c r="AO34" s="28">
        <v>17.885955642530988</v>
      </c>
      <c r="AP34" s="28">
        <v>5.39630236673265</v>
      </c>
      <c r="AQ34" s="28">
        <v>24.342921671675782</v>
      </c>
      <c r="AR34" s="28">
        <v>23.282258009263636</v>
      </c>
      <c r="AS34" s="42" t="s">
        <v>62</v>
      </c>
      <c r="AT34" s="32">
        <v>859</v>
      </c>
    </row>
    <row r="35" spans="1:46" ht="29.45" thickBot="1" x14ac:dyDescent="0.4">
      <c r="A35" s="30" t="s">
        <v>82</v>
      </c>
      <c r="B35" s="16" t="s">
        <v>127</v>
      </c>
      <c r="C35" s="76" t="s">
        <v>131</v>
      </c>
      <c r="D35" s="16">
        <f>VLOOKUP(A35,'Capacity Source Data'!$A$3:$T$26,4,FALSE)</f>
        <v>412.5</v>
      </c>
      <c r="E35" s="16">
        <f>VLOOKUP(A35,'Generation Source Data'!$A$1:$B$26,2,FALSE)</f>
        <v>1175</v>
      </c>
      <c r="F35" s="31">
        <v>0.32516950325169514</v>
      </c>
      <c r="G35" s="61">
        <f t="shared" ref="G35" si="20">+F35*D35</f>
        <v>134.13242009132424</v>
      </c>
      <c r="H35" s="32" t="s">
        <v>77</v>
      </c>
      <c r="I35" s="33">
        <v>0.37380000000000002</v>
      </c>
      <c r="J35" s="34">
        <v>9630.8186195826638</v>
      </c>
      <c r="K35" s="20">
        <f t="shared" ref="K35" si="21">+J35*E35</f>
        <v>11316211.87800963</v>
      </c>
      <c r="L35" s="32" t="s">
        <v>78</v>
      </c>
      <c r="M35" s="35">
        <v>38130</v>
      </c>
      <c r="N35" s="36">
        <v>0.25257851087287342</v>
      </c>
      <c r="O35" s="32">
        <v>20.2</v>
      </c>
      <c r="P35" s="36">
        <v>74.066666666666663</v>
      </c>
      <c r="Q35" s="36">
        <v>0.71332263242375593</v>
      </c>
      <c r="R35" s="32"/>
      <c r="S35" s="37">
        <v>43.7</v>
      </c>
      <c r="T35" s="32">
        <v>30</v>
      </c>
      <c r="U35" s="32">
        <v>1.6</v>
      </c>
      <c r="V35" s="32">
        <v>43.000800000000005</v>
      </c>
      <c r="W35" s="38">
        <v>850.14432989690715</v>
      </c>
      <c r="X35" s="32">
        <v>10</v>
      </c>
      <c r="Y35" s="34">
        <v>21272</v>
      </c>
      <c r="Z35" s="39">
        <v>3.1</v>
      </c>
      <c r="AA35" s="39">
        <v>17.885955642530988</v>
      </c>
      <c r="AB35" s="40"/>
      <c r="AC35" s="40"/>
      <c r="AD35" s="40"/>
      <c r="AE35" s="40"/>
      <c r="AF35" s="40"/>
      <c r="AG35" s="40"/>
      <c r="AH35" s="40"/>
      <c r="AI35" s="40">
        <v>100</v>
      </c>
      <c r="AJ35" s="40">
        <v>45</v>
      </c>
      <c r="AK35" s="40">
        <v>3566.4748307999998</v>
      </c>
      <c r="AL35" s="40">
        <v>4291.7867999999999</v>
      </c>
      <c r="AM35" s="41">
        <v>1.0558567633664138</v>
      </c>
      <c r="AN35" s="28">
        <v>1.0606636624121417</v>
      </c>
      <c r="AO35" s="28">
        <v>17.885955642530988</v>
      </c>
      <c r="AP35" s="28">
        <v>5.39630236673265</v>
      </c>
      <c r="AQ35" s="28">
        <v>24.342921671675782</v>
      </c>
      <c r="AR35" s="28">
        <v>23.282258009263636</v>
      </c>
      <c r="AS35" s="42" t="s">
        <v>62</v>
      </c>
      <c r="AT35" s="32">
        <v>859</v>
      </c>
    </row>
    <row r="36" spans="1:46" ht="30.75" thickBot="1" x14ac:dyDescent="0.3">
      <c r="A36" s="30" t="s">
        <v>82</v>
      </c>
      <c r="B36" s="76" t="s">
        <v>128</v>
      </c>
      <c r="C36" s="76" t="s">
        <v>131</v>
      </c>
      <c r="D36" s="16">
        <f>VLOOKUP(A36,'Capacity Source Data'!$A$3:$T$26,4,FALSE)</f>
        <v>412.5</v>
      </c>
      <c r="E36" s="16">
        <f>VLOOKUP(A36,'Generation Source Data'!$A$1:$B$26,2,FALSE)</f>
        <v>1175</v>
      </c>
      <c r="F36" s="31">
        <v>0.32516950325169514</v>
      </c>
      <c r="G36" s="61">
        <f t="shared" ref="G36" si="22">+F36*D36</f>
        <v>134.13242009132424</v>
      </c>
      <c r="H36" s="32" t="s">
        <v>77</v>
      </c>
      <c r="I36" s="33">
        <v>0.37380000000000002</v>
      </c>
      <c r="J36" s="34">
        <v>9630.8186195826638</v>
      </c>
      <c r="K36" s="20">
        <f t="shared" ref="K36" si="23">+J36*E36</f>
        <v>11316211.87800963</v>
      </c>
      <c r="L36" s="32" t="s">
        <v>78</v>
      </c>
      <c r="M36" s="35">
        <v>38130</v>
      </c>
      <c r="N36" s="36">
        <v>0.25257851087287342</v>
      </c>
      <c r="O36" s="32">
        <v>20.2</v>
      </c>
      <c r="P36" s="36">
        <v>74.066666666666663</v>
      </c>
      <c r="Q36" s="36">
        <v>0.71332263242375593</v>
      </c>
      <c r="R36" s="32"/>
      <c r="S36" s="37">
        <v>43.7</v>
      </c>
      <c r="T36" s="32">
        <v>30</v>
      </c>
      <c r="U36" s="32">
        <v>1.6</v>
      </c>
      <c r="V36" s="32">
        <v>43.000800000000005</v>
      </c>
      <c r="W36" s="38">
        <v>850.14432989690715</v>
      </c>
      <c r="X36" s="32">
        <v>10</v>
      </c>
      <c r="Y36" s="34">
        <v>21272</v>
      </c>
      <c r="Z36" s="39">
        <v>3.1</v>
      </c>
      <c r="AA36" s="39">
        <v>17.885955642530988</v>
      </c>
      <c r="AB36" s="40"/>
      <c r="AC36" s="40"/>
      <c r="AD36" s="40"/>
      <c r="AE36" s="40"/>
      <c r="AF36" s="40"/>
      <c r="AG36" s="40"/>
      <c r="AH36" s="40"/>
      <c r="AI36" s="40">
        <v>100</v>
      </c>
      <c r="AJ36" s="40">
        <v>45</v>
      </c>
      <c r="AK36" s="40">
        <v>3566.4748307999998</v>
      </c>
      <c r="AL36" s="40">
        <v>4291.7867999999999</v>
      </c>
      <c r="AM36" s="41">
        <v>1.0558567633664138</v>
      </c>
      <c r="AN36" s="28">
        <v>1.0606636624121417</v>
      </c>
      <c r="AO36" s="28">
        <v>17.885955642530988</v>
      </c>
      <c r="AP36" s="28">
        <v>5.39630236673265</v>
      </c>
      <c r="AQ36" s="28">
        <v>24.342921671675782</v>
      </c>
      <c r="AR36" s="28">
        <v>23.282258009263636</v>
      </c>
      <c r="AS36" s="42" t="s">
        <v>62</v>
      </c>
      <c r="AT36" s="32">
        <v>859</v>
      </c>
    </row>
    <row r="37" spans="1:46" ht="30.75" thickBot="1" x14ac:dyDescent="0.3">
      <c r="A37" s="30" t="s">
        <v>83</v>
      </c>
      <c r="B37" s="76" t="s">
        <v>123</v>
      </c>
      <c r="C37" s="76" t="s">
        <v>132</v>
      </c>
      <c r="D37" s="16">
        <f>VLOOKUP(A37,'Capacity Source Data'!$A$3:$T$26,4,FALSE)</f>
        <v>3736</v>
      </c>
      <c r="E37" s="16">
        <f>VLOOKUP(A37,'Generation Source Data'!$A$1:$B$26,2,FALSE)</f>
        <v>10706</v>
      </c>
      <c r="F37" s="31">
        <v>0.26512511208466849</v>
      </c>
      <c r="G37" s="61">
        <f t="shared" si="1"/>
        <v>990.50741874832147</v>
      </c>
      <c r="H37" s="32" t="s">
        <v>77</v>
      </c>
      <c r="I37" s="33">
        <v>0.38170000000000004</v>
      </c>
      <c r="J37" s="34">
        <v>9431.4906995022266</v>
      </c>
      <c r="K37" s="20">
        <f t="shared" si="3"/>
        <v>100973539.42887084</v>
      </c>
      <c r="L37" s="32" t="s">
        <v>78</v>
      </c>
      <c r="M37" s="35">
        <v>38130</v>
      </c>
      <c r="N37" s="36">
        <v>0.24735092314456403</v>
      </c>
      <c r="O37" s="32">
        <v>15.3</v>
      </c>
      <c r="P37" s="36">
        <v>56.1</v>
      </c>
      <c r="Q37" s="36">
        <v>0.52910662824207488</v>
      </c>
      <c r="R37" s="32"/>
      <c r="S37" s="37">
        <v>350</v>
      </c>
      <c r="T37" s="32">
        <v>30</v>
      </c>
      <c r="U37" s="32">
        <v>4.8</v>
      </c>
      <c r="V37" s="32">
        <v>333.2</v>
      </c>
      <c r="W37" s="38">
        <v>235.54639175257731</v>
      </c>
      <c r="X37" s="32">
        <v>39</v>
      </c>
      <c r="Y37" s="34">
        <v>28300</v>
      </c>
      <c r="Z37" s="39">
        <v>2.1800000000000002</v>
      </c>
      <c r="AA37" s="39">
        <v>7.8877283105022826</v>
      </c>
      <c r="AB37" s="40"/>
      <c r="AC37" s="40"/>
      <c r="AD37" s="40"/>
      <c r="AE37" s="40"/>
      <c r="AF37" s="40">
        <v>1.7</v>
      </c>
      <c r="AG37" s="40">
        <v>25.5</v>
      </c>
      <c r="AH37" s="40">
        <v>55.3</v>
      </c>
      <c r="AI37" s="40">
        <v>17.5</v>
      </c>
      <c r="AJ37" s="40">
        <v>45</v>
      </c>
      <c r="AK37" s="40">
        <v>4699.5648000000001</v>
      </c>
      <c r="AL37" s="40">
        <v>4905.6000000000004</v>
      </c>
      <c r="AM37" s="41">
        <v>1.1822824003087729</v>
      </c>
      <c r="AN37" s="28">
        <v>2.0000729247492965</v>
      </c>
      <c r="AO37" s="28">
        <v>7.8877283105022826</v>
      </c>
      <c r="AP37" s="28">
        <v>5.39630236673265</v>
      </c>
      <c r="AQ37" s="28">
        <v>15.28410360198423</v>
      </c>
      <c r="AR37" s="28">
        <v>13.284030677234933</v>
      </c>
      <c r="AS37" s="42" t="s">
        <v>62</v>
      </c>
      <c r="AT37" s="32">
        <v>1190</v>
      </c>
    </row>
    <row r="38" spans="1:46" ht="30.75" thickBot="1" x14ac:dyDescent="0.3">
      <c r="A38" s="30" t="s">
        <v>83</v>
      </c>
      <c r="B38" s="76" t="s">
        <v>127</v>
      </c>
      <c r="C38" s="76" t="s">
        <v>132</v>
      </c>
      <c r="D38" s="16">
        <f>VLOOKUP(A38,'Capacity Source Data'!$A$3:$T$26,4,FALSE)</f>
        <v>3736</v>
      </c>
      <c r="E38" s="16">
        <f>VLOOKUP(A38,'Generation Source Data'!$A$1:$B$26,2,FALSE)</f>
        <v>10706</v>
      </c>
      <c r="F38" s="31">
        <v>0.26512511208466849</v>
      </c>
      <c r="G38" s="61">
        <f t="shared" ref="G38" si="24">+F38*D38</f>
        <v>990.50741874832147</v>
      </c>
      <c r="H38" s="32" t="s">
        <v>77</v>
      </c>
      <c r="I38" s="33">
        <v>0.38170000000000004</v>
      </c>
      <c r="J38" s="34">
        <v>9431.4906995022266</v>
      </c>
      <c r="K38" s="20">
        <f t="shared" ref="K38" si="25">+J38*E38</f>
        <v>100973539.42887084</v>
      </c>
      <c r="L38" s="32" t="s">
        <v>78</v>
      </c>
      <c r="M38" s="35">
        <v>38130</v>
      </c>
      <c r="N38" s="36">
        <v>0.24735092314456403</v>
      </c>
      <c r="O38" s="32">
        <v>15.3</v>
      </c>
      <c r="P38" s="36">
        <v>56.1</v>
      </c>
      <c r="Q38" s="36">
        <v>0.52910662824207488</v>
      </c>
      <c r="R38" s="32"/>
      <c r="S38" s="37">
        <v>350</v>
      </c>
      <c r="T38" s="32">
        <v>30</v>
      </c>
      <c r="U38" s="32">
        <v>4.8</v>
      </c>
      <c r="V38" s="32">
        <v>333.2</v>
      </c>
      <c r="W38" s="38">
        <v>235.54639175257731</v>
      </c>
      <c r="X38" s="32">
        <v>39</v>
      </c>
      <c r="Y38" s="34">
        <v>28300</v>
      </c>
      <c r="Z38" s="39">
        <v>2.1800000000000002</v>
      </c>
      <c r="AA38" s="39">
        <v>7.8877283105022826</v>
      </c>
      <c r="AB38" s="40"/>
      <c r="AC38" s="40"/>
      <c r="AD38" s="40"/>
      <c r="AE38" s="40"/>
      <c r="AF38" s="40">
        <v>1.7</v>
      </c>
      <c r="AG38" s="40">
        <v>25.5</v>
      </c>
      <c r="AH38" s="40">
        <v>55.3</v>
      </c>
      <c r="AI38" s="40">
        <v>17.5</v>
      </c>
      <c r="AJ38" s="40">
        <v>45</v>
      </c>
      <c r="AK38" s="40">
        <v>4699.5648000000001</v>
      </c>
      <c r="AL38" s="40">
        <v>4905.6000000000004</v>
      </c>
      <c r="AM38" s="41">
        <v>1.1822824003087729</v>
      </c>
      <c r="AN38" s="28">
        <v>2.0000729247492965</v>
      </c>
      <c r="AO38" s="28">
        <v>7.8877283105022826</v>
      </c>
      <c r="AP38" s="28">
        <v>5.39630236673265</v>
      </c>
      <c r="AQ38" s="28">
        <v>15.28410360198423</v>
      </c>
      <c r="AR38" s="28">
        <v>13.284030677234933</v>
      </c>
      <c r="AS38" s="42" t="s">
        <v>62</v>
      </c>
      <c r="AT38" s="32">
        <v>1190</v>
      </c>
    </row>
    <row r="39" spans="1:46" ht="15.75" thickBot="1" x14ac:dyDescent="0.3">
      <c r="A39" s="30" t="s">
        <v>88</v>
      </c>
      <c r="B39" s="43" t="s">
        <v>64</v>
      </c>
      <c r="C39" s="43" t="s">
        <v>89</v>
      </c>
      <c r="D39" s="16" t="e">
        <f>VLOOKUP(A39,'Capacity Source Data'!$A$3:$T$26,4,FALSE)</f>
        <v>#N/A</v>
      </c>
      <c r="E39" s="16">
        <v>0</v>
      </c>
      <c r="F39" s="31">
        <v>0.37</v>
      </c>
      <c r="G39" s="61" t="e">
        <f t="shared" si="1"/>
        <v>#N/A</v>
      </c>
      <c r="H39" s="32" t="s">
        <v>90</v>
      </c>
      <c r="I39" s="33" t="s">
        <v>45</v>
      </c>
      <c r="J39" s="34" t="s">
        <v>46</v>
      </c>
      <c r="K39" s="20">
        <v>0</v>
      </c>
      <c r="L39" s="32" t="s">
        <v>45</v>
      </c>
      <c r="M39" s="35" t="s">
        <v>45</v>
      </c>
      <c r="N39" s="36" t="s">
        <v>45</v>
      </c>
      <c r="O39" s="32" t="s">
        <v>45</v>
      </c>
      <c r="P39" s="36" t="s">
        <v>46</v>
      </c>
      <c r="Q39" s="36" t="s">
        <v>46</v>
      </c>
      <c r="R39" s="32"/>
      <c r="S39" s="37">
        <v>20</v>
      </c>
      <c r="T39" s="32">
        <v>30</v>
      </c>
      <c r="U39" s="32">
        <v>0.1</v>
      </c>
      <c r="V39" s="32">
        <v>19.98</v>
      </c>
      <c r="W39" s="38">
        <v>5375.0103092783502</v>
      </c>
      <c r="X39" s="32">
        <v>30</v>
      </c>
      <c r="Y39" s="34">
        <v>288000</v>
      </c>
      <c r="Z39" s="39">
        <v>0</v>
      </c>
      <c r="AA39" s="39">
        <v>14.136007102993405</v>
      </c>
      <c r="AB39" s="40"/>
      <c r="AC39" s="40"/>
      <c r="AD39" s="40"/>
      <c r="AE39" s="40"/>
      <c r="AF39" s="40"/>
      <c r="AG39" s="40">
        <v>9.25</v>
      </c>
      <c r="AH39" s="40">
        <v>71.8</v>
      </c>
      <c r="AI39" s="40">
        <v>19</v>
      </c>
      <c r="AJ39" s="40">
        <v>60</v>
      </c>
      <c r="AK39" s="40">
        <v>10651.284</v>
      </c>
      <c r="AL39" s="40">
        <v>11037.6</v>
      </c>
      <c r="AM39" s="41">
        <v>1.1572930771477576</v>
      </c>
      <c r="AN39" s="28">
        <v>1.126389091830315</v>
      </c>
      <c r="AO39" s="28">
        <v>14.136007102993405</v>
      </c>
      <c r="AP39" s="28">
        <v>0</v>
      </c>
      <c r="AQ39" s="28">
        <v>15.262396194823721</v>
      </c>
      <c r="AR39" s="28">
        <v>14.136007102993405</v>
      </c>
      <c r="AS39" s="42" t="s">
        <v>48</v>
      </c>
      <c r="AT39" s="32">
        <v>5431</v>
      </c>
    </row>
    <row r="40" spans="1:46" ht="15.75" thickBot="1" x14ac:dyDescent="0.3">
      <c r="A40" s="30" t="s">
        <v>88</v>
      </c>
      <c r="B40" s="43" t="s">
        <v>123</v>
      </c>
      <c r="C40" s="43" t="s">
        <v>89</v>
      </c>
      <c r="D40" s="16" t="e">
        <f>VLOOKUP(A40,'Capacity Source Data'!$A$3:$T$26,4,FALSE)</f>
        <v>#N/A</v>
      </c>
      <c r="E40" s="16">
        <v>0</v>
      </c>
      <c r="F40" s="31">
        <v>0.37</v>
      </c>
      <c r="G40" s="61" t="e">
        <f t="shared" ref="G40:G41" si="26">+F40*D40</f>
        <v>#N/A</v>
      </c>
      <c r="H40" s="32" t="s">
        <v>90</v>
      </c>
      <c r="I40" s="33" t="s">
        <v>45</v>
      </c>
      <c r="J40" s="34" t="s">
        <v>46</v>
      </c>
      <c r="K40" s="20">
        <v>0</v>
      </c>
      <c r="L40" s="32" t="s">
        <v>45</v>
      </c>
      <c r="M40" s="35" t="s">
        <v>45</v>
      </c>
      <c r="N40" s="36" t="s">
        <v>45</v>
      </c>
      <c r="O40" s="32" t="s">
        <v>45</v>
      </c>
      <c r="P40" s="36" t="s">
        <v>46</v>
      </c>
      <c r="Q40" s="36" t="s">
        <v>46</v>
      </c>
      <c r="R40" s="32"/>
      <c r="S40" s="37">
        <v>20</v>
      </c>
      <c r="T40" s="32">
        <v>30</v>
      </c>
      <c r="U40" s="32">
        <v>0.1</v>
      </c>
      <c r="V40" s="32">
        <v>19.98</v>
      </c>
      <c r="W40" s="38">
        <v>5375.0103092783502</v>
      </c>
      <c r="X40" s="32">
        <v>30</v>
      </c>
      <c r="Y40" s="34">
        <v>288000</v>
      </c>
      <c r="Z40" s="39">
        <v>0</v>
      </c>
      <c r="AA40" s="39">
        <v>14.136007102993405</v>
      </c>
      <c r="AB40" s="40"/>
      <c r="AC40" s="40"/>
      <c r="AD40" s="40"/>
      <c r="AE40" s="40"/>
      <c r="AF40" s="40"/>
      <c r="AG40" s="40">
        <v>9.25</v>
      </c>
      <c r="AH40" s="40">
        <v>71.8</v>
      </c>
      <c r="AI40" s="40">
        <v>19</v>
      </c>
      <c r="AJ40" s="40">
        <v>60</v>
      </c>
      <c r="AK40" s="40">
        <v>10651.284</v>
      </c>
      <c r="AL40" s="40">
        <v>11037.6</v>
      </c>
      <c r="AM40" s="41">
        <v>1.1572930771477576</v>
      </c>
      <c r="AN40" s="28">
        <v>1.126389091830315</v>
      </c>
      <c r="AO40" s="28">
        <v>14.136007102993405</v>
      </c>
      <c r="AP40" s="28">
        <v>0</v>
      </c>
      <c r="AQ40" s="28">
        <v>15.262396194823721</v>
      </c>
      <c r="AR40" s="28">
        <v>14.136007102993405</v>
      </c>
      <c r="AS40" s="42" t="s">
        <v>48</v>
      </c>
      <c r="AT40" s="32">
        <v>5431</v>
      </c>
    </row>
    <row r="41" spans="1:46" ht="15.75" thickBot="1" x14ac:dyDescent="0.3">
      <c r="A41" s="30" t="s">
        <v>88</v>
      </c>
      <c r="B41" s="43" t="s">
        <v>127</v>
      </c>
      <c r="C41" s="43" t="s">
        <v>89</v>
      </c>
      <c r="D41" s="16" t="e">
        <f>VLOOKUP(A41,'Capacity Source Data'!$A$3:$T$26,4,FALSE)</f>
        <v>#N/A</v>
      </c>
      <c r="E41" s="16">
        <v>0</v>
      </c>
      <c r="F41" s="31">
        <v>0.37</v>
      </c>
      <c r="G41" s="61" t="e">
        <f t="shared" si="26"/>
        <v>#N/A</v>
      </c>
      <c r="H41" s="32" t="s">
        <v>90</v>
      </c>
      <c r="I41" s="33" t="s">
        <v>45</v>
      </c>
      <c r="J41" s="34" t="s">
        <v>46</v>
      </c>
      <c r="K41" s="20">
        <v>0</v>
      </c>
      <c r="L41" s="32" t="s">
        <v>45</v>
      </c>
      <c r="M41" s="35" t="s">
        <v>45</v>
      </c>
      <c r="N41" s="36" t="s">
        <v>45</v>
      </c>
      <c r="O41" s="32" t="s">
        <v>45</v>
      </c>
      <c r="P41" s="36" t="s">
        <v>46</v>
      </c>
      <c r="Q41" s="36" t="s">
        <v>46</v>
      </c>
      <c r="R41" s="32"/>
      <c r="S41" s="37">
        <v>20</v>
      </c>
      <c r="T41" s="32">
        <v>30</v>
      </c>
      <c r="U41" s="32">
        <v>0.1</v>
      </c>
      <c r="V41" s="32">
        <v>19.98</v>
      </c>
      <c r="W41" s="38">
        <v>5375.0103092783502</v>
      </c>
      <c r="X41" s="32">
        <v>30</v>
      </c>
      <c r="Y41" s="34">
        <v>288000</v>
      </c>
      <c r="Z41" s="39">
        <v>0</v>
      </c>
      <c r="AA41" s="39">
        <v>14.136007102993405</v>
      </c>
      <c r="AB41" s="40"/>
      <c r="AC41" s="40"/>
      <c r="AD41" s="40"/>
      <c r="AE41" s="40"/>
      <c r="AF41" s="40"/>
      <c r="AG41" s="40">
        <v>9.25</v>
      </c>
      <c r="AH41" s="40">
        <v>71.8</v>
      </c>
      <c r="AI41" s="40">
        <v>19</v>
      </c>
      <c r="AJ41" s="40">
        <v>60</v>
      </c>
      <c r="AK41" s="40">
        <v>10651.284</v>
      </c>
      <c r="AL41" s="40">
        <v>11037.6</v>
      </c>
      <c r="AM41" s="41">
        <v>1.1572930771477576</v>
      </c>
      <c r="AN41" s="28">
        <v>1.126389091830315</v>
      </c>
      <c r="AO41" s="28">
        <v>14.136007102993405</v>
      </c>
      <c r="AP41" s="28">
        <v>0</v>
      </c>
      <c r="AQ41" s="28">
        <v>15.262396194823721</v>
      </c>
      <c r="AR41" s="28">
        <v>14.136007102993405</v>
      </c>
      <c r="AS41" s="42" t="s">
        <v>48</v>
      </c>
      <c r="AT41" s="32">
        <v>5431</v>
      </c>
    </row>
    <row r="42" spans="1:46" ht="15.75" thickBot="1" x14ac:dyDescent="0.3">
      <c r="A42" s="44" t="s">
        <v>91</v>
      </c>
      <c r="B42" s="56" t="s">
        <v>64</v>
      </c>
      <c r="C42" s="56" t="s">
        <v>92</v>
      </c>
      <c r="D42" s="16">
        <f>VLOOKUP(A42,'Capacity Source Data'!$A$3:$T$26,4,FALSE)</f>
        <v>56</v>
      </c>
      <c r="E42" s="16">
        <f>VLOOKUP(A42,'Generation Source Data'!$A$1:$B$26,2,FALSE)</f>
        <v>86</v>
      </c>
      <c r="F42" s="45">
        <v>0.19795940293925796</v>
      </c>
      <c r="G42" s="61">
        <f t="shared" si="1"/>
        <v>11.085726564598446</v>
      </c>
      <c r="H42" s="46" t="s">
        <v>90</v>
      </c>
      <c r="I42" s="47" t="s">
        <v>45</v>
      </c>
      <c r="J42" s="48" t="s">
        <v>46</v>
      </c>
      <c r="K42" s="20">
        <v>0</v>
      </c>
      <c r="L42" s="46" t="s">
        <v>45</v>
      </c>
      <c r="M42" s="49" t="s">
        <v>45</v>
      </c>
      <c r="N42" s="50" t="s">
        <v>45</v>
      </c>
      <c r="O42" s="46" t="s">
        <v>45</v>
      </c>
      <c r="P42" s="50" t="s">
        <v>46</v>
      </c>
      <c r="Q42" s="50" t="s">
        <v>46</v>
      </c>
      <c r="R42" s="46"/>
      <c r="S42" s="51">
        <v>60</v>
      </c>
      <c r="T42" s="46">
        <v>25</v>
      </c>
      <c r="U42" s="46">
        <v>0.1</v>
      </c>
      <c r="V42" s="46">
        <v>59.94</v>
      </c>
      <c r="W42" s="52">
        <v>1586.4742268041236</v>
      </c>
      <c r="X42" s="46">
        <v>24</v>
      </c>
      <c r="Y42" s="48">
        <v>21000</v>
      </c>
      <c r="Z42" s="53"/>
      <c r="AA42" s="53">
        <v>14.22340817463734</v>
      </c>
      <c r="AB42" s="54"/>
      <c r="AC42" s="54"/>
      <c r="AD42" s="54"/>
      <c r="AE42" s="54"/>
      <c r="AF42" s="54"/>
      <c r="AG42" s="54"/>
      <c r="AH42" s="54">
        <v>50</v>
      </c>
      <c r="AI42" s="54">
        <v>50</v>
      </c>
      <c r="AJ42" s="54">
        <v>60</v>
      </c>
      <c r="AK42" s="54">
        <v>6170.7134299579839</v>
      </c>
      <c r="AL42" s="54">
        <v>6394.5216890756319</v>
      </c>
      <c r="AM42" s="55">
        <v>1.1111377636017818</v>
      </c>
      <c r="AN42" s="28">
        <v>1.7166425223544575</v>
      </c>
      <c r="AO42" s="28">
        <v>14.22340817463734</v>
      </c>
      <c r="AP42" s="28">
        <v>0</v>
      </c>
      <c r="AQ42" s="28">
        <v>15.940050696991797</v>
      </c>
      <c r="AR42" s="28">
        <v>14.22340817463734</v>
      </c>
      <c r="AS42" s="42" t="s">
        <v>93</v>
      </c>
      <c r="AT42" s="48">
        <v>1603</v>
      </c>
    </row>
    <row r="43" spans="1:46" ht="15.75" thickBot="1" x14ac:dyDescent="0.3">
      <c r="A43" s="44" t="s">
        <v>91</v>
      </c>
      <c r="B43" s="56" t="s">
        <v>123</v>
      </c>
      <c r="C43" s="56" t="s">
        <v>92</v>
      </c>
      <c r="D43" s="16">
        <f>VLOOKUP(A43,'Capacity Source Data'!$A$3:$T$26,4,FALSE)</f>
        <v>56</v>
      </c>
      <c r="E43" s="16">
        <f>VLOOKUP(A43,'Generation Source Data'!$A$1:$B$26,2,FALSE)</f>
        <v>86</v>
      </c>
      <c r="F43" s="45">
        <v>0.19795940293925796</v>
      </c>
      <c r="G43" s="61">
        <f t="shared" ref="G43:G44" si="27">+F43*D43</f>
        <v>11.085726564598446</v>
      </c>
      <c r="H43" s="46" t="s">
        <v>90</v>
      </c>
      <c r="I43" s="47" t="s">
        <v>45</v>
      </c>
      <c r="J43" s="48" t="s">
        <v>46</v>
      </c>
      <c r="K43" s="20">
        <v>0</v>
      </c>
      <c r="L43" s="46" t="s">
        <v>45</v>
      </c>
      <c r="M43" s="49" t="s">
        <v>45</v>
      </c>
      <c r="N43" s="50" t="s">
        <v>45</v>
      </c>
      <c r="O43" s="46" t="s">
        <v>45</v>
      </c>
      <c r="P43" s="50" t="s">
        <v>46</v>
      </c>
      <c r="Q43" s="50" t="s">
        <v>46</v>
      </c>
      <c r="R43" s="46"/>
      <c r="S43" s="51">
        <v>60</v>
      </c>
      <c r="T43" s="46">
        <v>25</v>
      </c>
      <c r="U43" s="46">
        <v>0.1</v>
      </c>
      <c r="V43" s="46">
        <v>59.94</v>
      </c>
      <c r="W43" s="52">
        <v>1586.4742268041236</v>
      </c>
      <c r="X43" s="46">
        <v>24</v>
      </c>
      <c r="Y43" s="48">
        <v>21000</v>
      </c>
      <c r="Z43" s="53"/>
      <c r="AA43" s="53">
        <v>14.22340817463734</v>
      </c>
      <c r="AB43" s="54"/>
      <c r="AC43" s="54"/>
      <c r="AD43" s="54"/>
      <c r="AE43" s="54"/>
      <c r="AF43" s="54"/>
      <c r="AG43" s="54"/>
      <c r="AH43" s="54">
        <v>50</v>
      </c>
      <c r="AI43" s="54">
        <v>50</v>
      </c>
      <c r="AJ43" s="54">
        <v>60</v>
      </c>
      <c r="AK43" s="54">
        <v>6170.7134299579839</v>
      </c>
      <c r="AL43" s="54">
        <v>6394.5216890756319</v>
      </c>
      <c r="AM43" s="55">
        <v>1.1111377636017818</v>
      </c>
      <c r="AN43" s="28">
        <v>1.7166425223544575</v>
      </c>
      <c r="AO43" s="28">
        <v>14.22340817463734</v>
      </c>
      <c r="AP43" s="28">
        <v>0</v>
      </c>
      <c r="AQ43" s="28">
        <v>15.940050696991797</v>
      </c>
      <c r="AR43" s="28">
        <v>14.22340817463734</v>
      </c>
      <c r="AS43" s="42" t="s">
        <v>93</v>
      </c>
      <c r="AT43" s="48">
        <v>1603</v>
      </c>
    </row>
    <row r="44" spans="1:46" ht="15.75" thickBot="1" x14ac:dyDescent="0.3">
      <c r="A44" s="44" t="s">
        <v>91</v>
      </c>
      <c r="B44" s="56" t="s">
        <v>127</v>
      </c>
      <c r="C44" s="56" t="s">
        <v>92</v>
      </c>
      <c r="D44" s="16">
        <f>VLOOKUP(A44,'Capacity Source Data'!$A$3:$T$26,4,FALSE)</f>
        <v>56</v>
      </c>
      <c r="E44" s="16">
        <f>VLOOKUP(A44,'Generation Source Data'!$A$1:$B$26,2,FALSE)</f>
        <v>86</v>
      </c>
      <c r="F44" s="45">
        <v>0.19795940293925796</v>
      </c>
      <c r="G44" s="61">
        <f t="shared" si="27"/>
        <v>11.085726564598446</v>
      </c>
      <c r="H44" s="46" t="s">
        <v>90</v>
      </c>
      <c r="I44" s="47" t="s">
        <v>45</v>
      </c>
      <c r="J44" s="48" t="s">
        <v>46</v>
      </c>
      <c r="K44" s="20">
        <v>0</v>
      </c>
      <c r="L44" s="46" t="s">
        <v>45</v>
      </c>
      <c r="M44" s="49" t="s">
        <v>45</v>
      </c>
      <c r="N44" s="50" t="s">
        <v>45</v>
      </c>
      <c r="O44" s="46" t="s">
        <v>45</v>
      </c>
      <c r="P44" s="50" t="s">
        <v>46</v>
      </c>
      <c r="Q44" s="50" t="s">
        <v>46</v>
      </c>
      <c r="R44" s="46"/>
      <c r="S44" s="51">
        <v>60</v>
      </c>
      <c r="T44" s="46">
        <v>25</v>
      </c>
      <c r="U44" s="46">
        <v>0.1</v>
      </c>
      <c r="V44" s="46">
        <v>59.94</v>
      </c>
      <c r="W44" s="52">
        <v>1586.4742268041236</v>
      </c>
      <c r="X44" s="46">
        <v>24</v>
      </c>
      <c r="Y44" s="48">
        <v>21000</v>
      </c>
      <c r="Z44" s="53"/>
      <c r="AA44" s="53">
        <v>14.22340817463734</v>
      </c>
      <c r="AB44" s="54"/>
      <c r="AC44" s="54"/>
      <c r="AD44" s="54"/>
      <c r="AE44" s="54"/>
      <c r="AF44" s="54"/>
      <c r="AG44" s="54"/>
      <c r="AH44" s="54">
        <v>50</v>
      </c>
      <c r="AI44" s="54">
        <v>50</v>
      </c>
      <c r="AJ44" s="54">
        <v>60</v>
      </c>
      <c r="AK44" s="54">
        <v>6170.7134299579839</v>
      </c>
      <c r="AL44" s="54">
        <v>6394.5216890756319</v>
      </c>
      <c r="AM44" s="55">
        <v>1.1111377636017818</v>
      </c>
      <c r="AN44" s="28">
        <v>1.7166425223544575</v>
      </c>
      <c r="AO44" s="28">
        <v>14.22340817463734</v>
      </c>
      <c r="AP44" s="28">
        <v>0</v>
      </c>
      <c r="AQ44" s="28">
        <v>15.940050696991797</v>
      </c>
      <c r="AR44" s="28">
        <v>14.22340817463734</v>
      </c>
      <c r="AS44" s="42" t="s">
        <v>93</v>
      </c>
      <c r="AT44" s="48">
        <v>1603</v>
      </c>
    </row>
    <row r="45" spans="1:46" ht="30.75" thickBot="1" x14ac:dyDescent="0.3">
      <c r="A45" s="44" t="s">
        <v>94</v>
      </c>
      <c r="B45" s="56" t="s">
        <v>64</v>
      </c>
      <c r="C45" s="56" t="s">
        <v>95</v>
      </c>
      <c r="D45" s="16">
        <f>VLOOKUP(A45,'Capacity Source Data'!$A$3:$T$26,4,FALSE)</f>
        <v>0</v>
      </c>
      <c r="E45" s="16">
        <f>VLOOKUP(A45,'Generation Source Data'!$A$1:$B$26,2,FALSE)</f>
        <v>0</v>
      </c>
      <c r="F45" s="45">
        <v>0.9</v>
      </c>
      <c r="G45" s="61">
        <f t="shared" si="1"/>
        <v>0</v>
      </c>
      <c r="H45" s="46" t="s">
        <v>96</v>
      </c>
      <c r="I45" s="47">
        <v>0.33539999999999998</v>
      </c>
      <c r="J45" s="48">
        <v>10733.452593917711</v>
      </c>
      <c r="K45" s="20">
        <f t="shared" si="3"/>
        <v>0</v>
      </c>
      <c r="L45" s="46" t="s">
        <v>97</v>
      </c>
      <c r="M45" s="49">
        <v>4018.5</v>
      </c>
      <c r="N45" s="50">
        <v>2.6710097284851839</v>
      </c>
      <c r="O45" s="46" t="s">
        <v>45</v>
      </c>
      <c r="P45" s="50" t="s">
        <v>46</v>
      </c>
      <c r="Q45" s="50" t="s">
        <v>46</v>
      </c>
      <c r="R45" s="46"/>
      <c r="S45" s="51">
        <v>1400</v>
      </c>
      <c r="T45" s="46">
        <v>60</v>
      </c>
      <c r="U45" s="46">
        <v>3.5</v>
      </c>
      <c r="V45" s="46">
        <v>1351</v>
      </c>
      <c r="W45" s="52">
        <v>4156.7010309278348</v>
      </c>
      <c r="X45" s="46">
        <v>60</v>
      </c>
      <c r="Y45" s="48">
        <v>94340</v>
      </c>
      <c r="Z45" s="53">
        <v>2.17</v>
      </c>
      <c r="AA45" s="53">
        <v>12.338551859099805</v>
      </c>
      <c r="AB45" s="54"/>
      <c r="AC45" s="54"/>
      <c r="AD45" s="54">
        <v>5.4</v>
      </c>
      <c r="AE45" s="54">
        <v>24.1</v>
      </c>
      <c r="AF45" s="54">
        <v>22</v>
      </c>
      <c r="AG45" s="54">
        <v>21.9</v>
      </c>
      <c r="AH45" s="54">
        <v>17.2</v>
      </c>
      <c r="AI45" s="54">
        <v>9.4</v>
      </c>
      <c r="AJ45" s="54">
        <v>30</v>
      </c>
      <c r="AK45" s="54">
        <v>2600.6057279999995</v>
      </c>
      <c r="AL45" s="54">
        <v>3016.944</v>
      </c>
      <c r="AM45" s="55">
        <v>0.5750446050179796</v>
      </c>
      <c r="AN45" s="28">
        <v>117.36533590641417</v>
      </c>
      <c r="AO45" s="28">
        <v>12.338551859099805</v>
      </c>
      <c r="AP45" s="28">
        <v>5.3467603493711895</v>
      </c>
      <c r="AQ45" s="28">
        <v>135.05064811488515</v>
      </c>
      <c r="AR45" s="28">
        <v>17.685312208470997</v>
      </c>
      <c r="AS45" s="42" t="s">
        <v>98</v>
      </c>
      <c r="AT45" s="46">
        <v>4200</v>
      </c>
    </row>
    <row r="46" spans="1:46" ht="30.75" thickBot="1" x14ac:dyDescent="0.3">
      <c r="A46" s="30" t="s">
        <v>99</v>
      </c>
      <c r="B46" s="43" t="s">
        <v>127</v>
      </c>
      <c r="C46" s="43" t="s">
        <v>95</v>
      </c>
      <c r="D46" s="16">
        <f>VLOOKUP(A46,'Capacity Source Data'!$A$3:$T$26,4,FALSE)</f>
        <v>1400</v>
      </c>
      <c r="E46" s="16">
        <f>VLOOKUP(A46,'Generation Source Data'!$A$1:$B$26,2,FALSE)</f>
        <v>9677</v>
      </c>
      <c r="F46" s="31">
        <v>0.89347396492843734</v>
      </c>
      <c r="G46" s="61">
        <f t="shared" si="1"/>
        <v>1250.8635508998123</v>
      </c>
      <c r="H46" s="32" t="s">
        <v>96</v>
      </c>
      <c r="I46" s="33">
        <v>0.33539999999999998</v>
      </c>
      <c r="J46" s="34">
        <v>10733.452593917711</v>
      </c>
      <c r="K46" s="20">
        <f t="shared" si="3"/>
        <v>103867620.75134169</v>
      </c>
      <c r="L46" s="32" t="s">
        <v>97</v>
      </c>
      <c r="M46" s="35">
        <v>4018.5</v>
      </c>
      <c r="N46" s="36">
        <v>2.6710097284851839</v>
      </c>
      <c r="O46" s="32" t="s">
        <v>45</v>
      </c>
      <c r="P46" s="36" t="s">
        <v>46</v>
      </c>
      <c r="Q46" s="36" t="s">
        <v>46</v>
      </c>
      <c r="R46" s="32">
        <v>7.4000000000000003E-3</v>
      </c>
      <c r="S46" s="37">
        <v>817</v>
      </c>
      <c r="T46" s="32">
        <v>60</v>
      </c>
      <c r="U46" s="32">
        <v>3.5</v>
      </c>
      <c r="V46" s="32">
        <v>788.40499999999997</v>
      </c>
      <c r="W46" s="38">
        <v>3439.1752577319585</v>
      </c>
      <c r="X46" s="32">
        <v>60</v>
      </c>
      <c r="Y46" s="34">
        <v>94340</v>
      </c>
      <c r="Z46" s="39">
        <v>2.17</v>
      </c>
      <c r="AA46" s="39">
        <v>7.3789229975432082</v>
      </c>
      <c r="AB46" s="40"/>
      <c r="AC46" s="40"/>
      <c r="AD46" s="40">
        <v>5.4</v>
      </c>
      <c r="AE46" s="40">
        <v>24.1</v>
      </c>
      <c r="AF46" s="40">
        <v>22</v>
      </c>
      <c r="AG46" s="40">
        <v>21.9</v>
      </c>
      <c r="AH46" s="40">
        <v>17.2</v>
      </c>
      <c r="AI46" s="40">
        <v>9.4</v>
      </c>
      <c r="AJ46" s="40">
        <v>12</v>
      </c>
      <c r="AK46" s="40">
        <v>412.71703730447126</v>
      </c>
      <c r="AL46" s="40">
        <v>421.57000746115546</v>
      </c>
      <c r="AM46" s="41">
        <v>9.9250535756442854E-2</v>
      </c>
      <c r="AN46" s="28">
        <v>61.630093897016714</v>
      </c>
      <c r="AO46" s="28">
        <v>7.3789229975432082</v>
      </c>
      <c r="AP46" s="28">
        <v>5.3467603493711895</v>
      </c>
      <c r="AQ46" s="28">
        <v>74.355777243931115</v>
      </c>
      <c r="AR46" s="28">
        <v>12.725683346914398</v>
      </c>
      <c r="AS46" s="42" t="s">
        <v>62</v>
      </c>
      <c r="AT46" s="32">
        <v>3475</v>
      </c>
    </row>
    <row r="47" spans="1:46" ht="30.75" thickBot="1" x14ac:dyDescent="0.3">
      <c r="A47" s="30" t="s">
        <v>99</v>
      </c>
      <c r="B47" s="43" t="s">
        <v>123</v>
      </c>
      <c r="C47" s="43" t="s">
        <v>95</v>
      </c>
      <c r="D47" s="16">
        <f>VLOOKUP(A47,'Capacity Source Data'!$A$3:$T$26,4,FALSE)</f>
        <v>1400</v>
      </c>
      <c r="E47" s="16">
        <f>VLOOKUP(A47,'Generation Source Data'!$A$1:$B$26,2,FALSE)</f>
        <v>9677</v>
      </c>
      <c r="F47" s="31">
        <v>0.89347396492843734</v>
      </c>
      <c r="G47" s="61">
        <f t="shared" ref="G47" si="28">+F47*D47</f>
        <v>1250.8635508998123</v>
      </c>
      <c r="H47" s="32" t="s">
        <v>96</v>
      </c>
      <c r="I47" s="33">
        <v>0.33539999999999998</v>
      </c>
      <c r="J47" s="34">
        <v>10733.452593917711</v>
      </c>
      <c r="K47" s="20">
        <f t="shared" ref="K47" si="29">+J47*E47</f>
        <v>103867620.75134169</v>
      </c>
      <c r="L47" s="32" t="s">
        <v>97</v>
      </c>
      <c r="M47" s="35">
        <v>4018.5</v>
      </c>
      <c r="N47" s="36">
        <v>2.6710097284851839</v>
      </c>
      <c r="O47" s="32" t="s">
        <v>45</v>
      </c>
      <c r="P47" s="36" t="s">
        <v>46</v>
      </c>
      <c r="Q47" s="36" t="s">
        <v>46</v>
      </c>
      <c r="R47" s="32">
        <v>7.4000000000000003E-3</v>
      </c>
      <c r="S47" s="37">
        <v>817</v>
      </c>
      <c r="T47" s="32">
        <v>60</v>
      </c>
      <c r="U47" s="32">
        <v>3.5</v>
      </c>
      <c r="V47" s="32">
        <v>788.40499999999997</v>
      </c>
      <c r="W47" s="38">
        <v>3439.1752577319585</v>
      </c>
      <c r="X47" s="32">
        <v>60</v>
      </c>
      <c r="Y47" s="34">
        <v>94340</v>
      </c>
      <c r="Z47" s="39">
        <v>2.17</v>
      </c>
      <c r="AA47" s="39">
        <v>7.3789229975432082</v>
      </c>
      <c r="AB47" s="40"/>
      <c r="AC47" s="40"/>
      <c r="AD47" s="40">
        <v>5.4</v>
      </c>
      <c r="AE47" s="40">
        <v>24.1</v>
      </c>
      <c r="AF47" s="40">
        <v>22</v>
      </c>
      <c r="AG47" s="40">
        <v>21.9</v>
      </c>
      <c r="AH47" s="40">
        <v>17.2</v>
      </c>
      <c r="AI47" s="40">
        <v>9.4</v>
      </c>
      <c r="AJ47" s="40">
        <v>12</v>
      </c>
      <c r="AK47" s="40">
        <v>412.71703730447126</v>
      </c>
      <c r="AL47" s="40">
        <v>421.57000746115546</v>
      </c>
      <c r="AM47" s="41">
        <v>9.9250535756442854E-2</v>
      </c>
      <c r="AN47" s="28">
        <v>61.630093897016714</v>
      </c>
      <c r="AO47" s="28">
        <v>7.3789229975432082</v>
      </c>
      <c r="AP47" s="28">
        <v>5.3467603493711895</v>
      </c>
      <c r="AQ47" s="28">
        <v>74.355777243931115</v>
      </c>
      <c r="AR47" s="28">
        <v>12.725683346914398</v>
      </c>
      <c r="AS47" s="42" t="s">
        <v>62</v>
      </c>
      <c r="AT47" s="32">
        <v>3475</v>
      </c>
    </row>
    <row r="48" spans="1:46" ht="30.75" thickBot="1" x14ac:dyDescent="0.3">
      <c r="A48" s="44" t="s">
        <v>100</v>
      </c>
      <c r="B48" s="56" t="s">
        <v>64</v>
      </c>
      <c r="C48" s="56" t="s">
        <v>101</v>
      </c>
      <c r="D48" s="16">
        <f>VLOOKUP(A48,'Capacity Source Data'!$A$3:$T$26,4,FALSE)</f>
        <v>784</v>
      </c>
      <c r="E48" s="16">
        <f>VLOOKUP(A48,'Generation Source Data'!$A$1:$B$26,2,FALSE)</f>
        <v>5800.4744439999995</v>
      </c>
      <c r="F48" s="45">
        <v>0.84968146885466489</v>
      </c>
      <c r="G48" s="61">
        <f t="shared" si="1"/>
        <v>666.15027158205726</v>
      </c>
      <c r="H48" s="46" t="s">
        <v>102</v>
      </c>
      <c r="I48" s="47">
        <v>0.17620000000000002</v>
      </c>
      <c r="J48" s="48">
        <v>20431.328036322357</v>
      </c>
      <c r="K48" s="20">
        <f t="shared" si="3"/>
        <v>118511396.13166852</v>
      </c>
      <c r="L48" s="46" t="s">
        <v>54</v>
      </c>
      <c r="M48" s="49">
        <v>2780.1</v>
      </c>
      <c r="N48" s="50">
        <v>7.3491342168707448</v>
      </c>
      <c r="O48" s="46" t="s">
        <v>45</v>
      </c>
      <c r="P48" s="50" t="s">
        <v>46</v>
      </c>
      <c r="Q48" s="50">
        <v>0.23599999999999999</v>
      </c>
      <c r="R48" s="46">
        <v>0.23599999999999999</v>
      </c>
      <c r="S48" s="51">
        <v>27</v>
      </c>
      <c r="T48" s="46">
        <v>30</v>
      </c>
      <c r="U48" s="46">
        <v>7.3</v>
      </c>
      <c r="V48" s="46">
        <v>25.029</v>
      </c>
      <c r="W48" s="52">
        <v>1831.9175257731958</v>
      </c>
      <c r="X48" s="46">
        <v>28</v>
      </c>
      <c r="Y48" s="48">
        <v>100744</v>
      </c>
      <c r="Z48" s="53">
        <v>0.05</v>
      </c>
      <c r="AA48" s="53">
        <v>5.9941809360730591</v>
      </c>
      <c r="AB48" s="54"/>
      <c r="AC48" s="54"/>
      <c r="AD48" s="54"/>
      <c r="AE48" s="54"/>
      <c r="AF48" s="54"/>
      <c r="AG48" s="54">
        <v>2.5</v>
      </c>
      <c r="AH48" s="54">
        <v>60</v>
      </c>
      <c r="AI48" s="54">
        <v>37.6</v>
      </c>
      <c r="AJ48" s="54">
        <v>27</v>
      </c>
      <c r="AK48" s="54">
        <v>1530.855552</v>
      </c>
      <c r="AL48" s="54">
        <v>1578.2015999999999</v>
      </c>
      <c r="AM48" s="55">
        <v>1.1278745024608074</v>
      </c>
      <c r="AN48" s="28">
        <v>3.5142608559511261</v>
      </c>
      <c r="AO48" s="28">
        <v>5.9941809360730591</v>
      </c>
      <c r="AP48" s="28">
        <v>777.48575306879457</v>
      </c>
      <c r="AQ48" s="28">
        <v>786.99419486081877</v>
      </c>
      <c r="AR48" s="28">
        <v>783.47993400486757</v>
      </c>
      <c r="AS48" s="42" t="s">
        <v>62</v>
      </c>
      <c r="AT48" s="46">
        <v>1851</v>
      </c>
    </row>
    <row r="49" spans="1:46" ht="30.75" thickBot="1" x14ac:dyDescent="0.3">
      <c r="A49" s="44" t="s">
        <v>100</v>
      </c>
      <c r="B49" s="56" t="s">
        <v>123</v>
      </c>
      <c r="C49" s="56" t="s">
        <v>101</v>
      </c>
      <c r="D49" s="16">
        <f>VLOOKUP(A49,'Capacity Source Data'!$A$3:$T$26,4,FALSE)</f>
        <v>784</v>
      </c>
      <c r="E49" s="16">
        <f>VLOOKUP(A49,'Generation Source Data'!$A$1:$B$26,2,FALSE)</f>
        <v>5800.4744439999995</v>
      </c>
      <c r="F49" s="45">
        <v>0.84968146885466489</v>
      </c>
      <c r="G49" s="61">
        <f t="shared" ref="G49:G50" si="30">+F49*D49</f>
        <v>666.15027158205726</v>
      </c>
      <c r="H49" s="46" t="s">
        <v>102</v>
      </c>
      <c r="I49" s="47">
        <v>0.17620000000000002</v>
      </c>
      <c r="J49" s="48">
        <v>20431.328036322357</v>
      </c>
      <c r="K49" s="20">
        <f t="shared" ref="K49:K50" si="31">+J49*E49</f>
        <v>118511396.13166852</v>
      </c>
      <c r="L49" s="46" t="s">
        <v>54</v>
      </c>
      <c r="M49" s="49">
        <v>2780.1</v>
      </c>
      <c r="N49" s="50">
        <v>7.3491342168707448</v>
      </c>
      <c r="O49" s="46" t="s">
        <v>45</v>
      </c>
      <c r="P49" s="50" t="s">
        <v>46</v>
      </c>
      <c r="Q49" s="50">
        <v>0.23599999999999999</v>
      </c>
      <c r="R49" s="46">
        <v>0.23599999999999999</v>
      </c>
      <c r="S49" s="51">
        <v>27</v>
      </c>
      <c r="T49" s="46">
        <v>30</v>
      </c>
      <c r="U49" s="46">
        <v>7.3</v>
      </c>
      <c r="V49" s="46">
        <v>25.029</v>
      </c>
      <c r="W49" s="52">
        <v>1831.9175257731958</v>
      </c>
      <c r="X49" s="46">
        <v>28</v>
      </c>
      <c r="Y49" s="48">
        <v>100744</v>
      </c>
      <c r="Z49" s="53">
        <v>0.05</v>
      </c>
      <c r="AA49" s="53">
        <v>5.9941809360730591</v>
      </c>
      <c r="AB49" s="54"/>
      <c r="AC49" s="54"/>
      <c r="AD49" s="54"/>
      <c r="AE49" s="54"/>
      <c r="AF49" s="54"/>
      <c r="AG49" s="54">
        <v>2.5</v>
      </c>
      <c r="AH49" s="54">
        <v>60</v>
      </c>
      <c r="AI49" s="54">
        <v>37.6</v>
      </c>
      <c r="AJ49" s="54">
        <v>27</v>
      </c>
      <c r="AK49" s="54">
        <v>1530.855552</v>
      </c>
      <c r="AL49" s="54">
        <v>1578.2015999999999</v>
      </c>
      <c r="AM49" s="55">
        <v>1.1278745024608074</v>
      </c>
      <c r="AN49" s="28">
        <v>3.5142608559511261</v>
      </c>
      <c r="AO49" s="28">
        <v>5.9941809360730591</v>
      </c>
      <c r="AP49" s="28">
        <v>777.48575306879457</v>
      </c>
      <c r="AQ49" s="28">
        <v>786.99419486081877</v>
      </c>
      <c r="AR49" s="28">
        <v>783.47993400486757</v>
      </c>
      <c r="AS49" s="42" t="s">
        <v>62</v>
      </c>
      <c r="AT49" s="46">
        <v>1851</v>
      </c>
    </row>
    <row r="50" spans="1:46" ht="30.75" thickBot="1" x14ac:dyDescent="0.3">
      <c r="A50" s="44" t="s">
        <v>100</v>
      </c>
      <c r="B50" s="56" t="s">
        <v>127</v>
      </c>
      <c r="C50" s="56" t="s">
        <v>101</v>
      </c>
      <c r="D50" s="16">
        <f>VLOOKUP(A50,'Capacity Source Data'!$A$3:$T$26,4,FALSE)</f>
        <v>784</v>
      </c>
      <c r="E50" s="16">
        <f>VLOOKUP(A50,'Generation Source Data'!$A$1:$B$26,2,FALSE)</f>
        <v>5800.4744439999995</v>
      </c>
      <c r="F50" s="45">
        <v>0.84968146885466489</v>
      </c>
      <c r="G50" s="61">
        <f t="shared" si="30"/>
        <v>666.15027158205726</v>
      </c>
      <c r="H50" s="46" t="s">
        <v>102</v>
      </c>
      <c r="I50" s="47">
        <v>0.17620000000000002</v>
      </c>
      <c r="J50" s="48">
        <v>20431.328036322357</v>
      </c>
      <c r="K50" s="20">
        <f t="shared" si="31"/>
        <v>118511396.13166852</v>
      </c>
      <c r="L50" s="46" t="s">
        <v>54</v>
      </c>
      <c r="M50" s="49">
        <v>2780.1</v>
      </c>
      <c r="N50" s="50">
        <v>7.3491342168707448</v>
      </c>
      <c r="O50" s="46" t="s">
        <v>45</v>
      </c>
      <c r="P50" s="50" t="s">
        <v>46</v>
      </c>
      <c r="Q50" s="50">
        <v>0.23599999999999999</v>
      </c>
      <c r="R50" s="46">
        <v>0.23599999999999999</v>
      </c>
      <c r="S50" s="51">
        <v>27</v>
      </c>
      <c r="T50" s="46">
        <v>30</v>
      </c>
      <c r="U50" s="46">
        <v>7.3</v>
      </c>
      <c r="V50" s="46">
        <v>25.029</v>
      </c>
      <c r="W50" s="52">
        <v>1831.9175257731958</v>
      </c>
      <c r="X50" s="46">
        <v>28</v>
      </c>
      <c r="Y50" s="48">
        <v>100744</v>
      </c>
      <c r="Z50" s="53">
        <v>0.05</v>
      </c>
      <c r="AA50" s="53">
        <v>5.9941809360730591</v>
      </c>
      <c r="AB50" s="54"/>
      <c r="AC50" s="54"/>
      <c r="AD50" s="54"/>
      <c r="AE50" s="54"/>
      <c r="AF50" s="54"/>
      <c r="AG50" s="54">
        <v>2.5</v>
      </c>
      <c r="AH50" s="54">
        <v>60</v>
      </c>
      <c r="AI50" s="54">
        <v>37.6</v>
      </c>
      <c r="AJ50" s="54">
        <v>27</v>
      </c>
      <c r="AK50" s="54">
        <v>1530.855552</v>
      </c>
      <c r="AL50" s="54">
        <v>1578.2015999999999</v>
      </c>
      <c r="AM50" s="55">
        <v>1.1278745024608074</v>
      </c>
      <c r="AN50" s="28">
        <v>3.5142608559511261</v>
      </c>
      <c r="AO50" s="28">
        <v>5.9941809360730591</v>
      </c>
      <c r="AP50" s="28">
        <v>777.48575306879457</v>
      </c>
      <c r="AQ50" s="28">
        <v>786.99419486081877</v>
      </c>
      <c r="AR50" s="28">
        <v>783.47993400486757</v>
      </c>
      <c r="AS50" s="42" t="s">
        <v>62</v>
      </c>
      <c r="AT50" s="46">
        <v>1851</v>
      </c>
    </row>
    <row r="51" spans="1:46" ht="45.75" thickBot="1" x14ac:dyDescent="0.3">
      <c r="A51" s="30" t="s">
        <v>103</v>
      </c>
      <c r="B51" s="43" t="s">
        <v>64</v>
      </c>
      <c r="C51" s="43" t="s">
        <v>104</v>
      </c>
      <c r="D51" s="16">
        <f>VLOOKUP(A51,'Capacity Source Data'!$A$3:$T$26,4,FALSE)</f>
        <v>1870</v>
      </c>
      <c r="E51" s="16">
        <f>VLOOKUP(A51,'Generation Source Data'!$A$1:$B$26,2,FALSE)</f>
        <v>5977</v>
      </c>
      <c r="F51" s="31">
        <v>0.39440408732535587</v>
      </c>
      <c r="G51" s="61">
        <f t="shared" si="1"/>
        <v>737.53564329841549</v>
      </c>
      <c r="H51" s="32" t="s">
        <v>105</v>
      </c>
      <c r="I51" s="33" t="s">
        <v>45</v>
      </c>
      <c r="J51" s="34" t="s">
        <v>46</v>
      </c>
      <c r="K51" s="20">
        <v>0</v>
      </c>
      <c r="L51" s="32" t="s">
        <v>45</v>
      </c>
      <c r="M51" s="35" t="s">
        <v>45</v>
      </c>
      <c r="N51" s="36" t="s">
        <v>45</v>
      </c>
      <c r="O51" s="32" t="s">
        <v>45</v>
      </c>
      <c r="P51" s="36" t="s">
        <v>46</v>
      </c>
      <c r="Q51" s="36" t="s">
        <v>46</v>
      </c>
      <c r="R51" s="32">
        <v>8.9999999999999993E-3</v>
      </c>
      <c r="S51" s="37">
        <v>3</v>
      </c>
      <c r="T51" s="32">
        <v>25</v>
      </c>
      <c r="U51" s="32">
        <v>0.1</v>
      </c>
      <c r="V51" s="32">
        <v>2.9969999999999999</v>
      </c>
      <c r="W51" s="38">
        <v>1522.144329896907</v>
      </c>
      <c r="X51" s="32">
        <v>24</v>
      </c>
      <c r="Y51" s="34">
        <v>29840</v>
      </c>
      <c r="Z51" s="39"/>
      <c r="AA51" s="39">
        <v>88.855979266938178</v>
      </c>
      <c r="AB51" s="40"/>
      <c r="AC51" s="40"/>
      <c r="AD51" s="40"/>
      <c r="AE51" s="40"/>
      <c r="AF51" s="40"/>
      <c r="AG51" s="40"/>
      <c r="AH51" s="40">
        <v>44.4</v>
      </c>
      <c r="AI51" s="40">
        <v>55.6</v>
      </c>
      <c r="AJ51" s="40">
        <v>30</v>
      </c>
      <c r="AK51" s="40">
        <v>64.759175999999997</v>
      </c>
      <c r="AL51" s="40">
        <v>64.823999999999998</v>
      </c>
      <c r="AM51" s="41">
        <v>1.1049462915754205</v>
      </c>
      <c r="AN51" s="28">
        <v>7.8033306242367182</v>
      </c>
      <c r="AO51" s="28">
        <v>88.855979266938178</v>
      </c>
      <c r="AP51" s="28">
        <v>0</v>
      </c>
      <c r="AQ51" s="28">
        <v>96.6593098911749</v>
      </c>
      <c r="AR51" s="28">
        <v>88.855979266938178</v>
      </c>
      <c r="AS51" s="42" t="s">
        <v>62</v>
      </c>
      <c r="AT51" s="32">
        <v>1538</v>
      </c>
    </row>
    <row r="52" spans="1:46" ht="30.75" thickBot="1" x14ac:dyDescent="0.3">
      <c r="A52" s="44" t="s">
        <v>106</v>
      </c>
      <c r="B52" s="56" t="s">
        <v>64</v>
      </c>
      <c r="C52" s="56" t="s">
        <v>104</v>
      </c>
      <c r="D52" s="16">
        <f>VLOOKUP(A52,'Capacity Source Data'!$A$3:$T$26,4,FALSE)</f>
        <v>168</v>
      </c>
      <c r="E52" s="16">
        <f>VLOOKUP(A52,'Generation Source Data'!$A$1:$B$26,2,FALSE)</f>
        <v>447</v>
      </c>
      <c r="F52" s="45">
        <v>0.30142789992709401</v>
      </c>
      <c r="G52" s="61">
        <f t="shared" si="1"/>
        <v>50.639887187751796</v>
      </c>
      <c r="H52" s="46" t="s">
        <v>105</v>
      </c>
      <c r="I52" s="47" t="s">
        <v>45</v>
      </c>
      <c r="J52" s="48" t="s">
        <v>46</v>
      </c>
      <c r="K52" s="20">
        <v>0</v>
      </c>
      <c r="L52" s="46" t="s">
        <v>45</v>
      </c>
      <c r="M52" s="49" t="s">
        <v>45</v>
      </c>
      <c r="N52" s="50" t="s">
        <v>45</v>
      </c>
      <c r="O52" s="46" t="s">
        <v>45</v>
      </c>
      <c r="P52" s="50" t="s">
        <v>46</v>
      </c>
      <c r="Q52" s="50" t="s">
        <v>46</v>
      </c>
      <c r="R52" s="46"/>
      <c r="S52" s="51">
        <v>3</v>
      </c>
      <c r="T52" s="46">
        <v>25</v>
      </c>
      <c r="U52" s="46">
        <v>0.1</v>
      </c>
      <c r="V52" s="46">
        <v>2.9969999999999999</v>
      </c>
      <c r="W52" s="52">
        <v>1522.144329896907</v>
      </c>
      <c r="X52" s="46">
        <v>24</v>
      </c>
      <c r="Y52" s="48">
        <v>29840</v>
      </c>
      <c r="Z52" s="53"/>
      <c r="AA52" s="53">
        <v>12.109858073820218</v>
      </c>
      <c r="AB52" s="54"/>
      <c r="AC52" s="54"/>
      <c r="AD52" s="54"/>
      <c r="AE52" s="54"/>
      <c r="AF52" s="54"/>
      <c r="AG52" s="54"/>
      <c r="AH52" s="54">
        <v>44.4</v>
      </c>
      <c r="AI52" s="54">
        <v>55.6</v>
      </c>
      <c r="AJ52" s="54">
        <v>24</v>
      </c>
      <c r="AK52" s="54">
        <v>103.94341472268911</v>
      </c>
      <c r="AL52" s="54">
        <v>104.04746218487398</v>
      </c>
      <c r="AM52" s="55">
        <v>1.1049462915754205</v>
      </c>
      <c r="AN52" s="28">
        <v>4.8616573029597507</v>
      </c>
      <c r="AO52" s="28">
        <v>12.109858073820218</v>
      </c>
      <c r="AP52" s="28">
        <v>0</v>
      </c>
      <c r="AQ52" s="28">
        <v>16.971515376779969</v>
      </c>
      <c r="AR52" s="28">
        <v>12.109858073820218</v>
      </c>
      <c r="AS52" s="42" t="s">
        <v>62</v>
      </c>
      <c r="AT52" s="46">
        <v>1538</v>
      </c>
    </row>
    <row r="53" spans="1:46" ht="45.75" thickBot="1" x14ac:dyDescent="0.3">
      <c r="A53" s="30" t="s">
        <v>103</v>
      </c>
      <c r="B53" s="43" t="s">
        <v>127</v>
      </c>
      <c r="C53" s="43" t="s">
        <v>104</v>
      </c>
      <c r="D53" s="16">
        <f>VLOOKUP(A53,'Capacity Source Data'!$A$3:$T$26,4,FALSE)</f>
        <v>1870</v>
      </c>
      <c r="E53" s="16">
        <f>VLOOKUP(A53,'Generation Source Data'!$A$1:$B$26,2,FALSE)</f>
        <v>5977</v>
      </c>
      <c r="F53" s="31">
        <v>0.39440408732535587</v>
      </c>
      <c r="G53" s="61">
        <f t="shared" ref="G53:G54" si="32">+F53*D53</f>
        <v>737.53564329841549</v>
      </c>
      <c r="H53" s="32" t="s">
        <v>105</v>
      </c>
      <c r="I53" s="33" t="s">
        <v>45</v>
      </c>
      <c r="J53" s="34" t="s">
        <v>46</v>
      </c>
      <c r="K53" s="20">
        <v>0</v>
      </c>
      <c r="L53" s="32" t="s">
        <v>45</v>
      </c>
      <c r="M53" s="35" t="s">
        <v>45</v>
      </c>
      <c r="N53" s="36" t="s">
        <v>45</v>
      </c>
      <c r="O53" s="32" t="s">
        <v>45</v>
      </c>
      <c r="P53" s="36" t="s">
        <v>46</v>
      </c>
      <c r="Q53" s="36" t="s">
        <v>46</v>
      </c>
      <c r="R53" s="32">
        <v>8.9999999999999993E-3</v>
      </c>
      <c r="S53" s="37">
        <v>3</v>
      </c>
      <c r="T53" s="32">
        <v>25</v>
      </c>
      <c r="U53" s="32">
        <v>0.1</v>
      </c>
      <c r="V53" s="32">
        <v>2.9969999999999999</v>
      </c>
      <c r="W53" s="38">
        <v>1522.144329896907</v>
      </c>
      <c r="X53" s="32">
        <v>24</v>
      </c>
      <c r="Y53" s="34">
        <v>29840</v>
      </c>
      <c r="Z53" s="39"/>
      <c r="AA53" s="39">
        <v>88.855979266938178</v>
      </c>
      <c r="AB53" s="40"/>
      <c r="AC53" s="40"/>
      <c r="AD53" s="40"/>
      <c r="AE53" s="40"/>
      <c r="AF53" s="40"/>
      <c r="AG53" s="40"/>
      <c r="AH53" s="40">
        <v>44.4</v>
      </c>
      <c r="AI53" s="40">
        <v>55.6</v>
      </c>
      <c r="AJ53" s="40">
        <v>30</v>
      </c>
      <c r="AK53" s="40">
        <v>64.759175999999997</v>
      </c>
      <c r="AL53" s="40">
        <v>64.823999999999998</v>
      </c>
      <c r="AM53" s="41">
        <v>1.1049462915754205</v>
      </c>
      <c r="AN53" s="28">
        <v>7.8033306242367182</v>
      </c>
      <c r="AO53" s="28">
        <v>88.855979266938178</v>
      </c>
      <c r="AP53" s="28">
        <v>0</v>
      </c>
      <c r="AQ53" s="28">
        <v>96.6593098911749</v>
      </c>
      <c r="AR53" s="28">
        <v>88.855979266938178</v>
      </c>
      <c r="AS53" s="42" t="s">
        <v>62</v>
      </c>
      <c r="AT53" s="32">
        <v>1538</v>
      </c>
    </row>
    <row r="54" spans="1:46" ht="30.75" thickBot="1" x14ac:dyDescent="0.3">
      <c r="A54" s="44" t="s">
        <v>106</v>
      </c>
      <c r="B54" s="56" t="s">
        <v>127</v>
      </c>
      <c r="C54" s="56" t="s">
        <v>104</v>
      </c>
      <c r="D54" s="16">
        <f>VLOOKUP(A54,'Capacity Source Data'!$A$3:$T$26,4,FALSE)</f>
        <v>168</v>
      </c>
      <c r="E54" s="16">
        <f>VLOOKUP(A54,'Generation Source Data'!$A$1:$B$26,2,FALSE)</f>
        <v>447</v>
      </c>
      <c r="F54" s="45">
        <v>0.30142789992709401</v>
      </c>
      <c r="G54" s="61">
        <f t="shared" si="32"/>
        <v>50.639887187751796</v>
      </c>
      <c r="H54" s="46" t="s">
        <v>105</v>
      </c>
      <c r="I54" s="47" t="s">
        <v>45</v>
      </c>
      <c r="J54" s="48" t="s">
        <v>46</v>
      </c>
      <c r="K54" s="20">
        <v>0</v>
      </c>
      <c r="L54" s="46" t="s">
        <v>45</v>
      </c>
      <c r="M54" s="49" t="s">
        <v>45</v>
      </c>
      <c r="N54" s="50" t="s">
        <v>45</v>
      </c>
      <c r="O54" s="46" t="s">
        <v>45</v>
      </c>
      <c r="P54" s="50" t="s">
        <v>46</v>
      </c>
      <c r="Q54" s="50" t="s">
        <v>46</v>
      </c>
      <c r="R54" s="46"/>
      <c r="S54" s="51">
        <v>3</v>
      </c>
      <c r="T54" s="46">
        <v>25</v>
      </c>
      <c r="U54" s="46">
        <v>0.1</v>
      </c>
      <c r="V54" s="46">
        <v>2.9969999999999999</v>
      </c>
      <c r="W54" s="52">
        <v>1522.144329896907</v>
      </c>
      <c r="X54" s="46">
        <v>24</v>
      </c>
      <c r="Y54" s="48">
        <v>29840</v>
      </c>
      <c r="Z54" s="53"/>
      <c r="AA54" s="53">
        <v>12.109858073820218</v>
      </c>
      <c r="AB54" s="54"/>
      <c r="AC54" s="54"/>
      <c r="AD54" s="54"/>
      <c r="AE54" s="54"/>
      <c r="AF54" s="54"/>
      <c r="AG54" s="54"/>
      <c r="AH54" s="54">
        <v>44.4</v>
      </c>
      <c r="AI54" s="54">
        <v>55.6</v>
      </c>
      <c r="AJ54" s="54">
        <v>24</v>
      </c>
      <c r="AK54" s="54">
        <v>103.94341472268911</v>
      </c>
      <c r="AL54" s="54">
        <v>104.04746218487398</v>
      </c>
      <c r="AM54" s="55">
        <v>1.1049462915754205</v>
      </c>
      <c r="AN54" s="28">
        <v>4.8616573029597507</v>
      </c>
      <c r="AO54" s="28">
        <v>12.109858073820218</v>
      </c>
      <c r="AP54" s="28">
        <v>0</v>
      </c>
      <c r="AQ54" s="28">
        <v>16.971515376779969</v>
      </c>
      <c r="AR54" s="28">
        <v>12.109858073820218</v>
      </c>
      <c r="AS54" s="42" t="s">
        <v>62</v>
      </c>
      <c r="AT54" s="46">
        <v>1538</v>
      </c>
    </row>
    <row r="55" spans="1:46" ht="45.75" thickBot="1" x14ac:dyDescent="0.3">
      <c r="A55" s="30" t="s">
        <v>103</v>
      </c>
      <c r="B55" s="43" t="s">
        <v>123</v>
      </c>
      <c r="C55" s="43" t="s">
        <v>104</v>
      </c>
      <c r="D55" s="16">
        <f>VLOOKUP(A55,'Capacity Source Data'!$A$3:$T$26,4,FALSE)</f>
        <v>1870</v>
      </c>
      <c r="E55" s="16">
        <f>VLOOKUP(A55,'Generation Source Data'!$A$1:$B$26,2,FALSE)</f>
        <v>5977</v>
      </c>
      <c r="F55" s="31">
        <v>0.39440408732535587</v>
      </c>
      <c r="G55" s="61">
        <f t="shared" ref="G55:G56" si="33">+F55*D55</f>
        <v>737.53564329841549</v>
      </c>
      <c r="H55" s="32" t="s">
        <v>105</v>
      </c>
      <c r="I55" s="33" t="s">
        <v>45</v>
      </c>
      <c r="J55" s="34" t="s">
        <v>46</v>
      </c>
      <c r="K55" s="20">
        <v>0</v>
      </c>
      <c r="L55" s="32" t="s">
        <v>45</v>
      </c>
      <c r="M55" s="35" t="s">
        <v>45</v>
      </c>
      <c r="N55" s="36" t="s">
        <v>45</v>
      </c>
      <c r="O55" s="32" t="s">
        <v>45</v>
      </c>
      <c r="P55" s="36" t="s">
        <v>46</v>
      </c>
      <c r="Q55" s="36" t="s">
        <v>46</v>
      </c>
      <c r="R55" s="32">
        <v>8.9999999999999993E-3</v>
      </c>
      <c r="S55" s="37">
        <v>3</v>
      </c>
      <c r="T55" s="32">
        <v>25</v>
      </c>
      <c r="U55" s="32">
        <v>0.1</v>
      </c>
      <c r="V55" s="32">
        <v>2.9969999999999999</v>
      </c>
      <c r="W55" s="38">
        <v>1522.144329896907</v>
      </c>
      <c r="X55" s="32">
        <v>24</v>
      </c>
      <c r="Y55" s="34">
        <v>29840</v>
      </c>
      <c r="Z55" s="39"/>
      <c r="AA55" s="39">
        <v>88.855979266938178</v>
      </c>
      <c r="AB55" s="40"/>
      <c r="AC55" s="40"/>
      <c r="AD55" s="40"/>
      <c r="AE55" s="40"/>
      <c r="AF55" s="40"/>
      <c r="AG55" s="40"/>
      <c r="AH55" s="40">
        <v>44.4</v>
      </c>
      <c r="AI55" s="40">
        <v>55.6</v>
      </c>
      <c r="AJ55" s="40">
        <v>30</v>
      </c>
      <c r="AK55" s="40">
        <v>64.759175999999997</v>
      </c>
      <c r="AL55" s="40">
        <v>64.823999999999998</v>
      </c>
      <c r="AM55" s="41">
        <v>1.1049462915754205</v>
      </c>
      <c r="AN55" s="28">
        <v>7.8033306242367182</v>
      </c>
      <c r="AO55" s="28">
        <v>88.855979266938178</v>
      </c>
      <c r="AP55" s="28">
        <v>0</v>
      </c>
      <c r="AQ55" s="28">
        <v>96.6593098911749</v>
      </c>
      <c r="AR55" s="28">
        <v>88.855979266938178</v>
      </c>
      <c r="AS55" s="42" t="s">
        <v>62</v>
      </c>
      <c r="AT55" s="32">
        <v>1538</v>
      </c>
    </row>
    <row r="56" spans="1:46" ht="30" x14ac:dyDescent="0.25">
      <c r="A56" s="44" t="s">
        <v>106</v>
      </c>
      <c r="B56" s="43" t="s">
        <v>123</v>
      </c>
      <c r="C56" s="56" t="s">
        <v>104</v>
      </c>
      <c r="D56" s="16">
        <f>VLOOKUP(A56,'Capacity Source Data'!$A$3:$T$26,4,FALSE)</f>
        <v>168</v>
      </c>
      <c r="E56" s="16">
        <f>VLOOKUP(A56,'Generation Source Data'!$A$1:$B$26,2,FALSE)</f>
        <v>447</v>
      </c>
      <c r="F56" s="45">
        <v>0.30142789992709401</v>
      </c>
      <c r="G56" s="61">
        <f t="shared" si="33"/>
        <v>50.639887187751796</v>
      </c>
      <c r="H56" s="46" t="s">
        <v>105</v>
      </c>
      <c r="I56" s="47" t="s">
        <v>45</v>
      </c>
      <c r="J56" s="48" t="s">
        <v>46</v>
      </c>
      <c r="K56" s="20">
        <v>0</v>
      </c>
      <c r="L56" s="46" t="s">
        <v>45</v>
      </c>
      <c r="M56" s="49" t="s">
        <v>45</v>
      </c>
      <c r="N56" s="50" t="s">
        <v>45</v>
      </c>
      <c r="O56" s="46" t="s">
        <v>45</v>
      </c>
      <c r="P56" s="50" t="s">
        <v>46</v>
      </c>
      <c r="Q56" s="50" t="s">
        <v>46</v>
      </c>
      <c r="R56" s="46"/>
      <c r="S56" s="51">
        <v>3</v>
      </c>
      <c r="T56" s="46">
        <v>25</v>
      </c>
      <c r="U56" s="46">
        <v>0.1</v>
      </c>
      <c r="V56" s="46">
        <v>2.9969999999999999</v>
      </c>
      <c r="W56" s="52">
        <v>1522.144329896907</v>
      </c>
      <c r="X56" s="46">
        <v>24</v>
      </c>
      <c r="Y56" s="48">
        <v>29840</v>
      </c>
      <c r="Z56" s="53"/>
      <c r="AA56" s="53">
        <v>12.109858073820218</v>
      </c>
      <c r="AB56" s="54"/>
      <c r="AC56" s="54"/>
      <c r="AD56" s="54"/>
      <c r="AE56" s="54"/>
      <c r="AF56" s="54"/>
      <c r="AG56" s="54"/>
      <c r="AH56" s="54">
        <v>44.4</v>
      </c>
      <c r="AI56" s="54">
        <v>55.6</v>
      </c>
      <c r="AJ56" s="54">
        <v>24</v>
      </c>
      <c r="AK56" s="54">
        <v>103.94341472268911</v>
      </c>
      <c r="AL56" s="54">
        <v>104.04746218487398</v>
      </c>
      <c r="AM56" s="55">
        <v>1.1049462915754205</v>
      </c>
      <c r="AN56" s="28">
        <v>4.8616573029597507</v>
      </c>
      <c r="AO56" s="28">
        <v>12.109858073820218</v>
      </c>
      <c r="AP56" s="28">
        <v>0</v>
      </c>
      <c r="AQ56" s="28">
        <v>16.971515376779969</v>
      </c>
      <c r="AR56" s="28">
        <v>12.109858073820218</v>
      </c>
      <c r="AS56" s="42" t="s">
        <v>62</v>
      </c>
      <c r="AT56" s="46">
        <v>1538</v>
      </c>
    </row>
  </sheetData>
  <autoFilter ref="A2:AT56"/>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opLeftCell="A13" zoomScale="90" zoomScaleNormal="90" workbookViewId="0">
      <selection activeCell="C14" sqref="C14"/>
    </sheetView>
  </sheetViews>
  <sheetFormatPr defaultColWidth="11.42578125" defaultRowHeight="15" x14ac:dyDescent="0.25"/>
  <cols>
    <col min="1" max="1" width="24.42578125" customWidth="1"/>
    <col min="2" max="2" width="21.7109375" bestFit="1" customWidth="1"/>
    <col min="3" max="3" width="13.5703125" customWidth="1"/>
    <col min="4" max="4" width="23.140625" customWidth="1"/>
    <col min="5" max="5" width="17.140625" customWidth="1"/>
    <col min="6" max="6" width="18.5703125" customWidth="1"/>
  </cols>
  <sheetData>
    <row r="1" spans="1:6" ht="30" x14ac:dyDescent="0.25">
      <c r="A1" s="64" t="s">
        <v>116</v>
      </c>
      <c r="B1" s="64" t="s">
        <v>117</v>
      </c>
      <c r="C1" s="64" t="s">
        <v>118</v>
      </c>
      <c r="D1" s="64" t="s">
        <v>119</v>
      </c>
      <c r="E1" s="64" t="s">
        <v>120</v>
      </c>
      <c r="F1" s="64" t="s">
        <v>121</v>
      </c>
    </row>
    <row r="2" spans="1:6" x14ac:dyDescent="0.25">
      <c r="A2" t="s">
        <v>122</v>
      </c>
      <c r="B2" t="s">
        <v>123</v>
      </c>
      <c r="C2" s="65">
        <f>AVERAGEIFS('Properties by Plant Type'!$J$3:$J$56,'Properties by Plant Type'!$C$3:$C$56,A2,'Properties by Plant Type'!$B$3:$B$56,B2)</f>
        <v>9506.2054396620024</v>
      </c>
      <c r="D2" s="66">
        <f>SUMIFS('Properties by Plant Type'!$K$3:$K$56,'Properties by Plant Type'!$C$3:$C$56,A2,'Properties by Plant Type'!$B$3:$B$56,B2)/SUMIFS('Properties by Plant Type'!$E$3:$E$56,'Properties by Plant Type'!$C$3:$C$56,A2,'Properties by Plant Type'!$B$3:$B$56,B2)</f>
        <v>9506.2054396620024</v>
      </c>
      <c r="E2" s="67">
        <f>AVERAGEIFS('Properties by Plant Type'!$F$3:$F$56,'Properties by Plant Type'!$C$3:$C$56,A2,'Properties by Plant Type'!$B$3:$B$56,B2)</f>
        <v>0.58793382193059884</v>
      </c>
      <c r="F2" s="69">
        <f>SUMIFS('Properties by Plant Type'!$G$3:$G$56,'Properties by Plant Type'!$C$3:$C$56,A2,'Properties by Plant Type'!$B$3:$B$56,B2)/SUMIFS('Properties by Plant Type'!$D$3:$D$56,'Properties by Plant Type'!$C$3:$C$56,A2,'Properties by Plant Type'!$B$3:$B$56,B2)</f>
        <v>0.5922586452243388</v>
      </c>
    </row>
    <row r="3" spans="1:6" x14ac:dyDescent="0.25">
      <c r="A3" t="s">
        <v>132</v>
      </c>
      <c r="B3" t="s">
        <v>123</v>
      </c>
      <c r="C3" s="65">
        <f>AVERAGEIFS('Properties by Plant Type'!$J$3:$J$56,'Properties by Plant Type'!$C$3:$C$56,A3,'Properties by Plant Type'!$B$3:$B$56,B3)</f>
        <v>9311.1891138662559</v>
      </c>
      <c r="D3" s="66">
        <f>SUMIFS('Properties by Plant Type'!$K$3:$K$56,'Properties by Plant Type'!$C$3:$C$56,A3,'Properties by Plant Type'!$B$3:$B$56,B3)/SUMIFS('Properties by Plant Type'!$E$3:$E$56,'Properties by Plant Type'!$C$3:$C$56,A3,'Properties by Plant Type'!$B$3:$B$56,B3)</f>
        <v>6882.9492145558488</v>
      </c>
      <c r="E3" s="67">
        <f>AVERAGEIFS('Properties by Plant Type'!$F$3:$F$56,'Properties by Plant Type'!$C$3:$C$56,A3,'Properties by Plant Type'!$B$3:$B$56,B3)</f>
        <v>0.47406067365616805</v>
      </c>
      <c r="F3" s="69">
        <f>SUMIFS('Properties by Plant Type'!$G$3:$G$56,'Properties by Plant Type'!$C$3:$C$56,A3,'Properties by Plant Type'!$B$3:$B$56,B3)/SUMIFS('Properties by Plant Type'!$D$3:$D$56,'Properties by Plant Type'!$C$3:$C$56,A3,'Properties by Plant Type'!$B$3:$B$56,B3)</f>
        <v>0.54640177013763591</v>
      </c>
    </row>
    <row r="4" spans="1:6" x14ac:dyDescent="0.25">
      <c r="A4" t="s">
        <v>95</v>
      </c>
      <c r="B4" t="s">
        <v>123</v>
      </c>
      <c r="C4" s="65">
        <f>AVERAGEIFS('Properties by Plant Type'!$J$3:$J$56,'Properties by Plant Type'!$C$3:$C$56,A4,'Properties by Plant Type'!$B$3:$B$56,B4)</f>
        <v>10733.452593917711</v>
      </c>
      <c r="D4" s="66">
        <f>SUMIFS('Properties by Plant Type'!$K$3:$K$56,'Properties by Plant Type'!$C$3:$C$56,A4,'Properties by Plant Type'!$B$3:$B$56,B4)/SUMIFS('Properties by Plant Type'!$E$3:$E$56,'Properties by Plant Type'!$C$3:$C$56,A4,'Properties by Plant Type'!$B$3:$B$56,B4)</f>
        <v>10733.452593917711</v>
      </c>
      <c r="E4" s="67">
        <f>AVERAGEIFS('Properties by Plant Type'!$F$3:$F$56,'Properties by Plant Type'!$C$3:$C$56,A4,'Properties by Plant Type'!$B$3:$B$56,B4)</f>
        <v>0.89347396492843734</v>
      </c>
      <c r="F4" s="69">
        <f>SUMIFS('Properties by Plant Type'!$G$3:$G$56,'Properties by Plant Type'!$C$3:$C$56,A4,'Properties by Plant Type'!$B$3:$B$56,B4)/SUMIFS('Properties by Plant Type'!$D$3:$D$56,'Properties by Plant Type'!$C$3:$C$56,A4,'Properties by Plant Type'!$B$3:$B$56,B4)</f>
        <v>0.89347396492843734</v>
      </c>
    </row>
    <row r="5" spans="1:6" x14ac:dyDescent="0.25">
      <c r="A5" t="s">
        <v>124</v>
      </c>
      <c r="B5" t="s">
        <v>123</v>
      </c>
      <c r="C5" s="70"/>
      <c r="D5" s="70"/>
      <c r="E5" s="67">
        <f>AVERAGEIFS('Properties by Plant Type'!$F$3:$F$56,'Properties by Plant Type'!$C$3:$C$56,A5,'Properties by Plant Type'!$B$3:$B$56,B5)</f>
        <v>0.54041573693679035</v>
      </c>
      <c r="F5" s="69">
        <f>SUMIFS('Properties by Plant Type'!$G$3:$G$56,'Properties by Plant Type'!$C$3:$C$56,A5,'Properties by Plant Type'!$B$3:$B$56,B5)/SUMIFS('Properties by Plant Type'!$D$3:$D$56,'Properties by Plant Type'!$C$3:$C$56,A5,'Properties by Plant Type'!$B$3:$B$56,B5)</f>
        <v>0.35216046340750062</v>
      </c>
    </row>
    <row r="6" spans="1:6" x14ac:dyDescent="0.25">
      <c r="A6" t="s">
        <v>104</v>
      </c>
      <c r="B6" t="s">
        <v>123</v>
      </c>
      <c r="C6" s="70"/>
      <c r="D6" s="70"/>
      <c r="E6" s="67">
        <f>AVERAGEIFS('Properties by Plant Type'!$F$3:$F$56,'Properties by Plant Type'!$C$3:$C$56,A6,'Properties by Plant Type'!$B$3:$B$56,B6)</f>
        <v>0.34791599362622494</v>
      </c>
      <c r="F6" s="69">
        <f>SUMIFS('Properties by Plant Type'!$G$3:$G$56,'Properties by Plant Type'!$C$3:$C$56,A6,'Properties by Plant Type'!$B$3:$B$56,B6)/SUMIFS('Properties by Plant Type'!$D$3:$D$56,'Properties by Plant Type'!$C$3:$C$56,A6,'Properties by Plant Type'!$B$3:$B$56,B6)</f>
        <v>0.38673971073904184</v>
      </c>
    </row>
    <row r="7" spans="1:6" x14ac:dyDescent="0.25">
      <c r="A7" t="s">
        <v>125</v>
      </c>
      <c r="B7" t="s">
        <v>123</v>
      </c>
      <c r="C7" s="70"/>
      <c r="D7" s="70"/>
      <c r="E7" s="67">
        <f>AVERAGEIFS('Properties by Plant Type'!$F$3:$F$56,'Properties by Plant Type'!$C$3:$C$56,A7,'Properties by Plant Type'!$B$3:$B$56,B7)</f>
        <v>0.19795940293925796</v>
      </c>
      <c r="F7" s="69">
        <f>SUMIFS('Properties by Plant Type'!$G$3:$G$56,'Properties by Plant Type'!$C$3:$C$56,A7,'Properties by Plant Type'!$B$3:$B$56,B7)/SUMIFS('Properties by Plant Type'!$D$3:$D$56,'Properties by Plant Type'!$C$3:$C$56,A7,'Properties by Plant Type'!$B$3:$B$56,B7)</f>
        <v>0.19795940293925796</v>
      </c>
    </row>
    <row r="8" spans="1:6" x14ac:dyDescent="0.25">
      <c r="A8" t="s">
        <v>89</v>
      </c>
      <c r="B8" t="s">
        <v>123</v>
      </c>
      <c r="C8" s="70"/>
      <c r="D8" s="70"/>
      <c r="E8" s="67">
        <f>AVERAGEIFS('Properties by Plant Type'!$F$3:$F$56,'Properties by Plant Type'!$C$3:$C$56,A8,'Properties by Plant Type'!$B$3:$B$56,B8)</f>
        <v>0.37</v>
      </c>
      <c r="F8" s="69">
        <v>0.37</v>
      </c>
    </row>
    <row r="9" spans="1:6" x14ac:dyDescent="0.25">
      <c r="A9" t="s">
        <v>126</v>
      </c>
      <c r="B9" t="s">
        <v>123</v>
      </c>
      <c r="C9" s="65">
        <f>AVERAGEIFS('Properties by Plant Type'!$J$3:$J$56,'Properties by Plant Type'!$C$3:$C$56,A9,'Properties by Plant Type'!$B$3:$B$56,B9)</f>
        <v>10759.115361625822</v>
      </c>
      <c r="D9" s="66">
        <f>SUMIFS('Properties by Plant Type'!$K$3:$K$56,'Properties by Plant Type'!$C$3:$C$56,A9,'Properties by Plant Type'!$B$3:$B$56,B9)/SUMIFS('Properties by Plant Type'!$E$3:$E$56,'Properties by Plant Type'!$C$3:$C$56,A9,'Properties by Plant Type'!$B$3:$B$56,B9)</f>
        <v>10759.115361625822</v>
      </c>
      <c r="E9" s="67">
        <f>AVERAGEIFS('Properties by Plant Type'!$F$3:$F$56,'Properties by Plant Type'!$C$3:$C$56,A9,'Properties by Plant Type'!$B$3:$B$56,B9)</f>
        <v>0.36143646089853182</v>
      </c>
      <c r="F9" s="69">
        <f>SUMIFS('Properties by Plant Type'!$G$3:$G$56,'Properties by Plant Type'!$C$3:$C$56,A9,'Properties by Plant Type'!$B$3:$B$56,B9)/SUMIFS('Properties by Plant Type'!$D$3:$D$56,'Properties by Plant Type'!$C$3:$C$56,A9,'Properties by Plant Type'!$B$3:$B$56,B9)</f>
        <v>0.36143646089853182</v>
      </c>
    </row>
    <row r="10" spans="1:6" x14ac:dyDescent="0.25">
      <c r="A10" t="s">
        <v>101</v>
      </c>
      <c r="B10" t="s">
        <v>123</v>
      </c>
      <c r="C10" s="65">
        <f>AVERAGEIFS('Properties by Plant Type'!$J$3:$J$56,'Properties by Plant Type'!$C$3:$C$56,A10,'Properties by Plant Type'!$B$3:$B$56,B10)</f>
        <v>20431.328036322357</v>
      </c>
      <c r="D10" s="66">
        <f>SUMIFS('Properties by Plant Type'!$K$3:$K$56,'Properties by Plant Type'!$C$3:$C$56,A10,'Properties by Plant Type'!$B$3:$B$56,B10)/SUMIFS('Properties by Plant Type'!$E$3:$E$56,'Properties by Plant Type'!$C$3:$C$56,A10,'Properties by Plant Type'!$B$3:$B$56,B10)</f>
        <v>20431.328036322357</v>
      </c>
      <c r="E10" s="67">
        <f>AVERAGEIFS('Properties by Plant Type'!$F$3:$F$56,'Properties by Plant Type'!$C$3:$C$56,A10,'Properties by Plant Type'!$B$3:$B$56,B10)</f>
        <v>0.84968146885466489</v>
      </c>
      <c r="F10" s="69">
        <f>SUMIFS('Properties by Plant Type'!$G$3:$G$56,'Properties by Plant Type'!$C$3:$C$56,A10,'Properties by Plant Type'!$B$3:$B$56,B10)/SUMIFS('Properties by Plant Type'!$D$3:$D$56,'Properties by Plant Type'!$C$3:$C$56,A10,'Properties by Plant Type'!$B$3:$B$56,B10)</f>
        <v>0.84968146885466489</v>
      </c>
    </row>
    <row r="11" spans="1:6" x14ac:dyDescent="0.25">
      <c r="A11" t="s">
        <v>133</v>
      </c>
      <c r="B11" t="s">
        <v>123</v>
      </c>
      <c r="C11" s="65">
        <f>AVERAGEIFS('Properties by Plant Type'!$J$3:$J$56,'Properties by Plant Type'!$C$3:$C$56,A11,'Properties by Plant Type'!$B$3:$B$56,B11)</f>
        <v>9767.3908982574703</v>
      </c>
      <c r="D11" s="66">
        <f>SUMIFS('Properties by Plant Type'!$K$3:$K$56,'Properties by Plant Type'!$C$3:$C$56,A11,'Properties by Plant Type'!$B$3:$B$56,B11)/SUMIFS('Properties by Plant Type'!$E$3:$E$56,'Properties by Plant Type'!$C$3:$C$56,A11,'Properties by Plant Type'!$B$3:$B$56,B11)</f>
        <v>9431.9734558613509</v>
      </c>
      <c r="E11" s="67">
        <f>AVERAGEIFS('Properties by Plant Type'!$F$3:$F$56,'Properties by Plant Type'!$C$3:$C$56,A11,'Properties by Plant Type'!$B$3:$B$56,B11)</f>
        <v>0.42723422787649268</v>
      </c>
      <c r="F11" s="69">
        <f>SUMIFS('Properties by Plant Type'!$G$3:$G$56,'Properties by Plant Type'!$C$3:$C$56,A11,'Properties by Plant Type'!$B$3:$B$56,B11)/SUMIFS('Properties by Plant Type'!$D$3:$D$56,'Properties by Plant Type'!$C$3:$C$56,A11,'Properties by Plant Type'!$B$3:$B$56,B11)</f>
        <v>0.29862822734074956</v>
      </c>
    </row>
    <row r="12" spans="1:6" x14ac:dyDescent="0.25">
      <c r="A12" t="s">
        <v>131</v>
      </c>
      <c r="B12" t="s">
        <v>123</v>
      </c>
      <c r="C12" s="77">
        <f>AVERAGEIFS('Properties by Plant Type'!$J$3:$J$56,'Properties by Plant Type'!$C$3:$C$56,A12,'Properties by Plant Type'!$B$3:$B$56,B12)</f>
        <v>11015.891569522644</v>
      </c>
      <c r="D12" s="78">
        <f>SUMIFS('Properties by Plant Type'!$K$3:$K$56,'Properties by Plant Type'!$C$3:$C$56,A12,'Properties by Plant Type'!$B$3:$B$56,B12)/SUMIFS('Properties by Plant Type'!$E$3:$E$56,'Properties by Plant Type'!$C$3:$C$56,A12,'Properties by Plant Type'!$B$3:$B$56,B12)</f>
        <v>11401.981501859858</v>
      </c>
      <c r="E12" s="79">
        <f>AVERAGEIFS('Properties by Plant Type'!$F$3:$F$56,'Properties by Plant Type'!$C$3:$C$56,A12,'Properties by Plant Type'!$B$3:$B$56,B12)</f>
        <v>0.22369861946953459</v>
      </c>
      <c r="F12" s="80">
        <f>SUMIFS('Properties by Plant Type'!$G$3:$G$56,'Properties by Plant Type'!$C$3:$C$56,A12,'Properties by Plant Type'!$B$3:$B$56,B12)/SUMIFS('Properties by Plant Type'!$D$3:$D$56,'Properties by Plant Type'!$C$3:$C$56,A12,'Properties by Plant Type'!$B$3:$B$56,B12)</f>
        <v>0.15766951346903468</v>
      </c>
    </row>
    <row r="13" spans="1:6" x14ac:dyDescent="0.25">
      <c r="A13" s="68" t="s">
        <v>122</v>
      </c>
      <c r="B13" s="68" t="s">
        <v>127</v>
      </c>
      <c r="C13" s="65">
        <f>AVERAGEIFS('Properties by Plant Type'!$J$3:$J$56,'Properties by Plant Type'!$C$3:$C$56,A13,'Properties by Plant Type'!$B$3:$B$56,B13)</f>
        <v>8695.652173913044</v>
      </c>
      <c r="D13" s="66">
        <f>SUMIFS('Properties by Plant Type'!$K$3:$K$56,'Properties by Plant Type'!$C$3:$C$56,A13,'Properties by Plant Type'!$B$3:$B$56,B13)/SUMIFS('Properties by Plant Type'!$E$3:$E$56,'Properties by Plant Type'!$C$3:$C$56,A13,'Properties by Plant Type'!$B$3:$B$56,B13)</f>
        <v>8695.652173913044</v>
      </c>
      <c r="E13" s="67">
        <f>AVERAGEIFS('Properties by Plant Type'!$F$3:$F$56,'Properties by Plant Type'!$C$3:$C$56,A13,'Properties by Plant Type'!$B$3:$B$56,B13)</f>
        <v>0.8</v>
      </c>
      <c r="F13" s="69">
        <f>SUMIFS('Properties by Plant Type'!$G$3:$G$56,'Properties by Plant Type'!$C$3:$C$56,A13,'Properties by Plant Type'!$B$3:$B$56,B13)/SUMIFS('Properties by Plant Type'!$D$3:$D$56,'Properties by Plant Type'!$C$3:$C$56,A13,'Properties by Plant Type'!$B$3:$B$56,B13)</f>
        <v>0.79999999999999993</v>
      </c>
    </row>
    <row r="14" spans="1:6" x14ac:dyDescent="0.25">
      <c r="A14" t="s">
        <v>132</v>
      </c>
      <c r="B14" t="s">
        <v>127</v>
      </c>
      <c r="C14" s="65">
        <f>AVERAGEIFS('Properties by Plant Type'!$J$3:$J$56,'Properties by Plant Type'!$C$3:$C$56,A14,'Properties by Plant Type'!$B$3:$B$56,B14)</f>
        <v>9311.1891138662559</v>
      </c>
      <c r="D14" s="66">
        <f>SUMIFS('Properties by Plant Type'!$K$3:$K$56,'Properties by Plant Type'!$C$3:$C$56,A14,'Properties by Plant Type'!$B$3:$B$56,B14)/SUMIFS('Properties by Plant Type'!$E$3:$E$56,'Properties by Plant Type'!$C$3:$C$56,A14,'Properties by Plant Type'!$B$3:$B$56,B14)</f>
        <v>6882.9492145558488</v>
      </c>
      <c r="E14" s="67">
        <f>AVERAGEIFS('Properties by Plant Type'!$F$3:$F$56,'Properties by Plant Type'!$C$3:$C$56,A14,'Properties by Plant Type'!$B$3:$B$56,B14)</f>
        <v>0.47406067365616805</v>
      </c>
      <c r="F14" s="69">
        <f>SUMIFS('Properties by Plant Type'!$G$3:$G$56,'Properties by Plant Type'!$C$3:$C$56,A14,'Properties by Plant Type'!$B$3:$B$56,B14)/SUMIFS('Properties by Plant Type'!$D$3:$D$56,'Properties by Plant Type'!$C$3:$C$56,A14,'Properties by Plant Type'!$B$3:$B$56,B14)</f>
        <v>0.54640177013763591</v>
      </c>
    </row>
    <row r="15" spans="1:6" x14ac:dyDescent="0.25">
      <c r="A15" t="s">
        <v>95</v>
      </c>
      <c r="B15" t="s">
        <v>127</v>
      </c>
      <c r="C15" s="65">
        <f>AVERAGEIFS('Properties by Plant Type'!$J$3:$J$56,'Properties by Plant Type'!$C$3:$C$56,A15,'Properties by Plant Type'!$B$3:$B$56,B15)</f>
        <v>10733.452593917711</v>
      </c>
      <c r="D15" s="66">
        <f>SUMIFS('Properties by Plant Type'!$K$3:$K$56,'Properties by Plant Type'!$C$3:$C$56,A15,'Properties by Plant Type'!$B$3:$B$56,B15)/SUMIFS('Properties by Plant Type'!$E$3:$E$56,'Properties by Plant Type'!$C$3:$C$56,A15,'Properties by Plant Type'!$B$3:$B$56,B15)</f>
        <v>10733.452593917711</v>
      </c>
      <c r="E15" s="67">
        <f>AVERAGEIFS('Properties by Plant Type'!$F$3:$F$56,'Properties by Plant Type'!$C$3:$C$56,A15,'Properties by Plant Type'!$B$3:$B$56,B15)</f>
        <v>0.89347396492843734</v>
      </c>
      <c r="F15" s="69">
        <f>SUMIFS('Properties by Plant Type'!$G$3:$G$56,'Properties by Plant Type'!$C$3:$C$56,A15,'Properties by Plant Type'!$B$3:$B$56,B15)/SUMIFS('Properties by Plant Type'!$D$3:$D$56,'Properties by Plant Type'!$C$3:$C$56,A15,'Properties by Plant Type'!$B$3:$B$56,B15)</f>
        <v>0.89347396492843734</v>
      </c>
    </row>
    <row r="16" spans="1:6" x14ac:dyDescent="0.25">
      <c r="A16" t="s">
        <v>124</v>
      </c>
      <c r="B16" t="s">
        <v>127</v>
      </c>
      <c r="C16" s="70"/>
      <c r="D16" s="70"/>
      <c r="E16" s="67">
        <f>AVERAGEIFS('Properties by Plant Type'!$F$3:$F$56,'Properties by Plant Type'!$C$3:$C$56,A16,'Properties by Plant Type'!$B$3:$B$56,B16)</f>
        <v>0.54041573693679035</v>
      </c>
      <c r="F16" s="69">
        <f>SUMIFS('Properties by Plant Type'!$G$3:$G$56,'Properties by Plant Type'!$C$3:$C$56,A16,'Properties by Plant Type'!$B$3:$B$56,B16)/SUMIFS('Properties by Plant Type'!$D$3:$D$56,'Properties by Plant Type'!$C$3:$C$56,A16,'Properties by Plant Type'!$B$3:$B$56,B16)</f>
        <v>0.35216046340750062</v>
      </c>
    </row>
    <row r="17" spans="1:6" x14ac:dyDescent="0.25">
      <c r="A17" t="s">
        <v>104</v>
      </c>
      <c r="B17" t="s">
        <v>127</v>
      </c>
      <c r="C17" s="70"/>
      <c r="D17" s="70"/>
      <c r="E17" s="67">
        <f>AVERAGEIFS('Properties by Plant Type'!$F$3:$F$56,'Properties by Plant Type'!$C$3:$C$56,A17,'Properties by Plant Type'!$B$3:$B$56,B17)</f>
        <v>0.34791599362622494</v>
      </c>
      <c r="F17" s="69">
        <f>SUMIFS('Properties by Plant Type'!$G$3:$G$56,'Properties by Plant Type'!$C$3:$C$56,A17,'Properties by Plant Type'!$B$3:$B$56,B17)/SUMIFS('Properties by Plant Type'!$D$3:$D$56,'Properties by Plant Type'!$C$3:$C$56,A17,'Properties by Plant Type'!$B$3:$B$56,B17)</f>
        <v>0.38673971073904184</v>
      </c>
    </row>
    <row r="18" spans="1:6" x14ac:dyDescent="0.25">
      <c r="A18" t="s">
        <v>125</v>
      </c>
      <c r="B18" t="s">
        <v>127</v>
      </c>
      <c r="C18" s="70"/>
      <c r="D18" s="70"/>
      <c r="E18" s="67">
        <f>AVERAGEIFS('Properties by Plant Type'!$F$3:$F$56,'Properties by Plant Type'!$C$3:$C$56,A18,'Properties by Plant Type'!$B$3:$B$56,B18)</f>
        <v>0.19795940293925796</v>
      </c>
      <c r="F18" s="69">
        <f>SUMIFS('Properties by Plant Type'!$G$3:$G$56,'Properties by Plant Type'!$C$3:$C$56,A18,'Properties by Plant Type'!$B$3:$B$56,B18)/SUMIFS('Properties by Plant Type'!$D$3:$D$56,'Properties by Plant Type'!$C$3:$C$56,A18,'Properties by Plant Type'!$B$3:$B$56,B18)</f>
        <v>0.19795940293925796</v>
      </c>
    </row>
    <row r="19" spans="1:6" x14ac:dyDescent="0.25">
      <c r="A19" t="s">
        <v>89</v>
      </c>
      <c r="B19" t="s">
        <v>127</v>
      </c>
      <c r="C19" s="70"/>
      <c r="D19" s="70"/>
      <c r="E19" s="67">
        <f>AVERAGEIFS('Properties by Plant Type'!$F$3:$F$56,'Properties by Plant Type'!$C$3:$C$56,A19,'Properties by Plant Type'!$B$3:$B$56,B19)</f>
        <v>0.37</v>
      </c>
      <c r="F19" s="69">
        <v>0.37</v>
      </c>
    </row>
    <row r="20" spans="1:6" x14ac:dyDescent="0.25">
      <c r="A20" t="s">
        <v>126</v>
      </c>
      <c r="B20" t="s">
        <v>127</v>
      </c>
      <c r="C20" s="65">
        <f>AVERAGEIFS('Properties by Plant Type'!$J$3:$J$56,'Properties by Plant Type'!$C$3:$C$56,A20,'Properties by Plant Type'!$B$3:$B$56,B20)</f>
        <v>10759.115361625822</v>
      </c>
      <c r="D20" s="66">
        <f>SUMIFS('Properties by Plant Type'!$K$3:$K$56,'Properties by Plant Type'!$C$3:$C$56,A20,'Properties by Plant Type'!$B$3:$B$56,B20)/SUMIFS('Properties by Plant Type'!$E$3:$E$56,'Properties by Plant Type'!$C$3:$C$56,A20,'Properties by Plant Type'!$B$3:$B$56,B20)</f>
        <v>10759.115361625822</v>
      </c>
      <c r="E20" s="67">
        <f>AVERAGEIFS('Properties by Plant Type'!$F$3:$F$56,'Properties by Plant Type'!$C$3:$C$56,A20,'Properties by Plant Type'!$B$3:$B$56,B20)</f>
        <v>0.36143646089853182</v>
      </c>
      <c r="F20" s="69">
        <f>SUMIFS('Properties by Plant Type'!$G$3:$G$56,'Properties by Plant Type'!$C$3:$C$56,A20,'Properties by Plant Type'!$B$3:$B$56,B20)/SUMIFS('Properties by Plant Type'!$D$3:$D$56,'Properties by Plant Type'!$C$3:$C$56,A20,'Properties by Plant Type'!$B$3:$B$56,B20)</f>
        <v>0.36143646089853182</v>
      </c>
    </row>
    <row r="21" spans="1:6" x14ac:dyDescent="0.25">
      <c r="A21" t="s">
        <v>101</v>
      </c>
      <c r="B21" t="s">
        <v>127</v>
      </c>
      <c r="C21" s="65">
        <f>AVERAGEIFS('Properties by Plant Type'!$J$3:$J$56,'Properties by Plant Type'!$C$3:$C$56,A21,'Properties by Plant Type'!$B$3:$B$56,B21)</f>
        <v>20431.328036322357</v>
      </c>
      <c r="D21" s="66">
        <f>SUMIFS('Properties by Plant Type'!$K$3:$K$56,'Properties by Plant Type'!$C$3:$C$56,A21,'Properties by Plant Type'!$B$3:$B$56,B21)/SUMIFS('Properties by Plant Type'!$E$3:$E$56,'Properties by Plant Type'!$C$3:$C$56,A21,'Properties by Plant Type'!$B$3:$B$56,B21)</f>
        <v>20431.328036322357</v>
      </c>
      <c r="E21" s="67">
        <f>AVERAGEIFS('Properties by Plant Type'!$F$3:$F$56,'Properties by Plant Type'!$C$3:$C$56,A21,'Properties by Plant Type'!$B$3:$B$56,B21)</f>
        <v>0.84968146885466489</v>
      </c>
      <c r="F21" s="69">
        <f>SUMIFS('Properties by Plant Type'!$G$3:$G$56,'Properties by Plant Type'!$C$3:$C$56,A21,'Properties by Plant Type'!$B$3:$B$56,B21)/SUMIFS('Properties by Plant Type'!$D$3:$D$56,'Properties by Plant Type'!$C$3:$C$56,A21,'Properties by Plant Type'!$B$3:$B$56,B21)</f>
        <v>0.84968146885466489</v>
      </c>
    </row>
    <row r="22" spans="1:6" x14ac:dyDescent="0.25">
      <c r="A22" t="s">
        <v>133</v>
      </c>
      <c r="B22" t="s">
        <v>127</v>
      </c>
      <c r="C22" s="65">
        <f>AVERAGEIFS('Properties by Plant Type'!$J$3:$J$56,'Properties by Plant Type'!$C$3:$C$56,A22,'Properties by Plant Type'!$B$3:$B$56,B22)</f>
        <v>9443.7721809537525</v>
      </c>
      <c r="D22" s="66">
        <f>SUMIFS('Properties by Plant Type'!$K$3:$K$56,'Properties by Plant Type'!$C$3:$C$56,A22,'Properties by Plant Type'!$B$3:$B$56,B22)/SUMIFS('Properties by Plant Type'!$E$3:$E$56,'Properties by Plant Type'!$C$3:$C$56,A22,'Properties by Plant Type'!$B$3:$B$56,B22)</f>
        <v>9140.1373338392223</v>
      </c>
      <c r="E22" s="67">
        <f>AVERAGEIFS('Properties by Plant Type'!$F$3:$F$56,'Properties by Plant Type'!$C$3:$C$56,A22,'Properties by Plant Type'!$B$3:$B$56,B22)</f>
        <v>0.45845035914912602</v>
      </c>
      <c r="F22" s="69">
        <f>SUMIFS('Properties by Plant Type'!$G$3:$G$56,'Properties by Plant Type'!$C$3:$C$56,A22,'Properties by Plant Type'!$B$3:$B$56,B22)/SUMIFS('Properties by Plant Type'!$D$3:$D$56,'Properties by Plant Type'!$C$3:$C$56,A22,'Properties by Plant Type'!$B$3:$B$56,B22)</f>
        <v>0.5521805408592283</v>
      </c>
    </row>
    <row r="23" spans="1:6" x14ac:dyDescent="0.25">
      <c r="A23" t="s">
        <v>131</v>
      </c>
      <c r="B23" t="s">
        <v>127</v>
      </c>
      <c r="C23" s="77">
        <f>AVERAGEIFS('Properties by Plant Type'!$J$3:$J$56,'Properties by Plant Type'!$C$3:$C$56,A23,'Properties by Plant Type'!$B$3:$B$56,B23)</f>
        <v>11015.891569522644</v>
      </c>
      <c r="D23" s="78">
        <f>SUMIFS('Properties by Plant Type'!$K$3:$K$56,'Properties by Plant Type'!$C$3:$C$56,A23,'Properties by Plant Type'!$B$3:$B$56,B23)/SUMIFS('Properties by Plant Type'!$E$3:$E$56,'Properties by Plant Type'!$C$3:$C$56,A23,'Properties by Plant Type'!$B$3:$B$56,B23)</f>
        <v>11401.981501859858</v>
      </c>
      <c r="E23" s="79">
        <f>AVERAGEIFS('Properties by Plant Type'!$F$3:$F$56,'Properties by Plant Type'!$C$3:$C$56,A23,'Properties by Plant Type'!$B$3:$B$56,B23)</f>
        <v>0.22369861946953459</v>
      </c>
      <c r="F23" s="80">
        <f>SUMIFS('Properties by Plant Type'!$G$3:$G$56,'Properties by Plant Type'!$C$3:$C$56,A23,'Properties by Plant Type'!$B$3:$B$56,B23)/SUMIFS('Properties by Plant Type'!$D$3:$D$56,'Properties by Plant Type'!$C$3:$C$56,A23,'Properties by Plant Type'!$B$3:$B$56,B23)</f>
        <v>0.15766951346903468</v>
      </c>
    </row>
    <row r="24" spans="1:6" ht="14.45" x14ac:dyDescent="0.35">
      <c r="A24" s="68" t="s">
        <v>122</v>
      </c>
      <c r="B24" s="68" t="s">
        <v>128</v>
      </c>
      <c r="C24" s="65">
        <f>AVERAGEIFS('Properties by Plant Type'!$J$3:$J$56,'Properties by Plant Type'!$C$3:$C$56,A24,'Properties by Plant Type'!$B$3:$B$56,B24)</f>
        <v>7826.086956521739</v>
      </c>
      <c r="D24" s="70"/>
      <c r="E24" s="67">
        <f>AVERAGEIFS('Properties by Plant Type'!$F$3:$F$56,'Properties by Plant Type'!$C$3:$C$56,A24,'Properties by Plant Type'!$B$3:$B$56,B24)</f>
        <v>0.82499999999999996</v>
      </c>
      <c r="F24" s="70"/>
    </row>
    <row r="25" spans="1:6" ht="14.45" x14ac:dyDescent="0.35">
      <c r="A25" t="s">
        <v>132</v>
      </c>
      <c r="B25" t="s">
        <v>128</v>
      </c>
      <c r="C25" s="65">
        <f>AVERAGEIFS('Properties by Plant Type'!$J$3:$J$56,'Properties by Plant Type'!$C$3:$C$56,A25,'Properties by Plant Type'!$B$3:$B$56,B25)</f>
        <v>7337.2552541763971</v>
      </c>
      <c r="D25" s="70"/>
      <c r="E25" s="67">
        <f>AVERAGEIFS('Properties by Plant Type'!$F$3:$F$56,'Properties by Plant Type'!$C$3:$C$56,A25,'Properties by Plant Type'!$B$3:$B$56,B25)</f>
        <v>0.62774999999999992</v>
      </c>
      <c r="F25" s="70"/>
    </row>
    <row r="26" spans="1:6" ht="14.45" x14ac:dyDescent="0.35">
      <c r="A26" t="s">
        <v>95</v>
      </c>
      <c r="B26" t="s">
        <v>128</v>
      </c>
      <c r="C26" s="65">
        <f>AVERAGEIFS('Properties by Plant Type'!$J$3:$J$56,'Properties by Plant Type'!$C$3:$C$56,A26,'Properties by Plant Type'!$B$3:$B$56,B26)</f>
        <v>10733.452593917711</v>
      </c>
      <c r="D26" s="70"/>
      <c r="E26" s="67">
        <f>AVERAGEIFS('Properties by Plant Type'!$F$3:$F$56,'Properties by Plant Type'!$C$3:$C$56,A26,'Properties by Plant Type'!$B$3:$B$56,B26)</f>
        <v>0.9</v>
      </c>
      <c r="F26" s="70"/>
    </row>
    <row r="27" spans="1:6" ht="14.45" x14ac:dyDescent="0.35">
      <c r="A27" t="s">
        <v>124</v>
      </c>
      <c r="B27" t="s">
        <v>128</v>
      </c>
      <c r="C27" s="70"/>
      <c r="D27" s="70"/>
      <c r="E27" s="67">
        <f>AVERAGEIFS('Properties by Plant Type'!$F$3:$F$56,'Properties by Plant Type'!$C$3:$C$56,A27,'Properties by Plant Type'!$B$3:$B$56,B27)</f>
        <v>0.54041573693679035</v>
      </c>
      <c r="F27" s="70"/>
    </row>
    <row r="28" spans="1:6" ht="14.45" x14ac:dyDescent="0.35">
      <c r="A28" t="s">
        <v>104</v>
      </c>
      <c r="B28" t="s">
        <v>128</v>
      </c>
      <c r="C28" s="70"/>
      <c r="D28" s="70"/>
      <c r="E28" s="67">
        <f>AVERAGEIFS('Properties by Plant Type'!$F$3:$F$56,'Properties by Plant Type'!$C$3:$C$56,A28,'Properties by Plant Type'!$B$3:$B$56,B28)</f>
        <v>0.34791599362622494</v>
      </c>
      <c r="F28" s="70"/>
    </row>
    <row r="29" spans="1:6" ht="14.45" x14ac:dyDescent="0.35">
      <c r="A29" t="s">
        <v>125</v>
      </c>
      <c r="B29" t="s">
        <v>128</v>
      </c>
      <c r="C29" s="70"/>
      <c r="D29" s="70"/>
      <c r="E29" s="67">
        <f>AVERAGEIFS('Properties by Plant Type'!$F$3:$F$56,'Properties by Plant Type'!$C$3:$C$56,A29,'Properties by Plant Type'!$B$3:$B$56,B29)</f>
        <v>0.19795940293925796</v>
      </c>
      <c r="F29" s="70"/>
    </row>
    <row r="30" spans="1:6" ht="14.45" x14ac:dyDescent="0.35">
      <c r="A30" t="s">
        <v>89</v>
      </c>
      <c r="B30" t="s">
        <v>128</v>
      </c>
      <c r="C30" s="70"/>
      <c r="D30" s="70"/>
      <c r="E30" s="67">
        <f>AVERAGEIFS('Properties by Plant Type'!$F$3:$F$56,'Properties by Plant Type'!$C$3:$C$56,A30,'Properties by Plant Type'!$B$3:$B$56,B30)</f>
        <v>0.37</v>
      </c>
      <c r="F30" s="70"/>
    </row>
    <row r="31" spans="1:6" ht="14.45" x14ac:dyDescent="0.35">
      <c r="A31" t="s">
        <v>126</v>
      </c>
      <c r="B31" t="s">
        <v>128</v>
      </c>
      <c r="C31" s="65">
        <f>AVERAGEIFS('Properties by Plant Type'!$J$3:$J$56,'Properties by Plant Type'!$C$3:$C$56,A31,'Properties by Plant Type'!$B$3:$B$56,B31)</f>
        <v>10759.115361625822</v>
      </c>
      <c r="D31" s="70"/>
      <c r="E31" s="67">
        <f>AVERAGEIFS('Properties by Plant Type'!$F$3:$F$56,'Properties by Plant Type'!$C$3:$C$56,A31,'Properties by Plant Type'!$B$3:$B$56,B31)</f>
        <v>0.36143646089853182</v>
      </c>
      <c r="F31" s="70"/>
    </row>
    <row r="32" spans="1:6" ht="14.45" x14ac:dyDescent="0.35">
      <c r="A32" t="s">
        <v>101</v>
      </c>
      <c r="B32" t="s">
        <v>128</v>
      </c>
      <c r="C32" s="65">
        <f>AVERAGEIFS('Properties by Plant Type'!$J$3:$J$56,'Properties by Plant Type'!$C$3:$C$56,A32,'Properties by Plant Type'!$B$3:$B$56,B32)</f>
        <v>20431.328036322357</v>
      </c>
      <c r="D32" s="70"/>
      <c r="E32" s="67">
        <f>AVERAGEIFS('Properties by Plant Type'!$F$3:$F$56,'Properties by Plant Type'!$C$3:$C$56,A32,'Properties by Plant Type'!$B$3:$B$56,B32)</f>
        <v>0.84968146885466489</v>
      </c>
      <c r="F32" s="70"/>
    </row>
    <row r="33" spans="1:6" ht="14.45" x14ac:dyDescent="0.35">
      <c r="A33" t="s">
        <v>133</v>
      </c>
      <c r="B33" t="s">
        <v>128</v>
      </c>
      <c r="C33" s="65">
        <f>AVERAGEIFS('Properties by Plant Type'!$J$3:$J$56,'Properties by Plant Type'!$C$3:$C$56,A33,'Properties by Plant Type'!$B$3:$B$56,B33)</f>
        <v>8930.0561771897919</v>
      </c>
      <c r="D33" s="70"/>
      <c r="E33" s="67">
        <f>AVERAGEIFS('Properties by Plant Type'!$F$3:$F$56,'Properties by Plant Type'!$C$3:$C$56,A33,'Properties by Plant Type'!$B$3:$B$56,B33)</f>
        <v>0.59968086596874226</v>
      </c>
      <c r="F33" s="70"/>
    </row>
    <row r="34" spans="1:6" ht="14.45" x14ac:dyDescent="0.35">
      <c r="A34" t="s">
        <v>131</v>
      </c>
      <c r="B34" t="s">
        <v>128</v>
      </c>
      <c r="C34" s="65">
        <f>AVERAGEIFS('Properties by Plant Type'!$J$3:$J$56,'Properties by Plant Type'!$C$3:$C$56,A34,'Properties by Plant Type'!$B$3:$B$56,B34)</f>
        <v>11015.891569522644</v>
      </c>
      <c r="D34" s="70"/>
      <c r="E34" s="67">
        <f>AVERAGEIFS('Properties by Plant Type'!$F$3:$F$56,'Properties by Plant Type'!$C$3:$C$56,A34,'Properties by Plant Type'!$B$3:$B$56,B34)</f>
        <v>0.22369861946953459</v>
      </c>
      <c r="F34" s="7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defaultColWidth="11.42578125" defaultRowHeight="15" x14ac:dyDescent="0.25"/>
  <sheetData>
    <row r="1" spans="1:2" x14ac:dyDescent="0.25">
      <c r="A1" t="s">
        <v>135</v>
      </c>
      <c r="B1">
        <v>947.81700000000001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D12"/>
  <sheetViews>
    <sheetView workbookViewId="0"/>
  </sheetViews>
  <sheetFormatPr defaultColWidth="11.42578125" defaultRowHeight="15" x14ac:dyDescent="0.25"/>
  <cols>
    <col min="1" max="1" width="20.7109375" customWidth="1"/>
    <col min="2" max="2" width="18.140625" bestFit="1" customWidth="1"/>
    <col min="3" max="3" width="21.7109375" bestFit="1" customWidth="1"/>
    <col min="4" max="4" width="11.28515625" bestFit="1" customWidth="1"/>
  </cols>
  <sheetData>
    <row r="1" spans="1:4" x14ac:dyDescent="0.25">
      <c r="A1" s="73"/>
      <c r="B1" t="s">
        <v>129</v>
      </c>
      <c r="C1" t="s">
        <v>130</v>
      </c>
      <c r="D1" t="s">
        <v>64</v>
      </c>
    </row>
    <row r="2" spans="1:4" x14ac:dyDescent="0.25">
      <c r="A2" s="73" t="s">
        <v>122</v>
      </c>
      <c r="B2" s="72">
        <f>'Heat rates &amp; Cap Factors'!D2*Conversions!$B$1</f>
        <v>9010143.121204121</v>
      </c>
      <c r="C2" s="72">
        <f>'Heat rates &amp; Cap Factors'!D13*Conversions!$B$1</f>
        <v>8241886.9565217393</v>
      </c>
      <c r="D2" s="72">
        <f>'Heat rates &amp; Cap Factors'!C24*Conversions!$B$1</f>
        <v>7417698.2608695654</v>
      </c>
    </row>
    <row r="3" spans="1:4" x14ac:dyDescent="0.25">
      <c r="A3" t="s">
        <v>132</v>
      </c>
      <c r="B3" s="72">
        <f>'Heat rates &amp; Cap Factors'!D3*Conversions!$B$1</f>
        <v>6523776.2756926809</v>
      </c>
      <c r="C3" s="72">
        <f>'Heat rates &amp; Cap Factors'!D14*Conversions!$B$1</f>
        <v>6523776.2756926809</v>
      </c>
      <c r="D3" s="84">
        <f>('Properties by Plant Type'!J26*SUM('Capacity Source Data'!T8:T9)+'Properties by Plant Type'!J30*'Capacity Source Data'!T11)/SUM('Capacity Source Data'!T8:T9,'Capacity Source Data'!T11)*Conversions!$B$1</f>
        <v>6549726.2514247345</v>
      </c>
    </row>
    <row r="4" spans="1:4" x14ac:dyDescent="0.25">
      <c r="A4" t="s">
        <v>95</v>
      </c>
      <c r="B4" s="72">
        <f>'Heat rates &amp; Cap Factors'!D4*Conversions!$B$1</f>
        <v>10173348.837209303</v>
      </c>
      <c r="C4" s="72">
        <f>'Heat rates &amp; Cap Factors'!D15*Conversions!$B$1</f>
        <v>10173348.837209303</v>
      </c>
      <c r="D4" s="72">
        <f>'Heat rates &amp; Cap Factors'!C26*Conversions!$B$1</f>
        <v>10173348.837209303</v>
      </c>
    </row>
    <row r="5" spans="1:4" x14ac:dyDescent="0.25">
      <c r="A5" t="s">
        <v>124</v>
      </c>
      <c r="B5" s="72">
        <f>'Heat rates &amp; Cap Factors'!D5*Conversions!$B$1</f>
        <v>0</v>
      </c>
      <c r="C5" s="72">
        <f>'Heat rates &amp; Cap Factors'!D16*Conversions!$B$1</f>
        <v>0</v>
      </c>
      <c r="D5" s="72">
        <f>'Heat rates &amp; Cap Factors'!C27*Conversions!$B$1</f>
        <v>0</v>
      </c>
    </row>
    <row r="6" spans="1:4" x14ac:dyDescent="0.25">
      <c r="A6" t="s">
        <v>104</v>
      </c>
      <c r="B6" s="72">
        <f>'Heat rates &amp; Cap Factors'!D6*Conversions!$B$1</f>
        <v>0</v>
      </c>
      <c r="C6" s="72">
        <f>'Heat rates &amp; Cap Factors'!D17*Conversions!$B$1</f>
        <v>0</v>
      </c>
      <c r="D6" s="72">
        <f>'Heat rates &amp; Cap Factors'!C28*Conversions!$B$1</f>
        <v>0</v>
      </c>
    </row>
    <row r="7" spans="1:4" x14ac:dyDescent="0.25">
      <c r="A7" t="s">
        <v>125</v>
      </c>
      <c r="B7" s="72">
        <f>'Heat rates &amp; Cap Factors'!D7*Conversions!$B$1</f>
        <v>0</v>
      </c>
      <c r="C7" s="72">
        <f>'Heat rates &amp; Cap Factors'!D18*Conversions!$B$1</f>
        <v>0</v>
      </c>
      <c r="D7" s="72">
        <f>'Heat rates &amp; Cap Factors'!C29*Conversions!$B$1</f>
        <v>0</v>
      </c>
    </row>
    <row r="8" spans="1:4" x14ac:dyDescent="0.25">
      <c r="A8" t="s">
        <v>89</v>
      </c>
      <c r="B8" s="72">
        <f>'Heat rates &amp; Cap Factors'!D8*Conversions!$B$1</f>
        <v>0</v>
      </c>
      <c r="C8" s="72">
        <f>'Heat rates &amp; Cap Factors'!D19*Conversions!$B$1</f>
        <v>0</v>
      </c>
      <c r="D8" s="72">
        <f>'Heat rates &amp; Cap Factors'!C30*Conversions!$B$1</f>
        <v>0</v>
      </c>
    </row>
    <row r="9" spans="1:4" x14ac:dyDescent="0.25">
      <c r="A9" t="s">
        <v>126</v>
      </c>
      <c r="B9" s="72">
        <f>'Heat rates &amp; Cap Factors'!D9*Conversions!$B$1</f>
        <v>10197672.444710102</v>
      </c>
      <c r="C9" s="72">
        <f>'Heat rates &amp; Cap Factors'!D20*Conversions!$B$1</f>
        <v>10197672.444710102</v>
      </c>
      <c r="D9" s="72">
        <f>'Heat rates &amp; Cap Factors'!C31*Conversions!$B$1</f>
        <v>10197672.444710102</v>
      </c>
    </row>
    <row r="10" spans="1:4" x14ac:dyDescent="0.25">
      <c r="A10" t="s">
        <v>101</v>
      </c>
      <c r="B10" s="72">
        <f>'Heat rates &amp; Cap Factors'!D10*Conversions!$B$1</f>
        <v>19365160.045402948</v>
      </c>
      <c r="C10" s="72">
        <f>'Heat rates &amp; Cap Factors'!D21*Conversions!$B$1</f>
        <v>19365160.045402948</v>
      </c>
      <c r="D10" s="72">
        <f>'Heat rates &amp; Cap Factors'!C32*Conversions!$B$1</f>
        <v>19365160.045402948</v>
      </c>
    </row>
    <row r="11" spans="1:4" x14ac:dyDescent="0.25">
      <c r="A11" t="s">
        <v>133</v>
      </c>
      <c r="B11" s="72">
        <f>'Heat rates &amp; Cap Factors'!D11*Conversions!$B$1</f>
        <v>8939784.7850141376</v>
      </c>
      <c r="C11" s="72">
        <f>'Heat rates &amp; Cap Factors'!D22*Conversions!$B$1</f>
        <v>8663177.5473474897</v>
      </c>
      <c r="D11" s="72">
        <f>'Heat rates &amp; Cap Factors'!C33*Conversions!$B$1</f>
        <v>8464059.0556954965</v>
      </c>
    </row>
    <row r="12" spans="1:4" x14ac:dyDescent="0.25">
      <c r="A12" t="s">
        <v>131</v>
      </c>
      <c r="B12" s="72">
        <f>'Heat rates &amp; Cap Factors'!D12*Conversions!$B$1</f>
        <v>10806991.901148306</v>
      </c>
      <c r="C12" s="72">
        <f>'Heat rates &amp; Cap Factors'!D23*Conversions!$B$1</f>
        <v>10806991.901148306</v>
      </c>
      <c r="D12" s="72">
        <f>'Heat rates &amp; Cap Factors'!C34*Conversions!$B$1</f>
        <v>10441049.299750244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Capacity Source Data</vt:lpstr>
      <vt:lpstr>Generation Source Data</vt:lpstr>
      <vt:lpstr>Properties by Plant Type</vt:lpstr>
      <vt:lpstr>Heat rates &amp; Cap Factors</vt:lpstr>
      <vt:lpstr>Conversions</vt:lpstr>
      <vt:lpstr>BHRbEF</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Islas Cortes</dc:creator>
  <cp:lastModifiedBy>Jeffrey Rissman</cp:lastModifiedBy>
  <dcterms:created xsi:type="dcterms:W3CDTF">2015-11-23T21:30:51Z</dcterms:created>
  <dcterms:modified xsi:type="dcterms:W3CDTF">2016-04-01T23:37:31Z</dcterms:modified>
</cp:coreProperties>
</file>